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gn020\dawei\碳相關文件\客戶\三光米\"/>
    </mc:Choice>
  </mc:AlternateContent>
  <xr:revisionPtr revIDLastSave="0" documentId="13_ncr:1_{A1F5985B-FE65-42C4-9ACF-5022CA15C137}" xr6:coauthVersionLast="47" xr6:coauthVersionMax="47" xr10:uidLastSave="{00000000-0000-0000-0000-000000000000}"/>
  <bookViews>
    <workbookView xWindow="38280" yWindow="-120" windowWidth="29040" windowHeight="15840" tabRatio="727" firstSheet="7" activeTab="12" xr2:uid="{00000000-000D-0000-FFFF-FFFF00000000}"/>
  </bookViews>
  <sheets>
    <sheet name="1-基本資料 " sheetId="7" r:id="rId1"/>
    <sheet name="2-定性盤查" sheetId="5" r:id="rId2"/>
    <sheet name="2.1-重大性準則" sheetId="24" r:id="rId3"/>
    <sheet name="3-定量盤查" sheetId="9" r:id="rId4"/>
    <sheet name="3.1-活動數據" sheetId="10" r:id="rId5"/>
    <sheet name="3.2-排放係數" sheetId="11" r:id="rId6"/>
    <sheet name="3.3-冷媒設備清單(冷氣、飲水機、冰箱)2022" sheetId="23" r:id="rId7"/>
    <sheet name="3.4-上游產品運輸" sheetId="25" r:id="rId8"/>
    <sheet name="3.5-下游產品運輸" sheetId="27" r:id="rId9"/>
    <sheet name="4-數據品質管理" sheetId="15" r:id="rId10"/>
    <sheet name="5-不確定性之評估" sheetId="16" r:id="rId11"/>
    <sheet name="下拉式清單資料庫" sheetId="4" state="hidden" r:id="rId12"/>
    <sheet name="6-彙總表" sheetId="17" r:id="rId13"/>
    <sheet name="附表一" sheetId="8" r:id="rId14"/>
    <sheet name="含氟氣體之GWP值" sheetId="19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7" hidden="1">'3.4-上游產品運輸'!$A$1:$U$179</definedName>
    <definedName name="_xlnm._FilterDatabase" localSheetId="8" hidden="1">'3.5-下游產品運輸'!$A$1:$V$1320</definedName>
    <definedName name="_xlnm.Print_Area" localSheetId="12">'6-彙總表'!$A$1:$M$26</definedName>
    <definedName name="士林區" localSheetId="8">#REF!</definedName>
    <definedName name="士林區">#REF!</definedName>
    <definedName name="大同區" localSheetId="8">#REF!</definedName>
    <definedName name="大同區">#REF!</definedName>
    <definedName name="大安區" localSheetId="8">#REF!</definedName>
    <definedName name="大安區">#REF!</definedName>
    <definedName name="中山區" localSheetId="8">#REF!</definedName>
    <definedName name="中山區">#REF!</definedName>
    <definedName name="中正區" localSheetId="8">#REF!</definedName>
    <definedName name="中正區">#REF!</definedName>
    <definedName name="仁愛區" localSheetId="8">#REF!</definedName>
    <definedName name="仁愛區">#REF!</definedName>
    <definedName name="內湖區" localSheetId="8">#REF!</definedName>
    <definedName name="內湖區">#REF!</definedName>
    <definedName name="文山區" localSheetId="8">#REF!</definedName>
    <definedName name="文山區">#REF!</definedName>
    <definedName name="北投區" localSheetId="8">#REF!</definedName>
    <definedName name="北投區">#REF!</definedName>
    <definedName name="宜蘭縣" localSheetId="8">#REF!</definedName>
    <definedName name="宜蘭縣">#REF!</definedName>
    <definedName name="松山區" localSheetId="8">#REF!</definedName>
    <definedName name="松山區">#REF!</definedName>
    <definedName name="花蓮縣" localSheetId="8">#REF!</definedName>
    <definedName name="花蓮縣">#REF!</definedName>
    <definedName name="金門縣" localSheetId="8">#REF!</definedName>
    <definedName name="金門縣">#REF!</definedName>
    <definedName name="信義區" localSheetId="8">#REF!</definedName>
    <definedName name="信義區">#REF!</definedName>
    <definedName name="南投縣" localSheetId="8">#REF!</definedName>
    <definedName name="南投縣">#REF!</definedName>
    <definedName name="南海諸島" localSheetId="8">#REF!</definedName>
    <definedName name="南海諸島">#REF!</definedName>
    <definedName name="南港區" localSheetId="8">#REF!</definedName>
    <definedName name="南港區">#REF!</definedName>
    <definedName name="屏東縣" localSheetId="8">#REF!</definedName>
    <definedName name="屏東縣">#REF!</definedName>
    <definedName name="苗栗縣" localSheetId="8">#REF!</definedName>
    <definedName name="苗栗縣">#REF!</definedName>
    <definedName name="原燃物料">[1]表三!$I$4:$I$194</definedName>
    <definedName name="桃園市" localSheetId="8">#REF!</definedName>
    <definedName name="桃園市">#REF!</definedName>
    <definedName name="高雄市" localSheetId="8">#REF!</definedName>
    <definedName name="高雄市">#REF!</definedName>
    <definedName name="基隆市" localSheetId="8">#REF!</definedName>
    <definedName name="基隆市">#REF!</definedName>
    <definedName name="強度行業">[2]清單!$A$76:$A$79</definedName>
    <definedName name="設備">[1]表三!$D$4:$D$194</definedName>
    <definedName name="連江縣" localSheetId="8">#REF!</definedName>
    <definedName name="連江縣">#REF!</definedName>
    <definedName name="雲林縣" localSheetId="8">#REF!</definedName>
    <definedName name="雲林縣">#REF!</definedName>
    <definedName name="新北市" localSheetId="8">#REF!</definedName>
    <definedName name="新北市">#REF!</definedName>
    <definedName name="新竹市" localSheetId="2">[3]附表三!$A$69</definedName>
    <definedName name="新竹市" localSheetId="6">[3]附表三!$A$69</definedName>
    <definedName name="新竹市" localSheetId="12">[4]附表三!$A$69</definedName>
    <definedName name="新竹市">[3]附表三!$A$69</definedName>
    <definedName name="新竹縣" localSheetId="8">#REF!</definedName>
    <definedName name="新竹縣">#REF!</definedName>
    <definedName name="萬華區" localSheetId="8">#REF!</definedName>
    <definedName name="萬華區">#REF!</definedName>
    <definedName name="嘉義">[3]附表三!$A$189</definedName>
    <definedName name="嘉義市" localSheetId="2">[3]附表三!$A$189</definedName>
    <definedName name="嘉義市" localSheetId="6">[3]附表三!$A$189</definedName>
    <definedName name="嘉義市" localSheetId="12">[4]附表三!$A$189</definedName>
    <definedName name="嘉義市">[3]附表三!$A$189</definedName>
    <definedName name="嘉義縣" localSheetId="8">#REF!</definedName>
    <definedName name="嘉義縣">#REF!</definedName>
    <definedName name="彰化縣" localSheetId="8">#REF!</definedName>
    <definedName name="彰化縣">#REF!</definedName>
    <definedName name="臺中市" localSheetId="8">#REF!</definedName>
    <definedName name="臺中市">#REF!</definedName>
    <definedName name="臺北市" localSheetId="8">#REF!</definedName>
    <definedName name="臺北市">#REF!</definedName>
    <definedName name="臺東縣" localSheetId="8">#REF!</definedName>
    <definedName name="臺東縣">#REF!</definedName>
    <definedName name="臺南市" localSheetId="8">#REF!</definedName>
    <definedName name="臺南市">#REF!</definedName>
    <definedName name="製程">[1]表三!$A$4:$A$194</definedName>
    <definedName name="澎湖縣" localSheetId="8">#REF!</definedName>
    <definedName name="澎湖縣">#REF!</definedName>
    <definedName name="縣市別" localSheetId="8">#REF!</definedName>
    <definedName name="縣市別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332" i="27" l="1"/>
  <c r="V1332" i="27" s="1"/>
  <c r="S1331" i="27"/>
  <c r="V1331" i="27" s="1"/>
  <c r="S1330" i="27"/>
  <c r="V1330" i="27" s="1"/>
  <c r="S1329" i="27"/>
  <c r="V1329" i="27" s="1"/>
  <c r="S1328" i="27"/>
  <c r="V1328" i="27" s="1"/>
  <c r="S1327" i="27"/>
  <c r="V1327" i="27" s="1"/>
  <c r="S1326" i="27"/>
  <c r="V1326" i="27" s="1"/>
  <c r="S1325" i="27"/>
  <c r="V1325" i="27" s="1"/>
  <c r="S1324" i="27"/>
  <c r="V1324" i="27" s="1"/>
  <c r="S1323" i="27"/>
  <c r="V1323" i="27" s="1"/>
  <c r="S1322" i="27"/>
  <c r="V1322" i="27" s="1"/>
  <c r="S1321" i="27"/>
  <c r="V1321" i="27" s="1"/>
  <c r="S1320" i="27"/>
  <c r="V1320" i="27" s="1"/>
  <c r="S1319" i="27"/>
  <c r="V1319" i="27" s="1"/>
  <c r="S1318" i="27"/>
  <c r="V1318" i="27" s="1"/>
  <c r="S1317" i="27"/>
  <c r="V1317" i="27" s="1"/>
  <c r="S1316" i="27"/>
  <c r="V1316" i="27" s="1"/>
  <c r="S1315" i="27"/>
  <c r="V1315" i="27" s="1"/>
  <c r="S1314" i="27"/>
  <c r="V1314" i="27" s="1"/>
  <c r="S1313" i="27"/>
  <c r="V1313" i="27" s="1"/>
  <c r="S1312" i="27"/>
  <c r="V1312" i="27" s="1"/>
  <c r="S1311" i="27"/>
  <c r="V1311" i="27" s="1"/>
  <c r="S1310" i="27"/>
  <c r="V1310" i="27" s="1"/>
  <c r="S1309" i="27"/>
  <c r="V1309" i="27" s="1"/>
  <c r="S1308" i="27"/>
  <c r="V1308" i="27" s="1"/>
  <c r="S1307" i="27"/>
  <c r="V1307" i="27" s="1"/>
  <c r="S1306" i="27"/>
  <c r="V1306" i="27" s="1"/>
  <c r="S1305" i="27"/>
  <c r="V1305" i="27" s="1"/>
  <c r="S1304" i="27"/>
  <c r="V1304" i="27" s="1"/>
  <c r="S1303" i="27"/>
  <c r="V1303" i="27" s="1"/>
  <c r="S1302" i="27"/>
  <c r="V1302" i="27" s="1"/>
  <c r="S1301" i="27"/>
  <c r="V1301" i="27" s="1"/>
  <c r="S1300" i="27"/>
  <c r="V1300" i="27" s="1"/>
  <c r="S1299" i="27"/>
  <c r="V1299" i="27" s="1"/>
  <c r="S1298" i="27"/>
  <c r="V1298" i="27" s="1"/>
  <c r="S1297" i="27"/>
  <c r="V1297" i="27" s="1"/>
  <c r="S1296" i="27"/>
  <c r="V1296" i="27" s="1"/>
  <c r="S1295" i="27"/>
  <c r="V1295" i="27" s="1"/>
  <c r="S1294" i="27"/>
  <c r="V1294" i="27" s="1"/>
  <c r="S1293" i="27"/>
  <c r="V1293" i="27" s="1"/>
  <c r="S1292" i="27"/>
  <c r="V1292" i="27" s="1"/>
  <c r="S1291" i="27"/>
  <c r="V1291" i="27" s="1"/>
  <c r="S1290" i="27"/>
  <c r="V1290" i="27" s="1"/>
  <c r="S1289" i="27"/>
  <c r="V1289" i="27" s="1"/>
  <c r="S1288" i="27"/>
  <c r="V1288" i="27" s="1"/>
  <c r="S1287" i="27"/>
  <c r="V1287" i="27" s="1"/>
  <c r="S1286" i="27"/>
  <c r="V1286" i="27" s="1"/>
  <c r="S1285" i="27"/>
  <c r="V1285" i="27" s="1"/>
  <c r="S1284" i="27"/>
  <c r="V1284" i="27" s="1"/>
  <c r="S1283" i="27"/>
  <c r="V1283" i="27" s="1"/>
  <c r="S1282" i="27"/>
  <c r="V1282" i="27" s="1"/>
  <c r="S1281" i="27"/>
  <c r="V1281" i="27" s="1"/>
  <c r="S1280" i="27"/>
  <c r="V1280" i="27" s="1"/>
  <c r="S1279" i="27"/>
  <c r="V1279" i="27" s="1"/>
  <c r="S1278" i="27"/>
  <c r="V1278" i="27" s="1"/>
  <c r="S1277" i="27"/>
  <c r="V1277" i="27" s="1"/>
  <c r="S1276" i="27"/>
  <c r="V1276" i="27" s="1"/>
  <c r="S1275" i="27"/>
  <c r="V1275" i="27" s="1"/>
  <c r="S1274" i="27"/>
  <c r="V1274" i="27" s="1"/>
  <c r="S1273" i="27"/>
  <c r="V1273" i="27" s="1"/>
  <c r="S1272" i="27"/>
  <c r="V1272" i="27" s="1"/>
  <c r="S1271" i="27"/>
  <c r="V1271" i="27" s="1"/>
  <c r="S1270" i="27"/>
  <c r="V1270" i="27" s="1"/>
  <c r="S1269" i="27"/>
  <c r="V1269" i="27" s="1"/>
  <c r="S1268" i="27"/>
  <c r="V1268" i="27" s="1"/>
  <c r="S1267" i="27"/>
  <c r="V1267" i="27" s="1"/>
  <c r="S1266" i="27"/>
  <c r="V1266" i="27" s="1"/>
  <c r="S1265" i="27"/>
  <c r="V1265" i="27" s="1"/>
  <c r="S1264" i="27"/>
  <c r="V1264" i="27" s="1"/>
  <c r="S1263" i="27"/>
  <c r="V1263" i="27" s="1"/>
  <c r="S1262" i="27"/>
  <c r="V1262" i="27" s="1"/>
  <c r="S1261" i="27"/>
  <c r="V1261" i="27" s="1"/>
  <c r="S1260" i="27"/>
  <c r="V1260" i="27" s="1"/>
  <c r="S1259" i="27"/>
  <c r="V1259" i="27" s="1"/>
  <c r="S1258" i="27"/>
  <c r="V1258" i="27" s="1"/>
  <c r="S1257" i="27"/>
  <c r="V1257" i="27" s="1"/>
  <c r="S1256" i="27"/>
  <c r="V1256" i="27" s="1"/>
  <c r="S1255" i="27"/>
  <c r="V1255" i="27" s="1"/>
  <c r="S1254" i="27"/>
  <c r="V1254" i="27" s="1"/>
  <c r="S1253" i="27"/>
  <c r="V1253" i="27" s="1"/>
  <c r="S1252" i="27"/>
  <c r="V1252" i="27" s="1"/>
  <c r="S1251" i="27"/>
  <c r="V1251" i="27" s="1"/>
  <c r="S1250" i="27"/>
  <c r="V1250" i="27" s="1"/>
  <c r="S1249" i="27"/>
  <c r="V1249" i="27" s="1"/>
  <c r="S1248" i="27"/>
  <c r="V1248" i="27" s="1"/>
  <c r="S1247" i="27"/>
  <c r="V1247" i="27" s="1"/>
  <c r="S1246" i="27"/>
  <c r="V1246" i="27" s="1"/>
  <c r="S1245" i="27"/>
  <c r="V1245" i="27" s="1"/>
  <c r="S1244" i="27"/>
  <c r="V1244" i="27" s="1"/>
  <c r="S1243" i="27"/>
  <c r="V1243" i="27" s="1"/>
  <c r="S1242" i="27"/>
  <c r="V1242" i="27" s="1"/>
  <c r="S1241" i="27"/>
  <c r="V1241" i="27" s="1"/>
  <c r="S1240" i="27"/>
  <c r="V1240" i="27" s="1"/>
  <c r="S1239" i="27"/>
  <c r="V1239" i="27" s="1"/>
  <c r="S1238" i="27"/>
  <c r="V1238" i="27" s="1"/>
  <c r="S1237" i="27"/>
  <c r="V1237" i="27" s="1"/>
  <c r="S1236" i="27"/>
  <c r="V1236" i="27" s="1"/>
  <c r="S1235" i="27"/>
  <c r="V1235" i="27" s="1"/>
  <c r="S1234" i="27"/>
  <c r="V1234" i="27" s="1"/>
  <c r="S1233" i="27"/>
  <c r="V1233" i="27" s="1"/>
  <c r="S1232" i="27"/>
  <c r="V1232" i="27" s="1"/>
  <c r="S1231" i="27"/>
  <c r="V1231" i="27" s="1"/>
  <c r="S1230" i="27"/>
  <c r="V1230" i="27" s="1"/>
  <c r="S1229" i="27"/>
  <c r="V1229" i="27" s="1"/>
  <c r="S1228" i="27"/>
  <c r="V1228" i="27" s="1"/>
  <c r="S1227" i="27"/>
  <c r="V1227" i="27" s="1"/>
  <c r="S1226" i="27"/>
  <c r="V1226" i="27" s="1"/>
  <c r="S1225" i="27"/>
  <c r="V1225" i="27" s="1"/>
  <c r="S1224" i="27"/>
  <c r="V1224" i="27" s="1"/>
  <c r="S1223" i="27"/>
  <c r="V1223" i="27" s="1"/>
  <c r="S1222" i="27"/>
  <c r="V1222" i="27" s="1"/>
  <c r="S1221" i="27"/>
  <c r="V1221" i="27" s="1"/>
  <c r="S1220" i="27"/>
  <c r="V1220" i="27" s="1"/>
  <c r="S1219" i="27"/>
  <c r="V1219" i="27" s="1"/>
  <c r="S1218" i="27"/>
  <c r="V1218" i="27" s="1"/>
  <c r="S1217" i="27"/>
  <c r="V1217" i="27" s="1"/>
  <c r="S1216" i="27"/>
  <c r="V1216" i="27" s="1"/>
  <c r="S1215" i="27"/>
  <c r="V1215" i="27" s="1"/>
  <c r="S1214" i="27"/>
  <c r="V1214" i="27" s="1"/>
  <c r="S1213" i="27"/>
  <c r="V1213" i="27" s="1"/>
  <c r="S1212" i="27"/>
  <c r="V1212" i="27" s="1"/>
  <c r="S1211" i="27"/>
  <c r="V1211" i="27" s="1"/>
  <c r="S1210" i="27"/>
  <c r="V1210" i="27" s="1"/>
  <c r="S1209" i="27"/>
  <c r="V1209" i="27" s="1"/>
  <c r="S1208" i="27"/>
  <c r="V1208" i="27" s="1"/>
  <c r="S1207" i="27"/>
  <c r="V1207" i="27" s="1"/>
  <c r="S1206" i="27"/>
  <c r="V1206" i="27" s="1"/>
  <c r="S1205" i="27"/>
  <c r="V1205" i="27" s="1"/>
  <c r="S1204" i="27"/>
  <c r="V1204" i="27" s="1"/>
  <c r="S1203" i="27"/>
  <c r="V1203" i="27" s="1"/>
  <c r="S1202" i="27"/>
  <c r="V1202" i="27" s="1"/>
  <c r="S1201" i="27"/>
  <c r="V1201" i="27" s="1"/>
  <c r="S1200" i="27"/>
  <c r="V1200" i="27" s="1"/>
  <c r="S1199" i="27"/>
  <c r="V1199" i="27" s="1"/>
  <c r="S1198" i="27"/>
  <c r="V1198" i="27" s="1"/>
  <c r="S1197" i="27"/>
  <c r="V1197" i="27" s="1"/>
  <c r="S1196" i="27"/>
  <c r="V1196" i="27" s="1"/>
  <c r="S1195" i="27"/>
  <c r="V1195" i="27" s="1"/>
  <c r="S1194" i="27"/>
  <c r="V1194" i="27" s="1"/>
  <c r="S1193" i="27"/>
  <c r="V1193" i="27" s="1"/>
  <c r="S1192" i="27"/>
  <c r="V1192" i="27" s="1"/>
  <c r="S1191" i="27"/>
  <c r="V1191" i="27" s="1"/>
  <c r="S1190" i="27"/>
  <c r="V1190" i="27" s="1"/>
  <c r="S1189" i="27"/>
  <c r="V1189" i="27" s="1"/>
  <c r="S1188" i="27"/>
  <c r="V1188" i="27" s="1"/>
  <c r="S1187" i="27"/>
  <c r="V1187" i="27" s="1"/>
  <c r="S1186" i="27"/>
  <c r="V1186" i="27" s="1"/>
  <c r="S1185" i="27"/>
  <c r="V1185" i="27" s="1"/>
  <c r="S1184" i="27"/>
  <c r="V1184" i="27" s="1"/>
  <c r="S1183" i="27"/>
  <c r="V1183" i="27" s="1"/>
  <c r="S1182" i="27"/>
  <c r="V1182" i="27" s="1"/>
  <c r="S1181" i="27"/>
  <c r="V1181" i="27" s="1"/>
  <c r="S1180" i="27"/>
  <c r="V1180" i="27" s="1"/>
  <c r="S1179" i="27"/>
  <c r="V1179" i="27" s="1"/>
  <c r="S1178" i="27"/>
  <c r="V1178" i="27" s="1"/>
  <c r="S1177" i="27"/>
  <c r="V1177" i="27" s="1"/>
  <c r="S1176" i="27"/>
  <c r="V1176" i="27" s="1"/>
  <c r="S1175" i="27"/>
  <c r="V1175" i="27" s="1"/>
  <c r="S1174" i="27"/>
  <c r="V1174" i="27" s="1"/>
  <c r="S1173" i="27"/>
  <c r="V1173" i="27" s="1"/>
  <c r="S1172" i="27"/>
  <c r="V1172" i="27" s="1"/>
  <c r="S1171" i="27"/>
  <c r="V1171" i="27" s="1"/>
  <c r="S1170" i="27"/>
  <c r="V1170" i="27" s="1"/>
  <c r="S1169" i="27"/>
  <c r="V1169" i="27" s="1"/>
  <c r="S1168" i="27"/>
  <c r="V1168" i="27" s="1"/>
  <c r="S1167" i="27"/>
  <c r="V1167" i="27" s="1"/>
  <c r="S1166" i="27"/>
  <c r="V1166" i="27" s="1"/>
  <c r="S1165" i="27"/>
  <c r="V1165" i="27" s="1"/>
  <c r="S1164" i="27"/>
  <c r="V1164" i="27" s="1"/>
  <c r="S1163" i="27"/>
  <c r="V1163" i="27" s="1"/>
  <c r="S1162" i="27"/>
  <c r="V1162" i="27" s="1"/>
  <c r="S1161" i="27"/>
  <c r="V1161" i="27" s="1"/>
  <c r="S1160" i="27"/>
  <c r="V1160" i="27" s="1"/>
  <c r="S1159" i="27"/>
  <c r="V1159" i="27" s="1"/>
  <c r="S1158" i="27"/>
  <c r="V1158" i="27" s="1"/>
  <c r="S1157" i="27"/>
  <c r="V1157" i="27" s="1"/>
  <c r="S1156" i="27"/>
  <c r="V1156" i="27" s="1"/>
  <c r="S1155" i="27"/>
  <c r="V1155" i="27" s="1"/>
  <c r="S1154" i="27"/>
  <c r="V1154" i="27" s="1"/>
  <c r="S1153" i="27"/>
  <c r="V1153" i="27" s="1"/>
  <c r="S1152" i="27"/>
  <c r="V1152" i="27" s="1"/>
  <c r="S1151" i="27"/>
  <c r="V1151" i="27" s="1"/>
  <c r="S1150" i="27"/>
  <c r="V1150" i="27" s="1"/>
  <c r="S1149" i="27"/>
  <c r="V1149" i="27" s="1"/>
  <c r="S1148" i="27"/>
  <c r="V1148" i="27" s="1"/>
  <c r="S1147" i="27"/>
  <c r="V1147" i="27" s="1"/>
  <c r="S1146" i="27"/>
  <c r="V1146" i="27" s="1"/>
  <c r="S1145" i="27"/>
  <c r="V1145" i="27" s="1"/>
  <c r="S1144" i="27"/>
  <c r="V1144" i="27" s="1"/>
  <c r="S1143" i="27"/>
  <c r="V1143" i="27" s="1"/>
  <c r="S1142" i="27"/>
  <c r="V1142" i="27" s="1"/>
  <c r="S1141" i="27"/>
  <c r="V1141" i="27" s="1"/>
  <c r="S1140" i="27"/>
  <c r="V1140" i="27" s="1"/>
  <c r="S1139" i="27"/>
  <c r="V1139" i="27" s="1"/>
  <c r="S1138" i="27"/>
  <c r="V1138" i="27" s="1"/>
  <c r="S1137" i="27"/>
  <c r="V1137" i="27" s="1"/>
  <c r="S1136" i="27"/>
  <c r="V1136" i="27" s="1"/>
  <c r="S1135" i="27"/>
  <c r="V1135" i="27" s="1"/>
  <c r="S1134" i="27"/>
  <c r="V1134" i="27" s="1"/>
  <c r="S1133" i="27"/>
  <c r="V1133" i="27" s="1"/>
  <c r="S1132" i="27"/>
  <c r="V1132" i="27" s="1"/>
  <c r="S1131" i="27"/>
  <c r="V1131" i="27" s="1"/>
  <c r="S1130" i="27"/>
  <c r="V1130" i="27" s="1"/>
  <c r="S1129" i="27"/>
  <c r="V1129" i="27" s="1"/>
  <c r="S1128" i="27"/>
  <c r="V1128" i="27" s="1"/>
  <c r="S1127" i="27"/>
  <c r="V1127" i="27" s="1"/>
  <c r="S1126" i="27"/>
  <c r="V1126" i="27" s="1"/>
  <c r="S1125" i="27"/>
  <c r="V1125" i="27" s="1"/>
  <c r="S1124" i="27"/>
  <c r="V1124" i="27" s="1"/>
  <c r="S1123" i="27"/>
  <c r="V1123" i="27" s="1"/>
  <c r="S1122" i="27"/>
  <c r="V1122" i="27" s="1"/>
  <c r="S1121" i="27"/>
  <c r="V1121" i="27" s="1"/>
  <c r="S1120" i="27"/>
  <c r="V1120" i="27" s="1"/>
  <c r="S1119" i="27"/>
  <c r="V1119" i="27" s="1"/>
  <c r="S1118" i="27"/>
  <c r="V1118" i="27" s="1"/>
  <c r="S1117" i="27"/>
  <c r="V1117" i="27" s="1"/>
  <c r="S1116" i="27"/>
  <c r="V1116" i="27" s="1"/>
  <c r="S1115" i="27"/>
  <c r="V1115" i="27" s="1"/>
  <c r="S1114" i="27"/>
  <c r="V1114" i="27" s="1"/>
  <c r="S1113" i="27"/>
  <c r="V1113" i="27" s="1"/>
  <c r="S1112" i="27"/>
  <c r="V1112" i="27" s="1"/>
  <c r="S1111" i="27"/>
  <c r="V1111" i="27" s="1"/>
  <c r="S1110" i="27"/>
  <c r="V1110" i="27" s="1"/>
  <c r="S1109" i="27"/>
  <c r="V1109" i="27" s="1"/>
  <c r="S1108" i="27"/>
  <c r="V1108" i="27" s="1"/>
  <c r="S1107" i="27"/>
  <c r="V1107" i="27" s="1"/>
  <c r="S1106" i="27"/>
  <c r="V1106" i="27" s="1"/>
  <c r="S1105" i="27"/>
  <c r="V1105" i="27" s="1"/>
  <c r="S1104" i="27"/>
  <c r="V1104" i="27" s="1"/>
  <c r="S1103" i="27"/>
  <c r="V1103" i="27" s="1"/>
  <c r="S1102" i="27"/>
  <c r="V1102" i="27" s="1"/>
  <c r="S1101" i="27"/>
  <c r="V1101" i="27" s="1"/>
  <c r="S1100" i="27"/>
  <c r="V1100" i="27" s="1"/>
  <c r="S1099" i="27"/>
  <c r="V1099" i="27" s="1"/>
  <c r="S1098" i="27"/>
  <c r="V1098" i="27" s="1"/>
  <c r="S1097" i="27"/>
  <c r="V1097" i="27" s="1"/>
  <c r="S1096" i="27"/>
  <c r="V1096" i="27" s="1"/>
  <c r="S1095" i="27"/>
  <c r="V1095" i="27" s="1"/>
  <c r="S1094" i="27"/>
  <c r="V1094" i="27" s="1"/>
  <c r="S1093" i="27"/>
  <c r="V1093" i="27" s="1"/>
  <c r="S1092" i="27"/>
  <c r="V1092" i="27" s="1"/>
  <c r="S1091" i="27"/>
  <c r="V1091" i="27" s="1"/>
  <c r="S1090" i="27"/>
  <c r="V1090" i="27" s="1"/>
  <c r="S1089" i="27"/>
  <c r="V1089" i="27" s="1"/>
  <c r="S1088" i="27"/>
  <c r="V1088" i="27" s="1"/>
  <c r="S1087" i="27"/>
  <c r="V1087" i="27" s="1"/>
  <c r="S1086" i="27"/>
  <c r="V1086" i="27" s="1"/>
  <c r="S1085" i="27"/>
  <c r="V1085" i="27" s="1"/>
  <c r="S1084" i="27"/>
  <c r="V1084" i="27" s="1"/>
  <c r="S1083" i="27"/>
  <c r="V1083" i="27" s="1"/>
  <c r="S1082" i="27"/>
  <c r="V1082" i="27" s="1"/>
  <c r="S1081" i="27"/>
  <c r="V1081" i="27" s="1"/>
  <c r="S1080" i="27"/>
  <c r="V1080" i="27" s="1"/>
  <c r="S1079" i="27"/>
  <c r="V1079" i="27" s="1"/>
  <c r="S1078" i="27"/>
  <c r="V1078" i="27" s="1"/>
  <c r="S1077" i="27"/>
  <c r="V1077" i="27" s="1"/>
  <c r="S1076" i="27"/>
  <c r="V1076" i="27" s="1"/>
  <c r="S1075" i="27"/>
  <c r="V1075" i="27" s="1"/>
  <c r="S1074" i="27"/>
  <c r="V1074" i="27" s="1"/>
  <c r="S1073" i="27"/>
  <c r="V1073" i="27" s="1"/>
  <c r="S1072" i="27"/>
  <c r="V1072" i="27" s="1"/>
  <c r="S1071" i="27"/>
  <c r="V1071" i="27" s="1"/>
  <c r="S1070" i="27"/>
  <c r="V1070" i="27" s="1"/>
  <c r="S1069" i="27"/>
  <c r="V1069" i="27" s="1"/>
  <c r="S1068" i="27"/>
  <c r="V1068" i="27" s="1"/>
  <c r="S1067" i="27"/>
  <c r="V1067" i="27" s="1"/>
  <c r="S1066" i="27"/>
  <c r="V1066" i="27" s="1"/>
  <c r="S1065" i="27"/>
  <c r="V1065" i="27" s="1"/>
  <c r="S1064" i="27"/>
  <c r="V1064" i="27" s="1"/>
  <c r="S1063" i="27"/>
  <c r="V1063" i="27" s="1"/>
  <c r="S1062" i="27"/>
  <c r="V1062" i="27" s="1"/>
  <c r="S1061" i="27"/>
  <c r="V1061" i="27" s="1"/>
  <c r="S1060" i="27"/>
  <c r="V1060" i="27" s="1"/>
  <c r="S1059" i="27"/>
  <c r="V1059" i="27" s="1"/>
  <c r="S1058" i="27"/>
  <c r="V1058" i="27" s="1"/>
  <c r="S1057" i="27"/>
  <c r="V1057" i="27" s="1"/>
  <c r="S1056" i="27"/>
  <c r="V1056" i="27" s="1"/>
  <c r="S1055" i="27"/>
  <c r="V1055" i="27" s="1"/>
  <c r="S1054" i="27"/>
  <c r="V1054" i="27" s="1"/>
  <c r="S1053" i="27"/>
  <c r="V1053" i="27" s="1"/>
  <c r="S1052" i="27"/>
  <c r="V1052" i="27" s="1"/>
  <c r="S1051" i="27"/>
  <c r="V1051" i="27" s="1"/>
  <c r="S1050" i="27"/>
  <c r="V1050" i="27" s="1"/>
  <c r="S1049" i="27"/>
  <c r="V1049" i="27" s="1"/>
  <c r="S1048" i="27"/>
  <c r="V1048" i="27" s="1"/>
  <c r="S1047" i="27"/>
  <c r="V1047" i="27" s="1"/>
  <c r="S1046" i="27"/>
  <c r="V1046" i="27" s="1"/>
  <c r="S1045" i="27"/>
  <c r="V1045" i="27" s="1"/>
  <c r="S1044" i="27"/>
  <c r="V1044" i="27" s="1"/>
  <c r="S1043" i="27"/>
  <c r="V1043" i="27" s="1"/>
  <c r="S1042" i="27"/>
  <c r="V1042" i="27" s="1"/>
  <c r="S1041" i="27"/>
  <c r="V1041" i="27" s="1"/>
  <c r="S1040" i="27"/>
  <c r="V1040" i="27" s="1"/>
  <c r="S1039" i="27"/>
  <c r="V1039" i="27" s="1"/>
  <c r="S1038" i="27"/>
  <c r="V1038" i="27" s="1"/>
  <c r="S1037" i="27"/>
  <c r="V1037" i="27" s="1"/>
  <c r="S1036" i="27"/>
  <c r="V1036" i="27" s="1"/>
  <c r="S1035" i="27"/>
  <c r="V1035" i="27" s="1"/>
  <c r="S1034" i="27"/>
  <c r="V1034" i="27" s="1"/>
  <c r="S1033" i="27"/>
  <c r="V1033" i="27" s="1"/>
  <c r="S1032" i="27"/>
  <c r="V1032" i="27" s="1"/>
  <c r="S1031" i="27"/>
  <c r="V1031" i="27" s="1"/>
  <c r="S1030" i="27"/>
  <c r="V1030" i="27" s="1"/>
  <c r="S1029" i="27"/>
  <c r="V1029" i="27" s="1"/>
  <c r="S1028" i="27"/>
  <c r="V1028" i="27" s="1"/>
  <c r="S1027" i="27"/>
  <c r="V1027" i="27" s="1"/>
  <c r="S1026" i="27"/>
  <c r="V1026" i="27" s="1"/>
  <c r="S1025" i="27"/>
  <c r="V1025" i="27" s="1"/>
  <c r="S1024" i="27"/>
  <c r="V1024" i="27" s="1"/>
  <c r="S1023" i="27"/>
  <c r="V1023" i="27" s="1"/>
  <c r="S1022" i="27"/>
  <c r="V1022" i="27" s="1"/>
  <c r="S1021" i="27"/>
  <c r="V1021" i="27" s="1"/>
  <c r="S1020" i="27"/>
  <c r="V1020" i="27" s="1"/>
  <c r="S1019" i="27"/>
  <c r="V1019" i="27" s="1"/>
  <c r="S1018" i="27"/>
  <c r="V1018" i="27" s="1"/>
  <c r="S1017" i="27"/>
  <c r="V1017" i="27" s="1"/>
  <c r="S1016" i="27"/>
  <c r="V1016" i="27" s="1"/>
  <c r="S1015" i="27"/>
  <c r="V1015" i="27" s="1"/>
  <c r="S1014" i="27"/>
  <c r="V1014" i="27" s="1"/>
  <c r="S1013" i="27"/>
  <c r="V1013" i="27" s="1"/>
  <c r="S1012" i="27"/>
  <c r="V1012" i="27" s="1"/>
  <c r="S1011" i="27"/>
  <c r="V1011" i="27" s="1"/>
  <c r="S1010" i="27"/>
  <c r="V1010" i="27" s="1"/>
  <c r="S1009" i="27"/>
  <c r="V1009" i="27" s="1"/>
  <c r="S1008" i="27"/>
  <c r="V1008" i="27" s="1"/>
  <c r="S1007" i="27"/>
  <c r="V1007" i="27" s="1"/>
  <c r="S1006" i="27"/>
  <c r="V1006" i="27" s="1"/>
  <c r="S1005" i="27"/>
  <c r="V1005" i="27" s="1"/>
  <c r="S1004" i="27"/>
  <c r="V1004" i="27" s="1"/>
  <c r="S1003" i="27"/>
  <c r="V1003" i="27" s="1"/>
  <c r="S1002" i="27"/>
  <c r="V1002" i="27" s="1"/>
  <c r="S1001" i="27"/>
  <c r="V1001" i="27" s="1"/>
  <c r="S1000" i="27"/>
  <c r="V1000" i="27" s="1"/>
  <c r="S999" i="27"/>
  <c r="V999" i="27" s="1"/>
  <c r="S998" i="27"/>
  <c r="V998" i="27" s="1"/>
  <c r="S997" i="27"/>
  <c r="V997" i="27" s="1"/>
  <c r="S996" i="27"/>
  <c r="V996" i="27" s="1"/>
  <c r="S995" i="27"/>
  <c r="V995" i="27" s="1"/>
  <c r="S994" i="27"/>
  <c r="V994" i="27" s="1"/>
  <c r="S993" i="27"/>
  <c r="V993" i="27" s="1"/>
  <c r="S992" i="27"/>
  <c r="V992" i="27" s="1"/>
  <c r="S991" i="27"/>
  <c r="V991" i="27" s="1"/>
  <c r="S990" i="27"/>
  <c r="V990" i="27" s="1"/>
  <c r="S989" i="27"/>
  <c r="V989" i="27" s="1"/>
  <c r="S988" i="27"/>
  <c r="V988" i="27" s="1"/>
  <c r="S987" i="27"/>
  <c r="V987" i="27" s="1"/>
  <c r="S986" i="27"/>
  <c r="V986" i="27" s="1"/>
  <c r="S985" i="27"/>
  <c r="V985" i="27" s="1"/>
  <c r="S984" i="27"/>
  <c r="V984" i="27" s="1"/>
  <c r="S983" i="27"/>
  <c r="V983" i="27" s="1"/>
  <c r="S982" i="27"/>
  <c r="V982" i="27" s="1"/>
  <c r="S981" i="27"/>
  <c r="V981" i="27" s="1"/>
  <c r="S980" i="27"/>
  <c r="V980" i="27" s="1"/>
  <c r="S979" i="27"/>
  <c r="V979" i="27" s="1"/>
  <c r="S978" i="27"/>
  <c r="V978" i="27" s="1"/>
  <c r="S977" i="27"/>
  <c r="V977" i="27" s="1"/>
  <c r="S976" i="27"/>
  <c r="V976" i="27" s="1"/>
  <c r="S975" i="27"/>
  <c r="V975" i="27" s="1"/>
  <c r="S974" i="27"/>
  <c r="V974" i="27" s="1"/>
  <c r="S973" i="27"/>
  <c r="V973" i="27" s="1"/>
  <c r="S972" i="27"/>
  <c r="V972" i="27" s="1"/>
  <c r="S971" i="27"/>
  <c r="V971" i="27" s="1"/>
  <c r="S970" i="27"/>
  <c r="V970" i="27" s="1"/>
  <c r="S969" i="27"/>
  <c r="V969" i="27" s="1"/>
  <c r="S968" i="27"/>
  <c r="V968" i="27" s="1"/>
  <c r="S967" i="27"/>
  <c r="V967" i="27" s="1"/>
  <c r="S966" i="27"/>
  <c r="V966" i="27" s="1"/>
  <c r="S965" i="27"/>
  <c r="V965" i="27" s="1"/>
  <c r="S964" i="27"/>
  <c r="V964" i="27" s="1"/>
  <c r="S963" i="27"/>
  <c r="V963" i="27" s="1"/>
  <c r="S962" i="27"/>
  <c r="V962" i="27" s="1"/>
  <c r="S961" i="27"/>
  <c r="V961" i="27" s="1"/>
  <c r="S960" i="27"/>
  <c r="V960" i="27" s="1"/>
  <c r="S959" i="27"/>
  <c r="V959" i="27" s="1"/>
  <c r="S958" i="27"/>
  <c r="V958" i="27" s="1"/>
  <c r="S957" i="27"/>
  <c r="V957" i="27" s="1"/>
  <c r="S956" i="27"/>
  <c r="V956" i="27" s="1"/>
  <c r="S955" i="27"/>
  <c r="V955" i="27" s="1"/>
  <c r="S954" i="27"/>
  <c r="V954" i="27" s="1"/>
  <c r="S953" i="27"/>
  <c r="V953" i="27" s="1"/>
  <c r="S952" i="27"/>
  <c r="V952" i="27" s="1"/>
  <c r="S951" i="27"/>
  <c r="V951" i="27" s="1"/>
  <c r="S950" i="27"/>
  <c r="V950" i="27" s="1"/>
  <c r="S949" i="27"/>
  <c r="V949" i="27" s="1"/>
  <c r="S948" i="27"/>
  <c r="V948" i="27" s="1"/>
  <c r="S947" i="27"/>
  <c r="V947" i="27" s="1"/>
  <c r="S946" i="27"/>
  <c r="V946" i="27" s="1"/>
  <c r="S945" i="27"/>
  <c r="V945" i="27" s="1"/>
  <c r="S944" i="27"/>
  <c r="V944" i="27" s="1"/>
  <c r="S943" i="27"/>
  <c r="V943" i="27" s="1"/>
  <c r="S942" i="27"/>
  <c r="V942" i="27" s="1"/>
  <c r="S941" i="27"/>
  <c r="V941" i="27" s="1"/>
  <c r="S940" i="27"/>
  <c r="V940" i="27" s="1"/>
  <c r="S939" i="27"/>
  <c r="V939" i="27" s="1"/>
  <c r="S938" i="27"/>
  <c r="V938" i="27" s="1"/>
  <c r="S937" i="27"/>
  <c r="V937" i="27" s="1"/>
  <c r="S936" i="27"/>
  <c r="V936" i="27" s="1"/>
  <c r="S935" i="27"/>
  <c r="V935" i="27" s="1"/>
  <c r="S934" i="27"/>
  <c r="V934" i="27" s="1"/>
  <c r="S933" i="27"/>
  <c r="V933" i="27" s="1"/>
  <c r="S932" i="27"/>
  <c r="V932" i="27" s="1"/>
  <c r="S931" i="27"/>
  <c r="V931" i="27" s="1"/>
  <c r="S930" i="27"/>
  <c r="V930" i="27" s="1"/>
  <c r="S929" i="27"/>
  <c r="V929" i="27" s="1"/>
  <c r="S928" i="27"/>
  <c r="V928" i="27" s="1"/>
  <c r="S927" i="27"/>
  <c r="V927" i="27" s="1"/>
  <c r="S926" i="27"/>
  <c r="V926" i="27" s="1"/>
  <c r="S925" i="27"/>
  <c r="V925" i="27" s="1"/>
  <c r="S924" i="27"/>
  <c r="V924" i="27" s="1"/>
  <c r="S923" i="27"/>
  <c r="V923" i="27" s="1"/>
  <c r="S922" i="27"/>
  <c r="V922" i="27" s="1"/>
  <c r="S921" i="27"/>
  <c r="V921" i="27" s="1"/>
  <c r="S920" i="27"/>
  <c r="V920" i="27" s="1"/>
  <c r="S919" i="27"/>
  <c r="V919" i="27" s="1"/>
  <c r="S918" i="27"/>
  <c r="V918" i="27" s="1"/>
  <c r="S917" i="27"/>
  <c r="V917" i="27" s="1"/>
  <c r="S916" i="27"/>
  <c r="V916" i="27" s="1"/>
  <c r="S915" i="27"/>
  <c r="V915" i="27" s="1"/>
  <c r="S914" i="27"/>
  <c r="V914" i="27" s="1"/>
  <c r="S913" i="27"/>
  <c r="V913" i="27" s="1"/>
  <c r="S912" i="27"/>
  <c r="V912" i="27" s="1"/>
  <c r="S911" i="27"/>
  <c r="V911" i="27" s="1"/>
  <c r="S910" i="27"/>
  <c r="V910" i="27" s="1"/>
  <c r="S909" i="27"/>
  <c r="V909" i="27" s="1"/>
  <c r="S908" i="27"/>
  <c r="V908" i="27" s="1"/>
  <c r="S907" i="27"/>
  <c r="V907" i="27" s="1"/>
  <c r="S906" i="27"/>
  <c r="V906" i="27" s="1"/>
  <c r="S905" i="27"/>
  <c r="V905" i="27" s="1"/>
  <c r="S904" i="27"/>
  <c r="V904" i="27" s="1"/>
  <c r="S903" i="27"/>
  <c r="V903" i="27" s="1"/>
  <c r="S902" i="27"/>
  <c r="V902" i="27" s="1"/>
  <c r="S901" i="27"/>
  <c r="V901" i="27" s="1"/>
  <c r="S900" i="27"/>
  <c r="V900" i="27" s="1"/>
  <c r="S899" i="27"/>
  <c r="V899" i="27" s="1"/>
  <c r="S898" i="27"/>
  <c r="V898" i="27" s="1"/>
  <c r="S897" i="27"/>
  <c r="V897" i="27" s="1"/>
  <c r="S896" i="27"/>
  <c r="V896" i="27" s="1"/>
  <c r="S895" i="27"/>
  <c r="V895" i="27" s="1"/>
  <c r="S894" i="27"/>
  <c r="V894" i="27" s="1"/>
  <c r="S893" i="27"/>
  <c r="V893" i="27" s="1"/>
  <c r="S892" i="27"/>
  <c r="V892" i="27" s="1"/>
  <c r="S891" i="27"/>
  <c r="V891" i="27" s="1"/>
  <c r="S890" i="27"/>
  <c r="V890" i="27" s="1"/>
  <c r="S889" i="27"/>
  <c r="V889" i="27" s="1"/>
  <c r="S888" i="27"/>
  <c r="V888" i="27" s="1"/>
  <c r="S887" i="27"/>
  <c r="V887" i="27" s="1"/>
  <c r="S886" i="27"/>
  <c r="V886" i="27" s="1"/>
  <c r="S885" i="27"/>
  <c r="V885" i="27" s="1"/>
  <c r="S884" i="27"/>
  <c r="V884" i="27" s="1"/>
  <c r="S883" i="27"/>
  <c r="V883" i="27" s="1"/>
  <c r="S882" i="27"/>
  <c r="V882" i="27" s="1"/>
  <c r="S881" i="27"/>
  <c r="V881" i="27" s="1"/>
  <c r="S880" i="27"/>
  <c r="V880" i="27" s="1"/>
  <c r="S879" i="27"/>
  <c r="V879" i="27" s="1"/>
  <c r="S878" i="27"/>
  <c r="V878" i="27" s="1"/>
  <c r="S877" i="27"/>
  <c r="V877" i="27" s="1"/>
  <c r="S876" i="27"/>
  <c r="V876" i="27" s="1"/>
  <c r="S875" i="27"/>
  <c r="V875" i="27" s="1"/>
  <c r="S874" i="27"/>
  <c r="V874" i="27" s="1"/>
  <c r="S873" i="27"/>
  <c r="V873" i="27" s="1"/>
  <c r="S872" i="27"/>
  <c r="V872" i="27" s="1"/>
  <c r="S871" i="27"/>
  <c r="V871" i="27" s="1"/>
  <c r="S870" i="27"/>
  <c r="V870" i="27" s="1"/>
  <c r="S869" i="27"/>
  <c r="V869" i="27" s="1"/>
  <c r="S868" i="27"/>
  <c r="V868" i="27" s="1"/>
  <c r="S867" i="27"/>
  <c r="V867" i="27" s="1"/>
  <c r="S866" i="27"/>
  <c r="V866" i="27" s="1"/>
  <c r="S865" i="27"/>
  <c r="V865" i="27" s="1"/>
  <c r="S864" i="27"/>
  <c r="V864" i="27" s="1"/>
  <c r="S863" i="27"/>
  <c r="V863" i="27" s="1"/>
  <c r="S862" i="27"/>
  <c r="V862" i="27" s="1"/>
  <c r="S861" i="27"/>
  <c r="V861" i="27" s="1"/>
  <c r="S860" i="27"/>
  <c r="V860" i="27" s="1"/>
  <c r="S859" i="27"/>
  <c r="V859" i="27" s="1"/>
  <c r="S858" i="27"/>
  <c r="V858" i="27" s="1"/>
  <c r="S857" i="27"/>
  <c r="V857" i="27" s="1"/>
  <c r="S856" i="27"/>
  <c r="V856" i="27" s="1"/>
  <c r="S855" i="27"/>
  <c r="V855" i="27" s="1"/>
  <c r="S854" i="27"/>
  <c r="V854" i="27" s="1"/>
  <c r="S853" i="27"/>
  <c r="V853" i="27" s="1"/>
  <c r="S852" i="27"/>
  <c r="V852" i="27" s="1"/>
  <c r="S851" i="27"/>
  <c r="V851" i="27" s="1"/>
  <c r="S850" i="27"/>
  <c r="V850" i="27" s="1"/>
  <c r="S849" i="27"/>
  <c r="V849" i="27" s="1"/>
  <c r="S848" i="27"/>
  <c r="V848" i="27" s="1"/>
  <c r="S847" i="27"/>
  <c r="V847" i="27" s="1"/>
  <c r="S846" i="27"/>
  <c r="V846" i="27" s="1"/>
  <c r="S845" i="27"/>
  <c r="V845" i="27" s="1"/>
  <c r="S844" i="27"/>
  <c r="V844" i="27" s="1"/>
  <c r="S843" i="27"/>
  <c r="V843" i="27" s="1"/>
  <c r="S842" i="27"/>
  <c r="V842" i="27" s="1"/>
  <c r="S841" i="27"/>
  <c r="V841" i="27" s="1"/>
  <c r="S840" i="27"/>
  <c r="V840" i="27" s="1"/>
  <c r="S839" i="27"/>
  <c r="V839" i="27" s="1"/>
  <c r="S838" i="27"/>
  <c r="V838" i="27" s="1"/>
  <c r="S837" i="27"/>
  <c r="V837" i="27" s="1"/>
  <c r="S836" i="27"/>
  <c r="V836" i="27" s="1"/>
  <c r="S835" i="27"/>
  <c r="V835" i="27" s="1"/>
  <c r="S834" i="27"/>
  <c r="V834" i="27" s="1"/>
  <c r="S833" i="27"/>
  <c r="V833" i="27" s="1"/>
  <c r="S832" i="27"/>
  <c r="V832" i="27" s="1"/>
  <c r="S831" i="27"/>
  <c r="V831" i="27" s="1"/>
  <c r="S830" i="27"/>
  <c r="V830" i="27" s="1"/>
  <c r="S829" i="27"/>
  <c r="V829" i="27" s="1"/>
  <c r="S828" i="27"/>
  <c r="V828" i="27" s="1"/>
  <c r="S827" i="27"/>
  <c r="V827" i="27" s="1"/>
  <c r="S826" i="27"/>
  <c r="V826" i="27" s="1"/>
  <c r="S825" i="27"/>
  <c r="V825" i="27" s="1"/>
  <c r="S824" i="27"/>
  <c r="V824" i="27" s="1"/>
  <c r="S823" i="27"/>
  <c r="V823" i="27" s="1"/>
  <c r="S822" i="27"/>
  <c r="V822" i="27" s="1"/>
  <c r="S821" i="27"/>
  <c r="V821" i="27" s="1"/>
  <c r="S820" i="27"/>
  <c r="V820" i="27" s="1"/>
  <c r="S819" i="27"/>
  <c r="V819" i="27" s="1"/>
  <c r="S818" i="27"/>
  <c r="V818" i="27" s="1"/>
  <c r="S817" i="27"/>
  <c r="V817" i="27" s="1"/>
  <c r="S816" i="27"/>
  <c r="V816" i="27" s="1"/>
  <c r="S815" i="27"/>
  <c r="V815" i="27" s="1"/>
  <c r="S814" i="27"/>
  <c r="V814" i="27" s="1"/>
  <c r="S813" i="27"/>
  <c r="V813" i="27" s="1"/>
  <c r="S812" i="27"/>
  <c r="V812" i="27" s="1"/>
  <c r="S811" i="27"/>
  <c r="V811" i="27" s="1"/>
  <c r="S810" i="27"/>
  <c r="V810" i="27" s="1"/>
  <c r="S809" i="27"/>
  <c r="V809" i="27" s="1"/>
  <c r="S808" i="27"/>
  <c r="V808" i="27" s="1"/>
  <c r="S807" i="27"/>
  <c r="V807" i="27" s="1"/>
  <c r="S806" i="27"/>
  <c r="V806" i="27" s="1"/>
  <c r="S805" i="27"/>
  <c r="V805" i="27" s="1"/>
  <c r="S804" i="27"/>
  <c r="V804" i="27" s="1"/>
  <c r="S803" i="27"/>
  <c r="V803" i="27" s="1"/>
  <c r="S802" i="27"/>
  <c r="V802" i="27" s="1"/>
  <c r="S801" i="27"/>
  <c r="V801" i="27" s="1"/>
  <c r="S800" i="27"/>
  <c r="V800" i="27" s="1"/>
  <c r="S799" i="27"/>
  <c r="V799" i="27" s="1"/>
  <c r="S798" i="27"/>
  <c r="V798" i="27" s="1"/>
  <c r="S797" i="27"/>
  <c r="V797" i="27" s="1"/>
  <c r="S796" i="27"/>
  <c r="V796" i="27" s="1"/>
  <c r="S795" i="27"/>
  <c r="V795" i="27" s="1"/>
  <c r="S794" i="27"/>
  <c r="V794" i="27" s="1"/>
  <c r="S793" i="27"/>
  <c r="V793" i="27" s="1"/>
  <c r="S792" i="27"/>
  <c r="V792" i="27" s="1"/>
  <c r="S791" i="27"/>
  <c r="V791" i="27" s="1"/>
  <c r="S790" i="27"/>
  <c r="V790" i="27" s="1"/>
  <c r="S789" i="27"/>
  <c r="V789" i="27" s="1"/>
  <c r="S788" i="27"/>
  <c r="V788" i="27" s="1"/>
  <c r="S787" i="27"/>
  <c r="V787" i="27" s="1"/>
  <c r="S786" i="27"/>
  <c r="V786" i="27" s="1"/>
  <c r="S785" i="27"/>
  <c r="V785" i="27" s="1"/>
  <c r="S784" i="27"/>
  <c r="V784" i="27" s="1"/>
  <c r="S783" i="27"/>
  <c r="V783" i="27" s="1"/>
  <c r="S782" i="27"/>
  <c r="V782" i="27" s="1"/>
  <c r="S781" i="27"/>
  <c r="V781" i="27" s="1"/>
  <c r="S780" i="27"/>
  <c r="V780" i="27" s="1"/>
  <c r="S779" i="27"/>
  <c r="V779" i="27" s="1"/>
  <c r="S778" i="27"/>
  <c r="V778" i="27" s="1"/>
  <c r="S777" i="27"/>
  <c r="V777" i="27" s="1"/>
  <c r="S776" i="27"/>
  <c r="V776" i="27" s="1"/>
  <c r="S775" i="27"/>
  <c r="V775" i="27" s="1"/>
  <c r="S774" i="27"/>
  <c r="V774" i="27" s="1"/>
  <c r="S773" i="27"/>
  <c r="V773" i="27" s="1"/>
  <c r="S772" i="27"/>
  <c r="V772" i="27" s="1"/>
  <c r="S771" i="27"/>
  <c r="V771" i="27" s="1"/>
  <c r="S770" i="27"/>
  <c r="V770" i="27" s="1"/>
  <c r="S769" i="27"/>
  <c r="V769" i="27" s="1"/>
  <c r="S768" i="27"/>
  <c r="V768" i="27" s="1"/>
  <c r="S767" i="27"/>
  <c r="V767" i="27" s="1"/>
  <c r="S766" i="27"/>
  <c r="V766" i="27" s="1"/>
  <c r="S765" i="27"/>
  <c r="V765" i="27" s="1"/>
  <c r="S764" i="27"/>
  <c r="V764" i="27" s="1"/>
  <c r="S763" i="27"/>
  <c r="V763" i="27" s="1"/>
  <c r="S762" i="27"/>
  <c r="V762" i="27" s="1"/>
  <c r="S761" i="27"/>
  <c r="V761" i="27" s="1"/>
  <c r="S760" i="27"/>
  <c r="V760" i="27" s="1"/>
  <c r="S759" i="27"/>
  <c r="V759" i="27" s="1"/>
  <c r="S758" i="27"/>
  <c r="V758" i="27" s="1"/>
  <c r="S757" i="27"/>
  <c r="V757" i="27" s="1"/>
  <c r="S756" i="27"/>
  <c r="V756" i="27" s="1"/>
  <c r="S755" i="27"/>
  <c r="V755" i="27" s="1"/>
  <c r="S754" i="27"/>
  <c r="V754" i="27" s="1"/>
  <c r="S753" i="27"/>
  <c r="V753" i="27" s="1"/>
  <c r="S752" i="27"/>
  <c r="V752" i="27" s="1"/>
  <c r="S751" i="27"/>
  <c r="V751" i="27" s="1"/>
  <c r="S750" i="27"/>
  <c r="V750" i="27" s="1"/>
  <c r="S749" i="27"/>
  <c r="V749" i="27" s="1"/>
  <c r="S748" i="27"/>
  <c r="V748" i="27" s="1"/>
  <c r="S747" i="27"/>
  <c r="V747" i="27" s="1"/>
  <c r="S746" i="27"/>
  <c r="V746" i="27" s="1"/>
  <c r="S745" i="27"/>
  <c r="V745" i="27" s="1"/>
  <c r="S744" i="27"/>
  <c r="V744" i="27" s="1"/>
  <c r="S743" i="27"/>
  <c r="V743" i="27" s="1"/>
  <c r="S742" i="27"/>
  <c r="V742" i="27" s="1"/>
  <c r="S741" i="27"/>
  <c r="V741" i="27" s="1"/>
  <c r="S740" i="27"/>
  <c r="V740" i="27" s="1"/>
  <c r="S739" i="27"/>
  <c r="V739" i="27" s="1"/>
  <c r="S738" i="27"/>
  <c r="V738" i="27" s="1"/>
  <c r="S737" i="27"/>
  <c r="V737" i="27" s="1"/>
  <c r="S736" i="27"/>
  <c r="V736" i="27" s="1"/>
  <c r="S735" i="27"/>
  <c r="V735" i="27" s="1"/>
  <c r="S734" i="27"/>
  <c r="V734" i="27" s="1"/>
  <c r="S733" i="27"/>
  <c r="V733" i="27" s="1"/>
  <c r="S732" i="27"/>
  <c r="V732" i="27" s="1"/>
  <c r="S731" i="27"/>
  <c r="V731" i="27" s="1"/>
  <c r="S730" i="27"/>
  <c r="V730" i="27" s="1"/>
  <c r="S729" i="27"/>
  <c r="V729" i="27" s="1"/>
  <c r="S728" i="27"/>
  <c r="V728" i="27" s="1"/>
  <c r="S727" i="27"/>
  <c r="V727" i="27" s="1"/>
  <c r="S726" i="27"/>
  <c r="V726" i="27" s="1"/>
  <c r="S725" i="27"/>
  <c r="V725" i="27" s="1"/>
  <c r="S724" i="27"/>
  <c r="V724" i="27" s="1"/>
  <c r="S723" i="27"/>
  <c r="V723" i="27" s="1"/>
  <c r="S722" i="27"/>
  <c r="V722" i="27" s="1"/>
  <c r="S721" i="27"/>
  <c r="V721" i="27" s="1"/>
  <c r="S720" i="27"/>
  <c r="V720" i="27" s="1"/>
  <c r="S719" i="27"/>
  <c r="V719" i="27" s="1"/>
  <c r="S718" i="27"/>
  <c r="V718" i="27" s="1"/>
  <c r="S717" i="27"/>
  <c r="V717" i="27" s="1"/>
  <c r="S716" i="27"/>
  <c r="V716" i="27" s="1"/>
  <c r="S715" i="27"/>
  <c r="V715" i="27" s="1"/>
  <c r="S714" i="27"/>
  <c r="V714" i="27" s="1"/>
  <c r="S713" i="27"/>
  <c r="V713" i="27" s="1"/>
  <c r="S712" i="27"/>
  <c r="V712" i="27" s="1"/>
  <c r="S711" i="27"/>
  <c r="V711" i="27" s="1"/>
  <c r="S710" i="27"/>
  <c r="V710" i="27" s="1"/>
  <c r="S709" i="27"/>
  <c r="V709" i="27" s="1"/>
  <c r="S708" i="27"/>
  <c r="V708" i="27" s="1"/>
  <c r="S707" i="27"/>
  <c r="V707" i="27" s="1"/>
  <c r="S706" i="27"/>
  <c r="V706" i="27" s="1"/>
  <c r="S705" i="27"/>
  <c r="V705" i="27" s="1"/>
  <c r="S704" i="27"/>
  <c r="V704" i="27" s="1"/>
  <c r="S703" i="27"/>
  <c r="V703" i="27" s="1"/>
  <c r="S702" i="27"/>
  <c r="V702" i="27" s="1"/>
  <c r="S701" i="27"/>
  <c r="V701" i="27" s="1"/>
  <c r="S700" i="27"/>
  <c r="V700" i="27" s="1"/>
  <c r="S699" i="27"/>
  <c r="V699" i="27" s="1"/>
  <c r="S698" i="27"/>
  <c r="V698" i="27" s="1"/>
  <c r="S697" i="27"/>
  <c r="V697" i="27" s="1"/>
  <c r="S696" i="27"/>
  <c r="V696" i="27" s="1"/>
  <c r="S695" i="27"/>
  <c r="V695" i="27" s="1"/>
  <c r="S694" i="27"/>
  <c r="V694" i="27" s="1"/>
  <c r="S693" i="27"/>
  <c r="V693" i="27" s="1"/>
  <c r="S692" i="27"/>
  <c r="V692" i="27" s="1"/>
  <c r="S691" i="27"/>
  <c r="V691" i="27" s="1"/>
  <c r="S690" i="27"/>
  <c r="V690" i="27" s="1"/>
  <c r="S689" i="27"/>
  <c r="V689" i="27" s="1"/>
  <c r="S688" i="27"/>
  <c r="V688" i="27" s="1"/>
  <c r="S687" i="27"/>
  <c r="V687" i="27" s="1"/>
  <c r="S686" i="27"/>
  <c r="V686" i="27" s="1"/>
  <c r="S685" i="27"/>
  <c r="V685" i="27" s="1"/>
  <c r="S684" i="27"/>
  <c r="V684" i="27" s="1"/>
  <c r="S683" i="27"/>
  <c r="V683" i="27" s="1"/>
  <c r="S682" i="27"/>
  <c r="V682" i="27" s="1"/>
  <c r="S681" i="27"/>
  <c r="V681" i="27" s="1"/>
  <c r="S680" i="27"/>
  <c r="V680" i="27" s="1"/>
  <c r="S679" i="27"/>
  <c r="V679" i="27" s="1"/>
  <c r="S678" i="27"/>
  <c r="V678" i="27" s="1"/>
  <c r="S677" i="27"/>
  <c r="V677" i="27" s="1"/>
  <c r="S676" i="27"/>
  <c r="V676" i="27" s="1"/>
  <c r="S675" i="27"/>
  <c r="V675" i="27" s="1"/>
  <c r="S674" i="27"/>
  <c r="V674" i="27" s="1"/>
  <c r="S673" i="27"/>
  <c r="V673" i="27" s="1"/>
  <c r="S672" i="27"/>
  <c r="V672" i="27" s="1"/>
  <c r="S671" i="27"/>
  <c r="V671" i="27" s="1"/>
  <c r="S670" i="27"/>
  <c r="V670" i="27" s="1"/>
  <c r="S669" i="27"/>
  <c r="V669" i="27" s="1"/>
  <c r="S668" i="27"/>
  <c r="V668" i="27" s="1"/>
  <c r="S667" i="27"/>
  <c r="V667" i="27" s="1"/>
  <c r="S666" i="27"/>
  <c r="V666" i="27" s="1"/>
  <c r="S665" i="27"/>
  <c r="V665" i="27" s="1"/>
  <c r="S664" i="27"/>
  <c r="V664" i="27" s="1"/>
  <c r="S663" i="27"/>
  <c r="V663" i="27" s="1"/>
  <c r="S662" i="27"/>
  <c r="V662" i="27" s="1"/>
  <c r="S661" i="27"/>
  <c r="V661" i="27" s="1"/>
  <c r="S660" i="27"/>
  <c r="V660" i="27" s="1"/>
  <c r="S659" i="27"/>
  <c r="V659" i="27" s="1"/>
  <c r="S658" i="27"/>
  <c r="V658" i="27" s="1"/>
  <c r="S657" i="27"/>
  <c r="V657" i="27" s="1"/>
  <c r="S656" i="27"/>
  <c r="V656" i="27" s="1"/>
  <c r="S655" i="27"/>
  <c r="V655" i="27" s="1"/>
  <c r="S654" i="27"/>
  <c r="V654" i="27" s="1"/>
  <c r="S653" i="27"/>
  <c r="V653" i="27" s="1"/>
  <c r="S652" i="27"/>
  <c r="V652" i="27" s="1"/>
  <c r="S651" i="27"/>
  <c r="V651" i="27" s="1"/>
  <c r="S650" i="27"/>
  <c r="V650" i="27" s="1"/>
  <c r="S649" i="27"/>
  <c r="V649" i="27" s="1"/>
  <c r="S648" i="27"/>
  <c r="V648" i="27" s="1"/>
  <c r="S647" i="27"/>
  <c r="V647" i="27" s="1"/>
  <c r="S646" i="27"/>
  <c r="V646" i="27" s="1"/>
  <c r="S645" i="27"/>
  <c r="V645" i="27" s="1"/>
  <c r="S644" i="27"/>
  <c r="V644" i="27" s="1"/>
  <c r="S643" i="27"/>
  <c r="V643" i="27" s="1"/>
  <c r="S642" i="27"/>
  <c r="V642" i="27" s="1"/>
  <c r="S641" i="27"/>
  <c r="V641" i="27" s="1"/>
  <c r="S640" i="27"/>
  <c r="V640" i="27" s="1"/>
  <c r="S639" i="27"/>
  <c r="V639" i="27" s="1"/>
  <c r="S638" i="27"/>
  <c r="V638" i="27" s="1"/>
  <c r="S637" i="27"/>
  <c r="V637" i="27" s="1"/>
  <c r="S636" i="27"/>
  <c r="V636" i="27" s="1"/>
  <c r="S635" i="27"/>
  <c r="V635" i="27" s="1"/>
  <c r="S634" i="27"/>
  <c r="V634" i="27" s="1"/>
  <c r="S633" i="27"/>
  <c r="V633" i="27" s="1"/>
  <c r="S632" i="27"/>
  <c r="V632" i="27" s="1"/>
  <c r="S631" i="27"/>
  <c r="V631" i="27" s="1"/>
  <c r="S630" i="27"/>
  <c r="V630" i="27" s="1"/>
  <c r="S629" i="27"/>
  <c r="V629" i="27" s="1"/>
  <c r="S628" i="27"/>
  <c r="V628" i="27" s="1"/>
  <c r="S627" i="27"/>
  <c r="V627" i="27" s="1"/>
  <c r="S626" i="27"/>
  <c r="V626" i="27" s="1"/>
  <c r="S625" i="27"/>
  <c r="V625" i="27" s="1"/>
  <c r="S624" i="27"/>
  <c r="V624" i="27" s="1"/>
  <c r="S623" i="27"/>
  <c r="V623" i="27" s="1"/>
  <c r="S622" i="27"/>
  <c r="V622" i="27" s="1"/>
  <c r="S621" i="27"/>
  <c r="V621" i="27" s="1"/>
  <c r="S620" i="27"/>
  <c r="V620" i="27" s="1"/>
  <c r="S619" i="27"/>
  <c r="V619" i="27" s="1"/>
  <c r="S618" i="27"/>
  <c r="V618" i="27" s="1"/>
  <c r="S617" i="27"/>
  <c r="V617" i="27" s="1"/>
  <c r="S616" i="27"/>
  <c r="V616" i="27" s="1"/>
  <c r="S615" i="27"/>
  <c r="V615" i="27" s="1"/>
  <c r="S614" i="27"/>
  <c r="V614" i="27" s="1"/>
  <c r="S613" i="27"/>
  <c r="V613" i="27" s="1"/>
  <c r="S612" i="27"/>
  <c r="V612" i="27" s="1"/>
  <c r="S611" i="27"/>
  <c r="V611" i="27" s="1"/>
  <c r="S610" i="27"/>
  <c r="V610" i="27" s="1"/>
  <c r="S609" i="27"/>
  <c r="V609" i="27" s="1"/>
  <c r="S608" i="27"/>
  <c r="V608" i="27" s="1"/>
  <c r="S607" i="27"/>
  <c r="V607" i="27" s="1"/>
  <c r="S606" i="27"/>
  <c r="V606" i="27" s="1"/>
  <c r="S605" i="27"/>
  <c r="V605" i="27" s="1"/>
  <c r="S604" i="27"/>
  <c r="V604" i="27" s="1"/>
  <c r="S603" i="27"/>
  <c r="V603" i="27" s="1"/>
  <c r="S602" i="27"/>
  <c r="V602" i="27" s="1"/>
  <c r="S601" i="27"/>
  <c r="V601" i="27" s="1"/>
  <c r="S600" i="27"/>
  <c r="V600" i="27" s="1"/>
  <c r="S599" i="27"/>
  <c r="V599" i="27" s="1"/>
  <c r="S598" i="27"/>
  <c r="V598" i="27" s="1"/>
  <c r="S597" i="27"/>
  <c r="V597" i="27" s="1"/>
  <c r="S596" i="27"/>
  <c r="V596" i="27" s="1"/>
  <c r="S595" i="27"/>
  <c r="V595" i="27" s="1"/>
  <c r="S594" i="27"/>
  <c r="V594" i="27" s="1"/>
  <c r="S593" i="27"/>
  <c r="V593" i="27" s="1"/>
  <c r="S592" i="27"/>
  <c r="V592" i="27" s="1"/>
  <c r="S591" i="27"/>
  <c r="V591" i="27" s="1"/>
  <c r="S590" i="27"/>
  <c r="V590" i="27" s="1"/>
  <c r="S589" i="27"/>
  <c r="V589" i="27" s="1"/>
  <c r="S588" i="27"/>
  <c r="V588" i="27" s="1"/>
  <c r="S587" i="27"/>
  <c r="V587" i="27" s="1"/>
  <c r="S586" i="27"/>
  <c r="V586" i="27" s="1"/>
  <c r="S585" i="27"/>
  <c r="V585" i="27" s="1"/>
  <c r="S584" i="27"/>
  <c r="V584" i="27" s="1"/>
  <c r="S583" i="27"/>
  <c r="V583" i="27" s="1"/>
  <c r="S582" i="27"/>
  <c r="V582" i="27" s="1"/>
  <c r="S581" i="27"/>
  <c r="V581" i="27" s="1"/>
  <c r="S580" i="27"/>
  <c r="V580" i="27" s="1"/>
  <c r="S579" i="27"/>
  <c r="V579" i="27" s="1"/>
  <c r="S578" i="27"/>
  <c r="V578" i="27" s="1"/>
  <c r="S577" i="27"/>
  <c r="V577" i="27" s="1"/>
  <c r="S576" i="27"/>
  <c r="V576" i="27" s="1"/>
  <c r="S575" i="27"/>
  <c r="V575" i="27" s="1"/>
  <c r="S574" i="27"/>
  <c r="V574" i="27" s="1"/>
  <c r="S573" i="27"/>
  <c r="V573" i="27" s="1"/>
  <c r="S572" i="27"/>
  <c r="V572" i="27" s="1"/>
  <c r="S571" i="27"/>
  <c r="V571" i="27" s="1"/>
  <c r="S570" i="27"/>
  <c r="V570" i="27" s="1"/>
  <c r="S569" i="27"/>
  <c r="V569" i="27" s="1"/>
  <c r="S568" i="27"/>
  <c r="V568" i="27" s="1"/>
  <c r="S567" i="27"/>
  <c r="V567" i="27" s="1"/>
  <c r="S566" i="27"/>
  <c r="V566" i="27" s="1"/>
  <c r="S565" i="27"/>
  <c r="V565" i="27" s="1"/>
  <c r="S564" i="27"/>
  <c r="V564" i="27" s="1"/>
  <c r="S563" i="27"/>
  <c r="V563" i="27" s="1"/>
  <c r="S562" i="27"/>
  <c r="V562" i="27" s="1"/>
  <c r="S561" i="27"/>
  <c r="V561" i="27" s="1"/>
  <c r="S560" i="27"/>
  <c r="V560" i="27" s="1"/>
  <c r="S559" i="27"/>
  <c r="V559" i="27" s="1"/>
  <c r="S558" i="27"/>
  <c r="V558" i="27" s="1"/>
  <c r="S557" i="27"/>
  <c r="V557" i="27" s="1"/>
  <c r="S556" i="27"/>
  <c r="V556" i="27" s="1"/>
  <c r="S555" i="27"/>
  <c r="V555" i="27" s="1"/>
  <c r="S554" i="27"/>
  <c r="V554" i="27" s="1"/>
  <c r="S553" i="27"/>
  <c r="V553" i="27" s="1"/>
  <c r="S552" i="27"/>
  <c r="V552" i="27" s="1"/>
  <c r="S551" i="27"/>
  <c r="V551" i="27" s="1"/>
  <c r="S550" i="27"/>
  <c r="V550" i="27" s="1"/>
  <c r="S549" i="27"/>
  <c r="V549" i="27" s="1"/>
  <c r="S548" i="27"/>
  <c r="V548" i="27" s="1"/>
  <c r="S547" i="27"/>
  <c r="V547" i="27" s="1"/>
  <c r="S546" i="27"/>
  <c r="V546" i="27" s="1"/>
  <c r="S545" i="27"/>
  <c r="V545" i="27" s="1"/>
  <c r="S544" i="27"/>
  <c r="V544" i="27" s="1"/>
  <c r="S543" i="27"/>
  <c r="V543" i="27" s="1"/>
  <c r="S542" i="27"/>
  <c r="V542" i="27" s="1"/>
  <c r="S541" i="27"/>
  <c r="V541" i="27" s="1"/>
  <c r="S540" i="27"/>
  <c r="V540" i="27" s="1"/>
  <c r="S539" i="27"/>
  <c r="V539" i="27" s="1"/>
  <c r="S538" i="27"/>
  <c r="V538" i="27" s="1"/>
  <c r="S537" i="27"/>
  <c r="V537" i="27" s="1"/>
  <c r="S536" i="27"/>
  <c r="V536" i="27" s="1"/>
  <c r="S535" i="27"/>
  <c r="V535" i="27" s="1"/>
  <c r="S534" i="27"/>
  <c r="V534" i="27" s="1"/>
  <c r="S533" i="27"/>
  <c r="V533" i="27" s="1"/>
  <c r="S532" i="27"/>
  <c r="V532" i="27" s="1"/>
  <c r="S531" i="27"/>
  <c r="V531" i="27" s="1"/>
  <c r="S530" i="27"/>
  <c r="V530" i="27" s="1"/>
  <c r="S529" i="27"/>
  <c r="V529" i="27" s="1"/>
  <c r="S528" i="27"/>
  <c r="V528" i="27" s="1"/>
  <c r="S527" i="27"/>
  <c r="V527" i="27" s="1"/>
  <c r="S526" i="27"/>
  <c r="V526" i="27" s="1"/>
  <c r="S525" i="27"/>
  <c r="V525" i="27" s="1"/>
  <c r="S524" i="27"/>
  <c r="V524" i="27" s="1"/>
  <c r="S523" i="27"/>
  <c r="V523" i="27" s="1"/>
  <c r="S522" i="27"/>
  <c r="V522" i="27" s="1"/>
  <c r="S521" i="27"/>
  <c r="V521" i="27" s="1"/>
  <c r="S520" i="27"/>
  <c r="V520" i="27" s="1"/>
  <c r="S519" i="27"/>
  <c r="V519" i="27" s="1"/>
  <c r="S518" i="27"/>
  <c r="V518" i="27" s="1"/>
  <c r="S517" i="27"/>
  <c r="V517" i="27" s="1"/>
  <c r="S516" i="27"/>
  <c r="V516" i="27" s="1"/>
  <c r="S515" i="27"/>
  <c r="V515" i="27" s="1"/>
  <c r="S514" i="27"/>
  <c r="V514" i="27" s="1"/>
  <c r="S513" i="27"/>
  <c r="V513" i="27" s="1"/>
  <c r="S512" i="27"/>
  <c r="V512" i="27" s="1"/>
  <c r="S511" i="27"/>
  <c r="V511" i="27" s="1"/>
  <c r="S510" i="27"/>
  <c r="V510" i="27" s="1"/>
  <c r="S509" i="27"/>
  <c r="V509" i="27" s="1"/>
  <c r="S508" i="27"/>
  <c r="V508" i="27" s="1"/>
  <c r="S507" i="27"/>
  <c r="V507" i="27" s="1"/>
  <c r="S506" i="27"/>
  <c r="V506" i="27" s="1"/>
  <c r="S505" i="27"/>
  <c r="V505" i="27" s="1"/>
  <c r="S504" i="27"/>
  <c r="V504" i="27" s="1"/>
  <c r="S503" i="27"/>
  <c r="V503" i="27" s="1"/>
  <c r="S502" i="27"/>
  <c r="V502" i="27" s="1"/>
  <c r="S501" i="27"/>
  <c r="V501" i="27" s="1"/>
  <c r="S500" i="27"/>
  <c r="V500" i="27" s="1"/>
  <c r="S499" i="27"/>
  <c r="V499" i="27" s="1"/>
  <c r="S498" i="27"/>
  <c r="V498" i="27" s="1"/>
  <c r="S497" i="27"/>
  <c r="V497" i="27" s="1"/>
  <c r="S496" i="27"/>
  <c r="V496" i="27" s="1"/>
  <c r="S495" i="27"/>
  <c r="V495" i="27" s="1"/>
  <c r="S494" i="27"/>
  <c r="V494" i="27" s="1"/>
  <c r="S493" i="27"/>
  <c r="V493" i="27" s="1"/>
  <c r="S492" i="27"/>
  <c r="V492" i="27" s="1"/>
  <c r="S491" i="27"/>
  <c r="V491" i="27" s="1"/>
  <c r="S490" i="27"/>
  <c r="V490" i="27" s="1"/>
  <c r="S489" i="27"/>
  <c r="V489" i="27" s="1"/>
  <c r="S488" i="27"/>
  <c r="V488" i="27" s="1"/>
  <c r="S487" i="27"/>
  <c r="V487" i="27" s="1"/>
  <c r="S486" i="27"/>
  <c r="V486" i="27" s="1"/>
  <c r="S485" i="27"/>
  <c r="V485" i="27" s="1"/>
  <c r="S484" i="27"/>
  <c r="V484" i="27" s="1"/>
  <c r="S483" i="27"/>
  <c r="V483" i="27" s="1"/>
  <c r="S482" i="27"/>
  <c r="V482" i="27" s="1"/>
  <c r="S481" i="27"/>
  <c r="V481" i="27" s="1"/>
  <c r="S480" i="27"/>
  <c r="V480" i="27" s="1"/>
  <c r="S479" i="27"/>
  <c r="V479" i="27" s="1"/>
  <c r="S478" i="27"/>
  <c r="V478" i="27" s="1"/>
  <c r="S477" i="27"/>
  <c r="V477" i="27" s="1"/>
  <c r="S476" i="27"/>
  <c r="V476" i="27" s="1"/>
  <c r="S475" i="27"/>
  <c r="V475" i="27" s="1"/>
  <c r="S474" i="27"/>
  <c r="V474" i="27" s="1"/>
  <c r="S473" i="27"/>
  <c r="V473" i="27" s="1"/>
  <c r="S472" i="27"/>
  <c r="V472" i="27" s="1"/>
  <c r="S471" i="27"/>
  <c r="V471" i="27" s="1"/>
  <c r="S470" i="27"/>
  <c r="V470" i="27" s="1"/>
  <c r="S469" i="27"/>
  <c r="V469" i="27" s="1"/>
  <c r="S468" i="27"/>
  <c r="V468" i="27" s="1"/>
  <c r="S467" i="27"/>
  <c r="V467" i="27" s="1"/>
  <c r="S466" i="27"/>
  <c r="V466" i="27" s="1"/>
  <c r="S465" i="27"/>
  <c r="V465" i="27" s="1"/>
  <c r="S464" i="27"/>
  <c r="V464" i="27" s="1"/>
  <c r="S463" i="27"/>
  <c r="V463" i="27" s="1"/>
  <c r="S462" i="27"/>
  <c r="V462" i="27" s="1"/>
  <c r="S461" i="27"/>
  <c r="V461" i="27" s="1"/>
  <c r="S460" i="27"/>
  <c r="V460" i="27" s="1"/>
  <c r="S459" i="27"/>
  <c r="V459" i="27" s="1"/>
  <c r="S458" i="27"/>
  <c r="V458" i="27" s="1"/>
  <c r="S457" i="27"/>
  <c r="V457" i="27" s="1"/>
  <c r="S456" i="27"/>
  <c r="V456" i="27" s="1"/>
  <c r="S455" i="27"/>
  <c r="V455" i="27" s="1"/>
  <c r="S454" i="27"/>
  <c r="V454" i="27" s="1"/>
  <c r="S453" i="27"/>
  <c r="V453" i="27" s="1"/>
  <c r="S452" i="27"/>
  <c r="V452" i="27" s="1"/>
  <c r="S451" i="27"/>
  <c r="V451" i="27" s="1"/>
  <c r="S450" i="27"/>
  <c r="V450" i="27" s="1"/>
  <c r="S449" i="27"/>
  <c r="V449" i="27" s="1"/>
  <c r="S448" i="27"/>
  <c r="V448" i="27" s="1"/>
  <c r="S447" i="27"/>
  <c r="V447" i="27" s="1"/>
  <c r="S446" i="27"/>
  <c r="V446" i="27" s="1"/>
  <c r="S445" i="27"/>
  <c r="V445" i="27" s="1"/>
  <c r="S444" i="27"/>
  <c r="V444" i="27" s="1"/>
  <c r="S443" i="27"/>
  <c r="V443" i="27" s="1"/>
  <c r="S442" i="27"/>
  <c r="V442" i="27" s="1"/>
  <c r="S441" i="27"/>
  <c r="V441" i="27" s="1"/>
  <c r="S440" i="27"/>
  <c r="V440" i="27" s="1"/>
  <c r="S439" i="27"/>
  <c r="V439" i="27" s="1"/>
  <c r="S438" i="27"/>
  <c r="V438" i="27" s="1"/>
  <c r="S437" i="27"/>
  <c r="V437" i="27" s="1"/>
  <c r="S436" i="27"/>
  <c r="V436" i="27" s="1"/>
  <c r="S435" i="27"/>
  <c r="V435" i="27" s="1"/>
  <c r="S434" i="27"/>
  <c r="V434" i="27" s="1"/>
  <c r="S433" i="27"/>
  <c r="V433" i="27" s="1"/>
  <c r="S432" i="27"/>
  <c r="V432" i="27" s="1"/>
  <c r="S431" i="27"/>
  <c r="V431" i="27" s="1"/>
  <c r="S430" i="27"/>
  <c r="V430" i="27" s="1"/>
  <c r="S429" i="27"/>
  <c r="V429" i="27" s="1"/>
  <c r="S428" i="27"/>
  <c r="V428" i="27" s="1"/>
  <c r="S427" i="27"/>
  <c r="V427" i="27" s="1"/>
  <c r="S426" i="27"/>
  <c r="V426" i="27" s="1"/>
  <c r="S425" i="27"/>
  <c r="V425" i="27" s="1"/>
  <c r="S424" i="27"/>
  <c r="V424" i="27" s="1"/>
  <c r="S423" i="27"/>
  <c r="V423" i="27" s="1"/>
  <c r="S422" i="27"/>
  <c r="V422" i="27" s="1"/>
  <c r="S421" i="27"/>
  <c r="V421" i="27" s="1"/>
  <c r="S420" i="27"/>
  <c r="V420" i="27" s="1"/>
  <c r="S419" i="27"/>
  <c r="V419" i="27" s="1"/>
  <c r="S418" i="27"/>
  <c r="V418" i="27" s="1"/>
  <c r="S417" i="27"/>
  <c r="V417" i="27" s="1"/>
  <c r="S416" i="27"/>
  <c r="V416" i="27" s="1"/>
  <c r="S415" i="27"/>
  <c r="V415" i="27" s="1"/>
  <c r="S414" i="27"/>
  <c r="V414" i="27" s="1"/>
  <c r="S413" i="27"/>
  <c r="V413" i="27" s="1"/>
  <c r="S412" i="27"/>
  <c r="V412" i="27" s="1"/>
  <c r="S411" i="27"/>
  <c r="V411" i="27" s="1"/>
  <c r="S410" i="27"/>
  <c r="V410" i="27" s="1"/>
  <c r="S409" i="27"/>
  <c r="V409" i="27" s="1"/>
  <c r="S408" i="27"/>
  <c r="V408" i="27" s="1"/>
  <c r="S407" i="27"/>
  <c r="V407" i="27" s="1"/>
  <c r="S406" i="27"/>
  <c r="V406" i="27" s="1"/>
  <c r="S405" i="27"/>
  <c r="V405" i="27" s="1"/>
  <c r="S404" i="27"/>
  <c r="V404" i="27" s="1"/>
  <c r="S403" i="27"/>
  <c r="V403" i="27" s="1"/>
  <c r="S402" i="27"/>
  <c r="V402" i="27" s="1"/>
  <c r="S401" i="27"/>
  <c r="V401" i="27" s="1"/>
  <c r="S400" i="27"/>
  <c r="V400" i="27" s="1"/>
  <c r="S399" i="27"/>
  <c r="V399" i="27" s="1"/>
  <c r="S398" i="27"/>
  <c r="V398" i="27" s="1"/>
  <c r="S397" i="27"/>
  <c r="V397" i="27" s="1"/>
  <c r="S396" i="27"/>
  <c r="V396" i="27" s="1"/>
  <c r="S395" i="27"/>
  <c r="V395" i="27" s="1"/>
  <c r="S394" i="27"/>
  <c r="V394" i="27" s="1"/>
  <c r="S393" i="27"/>
  <c r="V393" i="27" s="1"/>
  <c r="S392" i="27"/>
  <c r="V392" i="27" s="1"/>
  <c r="S391" i="27"/>
  <c r="V391" i="27" s="1"/>
  <c r="S390" i="27"/>
  <c r="V390" i="27" s="1"/>
  <c r="S389" i="27"/>
  <c r="V389" i="27" s="1"/>
  <c r="S388" i="27"/>
  <c r="V388" i="27" s="1"/>
  <c r="S387" i="27"/>
  <c r="V387" i="27" s="1"/>
  <c r="S386" i="27"/>
  <c r="V386" i="27" s="1"/>
  <c r="S385" i="27"/>
  <c r="V385" i="27" s="1"/>
  <c r="S384" i="27"/>
  <c r="V384" i="27" s="1"/>
  <c r="S383" i="27"/>
  <c r="V383" i="27" s="1"/>
  <c r="S382" i="27"/>
  <c r="V382" i="27" s="1"/>
  <c r="S381" i="27"/>
  <c r="V381" i="27" s="1"/>
  <c r="S380" i="27"/>
  <c r="V380" i="27" s="1"/>
  <c r="S379" i="27"/>
  <c r="V379" i="27" s="1"/>
  <c r="S378" i="27"/>
  <c r="V378" i="27" s="1"/>
  <c r="S377" i="27"/>
  <c r="V377" i="27" s="1"/>
  <c r="S376" i="27"/>
  <c r="V376" i="27" s="1"/>
  <c r="S375" i="27"/>
  <c r="V375" i="27" s="1"/>
  <c r="S374" i="27"/>
  <c r="V374" i="27" s="1"/>
  <c r="S373" i="27"/>
  <c r="V373" i="27" s="1"/>
  <c r="S372" i="27"/>
  <c r="V372" i="27" s="1"/>
  <c r="S371" i="27"/>
  <c r="V371" i="27" s="1"/>
  <c r="S370" i="27"/>
  <c r="V370" i="27" s="1"/>
  <c r="S369" i="27"/>
  <c r="V369" i="27" s="1"/>
  <c r="S368" i="27"/>
  <c r="V368" i="27" s="1"/>
  <c r="S367" i="27"/>
  <c r="V367" i="27" s="1"/>
  <c r="S366" i="27"/>
  <c r="V366" i="27" s="1"/>
  <c r="S365" i="27"/>
  <c r="V365" i="27" s="1"/>
  <c r="S364" i="27"/>
  <c r="V364" i="27" s="1"/>
  <c r="S363" i="27"/>
  <c r="V363" i="27" s="1"/>
  <c r="S362" i="27"/>
  <c r="V362" i="27" s="1"/>
  <c r="S361" i="27"/>
  <c r="V361" i="27" s="1"/>
  <c r="S360" i="27"/>
  <c r="V360" i="27" s="1"/>
  <c r="S359" i="27"/>
  <c r="V359" i="27" s="1"/>
  <c r="S358" i="27"/>
  <c r="V358" i="27" s="1"/>
  <c r="S357" i="27"/>
  <c r="V357" i="27" s="1"/>
  <c r="S356" i="27"/>
  <c r="V356" i="27" s="1"/>
  <c r="S355" i="27"/>
  <c r="V355" i="27" s="1"/>
  <c r="S354" i="27"/>
  <c r="V354" i="27" s="1"/>
  <c r="S353" i="27"/>
  <c r="V353" i="27" s="1"/>
  <c r="S352" i="27"/>
  <c r="V352" i="27" s="1"/>
  <c r="S351" i="27"/>
  <c r="V351" i="27" s="1"/>
  <c r="S350" i="27"/>
  <c r="V350" i="27" s="1"/>
  <c r="S349" i="27"/>
  <c r="V349" i="27" s="1"/>
  <c r="S348" i="27"/>
  <c r="V348" i="27" s="1"/>
  <c r="S347" i="27"/>
  <c r="V347" i="27" s="1"/>
  <c r="S346" i="27"/>
  <c r="V346" i="27" s="1"/>
  <c r="S345" i="27"/>
  <c r="V345" i="27" s="1"/>
  <c r="S344" i="27"/>
  <c r="V344" i="27" s="1"/>
  <c r="S343" i="27"/>
  <c r="V343" i="27" s="1"/>
  <c r="S342" i="27"/>
  <c r="V342" i="27" s="1"/>
  <c r="S341" i="27"/>
  <c r="V341" i="27" s="1"/>
  <c r="S340" i="27"/>
  <c r="V340" i="27" s="1"/>
  <c r="S339" i="27"/>
  <c r="V339" i="27" s="1"/>
  <c r="S338" i="27"/>
  <c r="V338" i="27" s="1"/>
  <c r="S337" i="27"/>
  <c r="V337" i="27" s="1"/>
  <c r="S336" i="27"/>
  <c r="V336" i="27" s="1"/>
  <c r="S335" i="27"/>
  <c r="V335" i="27" s="1"/>
  <c r="S334" i="27"/>
  <c r="V334" i="27" s="1"/>
  <c r="S333" i="27"/>
  <c r="V333" i="27" s="1"/>
  <c r="S332" i="27"/>
  <c r="V332" i="27" s="1"/>
  <c r="S331" i="27"/>
  <c r="V331" i="27" s="1"/>
  <c r="S330" i="27"/>
  <c r="V330" i="27" s="1"/>
  <c r="S329" i="27"/>
  <c r="V329" i="27" s="1"/>
  <c r="S328" i="27"/>
  <c r="V328" i="27" s="1"/>
  <c r="S327" i="27"/>
  <c r="V327" i="27" s="1"/>
  <c r="S326" i="27"/>
  <c r="V326" i="27" s="1"/>
  <c r="S325" i="27"/>
  <c r="V325" i="27" s="1"/>
  <c r="S324" i="27"/>
  <c r="V324" i="27" s="1"/>
  <c r="S323" i="27"/>
  <c r="V323" i="27" s="1"/>
  <c r="S322" i="27"/>
  <c r="V322" i="27" s="1"/>
  <c r="S321" i="27"/>
  <c r="V321" i="27" s="1"/>
  <c r="S320" i="27"/>
  <c r="V320" i="27" s="1"/>
  <c r="S319" i="27"/>
  <c r="V319" i="27" s="1"/>
  <c r="S318" i="27"/>
  <c r="V318" i="27" s="1"/>
  <c r="S317" i="27"/>
  <c r="V317" i="27" s="1"/>
  <c r="S316" i="27"/>
  <c r="V316" i="27" s="1"/>
  <c r="S315" i="27"/>
  <c r="V315" i="27" s="1"/>
  <c r="S314" i="27"/>
  <c r="V314" i="27" s="1"/>
  <c r="S313" i="27"/>
  <c r="V313" i="27" s="1"/>
  <c r="S312" i="27"/>
  <c r="V312" i="27" s="1"/>
  <c r="S311" i="27"/>
  <c r="V311" i="27" s="1"/>
  <c r="S310" i="27"/>
  <c r="V310" i="27" s="1"/>
  <c r="S309" i="27"/>
  <c r="V309" i="27" s="1"/>
  <c r="S308" i="27"/>
  <c r="V308" i="27" s="1"/>
  <c r="S307" i="27"/>
  <c r="V307" i="27" s="1"/>
  <c r="S306" i="27"/>
  <c r="V306" i="27" s="1"/>
  <c r="S305" i="27"/>
  <c r="V305" i="27" s="1"/>
  <c r="S304" i="27"/>
  <c r="V304" i="27" s="1"/>
  <c r="S303" i="27"/>
  <c r="V303" i="27" s="1"/>
  <c r="S302" i="27"/>
  <c r="V302" i="27" s="1"/>
  <c r="S301" i="27"/>
  <c r="V301" i="27" s="1"/>
  <c r="S300" i="27"/>
  <c r="V300" i="27" s="1"/>
  <c r="S299" i="27"/>
  <c r="V299" i="27" s="1"/>
  <c r="S298" i="27"/>
  <c r="V298" i="27" s="1"/>
  <c r="S297" i="27"/>
  <c r="V297" i="27" s="1"/>
  <c r="S296" i="27"/>
  <c r="V296" i="27" s="1"/>
  <c r="S295" i="27"/>
  <c r="V295" i="27" s="1"/>
  <c r="S294" i="27"/>
  <c r="V294" i="27" s="1"/>
  <c r="S293" i="27"/>
  <c r="V293" i="27" s="1"/>
  <c r="S292" i="27"/>
  <c r="V292" i="27" s="1"/>
  <c r="S291" i="27"/>
  <c r="V291" i="27" s="1"/>
  <c r="S290" i="27"/>
  <c r="V290" i="27" s="1"/>
  <c r="S289" i="27"/>
  <c r="V289" i="27" s="1"/>
  <c r="S288" i="27"/>
  <c r="V288" i="27" s="1"/>
  <c r="S287" i="27"/>
  <c r="V287" i="27" s="1"/>
  <c r="S286" i="27"/>
  <c r="V286" i="27" s="1"/>
  <c r="S285" i="27"/>
  <c r="V285" i="27" s="1"/>
  <c r="S284" i="27"/>
  <c r="V284" i="27" s="1"/>
  <c r="S283" i="27"/>
  <c r="V283" i="27" s="1"/>
  <c r="S282" i="27"/>
  <c r="V282" i="27" s="1"/>
  <c r="S281" i="27"/>
  <c r="V281" i="27" s="1"/>
  <c r="S280" i="27"/>
  <c r="V280" i="27" s="1"/>
  <c r="S279" i="27"/>
  <c r="V279" i="27" s="1"/>
  <c r="S278" i="27"/>
  <c r="V278" i="27" s="1"/>
  <c r="S277" i="27"/>
  <c r="V277" i="27" s="1"/>
  <c r="S276" i="27"/>
  <c r="V276" i="27" s="1"/>
  <c r="S275" i="27"/>
  <c r="V275" i="27" s="1"/>
  <c r="S274" i="27"/>
  <c r="V274" i="27" s="1"/>
  <c r="S273" i="27"/>
  <c r="V273" i="27" s="1"/>
  <c r="S272" i="27"/>
  <c r="V272" i="27" s="1"/>
  <c r="S271" i="27"/>
  <c r="V271" i="27" s="1"/>
  <c r="S270" i="27"/>
  <c r="V270" i="27" s="1"/>
  <c r="S269" i="27"/>
  <c r="V269" i="27" s="1"/>
  <c r="S268" i="27"/>
  <c r="V268" i="27" s="1"/>
  <c r="S267" i="27"/>
  <c r="V267" i="27" s="1"/>
  <c r="S266" i="27"/>
  <c r="V266" i="27" s="1"/>
  <c r="S265" i="27"/>
  <c r="V265" i="27" s="1"/>
  <c r="S264" i="27"/>
  <c r="V264" i="27" s="1"/>
  <c r="S263" i="27"/>
  <c r="V263" i="27" s="1"/>
  <c r="S262" i="27"/>
  <c r="V262" i="27" s="1"/>
  <c r="S261" i="27"/>
  <c r="V261" i="27" s="1"/>
  <c r="S260" i="27"/>
  <c r="V260" i="27" s="1"/>
  <c r="S259" i="27"/>
  <c r="V259" i="27" s="1"/>
  <c r="S258" i="27"/>
  <c r="V258" i="27" s="1"/>
  <c r="S257" i="27"/>
  <c r="V257" i="27" s="1"/>
  <c r="S256" i="27"/>
  <c r="V256" i="27" s="1"/>
  <c r="S255" i="27"/>
  <c r="V255" i="27" s="1"/>
  <c r="S254" i="27"/>
  <c r="V254" i="27" s="1"/>
  <c r="S253" i="27"/>
  <c r="V253" i="27" s="1"/>
  <c r="S252" i="27"/>
  <c r="V252" i="27" s="1"/>
  <c r="S251" i="27"/>
  <c r="V251" i="27" s="1"/>
  <c r="S250" i="27"/>
  <c r="V250" i="27" s="1"/>
  <c r="S249" i="27"/>
  <c r="V249" i="27" s="1"/>
  <c r="S248" i="27"/>
  <c r="V248" i="27" s="1"/>
  <c r="S247" i="27"/>
  <c r="V247" i="27" s="1"/>
  <c r="S246" i="27"/>
  <c r="V246" i="27" s="1"/>
  <c r="S245" i="27"/>
  <c r="V245" i="27" s="1"/>
  <c r="S244" i="27"/>
  <c r="V244" i="27" s="1"/>
  <c r="S243" i="27"/>
  <c r="V243" i="27" s="1"/>
  <c r="S242" i="27"/>
  <c r="V242" i="27" s="1"/>
  <c r="S241" i="27"/>
  <c r="V241" i="27" s="1"/>
  <c r="S240" i="27"/>
  <c r="V240" i="27" s="1"/>
  <c r="S239" i="27"/>
  <c r="V239" i="27" s="1"/>
  <c r="S238" i="27"/>
  <c r="V238" i="27" s="1"/>
  <c r="S237" i="27"/>
  <c r="V237" i="27" s="1"/>
  <c r="S236" i="27"/>
  <c r="V236" i="27" s="1"/>
  <c r="S235" i="27"/>
  <c r="V235" i="27" s="1"/>
  <c r="S234" i="27"/>
  <c r="V234" i="27" s="1"/>
  <c r="S233" i="27"/>
  <c r="V233" i="27" s="1"/>
  <c r="S232" i="27"/>
  <c r="V232" i="27" s="1"/>
  <c r="S231" i="27"/>
  <c r="V231" i="27" s="1"/>
  <c r="S230" i="27"/>
  <c r="V230" i="27" s="1"/>
  <c r="S229" i="27"/>
  <c r="V229" i="27" s="1"/>
  <c r="S228" i="27"/>
  <c r="V228" i="27" s="1"/>
  <c r="S227" i="27"/>
  <c r="V227" i="27" s="1"/>
  <c r="S226" i="27"/>
  <c r="V226" i="27" s="1"/>
  <c r="S225" i="27"/>
  <c r="V225" i="27" s="1"/>
  <c r="S224" i="27"/>
  <c r="V224" i="27" s="1"/>
  <c r="S223" i="27"/>
  <c r="V223" i="27" s="1"/>
  <c r="S222" i="27"/>
  <c r="V222" i="27" s="1"/>
  <c r="S221" i="27"/>
  <c r="V221" i="27" s="1"/>
  <c r="S220" i="27"/>
  <c r="V220" i="27" s="1"/>
  <c r="S219" i="27"/>
  <c r="V219" i="27" s="1"/>
  <c r="S218" i="27"/>
  <c r="V218" i="27" s="1"/>
  <c r="S217" i="27"/>
  <c r="V217" i="27" s="1"/>
  <c r="S216" i="27"/>
  <c r="V216" i="27" s="1"/>
  <c r="S215" i="27"/>
  <c r="V215" i="27" s="1"/>
  <c r="S214" i="27"/>
  <c r="V214" i="27" s="1"/>
  <c r="S213" i="27"/>
  <c r="V213" i="27" s="1"/>
  <c r="S212" i="27"/>
  <c r="V212" i="27" s="1"/>
  <c r="S211" i="27"/>
  <c r="V211" i="27" s="1"/>
  <c r="S210" i="27"/>
  <c r="V210" i="27" s="1"/>
  <c r="S209" i="27"/>
  <c r="V209" i="27" s="1"/>
  <c r="S208" i="27"/>
  <c r="V208" i="27" s="1"/>
  <c r="S207" i="27"/>
  <c r="V207" i="27" s="1"/>
  <c r="S206" i="27"/>
  <c r="V206" i="27" s="1"/>
  <c r="S205" i="27"/>
  <c r="V205" i="27" s="1"/>
  <c r="S204" i="27"/>
  <c r="V204" i="27" s="1"/>
  <c r="S203" i="27"/>
  <c r="V203" i="27" s="1"/>
  <c r="S202" i="27"/>
  <c r="V202" i="27" s="1"/>
  <c r="S201" i="27"/>
  <c r="V201" i="27" s="1"/>
  <c r="S200" i="27"/>
  <c r="V200" i="27" s="1"/>
  <c r="S199" i="27"/>
  <c r="V199" i="27" s="1"/>
  <c r="S198" i="27"/>
  <c r="V198" i="27" s="1"/>
  <c r="S197" i="27"/>
  <c r="V197" i="27" s="1"/>
  <c r="S196" i="27"/>
  <c r="V196" i="27" s="1"/>
  <c r="S195" i="27"/>
  <c r="V195" i="27" s="1"/>
  <c r="S194" i="27"/>
  <c r="V194" i="27" s="1"/>
  <c r="S193" i="27"/>
  <c r="V193" i="27" s="1"/>
  <c r="S192" i="27"/>
  <c r="V192" i="27" s="1"/>
  <c r="S191" i="27"/>
  <c r="V191" i="27" s="1"/>
  <c r="S190" i="27"/>
  <c r="V190" i="27" s="1"/>
  <c r="S189" i="27"/>
  <c r="V189" i="27" s="1"/>
  <c r="S188" i="27"/>
  <c r="V188" i="27" s="1"/>
  <c r="S187" i="27"/>
  <c r="V187" i="27" s="1"/>
  <c r="S186" i="27"/>
  <c r="V186" i="27" s="1"/>
  <c r="S185" i="27"/>
  <c r="V185" i="27" s="1"/>
  <c r="S184" i="27"/>
  <c r="V184" i="27" s="1"/>
  <c r="S183" i="27"/>
  <c r="V183" i="27" s="1"/>
  <c r="S182" i="27"/>
  <c r="V182" i="27" s="1"/>
  <c r="S181" i="27"/>
  <c r="V181" i="27" s="1"/>
  <c r="S180" i="27"/>
  <c r="V180" i="27" s="1"/>
  <c r="S179" i="27"/>
  <c r="V179" i="27" s="1"/>
  <c r="S178" i="27"/>
  <c r="V178" i="27" s="1"/>
  <c r="S177" i="27"/>
  <c r="V177" i="27" s="1"/>
  <c r="S176" i="27"/>
  <c r="V176" i="27" s="1"/>
  <c r="S175" i="27"/>
  <c r="V175" i="27" s="1"/>
  <c r="S174" i="27"/>
  <c r="V174" i="27" s="1"/>
  <c r="S173" i="27"/>
  <c r="V173" i="27" s="1"/>
  <c r="S172" i="27"/>
  <c r="V172" i="27" s="1"/>
  <c r="S171" i="27"/>
  <c r="V171" i="27" s="1"/>
  <c r="S170" i="27"/>
  <c r="V170" i="27" s="1"/>
  <c r="S169" i="27"/>
  <c r="V169" i="27" s="1"/>
  <c r="S168" i="27"/>
  <c r="V168" i="27" s="1"/>
  <c r="S167" i="27"/>
  <c r="V167" i="27" s="1"/>
  <c r="S166" i="27"/>
  <c r="V166" i="27" s="1"/>
  <c r="S165" i="27"/>
  <c r="V165" i="27" s="1"/>
  <c r="S164" i="27"/>
  <c r="V164" i="27" s="1"/>
  <c r="S163" i="27"/>
  <c r="V163" i="27" s="1"/>
  <c r="S162" i="27"/>
  <c r="V162" i="27" s="1"/>
  <c r="S161" i="27"/>
  <c r="V161" i="27" s="1"/>
  <c r="S160" i="27"/>
  <c r="V160" i="27" s="1"/>
  <c r="S159" i="27"/>
  <c r="V159" i="27" s="1"/>
  <c r="S158" i="27"/>
  <c r="V158" i="27" s="1"/>
  <c r="S157" i="27"/>
  <c r="V157" i="27" s="1"/>
  <c r="S156" i="27"/>
  <c r="V156" i="27" s="1"/>
  <c r="S155" i="27"/>
  <c r="V155" i="27" s="1"/>
  <c r="S154" i="27"/>
  <c r="V154" i="27" s="1"/>
  <c r="S153" i="27"/>
  <c r="V153" i="27" s="1"/>
  <c r="S152" i="27"/>
  <c r="V152" i="27" s="1"/>
  <c r="S151" i="27"/>
  <c r="V151" i="27" s="1"/>
  <c r="S150" i="27"/>
  <c r="V150" i="27" s="1"/>
  <c r="S149" i="27"/>
  <c r="V149" i="27" s="1"/>
  <c r="S148" i="27"/>
  <c r="V148" i="27" s="1"/>
  <c r="S147" i="27"/>
  <c r="V147" i="27" s="1"/>
  <c r="S146" i="27"/>
  <c r="V146" i="27" s="1"/>
  <c r="S145" i="27"/>
  <c r="V145" i="27" s="1"/>
  <c r="S144" i="27"/>
  <c r="V144" i="27" s="1"/>
  <c r="S143" i="27"/>
  <c r="V143" i="27" s="1"/>
  <c r="S142" i="27"/>
  <c r="V142" i="27" s="1"/>
  <c r="S141" i="27"/>
  <c r="V141" i="27" s="1"/>
  <c r="S140" i="27"/>
  <c r="V140" i="27" s="1"/>
  <c r="S139" i="27"/>
  <c r="V139" i="27" s="1"/>
  <c r="S138" i="27"/>
  <c r="V138" i="27" s="1"/>
  <c r="S137" i="27"/>
  <c r="V137" i="27" s="1"/>
  <c r="S136" i="27"/>
  <c r="V136" i="27" s="1"/>
  <c r="S135" i="27"/>
  <c r="V135" i="27" s="1"/>
  <c r="S134" i="27"/>
  <c r="V134" i="27" s="1"/>
  <c r="S133" i="27"/>
  <c r="V133" i="27" s="1"/>
  <c r="S132" i="27"/>
  <c r="V132" i="27" s="1"/>
  <c r="S131" i="27"/>
  <c r="V131" i="27" s="1"/>
  <c r="S130" i="27"/>
  <c r="V130" i="27" s="1"/>
  <c r="S129" i="27"/>
  <c r="V129" i="27" s="1"/>
  <c r="S128" i="27"/>
  <c r="V128" i="27" s="1"/>
  <c r="S127" i="27"/>
  <c r="V127" i="27" s="1"/>
  <c r="S126" i="27"/>
  <c r="V126" i="27" s="1"/>
  <c r="S125" i="27"/>
  <c r="V125" i="27" s="1"/>
  <c r="S124" i="27"/>
  <c r="V124" i="27" s="1"/>
  <c r="S123" i="27"/>
  <c r="V123" i="27" s="1"/>
  <c r="S122" i="27"/>
  <c r="V122" i="27" s="1"/>
  <c r="S121" i="27"/>
  <c r="V121" i="27" s="1"/>
  <c r="S120" i="27"/>
  <c r="V120" i="27" s="1"/>
  <c r="S119" i="27"/>
  <c r="V119" i="27" s="1"/>
  <c r="S118" i="27"/>
  <c r="V118" i="27" s="1"/>
  <c r="S117" i="27"/>
  <c r="V117" i="27" s="1"/>
  <c r="S116" i="27"/>
  <c r="V116" i="27" s="1"/>
  <c r="S115" i="27"/>
  <c r="V115" i="27" s="1"/>
  <c r="S114" i="27"/>
  <c r="V114" i="27" s="1"/>
  <c r="S113" i="27"/>
  <c r="V113" i="27" s="1"/>
  <c r="S112" i="27"/>
  <c r="V112" i="27" s="1"/>
  <c r="S111" i="27"/>
  <c r="V111" i="27" s="1"/>
  <c r="S110" i="27"/>
  <c r="V110" i="27" s="1"/>
  <c r="S109" i="27"/>
  <c r="V109" i="27" s="1"/>
  <c r="S108" i="27"/>
  <c r="V108" i="27" s="1"/>
  <c r="S107" i="27"/>
  <c r="V107" i="27" s="1"/>
  <c r="S106" i="27"/>
  <c r="V106" i="27" s="1"/>
  <c r="S105" i="27"/>
  <c r="V105" i="27" s="1"/>
  <c r="S104" i="27"/>
  <c r="V104" i="27" s="1"/>
  <c r="S103" i="27"/>
  <c r="V103" i="27" s="1"/>
  <c r="S102" i="27"/>
  <c r="V102" i="27" s="1"/>
  <c r="S101" i="27"/>
  <c r="V101" i="27" s="1"/>
  <c r="S100" i="27"/>
  <c r="V100" i="27" s="1"/>
  <c r="S99" i="27"/>
  <c r="V99" i="27" s="1"/>
  <c r="S98" i="27"/>
  <c r="V98" i="27" s="1"/>
  <c r="S97" i="27"/>
  <c r="V97" i="27" s="1"/>
  <c r="S96" i="27"/>
  <c r="V96" i="27" s="1"/>
  <c r="S95" i="27"/>
  <c r="V95" i="27" s="1"/>
  <c r="S94" i="27"/>
  <c r="V94" i="27" s="1"/>
  <c r="S93" i="27"/>
  <c r="V93" i="27" s="1"/>
  <c r="S92" i="27"/>
  <c r="V92" i="27" s="1"/>
  <c r="S91" i="27"/>
  <c r="V91" i="27" s="1"/>
  <c r="S90" i="27"/>
  <c r="V90" i="27" s="1"/>
  <c r="S89" i="27"/>
  <c r="V89" i="27" s="1"/>
  <c r="S88" i="27"/>
  <c r="V88" i="27" s="1"/>
  <c r="S87" i="27"/>
  <c r="V87" i="27" s="1"/>
  <c r="S86" i="27"/>
  <c r="V86" i="27" s="1"/>
  <c r="S85" i="27"/>
  <c r="V85" i="27" s="1"/>
  <c r="S84" i="27"/>
  <c r="V84" i="27" s="1"/>
  <c r="S83" i="27"/>
  <c r="V83" i="27" s="1"/>
  <c r="S82" i="27"/>
  <c r="V82" i="27" s="1"/>
  <c r="S81" i="27"/>
  <c r="V81" i="27" s="1"/>
  <c r="S80" i="27"/>
  <c r="V80" i="27" s="1"/>
  <c r="S79" i="27"/>
  <c r="V79" i="27" s="1"/>
  <c r="S78" i="27"/>
  <c r="V78" i="27" s="1"/>
  <c r="S77" i="27"/>
  <c r="V77" i="27" s="1"/>
  <c r="S76" i="27"/>
  <c r="V76" i="27" s="1"/>
  <c r="S75" i="27"/>
  <c r="V75" i="27" s="1"/>
  <c r="S74" i="27"/>
  <c r="V74" i="27" s="1"/>
  <c r="S73" i="27"/>
  <c r="V73" i="27" s="1"/>
  <c r="S72" i="27"/>
  <c r="V72" i="27" s="1"/>
  <c r="S71" i="27"/>
  <c r="V71" i="27" s="1"/>
  <c r="S70" i="27"/>
  <c r="V70" i="27" s="1"/>
  <c r="S69" i="27"/>
  <c r="V69" i="27" s="1"/>
  <c r="S68" i="27"/>
  <c r="V68" i="27" s="1"/>
  <c r="S67" i="27"/>
  <c r="V67" i="27" s="1"/>
  <c r="S66" i="27"/>
  <c r="V66" i="27" s="1"/>
  <c r="S65" i="27"/>
  <c r="V65" i="27" s="1"/>
  <c r="S64" i="27"/>
  <c r="V64" i="27" s="1"/>
  <c r="S63" i="27"/>
  <c r="V63" i="27" s="1"/>
  <c r="S62" i="27"/>
  <c r="V62" i="27" s="1"/>
  <c r="S61" i="27"/>
  <c r="V61" i="27" s="1"/>
  <c r="S60" i="27"/>
  <c r="V60" i="27" s="1"/>
  <c r="S59" i="27"/>
  <c r="V59" i="27" s="1"/>
  <c r="S58" i="27"/>
  <c r="V58" i="27" s="1"/>
  <c r="S57" i="27"/>
  <c r="V57" i="27" s="1"/>
  <c r="S56" i="27"/>
  <c r="V56" i="27" s="1"/>
  <c r="S55" i="27"/>
  <c r="V55" i="27" s="1"/>
  <c r="S54" i="27"/>
  <c r="V54" i="27" s="1"/>
  <c r="S53" i="27"/>
  <c r="V53" i="27" s="1"/>
  <c r="S52" i="27"/>
  <c r="V52" i="27" s="1"/>
  <c r="S51" i="27"/>
  <c r="V51" i="27" s="1"/>
  <c r="S50" i="27"/>
  <c r="V50" i="27" s="1"/>
  <c r="S49" i="27"/>
  <c r="V49" i="27" s="1"/>
  <c r="S48" i="27"/>
  <c r="V48" i="27" s="1"/>
  <c r="S47" i="27"/>
  <c r="V47" i="27" s="1"/>
  <c r="S46" i="27"/>
  <c r="V46" i="27" s="1"/>
  <c r="S45" i="27"/>
  <c r="V45" i="27" s="1"/>
  <c r="S44" i="27"/>
  <c r="V44" i="27" s="1"/>
  <c r="S43" i="27"/>
  <c r="V43" i="27" s="1"/>
  <c r="S42" i="27"/>
  <c r="V42" i="27" s="1"/>
  <c r="S41" i="27"/>
  <c r="V41" i="27" s="1"/>
  <c r="S40" i="27"/>
  <c r="V40" i="27" s="1"/>
  <c r="S39" i="27"/>
  <c r="V39" i="27" s="1"/>
  <c r="S38" i="27"/>
  <c r="V38" i="27" s="1"/>
  <c r="S37" i="27"/>
  <c r="V37" i="27" s="1"/>
  <c r="S36" i="27"/>
  <c r="V36" i="27" s="1"/>
  <c r="S35" i="27"/>
  <c r="V35" i="27" s="1"/>
  <c r="S34" i="27"/>
  <c r="V34" i="27" s="1"/>
  <c r="S33" i="27"/>
  <c r="V33" i="27" s="1"/>
  <c r="S32" i="27"/>
  <c r="V32" i="27" s="1"/>
  <c r="S31" i="27"/>
  <c r="V31" i="27" s="1"/>
  <c r="S30" i="27"/>
  <c r="V30" i="27" s="1"/>
  <c r="S29" i="27"/>
  <c r="V29" i="27" s="1"/>
  <c r="S28" i="27"/>
  <c r="V28" i="27" s="1"/>
  <c r="S27" i="27"/>
  <c r="V27" i="27" s="1"/>
  <c r="S26" i="27"/>
  <c r="V26" i="27" s="1"/>
  <c r="S25" i="27"/>
  <c r="V25" i="27" s="1"/>
  <c r="S24" i="27"/>
  <c r="V24" i="27" s="1"/>
  <c r="S23" i="27"/>
  <c r="V23" i="27" s="1"/>
  <c r="S22" i="27"/>
  <c r="V22" i="27" s="1"/>
  <c r="S21" i="27"/>
  <c r="V21" i="27" s="1"/>
  <c r="S20" i="27"/>
  <c r="V20" i="27" s="1"/>
  <c r="S19" i="27"/>
  <c r="V19" i="27" s="1"/>
  <c r="S18" i="27"/>
  <c r="V18" i="27" s="1"/>
  <c r="S17" i="27"/>
  <c r="V17" i="27" s="1"/>
  <c r="S16" i="27"/>
  <c r="V16" i="27" s="1"/>
  <c r="S15" i="27"/>
  <c r="V15" i="27" s="1"/>
  <c r="S14" i="27"/>
  <c r="V14" i="27" s="1"/>
  <c r="S13" i="27"/>
  <c r="V13" i="27" s="1"/>
  <c r="S12" i="27"/>
  <c r="V12" i="27" s="1"/>
  <c r="S11" i="27"/>
  <c r="V11" i="27" s="1"/>
  <c r="S10" i="27"/>
  <c r="V10" i="27" s="1"/>
  <c r="S9" i="27"/>
  <c r="V9" i="27" s="1"/>
  <c r="S8" i="27"/>
  <c r="V8" i="27" s="1"/>
  <c r="S7" i="27"/>
  <c r="V7" i="27" s="1"/>
  <c r="S6" i="27"/>
  <c r="V6" i="27" s="1"/>
  <c r="S5" i="27"/>
  <c r="V5" i="27" s="1"/>
  <c r="S4" i="27"/>
  <c r="V4" i="27" s="1"/>
  <c r="S3" i="27"/>
  <c r="V3" i="27" s="1"/>
  <c r="W2" i="27" s="1"/>
  <c r="K11" i="9" l="1"/>
  <c r="L501" i="15" l="1"/>
  <c r="L502" i="15"/>
  <c r="L503" i="15"/>
  <c r="L504" i="15"/>
  <c r="L505" i="15"/>
  <c r="C10" i="9" l="1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R14" i="10" l="1"/>
  <c r="R19" i="10" l="1"/>
  <c r="G7" i="10"/>
  <c r="E31" i="10"/>
  <c r="W20" i="16" l="1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34" i="16"/>
  <c r="P19" i="16"/>
  <c r="P20" i="16"/>
  <c r="P21" i="16"/>
  <c r="P22" i="16"/>
  <c r="P23" i="16"/>
  <c r="P24" i="16"/>
  <c r="I6" i="16"/>
  <c r="I7" i="16"/>
  <c r="I12" i="16"/>
  <c r="I13" i="16"/>
  <c r="I14" i="16"/>
  <c r="I15" i="16"/>
  <c r="I16" i="16"/>
  <c r="I17" i="16"/>
  <c r="I19" i="16"/>
  <c r="I20" i="16"/>
  <c r="I21" i="16"/>
  <c r="I22" i="16"/>
  <c r="I23" i="16"/>
  <c r="I24" i="16"/>
  <c r="AI6" i="16" l="1"/>
  <c r="AI7" i="16"/>
  <c r="AI12" i="16"/>
  <c r="AI13" i="16"/>
  <c r="AI14" i="16"/>
  <c r="AI15" i="16"/>
  <c r="AI16" i="16"/>
  <c r="AI17" i="16"/>
  <c r="AI19" i="16"/>
  <c r="AI20" i="16"/>
  <c r="AI21" i="16"/>
  <c r="AI22" i="16"/>
  <c r="AI23" i="16"/>
  <c r="AI24" i="16"/>
  <c r="AI25" i="16"/>
  <c r="AI26" i="16"/>
  <c r="AI27" i="16"/>
  <c r="AI28" i="16"/>
  <c r="AI29" i="16"/>
  <c r="AI30" i="16"/>
  <c r="AI31" i="16"/>
  <c r="AI32" i="16"/>
  <c r="AI33" i="16"/>
  <c r="AI34" i="16"/>
  <c r="AH6" i="16"/>
  <c r="AH7" i="16"/>
  <c r="AH12" i="16"/>
  <c r="AH13" i="16"/>
  <c r="AH14" i="16"/>
  <c r="AH15" i="16"/>
  <c r="AH16" i="16"/>
  <c r="AH17" i="16"/>
  <c r="AH19" i="16"/>
  <c r="AH20" i="16"/>
  <c r="AH21" i="16"/>
  <c r="AH22" i="16"/>
  <c r="AH23" i="16"/>
  <c r="AH24" i="16"/>
  <c r="AG6" i="16"/>
  <c r="AG7" i="16"/>
  <c r="AG12" i="16"/>
  <c r="AG13" i="16"/>
  <c r="AG14" i="16"/>
  <c r="AG15" i="16"/>
  <c r="AG16" i="16"/>
  <c r="AG17" i="16"/>
  <c r="AG19" i="16"/>
  <c r="AG20" i="16"/>
  <c r="AG21" i="16"/>
  <c r="AG22" i="16"/>
  <c r="AG23" i="16"/>
  <c r="AG24" i="16"/>
  <c r="AB6" i="16" l="1"/>
  <c r="AA6" i="16"/>
  <c r="U6" i="16"/>
  <c r="T6" i="16"/>
  <c r="N6" i="16"/>
  <c r="M6" i="16"/>
  <c r="D6" i="16"/>
  <c r="C6" i="16"/>
  <c r="B6" i="16"/>
  <c r="S10" i="9"/>
  <c r="Y10" i="9"/>
  <c r="I502" i="16"/>
  <c r="AG502" i="16" s="1"/>
  <c r="I503" i="16"/>
  <c r="AG503" i="16" s="1"/>
  <c r="I504" i="16"/>
  <c r="AG504" i="16" s="1"/>
  <c r="I505" i="16"/>
  <c r="AG505" i="16" s="1"/>
  <c r="I506" i="16"/>
  <c r="AG506" i="16" s="1"/>
  <c r="AB16" i="16"/>
  <c r="AA16" i="16"/>
  <c r="U16" i="16"/>
  <c r="T16" i="16"/>
  <c r="N16" i="16"/>
  <c r="M16" i="16"/>
  <c r="AD16" i="16"/>
  <c r="AF16" i="16" s="1"/>
  <c r="D16" i="16"/>
  <c r="C16" i="16"/>
  <c r="B16" i="16"/>
  <c r="AC15" i="16"/>
  <c r="AE15" i="16" s="1"/>
  <c r="AB15" i="16"/>
  <c r="AA15" i="16"/>
  <c r="U15" i="16"/>
  <c r="T15" i="16"/>
  <c r="N15" i="16"/>
  <c r="M15" i="16"/>
  <c r="AD15" i="16"/>
  <c r="AF15" i="16" s="1"/>
  <c r="D15" i="16"/>
  <c r="C15" i="16"/>
  <c r="B15" i="16"/>
  <c r="J14" i="15"/>
  <c r="J15" i="15"/>
  <c r="H14" i="15"/>
  <c r="H15" i="15"/>
  <c r="F14" i="15"/>
  <c r="F15" i="15"/>
  <c r="F16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J5" i="15"/>
  <c r="H5" i="15"/>
  <c r="F5" i="15"/>
  <c r="J23" i="23"/>
  <c r="J22" i="23"/>
  <c r="J20" i="23"/>
  <c r="M20" i="9"/>
  <c r="M19" i="9"/>
  <c r="M18" i="9"/>
  <c r="M17" i="9"/>
  <c r="M11" i="9"/>
  <c r="M16" i="9"/>
  <c r="M21" i="9"/>
  <c r="M22" i="9"/>
  <c r="K10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J10" i="9"/>
  <c r="J12" i="9"/>
  <c r="J13" i="9"/>
  <c r="J14" i="9"/>
  <c r="J15" i="9"/>
  <c r="J16" i="9"/>
  <c r="J17" i="9"/>
  <c r="J18" i="9"/>
  <c r="J19" i="9"/>
  <c r="J20" i="9"/>
  <c r="J21" i="9"/>
  <c r="J22" i="9"/>
  <c r="J25" i="9"/>
  <c r="J26" i="9"/>
  <c r="J27" i="9"/>
  <c r="J28" i="9"/>
  <c r="C13" i="11"/>
  <c r="C14" i="11"/>
  <c r="C15" i="11"/>
  <c r="B13" i="11"/>
  <c r="B14" i="11"/>
  <c r="B15" i="11"/>
  <c r="C4" i="11"/>
  <c r="B4" i="11"/>
  <c r="R15" i="10"/>
  <c r="G20" i="9" s="1"/>
  <c r="G19" i="9"/>
  <c r="R13" i="10"/>
  <c r="G18" i="9" s="1"/>
  <c r="R12" i="10"/>
  <c r="G17" i="9" s="1"/>
  <c r="D14" i="10"/>
  <c r="D15" i="10"/>
  <c r="D16" i="10"/>
  <c r="D17" i="10"/>
  <c r="C14" i="10"/>
  <c r="C15" i="10"/>
  <c r="C16" i="10"/>
  <c r="B14" i="10"/>
  <c r="B15" i="10"/>
  <c r="D5" i="10"/>
  <c r="C5" i="10"/>
  <c r="B5" i="10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E10" i="9"/>
  <c r="E11" i="9"/>
  <c r="E12" i="9"/>
  <c r="E13" i="9"/>
  <c r="E14" i="9"/>
  <c r="E15" i="9"/>
  <c r="E16" i="9"/>
  <c r="E17" i="9"/>
  <c r="E18" i="9"/>
  <c r="E19" i="9"/>
  <c r="E20" i="9"/>
  <c r="AH20" i="9" s="1"/>
  <c r="E21" i="9"/>
  <c r="E22" i="9"/>
  <c r="E23" i="9"/>
  <c r="E24" i="9"/>
  <c r="E25" i="9"/>
  <c r="E26" i="9"/>
  <c r="E27" i="9"/>
  <c r="E28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AB20" i="9"/>
  <c r="B20" i="9"/>
  <c r="A20" i="9"/>
  <c r="AB19" i="9"/>
  <c r="B19" i="9"/>
  <c r="A19" i="9"/>
  <c r="A10" i="9"/>
  <c r="A11" i="9"/>
  <c r="A12" i="9"/>
  <c r="A13" i="9"/>
  <c r="A14" i="9"/>
  <c r="A15" i="9"/>
  <c r="A16" i="9"/>
  <c r="A17" i="9"/>
  <c r="A18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W10" i="9"/>
  <c r="V10" i="9"/>
  <c r="Q10" i="9"/>
  <c r="P10" i="9"/>
  <c r="B10" i="9"/>
  <c r="B11" i="9"/>
  <c r="B12" i="9"/>
  <c r="B13" i="9"/>
  <c r="B14" i="9"/>
  <c r="B15" i="9"/>
  <c r="B16" i="9"/>
  <c r="B17" i="9"/>
  <c r="B18" i="9"/>
  <c r="B21" i="9"/>
  <c r="B22" i="9"/>
  <c r="B23" i="9"/>
  <c r="B24" i="9"/>
  <c r="B25" i="9"/>
  <c r="B26" i="9"/>
  <c r="B27" i="9"/>
  <c r="B28" i="9"/>
  <c r="V5" i="5"/>
  <c r="U5" i="5"/>
  <c r="T5" i="5"/>
  <c r="S5" i="5"/>
  <c r="R5" i="5"/>
  <c r="Q5" i="5"/>
  <c r="P5" i="5"/>
  <c r="V15" i="5"/>
  <c r="U15" i="5"/>
  <c r="T15" i="5"/>
  <c r="S15" i="5"/>
  <c r="R15" i="5"/>
  <c r="Q15" i="5"/>
  <c r="P15" i="5"/>
  <c r="V14" i="5"/>
  <c r="U14" i="5"/>
  <c r="T14" i="5"/>
  <c r="S14" i="5"/>
  <c r="R14" i="5"/>
  <c r="Q14" i="5"/>
  <c r="P14" i="5"/>
  <c r="AB14" i="16"/>
  <c r="AA14" i="16"/>
  <c r="U14" i="16"/>
  <c r="T14" i="16"/>
  <c r="N14" i="16"/>
  <c r="M14" i="16"/>
  <c r="D14" i="16"/>
  <c r="C14" i="16"/>
  <c r="B14" i="16"/>
  <c r="J13" i="15"/>
  <c r="H13" i="15"/>
  <c r="F13" i="15"/>
  <c r="C5" i="11"/>
  <c r="C6" i="11"/>
  <c r="C7" i="11"/>
  <c r="C8" i="11"/>
  <c r="C9" i="11"/>
  <c r="C10" i="11"/>
  <c r="C11" i="11"/>
  <c r="C12" i="11"/>
  <c r="C16" i="11"/>
  <c r="C17" i="11"/>
  <c r="C18" i="11"/>
  <c r="C19" i="11"/>
  <c r="C20" i="11"/>
  <c r="C21" i="11"/>
  <c r="C22" i="11"/>
  <c r="B5" i="11"/>
  <c r="B6" i="11"/>
  <c r="B7" i="11"/>
  <c r="B8" i="11"/>
  <c r="B9" i="11"/>
  <c r="B10" i="11"/>
  <c r="B11" i="11"/>
  <c r="B12" i="11"/>
  <c r="B16" i="11"/>
  <c r="B17" i="11"/>
  <c r="B18" i="11"/>
  <c r="B19" i="11"/>
  <c r="B20" i="11"/>
  <c r="B21" i="11"/>
  <c r="B22" i="11"/>
  <c r="D13" i="10"/>
  <c r="C13" i="10"/>
  <c r="B13" i="10"/>
  <c r="B6" i="10"/>
  <c r="B7" i="10"/>
  <c r="B8" i="10"/>
  <c r="B9" i="10"/>
  <c r="B10" i="10"/>
  <c r="B11" i="10"/>
  <c r="B12" i="10"/>
  <c r="B16" i="10"/>
  <c r="B17" i="10"/>
  <c r="B18" i="10"/>
  <c r="B19" i="10"/>
  <c r="B20" i="10"/>
  <c r="B21" i="10"/>
  <c r="B22" i="10"/>
  <c r="B23" i="10"/>
  <c r="B24" i="10"/>
  <c r="B25" i="10"/>
  <c r="C6" i="10"/>
  <c r="C7" i="10"/>
  <c r="C8" i="10"/>
  <c r="C9" i="10"/>
  <c r="C10" i="10"/>
  <c r="C11" i="10"/>
  <c r="C12" i="10"/>
  <c r="C17" i="10"/>
  <c r="C18" i="10"/>
  <c r="C19" i="10"/>
  <c r="C20" i="10"/>
  <c r="C21" i="10"/>
  <c r="C22" i="10"/>
  <c r="C23" i="10"/>
  <c r="C24" i="10"/>
  <c r="C25" i="10"/>
  <c r="AB17" i="9"/>
  <c r="V13" i="5"/>
  <c r="U13" i="5"/>
  <c r="T13" i="5"/>
  <c r="S13" i="5"/>
  <c r="R13" i="5"/>
  <c r="Q13" i="5"/>
  <c r="P13" i="5"/>
  <c r="K13" i="15" l="1"/>
  <c r="M13" i="15" s="1"/>
  <c r="K14" i="15"/>
  <c r="M14" i="15" s="1"/>
  <c r="W15" i="5"/>
  <c r="X15" i="5" s="1"/>
  <c r="AJ20" i="9"/>
  <c r="K15" i="15"/>
  <c r="M15" i="15" s="1"/>
  <c r="AC6" i="16"/>
  <c r="AE6" i="16" s="1"/>
  <c r="AD6" i="16"/>
  <c r="AF6" i="16" s="1"/>
  <c r="AC16" i="16"/>
  <c r="AE16" i="16" s="1"/>
  <c r="K5" i="15"/>
  <c r="M5" i="15" s="1"/>
  <c r="AJ19" i="9"/>
  <c r="AI20" i="9"/>
  <c r="AH19" i="9"/>
  <c r="AI19" i="9"/>
  <c r="W5" i="5"/>
  <c r="X5" i="5" s="1"/>
  <c r="AI10" i="9"/>
  <c r="W13" i="5"/>
  <c r="X13" i="5" s="1"/>
  <c r="I18" i="9" s="1"/>
  <c r="W14" i="5"/>
  <c r="X14" i="5" s="1"/>
  <c r="I19" i="9" s="1"/>
  <c r="AJ10" i="9"/>
  <c r="AH10" i="9"/>
  <c r="AH17" i="9"/>
  <c r="AI17" i="9"/>
  <c r="AJ17" i="9"/>
  <c r="Y5" i="5" l="1"/>
  <c r="I10" i="9"/>
  <c r="Y15" i="5"/>
  <c r="I20" i="9"/>
  <c r="AE10" i="9"/>
  <c r="Y14" i="5"/>
  <c r="O19" i="9" s="1"/>
  <c r="Y13" i="5"/>
  <c r="O18" i="9" s="1"/>
  <c r="Z5" i="5"/>
  <c r="U10" i="9" s="1"/>
  <c r="V6" i="16" s="1"/>
  <c r="O10" i="9"/>
  <c r="O6" i="16" s="1"/>
  <c r="Z15" i="5" l="1"/>
  <c r="U20" i="9" s="1"/>
  <c r="O20" i="9"/>
  <c r="H15" i="16"/>
  <c r="AD19" i="9"/>
  <c r="AK19" i="9"/>
  <c r="AE19" i="9"/>
  <c r="H16" i="16"/>
  <c r="AD20" i="9"/>
  <c r="AK20" i="9"/>
  <c r="AE20" i="9"/>
  <c r="Z13" i="5"/>
  <c r="U18" i="9" s="1"/>
  <c r="AK10" i="9"/>
  <c r="H6" i="16"/>
  <c r="AD10" i="9"/>
  <c r="Z14" i="5"/>
  <c r="U19" i="9" s="1"/>
  <c r="AF10" i="9"/>
  <c r="AG10" i="9"/>
  <c r="R20" i="9" l="1"/>
  <c r="T20" i="9" s="1"/>
  <c r="AF20" i="9"/>
  <c r="R19" i="9"/>
  <c r="T19" i="9" s="1"/>
  <c r="AF19" i="9"/>
  <c r="F8" i="10"/>
  <c r="G8" i="10"/>
  <c r="X43" i="10"/>
  <c r="V43" i="10"/>
  <c r="T43" i="10"/>
  <c r="R43" i="10"/>
  <c r="P43" i="10"/>
  <c r="N43" i="10"/>
  <c r="L43" i="10"/>
  <c r="J43" i="10"/>
  <c r="H43" i="10"/>
  <c r="F43" i="10"/>
  <c r="D43" i="10"/>
  <c r="B43" i="10"/>
  <c r="E42" i="10"/>
  <c r="E43" i="10" s="1"/>
  <c r="G6" i="10" s="1"/>
  <c r="Y31" i="10"/>
  <c r="Y42" i="10" s="1"/>
  <c r="Y43" i="10" s="1"/>
  <c r="Q6" i="10" s="1"/>
  <c r="W31" i="10"/>
  <c r="W42" i="10" s="1"/>
  <c r="W43" i="10" s="1"/>
  <c r="P6" i="10" s="1"/>
  <c r="U31" i="10"/>
  <c r="U42" i="10" s="1"/>
  <c r="U43" i="10" s="1"/>
  <c r="O6" i="10" s="1"/>
  <c r="S31" i="10"/>
  <c r="S42" i="10" s="1"/>
  <c r="S43" i="10" s="1"/>
  <c r="N6" i="10" s="1"/>
  <c r="Q31" i="10"/>
  <c r="Q42" i="10" s="1"/>
  <c r="Q43" i="10" s="1"/>
  <c r="M6" i="10" s="1"/>
  <c r="O31" i="10"/>
  <c r="O42" i="10" s="1"/>
  <c r="O43" i="10" s="1"/>
  <c r="L6" i="10" s="1"/>
  <c r="M31" i="10"/>
  <c r="M42" i="10" s="1"/>
  <c r="M43" i="10" s="1"/>
  <c r="K6" i="10" s="1"/>
  <c r="K31" i="10"/>
  <c r="K42" i="10" s="1"/>
  <c r="K43" i="10" s="1"/>
  <c r="J6" i="10" s="1"/>
  <c r="I31" i="10"/>
  <c r="I42" i="10" s="1"/>
  <c r="I43" i="10" s="1"/>
  <c r="I6" i="10" s="1"/>
  <c r="G31" i="10"/>
  <c r="G42" i="10" s="1"/>
  <c r="G43" i="10" s="1"/>
  <c r="H6" i="10" s="1"/>
  <c r="C31" i="10"/>
  <c r="C42" i="10" s="1"/>
  <c r="Z42" i="10" l="1"/>
  <c r="Z43" i="10" s="1"/>
  <c r="C43" i="10"/>
  <c r="F6" i="10" s="1"/>
  <c r="D18" i="11" l="1"/>
  <c r="J24" i="9" s="1"/>
  <c r="D17" i="11"/>
  <c r="J23" i="9" s="1"/>
  <c r="AB7" i="16" l="1"/>
  <c r="AB8" i="16"/>
  <c r="AB9" i="16"/>
  <c r="AB10" i="16"/>
  <c r="AB11" i="16"/>
  <c r="AB12" i="16"/>
  <c r="AB13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44" i="16"/>
  <c r="AB45" i="16"/>
  <c r="AB46" i="16"/>
  <c r="AB47" i="16"/>
  <c r="AB48" i="16"/>
  <c r="AB49" i="16"/>
  <c r="AB50" i="16"/>
  <c r="AB51" i="16"/>
  <c r="AB52" i="16"/>
  <c r="AB53" i="16"/>
  <c r="AB54" i="16"/>
  <c r="AB55" i="16"/>
  <c r="AB56" i="16"/>
  <c r="AB57" i="16"/>
  <c r="AB58" i="16"/>
  <c r="AB59" i="16"/>
  <c r="AB60" i="16"/>
  <c r="AB61" i="16"/>
  <c r="AB62" i="16"/>
  <c r="AB63" i="16"/>
  <c r="AB64" i="16"/>
  <c r="AB65" i="16"/>
  <c r="AB66" i="16"/>
  <c r="AB67" i="16"/>
  <c r="AB68" i="16"/>
  <c r="AB69" i="16"/>
  <c r="AB70" i="16"/>
  <c r="AB71" i="16"/>
  <c r="AB72" i="16"/>
  <c r="AB73" i="16"/>
  <c r="AB74" i="16"/>
  <c r="AB75" i="16"/>
  <c r="AB76" i="16"/>
  <c r="AB77" i="16"/>
  <c r="AB78" i="16"/>
  <c r="AB79" i="16"/>
  <c r="AB80" i="16"/>
  <c r="AB81" i="16"/>
  <c r="AB82" i="16"/>
  <c r="AB83" i="16"/>
  <c r="AB84" i="16"/>
  <c r="AB85" i="16"/>
  <c r="AB86" i="16"/>
  <c r="AB87" i="16"/>
  <c r="AB88" i="16"/>
  <c r="AB89" i="16"/>
  <c r="AB90" i="16"/>
  <c r="AB91" i="16"/>
  <c r="AB92" i="16"/>
  <c r="AB93" i="16"/>
  <c r="AB94" i="16"/>
  <c r="AB95" i="16"/>
  <c r="AB96" i="16"/>
  <c r="AB97" i="16"/>
  <c r="AB98" i="16"/>
  <c r="AB99" i="16"/>
  <c r="AB100" i="16"/>
  <c r="AB101" i="16"/>
  <c r="AB102" i="16"/>
  <c r="AB103" i="16"/>
  <c r="AB104" i="16"/>
  <c r="AB105" i="16"/>
  <c r="AB106" i="16"/>
  <c r="AB107" i="16"/>
  <c r="AB108" i="16"/>
  <c r="AB109" i="16"/>
  <c r="AB110" i="16"/>
  <c r="AB111" i="16"/>
  <c r="AB112" i="16"/>
  <c r="AB113" i="16"/>
  <c r="AB114" i="16"/>
  <c r="AB115" i="16"/>
  <c r="AB116" i="16"/>
  <c r="AB117" i="16"/>
  <c r="AB118" i="16"/>
  <c r="AB119" i="16"/>
  <c r="AB120" i="16"/>
  <c r="R11" i="10" l="1"/>
  <c r="G16" i="9" s="1"/>
  <c r="J15" i="23"/>
  <c r="J16" i="23"/>
  <c r="J17" i="23"/>
  <c r="J18" i="23"/>
  <c r="J19" i="23"/>
  <c r="J22" i="10"/>
  <c r="J24" i="23" l="1"/>
  <c r="R16" i="10" s="1"/>
  <c r="AA17" i="16"/>
  <c r="U17" i="16"/>
  <c r="T17" i="16"/>
  <c r="N17" i="16"/>
  <c r="M17" i="16"/>
  <c r="D17" i="16"/>
  <c r="C17" i="16"/>
  <c r="B17" i="16"/>
  <c r="J16" i="15"/>
  <c r="H16" i="15"/>
  <c r="K16" i="15" l="1"/>
  <c r="M16" i="15" s="1"/>
  <c r="AB21" i="9"/>
  <c r="V16" i="5"/>
  <c r="U16" i="5"/>
  <c r="T16" i="5"/>
  <c r="S16" i="5"/>
  <c r="R16" i="5"/>
  <c r="Q16" i="5"/>
  <c r="P16" i="5"/>
  <c r="AH21" i="9" l="1"/>
  <c r="W16" i="5"/>
  <c r="X16" i="5" s="1"/>
  <c r="I21" i="9" s="1"/>
  <c r="G21" i="9"/>
  <c r="AI21" i="9"/>
  <c r="AJ21" i="9"/>
  <c r="A6" i="23"/>
  <c r="A7" i="23" s="1"/>
  <c r="A8" i="23" s="1"/>
  <c r="A9" i="23" s="1"/>
  <c r="A10" i="23" s="1"/>
  <c r="L19" i="9" l="1"/>
  <c r="N19" i="9" s="1"/>
  <c r="Y16" i="5"/>
  <c r="O21" i="9" s="1"/>
  <c r="H17" i="16"/>
  <c r="AE21" i="9" l="1"/>
  <c r="AK21" i="9"/>
  <c r="AD21" i="9"/>
  <c r="Z16" i="5"/>
  <c r="U21" i="9" s="1"/>
  <c r="O14" i="16"/>
  <c r="R21" i="9" l="1"/>
  <c r="T21" i="9" s="1"/>
  <c r="O17" i="16"/>
  <c r="AF21" i="9"/>
  <c r="R17" i="10"/>
  <c r="G22" i="9" s="1"/>
  <c r="R20" i="10"/>
  <c r="R5" i="10" s="1"/>
  <c r="G10" i="9" s="1"/>
  <c r="D6" i="10"/>
  <c r="D7" i="10"/>
  <c r="D8" i="10"/>
  <c r="D9" i="10"/>
  <c r="D10" i="10"/>
  <c r="D11" i="10"/>
  <c r="D12" i="10"/>
  <c r="D18" i="10"/>
  <c r="D19" i="10"/>
  <c r="D20" i="10"/>
  <c r="D21" i="10"/>
  <c r="D22" i="10"/>
  <c r="D23" i="10"/>
  <c r="AA9" i="16"/>
  <c r="AA10" i="16"/>
  <c r="AA11" i="16"/>
  <c r="AA12" i="16"/>
  <c r="AA13" i="16"/>
  <c r="AA18" i="16"/>
  <c r="AA19" i="16"/>
  <c r="AA20" i="16"/>
  <c r="AA21" i="16"/>
  <c r="AA22" i="16"/>
  <c r="AA23" i="16"/>
  <c r="AA24" i="16"/>
  <c r="AA25" i="16"/>
  <c r="AA26" i="16"/>
  <c r="U9" i="16"/>
  <c r="U10" i="16"/>
  <c r="U11" i="16"/>
  <c r="U12" i="16"/>
  <c r="U13" i="16"/>
  <c r="U18" i="16"/>
  <c r="U19" i="16"/>
  <c r="U20" i="16"/>
  <c r="U21" i="16"/>
  <c r="U22" i="16"/>
  <c r="U23" i="16"/>
  <c r="U24" i="16"/>
  <c r="U25" i="16"/>
  <c r="U26" i="16"/>
  <c r="T8" i="16"/>
  <c r="T9" i="16"/>
  <c r="T10" i="16"/>
  <c r="T11" i="16"/>
  <c r="T12" i="16"/>
  <c r="T13" i="16"/>
  <c r="T18" i="16"/>
  <c r="T19" i="16"/>
  <c r="T20" i="16"/>
  <c r="T21" i="16"/>
  <c r="T22" i="16"/>
  <c r="N9" i="16"/>
  <c r="N10" i="16"/>
  <c r="N11" i="16"/>
  <c r="N12" i="16"/>
  <c r="N13" i="16"/>
  <c r="N18" i="16"/>
  <c r="N19" i="16"/>
  <c r="N20" i="16"/>
  <c r="N21" i="16"/>
  <c r="N22" i="16"/>
  <c r="N23" i="16"/>
  <c r="N24" i="16"/>
  <c r="N25" i="16"/>
  <c r="M12" i="16"/>
  <c r="M13" i="16"/>
  <c r="M19" i="16"/>
  <c r="M20" i="16"/>
  <c r="M21" i="16"/>
  <c r="M22" i="16"/>
  <c r="M23" i="16"/>
  <c r="M7" i="16"/>
  <c r="D7" i="16"/>
  <c r="D8" i="16"/>
  <c r="D9" i="16"/>
  <c r="D10" i="16"/>
  <c r="D11" i="16"/>
  <c r="D12" i="16"/>
  <c r="D13" i="16"/>
  <c r="D18" i="16"/>
  <c r="D19" i="16"/>
  <c r="D20" i="16"/>
  <c r="D21" i="16"/>
  <c r="D22" i="16"/>
  <c r="D23" i="16"/>
  <c r="D24" i="16"/>
  <c r="C7" i="16"/>
  <c r="C8" i="16"/>
  <c r="C9" i="16"/>
  <c r="C10" i="16"/>
  <c r="C11" i="16"/>
  <c r="C12" i="16"/>
  <c r="C13" i="16"/>
  <c r="C18" i="16"/>
  <c r="C19" i="16"/>
  <c r="C20" i="16"/>
  <c r="C21" i="16"/>
  <c r="C22" i="16"/>
  <c r="C23" i="16"/>
  <c r="C24" i="16"/>
  <c r="B10" i="16"/>
  <c r="B11" i="16"/>
  <c r="B12" i="16"/>
  <c r="B13" i="16"/>
  <c r="B18" i="16"/>
  <c r="B19" i="16"/>
  <c r="B20" i="16"/>
  <c r="B21" i="16"/>
  <c r="B22" i="16"/>
  <c r="B23" i="16"/>
  <c r="J12" i="15"/>
  <c r="H12" i="15"/>
  <c r="F12" i="15"/>
  <c r="J10" i="15"/>
  <c r="H10" i="15"/>
  <c r="F10" i="15"/>
  <c r="AB18" i="9"/>
  <c r="V12" i="5"/>
  <c r="U12" i="5"/>
  <c r="T12" i="5"/>
  <c r="S12" i="5"/>
  <c r="R12" i="5"/>
  <c r="Q12" i="5"/>
  <c r="P12" i="5"/>
  <c r="G25" i="9" l="1"/>
  <c r="L21" i="9"/>
  <c r="N21" i="9" s="1"/>
  <c r="L10" i="9"/>
  <c r="N10" i="9" s="1"/>
  <c r="R10" i="9"/>
  <c r="T10" i="9" s="1"/>
  <c r="X10" i="9"/>
  <c r="Z10" i="9" s="1"/>
  <c r="W12" i="5"/>
  <c r="X12" i="5" s="1"/>
  <c r="I17" i="9" s="1"/>
  <c r="AI18" i="9"/>
  <c r="AH18" i="9"/>
  <c r="K12" i="15"/>
  <c r="M12" i="15" s="1"/>
  <c r="K10" i="15"/>
  <c r="M10" i="15" s="1"/>
  <c r="AJ18" i="9"/>
  <c r="AA10" i="9" l="1"/>
  <c r="AL10" i="9" s="1"/>
  <c r="AB10" i="9"/>
  <c r="AC14" i="16"/>
  <c r="Y12" i="5"/>
  <c r="O17" i="9" s="1"/>
  <c r="H13" i="16"/>
  <c r="AD14" i="16"/>
  <c r="AC17" i="16"/>
  <c r="AD17" i="16"/>
  <c r="AK18" i="9" l="1"/>
  <c r="H14" i="16"/>
  <c r="AK17" i="9"/>
  <c r="L17" i="9"/>
  <c r="N17" i="9" s="1"/>
  <c r="AD17" i="9"/>
  <c r="AE17" i="9"/>
  <c r="Z12" i="5"/>
  <c r="U17" i="9" s="1"/>
  <c r="AE18" i="9"/>
  <c r="R18" i="9"/>
  <c r="T18" i="9" s="1"/>
  <c r="O13" i="16"/>
  <c r="AF18" i="9"/>
  <c r="L18" i="9"/>
  <c r="N18" i="9" s="1"/>
  <c r="AD18" i="9"/>
  <c r="R178" i="25"/>
  <c r="U178" i="25" s="1"/>
  <c r="R177" i="25"/>
  <c r="U177" i="25" s="1"/>
  <c r="R176" i="25"/>
  <c r="U176" i="25" s="1"/>
  <c r="R175" i="25"/>
  <c r="U175" i="25" s="1"/>
  <c r="R174" i="25"/>
  <c r="U174" i="25" s="1"/>
  <c r="R173" i="25"/>
  <c r="U173" i="25" s="1"/>
  <c r="R172" i="25"/>
  <c r="U172" i="25" s="1"/>
  <c r="R171" i="25"/>
  <c r="U171" i="25" s="1"/>
  <c r="R170" i="25"/>
  <c r="U170" i="25" s="1"/>
  <c r="R169" i="25"/>
  <c r="U169" i="25" s="1"/>
  <c r="R168" i="25"/>
  <c r="U168" i="25" s="1"/>
  <c r="R167" i="25"/>
  <c r="U167" i="25" s="1"/>
  <c r="R166" i="25"/>
  <c r="U166" i="25" s="1"/>
  <c r="R165" i="25"/>
  <c r="U165" i="25" s="1"/>
  <c r="R164" i="25"/>
  <c r="U164" i="25" s="1"/>
  <c r="R163" i="25"/>
  <c r="U163" i="25" s="1"/>
  <c r="R162" i="25"/>
  <c r="U162" i="25" s="1"/>
  <c r="R161" i="25"/>
  <c r="U161" i="25" s="1"/>
  <c r="R160" i="25"/>
  <c r="U160" i="25" s="1"/>
  <c r="R159" i="25"/>
  <c r="U159" i="25" s="1"/>
  <c r="R158" i="25"/>
  <c r="U158" i="25" s="1"/>
  <c r="R157" i="25"/>
  <c r="U157" i="25" s="1"/>
  <c r="R156" i="25"/>
  <c r="U156" i="25" s="1"/>
  <c r="R155" i="25"/>
  <c r="U155" i="25" s="1"/>
  <c r="R154" i="25"/>
  <c r="U154" i="25" s="1"/>
  <c r="R153" i="25"/>
  <c r="U153" i="25" s="1"/>
  <c r="R152" i="25"/>
  <c r="U152" i="25" s="1"/>
  <c r="R151" i="25"/>
  <c r="U151" i="25" s="1"/>
  <c r="R150" i="25"/>
  <c r="U150" i="25" s="1"/>
  <c r="R149" i="25"/>
  <c r="U149" i="25" s="1"/>
  <c r="R148" i="25"/>
  <c r="U148" i="25" s="1"/>
  <c r="R147" i="25"/>
  <c r="U147" i="25" s="1"/>
  <c r="R146" i="25"/>
  <c r="U146" i="25" s="1"/>
  <c r="R145" i="25"/>
  <c r="U145" i="25" s="1"/>
  <c r="R144" i="25"/>
  <c r="U144" i="25" s="1"/>
  <c r="R143" i="25"/>
  <c r="U143" i="25" s="1"/>
  <c r="R142" i="25"/>
  <c r="U142" i="25" s="1"/>
  <c r="R141" i="25"/>
  <c r="U141" i="25" s="1"/>
  <c r="R140" i="25"/>
  <c r="U140" i="25" s="1"/>
  <c r="R139" i="25"/>
  <c r="U139" i="25" s="1"/>
  <c r="R138" i="25"/>
  <c r="U138" i="25" s="1"/>
  <c r="R137" i="25"/>
  <c r="U137" i="25" s="1"/>
  <c r="R136" i="25"/>
  <c r="U136" i="25" s="1"/>
  <c r="R135" i="25"/>
  <c r="U135" i="25" s="1"/>
  <c r="R134" i="25"/>
  <c r="U134" i="25" s="1"/>
  <c r="R133" i="25"/>
  <c r="U133" i="25" s="1"/>
  <c r="R132" i="25"/>
  <c r="U132" i="25" s="1"/>
  <c r="R131" i="25"/>
  <c r="U131" i="25" s="1"/>
  <c r="R130" i="25"/>
  <c r="U130" i="25" s="1"/>
  <c r="R129" i="25"/>
  <c r="U129" i="25" s="1"/>
  <c r="R128" i="25"/>
  <c r="U128" i="25" s="1"/>
  <c r="R127" i="25"/>
  <c r="U127" i="25" s="1"/>
  <c r="R126" i="25"/>
  <c r="U126" i="25" s="1"/>
  <c r="R125" i="25"/>
  <c r="U125" i="25" s="1"/>
  <c r="R124" i="25"/>
  <c r="U124" i="25" s="1"/>
  <c r="R123" i="25"/>
  <c r="U123" i="25" s="1"/>
  <c r="R122" i="25"/>
  <c r="U122" i="25" s="1"/>
  <c r="R121" i="25"/>
  <c r="U121" i="25" s="1"/>
  <c r="R120" i="25"/>
  <c r="U120" i="25" s="1"/>
  <c r="R119" i="25"/>
  <c r="U119" i="25" s="1"/>
  <c r="R118" i="25"/>
  <c r="U118" i="25" s="1"/>
  <c r="R117" i="25"/>
  <c r="U117" i="25" s="1"/>
  <c r="R116" i="25"/>
  <c r="U116" i="25" s="1"/>
  <c r="R115" i="25"/>
  <c r="U115" i="25" s="1"/>
  <c r="R114" i="25"/>
  <c r="U114" i="25" s="1"/>
  <c r="R113" i="25"/>
  <c r="U113" i="25" s="1"/>
  <c r="R112" i="25"/>
  <c r="U112" i="25" s="1"/>
  <c r="R111" i="25"/>
  <c r="U111" i="25" s="1"/>
  <c r="R110" i="25"/>
  <c r="U110" i="25" s="1"/>
  <c r="R109" i="25"/>
  <c r="U109" i="25" s="1"/>
  <c r="R108" i="25"/>
  <c r="U108" i="25" s="1"/>
  <c r="R107" i="25"/>
  <c r="U107" i="25" s="1"/>
  <c r="R106" i="25"/>
  <c r="U106" i="25" s="1"/>
  <c r="R105" i="25"/>
  <c r="U105" i="25" s="1"/>
  <c r="R104" i="25"/>
  <c r="U104" i="25" s="1"/>
  <c r="R103" i="25"/>
  <c r="U103" i="25" s="1"/>
  <c r="R102" i="25"/>
  <c r="U102" i="25" s="1"/>
  <c r="R101" i="25"/>
  <c r="U101" i="25" s="1"/>
  <c r="R100" i="25"/>
  <c r="U100" i="25" s="1"/>
  <c r="R99" i="25"/>
  <c r="U99" i="25" s="1"/>
  <c r="R98" i="25"/>
  <c r="U98" i="25" s="1"/>
  <c r="R97" i="25"/>
  <c r="U97" i="25" s="1"/>
  <c r="R96" i="25"/>
  <c r="U96" i="25" s="1"/>
  <c r="R95" i="25"/>
  <c r="U95" i="25" s="1"/>
  <c r="R94" i="25"/>
  <c r="U94" i="25" s="1"/>
  <c r="R93" i="25"/>
  <c r="U93" i="25" s="1"/>
  <c r="R92" i="25"/>
  <c r="U92" i="25" s="1"/>
  <c r="R91" i="25"/>
  <c r="U91" i="25" s="1"/>
  <c r="R90" i="25"/>
  <c r="U90" i="25" s="1"/>
  <c r="R89" i="25"/>
  <c r="U89" i="25" s="1"/>
  <c r="R88" i="25"/>
  <c r="U88" i="25" s="1"/>
  <c r="R87" i="25"/>
  <c r="U87" i="25" s="1"/>
  <c r="R86" i="25"/>
  <c r="U86" i="25" s="1"/>
  <c r="R85" i="25"/>
  <c r="U85" i="25" s="1"/>
  <c r="R84" i="25"/>
  <c r="U84" i="25" s="1"/>
  <c r="R83" i="25"/>
  <c r="U83" i="25" s="1"/>
  <c r="R82" i="25"/>
  <c r="U82" i="25" s="1"/>
  <c r="R81" i="25"/>
  <c r="U81" i="25" s="1"/>
  <c r="R80" i="25"/>
  <c r="U80" i="25" s="1"/>
  <c r="R79" i="25"/>
  <c r="U79" i="25" s="1"/>
  <c r="R78" i="25"/>
  <c r="U78" i="25" s="1"/>
  <c r="R77" i="25"/>
  <c r="U77" i="25" s="1"/>
  <c r="R76" i="25"/>
  <c r="U76" i="25" s="1"/>
  <c r="R75" i="25"/>
  <c r="U75" i="25" s="1"/>
  <c r="R74" i="25"/>
  <c r="U74" i="25" s="1"/>
  <c r="R73" i="25"/>
  <c r="U73" i="25" s="1"/>
  <c r="R72" i="25"/>
  <c r="U72" i="25" s="1"/>
  <c r="R71" i="25"/>
  <c r="U71" i="25" s="1"/>
  <c r="R70" i="25"/>
  <c r="U70" i="25" s="1"/>
  <c r="R69" i="25"/>
  <c r="U69" i="25" s="1"/>
  <c r="R68" i="25"/>
  <c r="U68" i="25" s="1"/>
  <c r="R67" i="25"/>
  <c r="U67" i="25" s="1"/>
  <c r="R66" i="25"/>
  <c r="U66" i="25" s="1"/>
  <c r="R65" i="25"/>
  <c r="U65" i="25" s="1"/>
  <c r="R64" i="25"/>
  <c r="U64" i="25" s="1"/>
  <c r="R63" i="25"/>
  <c r="U63" i="25" s="1"/>
  <c r="R62" i="25"/>
  <c r="U62" i="25" s="1"/>
  <c r="R61" i="25"/>
  <c r="U61" i="25" s="1"/>
  <c r="R60" i="25"/>
  <c r="U60" i="25" s="1"/>
  <c r="R59" i="25"/>
  <c r="U59" i="25" s="1"/>
  <c r="R58" i="25"/>
  <c r="U58" i="25" s="1"/>
  <c r="R57" i="25"/>
  <c r="U57" i="25" s="1"/>
  <c r="R56" i="25"/>
  <c r="U56" i="25" s="1"/>
  <c r="R55" i="25"/>
  <c r="U55" i="25" s="1"/>
  <c r="R54" i="25"/>
  <c r="U54" i="25" s="1"/>
  <c r="R53" i="25"/>
  <c r="U53" i="25" s="1"/>
  <c r="R52" i="25"/>
  <c r="U52" i="25" s="1"/>
  <c r="R51" i="25"/>
  <c r="U51" i="25" s="1"/>
  <c r="R50" i="25"/>
  <c r="U50" i="25" s="1"/>
  <c r="R49" i="25"/>
  <c r="U49" i="25" s="1"/>
  <c r="R48" i="25"/>
  <c r="U48" i="25" s="1"/>
  <c r="R47" i="25"/>
  <c r="U47" i="25" s="1"/>
  <c r="R46" i="25"/>
  <c r="U46" i="25" s="1"/>
  <c r="R45" i="25"/>
  <c r="U45" i="25" s="1"/>
  <c r="R44" i="25"/>
  <c r="U44" i="25" s="1"/>
  <c r="R43" i="25"/>
  <c r="U43" i="25" s="1"/>
  <c r="R42" i="25"/>
  <c r="U42" i="25" s="1"/>
  <c r="R41" i="25"/>
  <c r="U41" i="25" s="1"/>
  <c r="R40" i="25"/>
  <c r="U40" i="25" s="1"/>
  <c r="R39" i="25"/>
  <c r="U39" i="25" s="1"/>
  <c r="R38" i="25"/>
  <c r="U38" i="25" s="1"/>
  <c r="R37" i="25"/>
  <c r="U37" i="25" s="1"/>
  <c r="R36" i="25"/>
  <c r="U36" i="25" s="1"/>
  <c r="R35" i="25"/>
  <c r="U35" i="25" s="1"/>
  <c r="R34" i="25"/>
  <c r="U34" i="25" s="1"/>
  <c r="R33" i="25"/>
  <c r="U33" i="25" s="1"/>
  <c r="R32" i="25"/>
  <c r="U32" i="25" s="1"/>
  <c r="R31" i="25"/>
  <c r="U31" i="25" s="1"/>
  <c r="R30" i="25"/>
  <c r="U30" i="25" s="1"/>
  <c r="R29" i="25"/>
  <c r="U29" i="25" s="1"/>
  <c r="R28" i="25"/>
  <c r="U28" i="25" s="1"/>
  <c r="R27" i="25"/>
  <c r="U27" i="25" s="1"/>
  <c r="R26" i="25"/>
  <c r="U26" i="25" s="1"/>
  <c r="R25" i="25"/>
  <c r="U25" i="25" s="1"/>
  <c r="R24" i="25"/>
  <c r="U24" i="25" s="1"/>
  <c r="R23" i="25"/>
  <c r="U23" i="25" s="1"/>
  <c r="R22" i="25"/>
  <c r="U22" i="25" s="1"/>
  <c r="R21" i="25"/>
  <c r="U21" i="25" s="1"/>
  <c r="R20" i="25"/>
  <c r="U20" i="25" s="1"/>
  <c r="R19" i="25"/>
  <c r="U19" i="25" s="1"/>
  <c r="R18" i="25"/>
  <c r="U18" i="25" s="1"/>
  <c r="R17" i="25"/>
  <c r="U17" i="25" s="1"/>
  <c r="R16" i="25"/>
  <c r="U16" i="25" s="1"/>
  <c r="R15" i="25"/>
  <c r="U15" i="25" s="1"/>
  <c r="R14" i="25"/>
  <c r="U14" i="25" s="1"/>
  <c r="R13" i="25"/>
  <c r="U13" i="25" s="1"/>
  <c r="R12" i="25"/>
  <c r="U12" i="25" s="1"/>
  <c r="R11" i="25"/>
  <c r="U11" i="25" s="1"/>
  <c r="R10" i="25"/>
  <c r="U10" i="25" s="1"/>
  <c r="R9" i="25"/>
  <c r="U9" i="25" s="1"/>
  <c r="R8" i="25"/>
  <c r="U8" i="25" s="1"/>
  <c r="R7" i="25"/>
  <c r="U7" i="25" s="1"/>
  <c r="R6" i="25"/>
  <c r="U6" i="25" s="1"/>
  <c r="R5" i="25"/>
  <c r="U5" i="25" s="1"/>
  <c r="R4" i="25"/>
  <c r="U4" i="25" s="1"/>
  <c r="R3" i="25"/>
  <c r="R17" i="9" l="1"/>
  <c r="T17" i="9" s="1"/>
  <c r="AF17" i="9"/>
  <c r="AC13" i="16"/>
  <c r="AD13" i="16"/>
  <c r="F10" i="10"/>
  <c r="Y15" i="9"/>
  <c r="W15" i="9"/>
  <c r="V15" i="9"/>
  <c r="S15" i="9"/>
  <c r="Q15" i="9"/>
  <c r="P12" i="9"/>
  <c r="P13" i="9"/>
  <c r="P14" i="9"/>
  <c r="P15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V10" i="5"/>
  <c r="U10" i="5"/>
  <c r="T10" i="5"/>
  <c r="S10" i="5"/>
  <c r="R10" i="5"/>
  <c r="Q10" i="5"/>
  <c r="P10" i="5"/>
  <c r="Q9" i="10"/>
  <c r="P9" i="10"/>
  <c r="O9" i="10"/>
  <c r="N9" i="10"/>
  <c r="H9" i="10"/>
  <c r="F9" i="10"/>
  <c r="Q8" i="10"/>
  <c r="P8" i="10"/>
  <c r="P21" i="10" s="1"/>
  <c r="O8" i="10"/>
  <c r="N8" i="10"/>
  <c r="M8" i="10"/>
  <c r="M21" i="10" s="1"/>
  <c r="L8" i="10"/>
  <c r="L21" i="10" s="1"/>
  <c r="K8" i="10"/>
  <c r="K21" i="10" s="1"/>
  <c r="J8" i="10"/>
  <c r="J21" i="10" s="1"/>
  <c r="I8" i="10"/>
  <c r="I21" i="10" s="1"/>
  <c r="H8" i="10"/>
  <c r="G21" i="10"/>
  <c r="F21" i="10"/>
  <c r="Q7" i="10"/>
  <c r="Q22" i="10" s="1"/>
  <c r="P7" i="10"/>
  <c r="P22" i="10" s="1"/>
  <c r="O7" i="10"/>
  <c r="O22" i="10" s="1"/>
  <c r="N7" i="10"/>
  <c r="N22" i="10" s="1"/>
  <c r="M7" i="10"/>
  <c r="M22" i="10" s="1"/>
  <c r="L7" i="10"/>
  <c r="L22" i="10" s="1"/>
  <c r="K7" i="10"/>
  <c r="K22" i="10" s="1"/>
  <c r="I7" i="10"/>
  <c r="I22" i="10" s="1"/>
  <c r="H7" i="10"/>
  <c r="H22" i="10" s="1"/>
  <c r="G22" i="10"/>
  <c r="F7" i="10"/>
  <c r="Q21" i="10" l="1"/>
  <c r="N21" i="10"/>
  <c r="H21" i="10"/>
  <c r="G24" i="9"/>
  <c r="R6" i="10"/>
  <c r="G11" i="9" s="1"/>
  <c r="O21" i="10"/>
  <c r="F22" i="10"/>
  <c r="R10" i="10"/>
  <c r="G15" i="9" s="1"/>
  <c r="R9" i="10"/>
  <c r="G14" i="9" s="1"/>
  <c r="R7" i="10"/>
  <c r="G12" i="9" s="1"/>
  <c r="R8" i="10"/>
  <c r="G13" i="9" s="1"/>
  <c r="W10" i="5"/>
  <c r="X10" i="5" s="1"/>
  <c r="I15" i="9" s="1"/>
  <c r="U3" i="25"/>
  <c r="U179" i="25" l="1"/>
  <c r="R18" i="10" s="1"/>
  <c r="G23" i="9" s="1"/>
  <c r="Y10" i="5"/>
  <c r="H11" i="16"/>
  <c r="L20" i="9" l="1"/>
  <c r="N20" i="9" s="1"/>
  <c r="L15" i="9"/>
  <c r="Z10" i="5"/>
  <c r="U15" i="9" s="1"/>
  <c r="V11" i="16" s="1"/>
  <c r="O15" i="9"/>
  <c r="O11" i="16" s="1"/>
  <c r="Y14" i="9"/>
  <c r="V14" i="9"/>
  <c r="W13" i="9"/>
  <c r="W14" i="9"/>
  <c r="W12" i="9"/>
  <c r="S14" i="9"/>
  <c r="Q13" i="9"/>
  <c r="Q14" i="9"/>
  <c r="Q12" i="9"/>
  <c r="Y13" i="9" l="1"/>
  <c r="S13" i="9"/>
  <c r="V13" i="9"/>
  <c r="V12" i="9"/>
  <c r="G23" i="10" l="1"/>
  <c r="H23" i="10"/>
  <c r="I23" i="10"/>
  <c r="J23" i="10"/>
  <c r="K23" i="10"/>
  <c r="L23" i="10"/>
  <c r="M23" i="10"/>
  <c r="N23" i="10"/>
  <c r="O23" i="10"/>
  <c r="P23" i="10"/>
  <c r="Q23" i="10"/>
  <c r="F23" i="10"/>
  <c r="R23" i="10" l="1"/>
  <c r="G28" i="9" s="1"/>
  <c r="R21" i="10"/>
  <c r="G26" i="9" s="1"/>
  <c r="R22" i="10"/>
  <c r="G27" i="9" s="1"/>
  <c r="H5" i="11"/>
  <c r="J11" i="9" s="1"/>
  <c r="C3" i="11" l="1"/>
  <c r="B3" i="11"/>
  <c r="V9" i="5" l="1"/>
  <c r="U9" i="5"/>
  <c r="T9" i="5"/>
  <c r="S9" i="5"/>
  <c r="R9" i="5"/>
  <c r="Q9" i="5"/>
  <c r="P9" i="5"/>
  <c r="V8" i="5"/>
  <c r="U8" i="5"/>
  <c r="T8" i="5"/>
  <c r="S8" i="5"/>
  <c r="R8" i="5"/>
  <c r="Q8" i="5"/>
  <c r="P8" i="5"/>
  <c r="H503" i="16"/>
  <c r="H504" i="16"/>
  <c r="H505" i="16"/>
  <c r="H506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421" i="16"/>
  <c r="D422" i="16"/>
  <c r="D423" i="16"/>
  <c r="D424" i="16"/>
  <c r="D425" i="16"/>
  <c r="D426" i="16"/>
  <c r="D427" i="16"/>
  <c r="D428" i="16"/>
  <c r="D429" i="16"/>
  <c r="D430" i="16"/>
  <c r="D431" i="16"/>
  <c r="D432" i="16"/>
  <c r="D433" i="16"/>
  <c r="D434" i="16"/>
  <c r="D435" i="16"/>
  <c r="D436" i="16"/>
  <c r="D437" i="16"/>
  <c r="D438" i="16"/>
  <c r="D439" i="16"/>
  <c r="D440" i="16"/>
  <c r="D441" i="16"/>
  <c r="D442" i="16"/>
  <c r="D443" i="16"/>
  <c r="D444" i="16"/>
  <c r="D445" i="16"/>
  <c r="D446" i="16"/>
  <c r="D447" i="16"/>
  <c r="D448" i="16"/>
  <c r="D449" i="16"/>
  <c r="D450" i="16"/>
  <c r="D451" i="16"/>
  <c r="D452" i="16"/>
  <c r="D453" i="16"/>
  <c r="D454" i="16"/>
  <c r="D455" i="16"/>
  <c r="D456" i="16"/>
  <c r="D457" i="16"/>
  <c r="D458" i="16"/>
  <c r="D459" i="16"/>
  <c r="D460" i="16"/>
  <c r="D461" i="16"/>
  <c r="D462" i="16"/>
  <c r="D463" i="16"/>
  <c r="D464" i="16"/>
  <c r="D465" i="16"/>
  <c r="D466" i="16"/>
  <c r="D467" i="16"/>
  <c r="D468" i="16"/>
  <c r="D469" i="16"/>
  <c r="D470" i="16"/>
  <c r="D471" i="16"/>
  <c r="D472" i="16"/>
  <c r="D473" i="16"/>
  <c r="D474" i="16"/>
  <c r="D475" i="16"/>
  <c r="D476" i="16"/>
  <c r="D477" i="16"/>
  <c r="D478" i="16"/>
  <c r="D479" i="16"/>
  <c r="D480" i="16"/>
  <c r="D481" i="16"/>
  <c r="D482" i="16"/>
  <c r="D483" i="16"/>
  <c r="D484" i="16"/>
  <c r="D485" i="16"/>
  <c r="D486" i="16"/>
  <c r="D487" i="16"/>
  <c r="D488" i="16"/>
  <c r="D489" i="16"/>
  <c r="D490" i="16"/>
  <c r="D491" i="16"/>
  <c r="D492" i="16"/>
  <c r="D493" i="16"/>
  <c r="D494" i="16"/>
  <c r="D495" i="16"/>
  <c r="D496" i="16"/>
  <c r="D497" i="16"/>
  <c r="D498" i="16"/>
  <c r="D499" i="16"/>
  <c r="D500" i="16"/>
  <c r="D501" i="16"/>
  <c r="D502" i="16"/>
  <c r="D503" i="16"/>
  <c r="D504" i="16"/>
  <c r="D505" i="16"/>
  <c r="D506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C371" i="16"/>
  <c r="C372" i="16"/>
  <c r="C373" i="16"/>
  <c r="C374" i="16"/>
  <c r="C375" i="16"/>
  <c r="C376" i="16"/>
  <c r="C377" i="16"/>
  <c r="C378" i="16"/>
  <c r="C379" i="16"/>
  <c r="C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C398" i="16"/>
  <c r="C399" i="16"/>
  <c r="C400" i="16"/>
  <c r="C401" i="16"/>
  <c r="C402" i="16"/>
  <c r="C403" i="16"/>
  <c r="C404" i="16"/>
  <c r="C405" i="16"/>
  <c r="C406" i="16"/>
  <c r="C407" i="16"/>
  <c r="C408" i="16"/>
  <c r="C409" i="16"/>
  <c r="C410" i="16"/>
  <c r="C411" i="16"/>
  <c r="C412" i="16"/>
  <c r="C413" i="16"/>
  <c r="C414" i="16"/>
  <c r="C415" i="16"/>
  <c r="C416" i="16"/>
  <c r="C417" i="16"/>
  <c r="C418" i="16"/>
  <c r="C419" i="16"/>
  <c r="C420" i="16"/>
  <c r="C421" i="16"/>
  <c r="C422" i="16"/>
  <c r="C423" i="16"/>
  <c r="C424" i="16"/>
  <c r="C425" i="16"/>
  <c r="C426" i="16"/>
  <c r="C427" i="16"/>
  <c r="C428" i="16"/>
  <c r="C429" i="16"/>
  <c r="C430" i="16"/>
  <c r="C431" i="16"/>
  <c r="C432" i="16"/>
  <c r="C433" i="16"/>
  <c r="C434" i="16"/>
  <c r="C435" i="16"/>
  <c r="C436" i="16"/>
  <c r="C437" i="16"/>
  <c r="C438" i="16"/>
  <c r="C439" i="16"/>
  <c r="C440" i="16"/>
  <c r="C441" i="16"/>
  <c r="C442" i="16"/>
  <c r="C443" i="16"/>
  <c r="C444" i="16"/>
  <c r="C445" i="16"/>
  <c r="C446" i="16"/>
  <c r="C447" i="16"/>
  <c r="C448" i="16"/>
  <c r="C449" i="16"/>
  <c r="C450" i="16"/>
  <c r="C451" i="16"/>
  <c r="C452" i="16"/>
  <c r="C453" i="16"/>
  <c r="C454" i="16"/>
  <c r="C455" i="16"/>
  <c r="C456" i="16"/>
  <c r="C457" i="16"/>
  <c r="C458" i="16"/>
  <c r="C459" i="16"/>
  <c r="C460" i="16"/>
  <c r="C461" i="16"/>
  <c r="C462" i="16"/>
  <c r="C463" i="16"/>
  <c r="C464" i="16"/>
  <c r="C465" i="16"/>
  <c r="C466" i="16"/>
  <c r="C467" i="16"/>
  <c r="C468" i="16"/>
  <c r="C469" i="16"/>
  <c r="C470" i="16"/>
  <c r="C471" i="16"/>
  <c r="C472" i="16"/>
  <c r="C473" i="16"/>
  <c r="C474" i="16"/>
  <c r="C475" i="16"/>
  <c r="C476" i="16"/>
  <c r="C477" i="16"/>
  <c r="C478" i="16"/>
  <c r="C479" i="16"/>
  <c r="C480" i="16"/>
  <c r="C481" i="16"/>
  <c r="C482" i="16"/>
  <c r="C483" i="16"/>
  <c r="C484" i="16"/>
  <c r="C485" i="16"/>
  <c r="C486" i="16"/>
  <c r="C487" i="16"/>
  <c r="C488" i="16"/>
  <c r="C489" i="16"/>
  <c r="C490" i="16"/>
  <c r="C491" i="16"/>
  <c r="C492" i="16"/>
  <c r="C493" i="16"/>
  <c r="C494" i="16"/>
  <c r="C495" i="16"/>
  <c r="C496" i="16"/>
  <c r="C497" i="16"/>
  <c r="C498" i="16"/>
  <c r="C499" i="16"/>
  <c r="C500" i="16"/>
  <c r="C501" i="16"/>
  <c r="C502" i="16"/>
  <c r="C503" i="16"/>
  <c r="C504" i="16"/>
  <c r="C505" i="16"/>
  <c r="C506" i="16"/>
  <c r="B7" i="16"/>
  <c r="B8" i="16"/>
  <c r="B9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429" i="16"/>
  <c r="B430" i="16"/>
  <c r="B431" i="16"/>
  <c r="B432" i="16"/>
  <c r="B433" i="16"/>
  <c r="B434" i="16"/>
  <c r="B435" i="16"/>
  <c r="B436" i="16"/>
  <c r="B437" i="16"/>
  <c r="B438" i="16"/>
  <c r="B439" i="16"/>
  <c r="B440" i="16"/>
  <c r="B441" i="16"/>
  <c r="B442" i="16"/>
  <c r="B443" i="16"/>
  <c r="B444" i="16"/>
  <c r="B445" i="16"/>
  <c r="B446" i="16"/>
  <c r="B447" i="16"/>
  <c r="B448" i="16"/>
  <c r="B449" i="16"/>
  <c r="B450" i="16"/>
  <c r="B451" i="16"/>
  <c r="B452" i="16"/>
  <c r="B453" i="16"/>
  <c r="B454" i="16"/>
  <c r="B455" i="16"/>
  <c r="B456" i="16"/>
  <c r="B457" i="16"/>
  <c r="B458" i="16"/>
  <c r="B459" i="16"/>
  <c r="B460" i="16"/>
  <c r="B461" i="16"/>
  <c r="B462" i="16"/>
  <c r="B463" i="16"/>
  <c r="B464" i="16"/>
  <c r="B465" i="16"/>
  <c r="B466" i="16"/>
  <c r="B467" i="16"/>
  <c r="B468" i="16"/>
  <c r="B469" i="16"/>
  <c r="B470" i="16"/>
  <c r="B471" i="16"/>
  <c r="B472" i="16"/>
  <c r="B473" i="16"/>
  <c r="B474" i="16"/>
  <c r="B475" i="16"/>
  <c r="B476" i="16"/>
  <c r="B477" i="16"/>
  <c r="B478" i="16"/>
  <c r="B479" i="16"/>
  <c r="B480" i="16"/>
  <c r="B481" i="16"/>
  <c r="B482" i="16"/>
  <c r="B483" i="16"/>
  <c r="B484" i="16"/>
  <c r="B485" i="16"/>
  <c r="B486" i="16"/>
  <c r="B487" i="16"/>
  <c r="B488" i="16"/>
  <c r="B489" i="16"/>
  <c r="B490" i="16"/>
  <c r="B491" i="16"/>
  <c r="B492" i="16"/>
  <c r="B493" i="16"/>
  <c r="B494" i="16"/>
  <c r="B495" i="16"/>
  <c r="B496" i="16"/>
  <c r="B497" i="16"/>
  <c r="B498" i="16"/>
  <c r="B499" i="16"/>
  <c r="B500" i="16"/>
  <c r="B501" i="16"/>
  <c r="B502" i="16"/>
  <c r="B503" i="16"/>
  <c r="B504" i="16"/>
  <c r="B505" i="16"/>
  <c r="B506" i="16"/>
  <c r="J6" i="15"/>
  <c r="J7" i="15"/>
  <c r="J8" i="15"/>
  <c r="J9" i="15"/>
  <c r="J11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J251" i="15"/>
  <c r="J252" i="15"/>
  <c r="J253" i="15"/>
  <c r="J254" i="15"/>
  <c r="J255" i="15"/>
  <c r="J256" i="15"/>
  <c r="J257" i="15"/>
  <c r="J258" i="15"/>
  <c r="J259" i="15"/>
  <c r="J260" i="15"/>
  <c r="J261" i="15"/>
  <c r="J262" i="15"/>
  <c r="J263" i="15"/>
  <c r="J264" i="15"/>
  <c r="J265" i="15"/>
  <c r="J266" i="15"/>
  <c r="J267" i="15"/>
  <c r="J268" i="15"/>
  <c r="J269" i="15"/>
  <c r="J270" i="15"/>
  <c r="J271" i="15"/>
  <c r="J272" i="15"/>
  <c r="J273" i="15"/>
  <c r="J274" i="15"/>
  <c r="J275" i="15"/>
  <c r="J276" i="15"/>
  <c r="J277" i="15"/>
  <c r="J278" i="15"/>
  <c r="J279" i="15"/>
  <c r="J280" i="15"/>
  <c r="J281" i="15"/>
  <c r="J282" i="15"/>
  <c r="J283" i="15"/>
  <c r="J284" i="15"/>
  <c r="J285" i="15"/>
  <c r="J286" i="15"/>
  <c r="J287" i="15"/>
  <c r="J288" i="15"/>
  <c r="J289" i="15"/>
  <c r="J290" i="15"/>
  <c r="J291" i="15"/>
  <c r="J292" i="15"/>
  <c r="J293" i="15"/>
  <c r="J294" i="15"/>
  <c r="J295" i="15"/>
  <c r="J296" i="15"/>
  <c r="J297" i="15"/>
  <c r="J298" i="15"/>
  <c r="J299" i="15"/>
  <c r="J300" i="15"/>
  <c r="J301" i="15"/>
  <c r="J302" i="15"/>
  <c r="J303" i="15"/>
  <c r="J304" i="15"/>
  <c r="J305" i="15"/>
  <c r="J306" i="15"/>
  <c r="J307" i="15"/>
  <c r="J308" i="15"/>
  <c r="J309" i="15"/>
  <c r="J310" i="15"/>
  <c r="J311" i="15"/>
  <c r="J312" i="15"/>
  <c r="J313" i="15"/>
  <c r="J314" i="15"/>
  <c r="J315" i="15"/>
  <c r="J316" i="15"/>
  <c r="J317" i="15"/>
  <c r="J318" i="15"/>
  <c r="J319" i="15"/>
  <c r="J320" i="15"/>
  <c r="J321" i="15"/>
  <c r="J322" i="15"/>
  <c r="J323" i="15"/>
  <c r="J324" i="15"/>
  <c r="J325" i="15"/>
  <c r="J326" i="15"/>
  <c r="J327" i="15"/>
  <c r="J328" i="15"/>
  <c r="J329" i="15"/>
  <c r="J330" i="15"/>
  <c r="J331" i="15"/>
  <c r="J332" i="15"/>
  <c r="J333" i="15"/>
  <c r="J334" i="15"/>
  <c r="J335" i="15"/>
  <c r="J336" i="15"/>
  <c r="J337" i="15"/>
  <c r="J338" i="15"/>
  <c r="J339" i="15"/>
  <c r="J340" i="15"/>
  <c r="J341" i="15"/>
  <c r="J342" i="15"/>
  <c r="J343" i="15"/>
  <c r="J344" i="15"/>
  <c r="J345" i="15"/>
  <c r="J346" i="15"/>
  <c r="J347" i="15"/>
  <c r="J348" i="15"/>
  <c r="J349" i="15"/>
  <c r="J350" i="15"/>
  <c r="J351" i="15"/>
  <c r="J352" i="15"/>
  <c r="J353" i="15"/>
  <c r="J354" i="15"/>
  <c r="J355" i="15"/>
  <c r="J356" i="15"/>
  <c r="J357" i="15"/>
  <c r="J358" i="15"/>
  <c r="J359" i="15"/>
  <c r="J360" i="15"/>
  <c r="J361" i="15"/>
  <c r="J362" i="15"/>
  <c r="J363" i="15"/>
  <c r="J364" i="15"/>
  <c r="J365" i="15"/>
  <c r="J366" i="15"/>
  <c r="J367" i="15"/>
  <c r="J368" i="15"/>
  <c r="J369" i="15"/>
  <c r="J370" i="15"/>
  <c r="J371" i="15"/>
  <c r="J372" i="15"/>
  <c r="J373" i="15"/>
  <c r="J374" i="15"/>
  <c r="J375" i="15"/>
  <c r="J376" i="15"/>
  <c r="J377" i="15"/>
  <c r="J378" i="15"/>
  <c r="J379" i="15"/>
  <c r="J380" i="15"/>
  <c r="J381" i="15"/>
  <c r="J382" i="15"/>
  <c r="J383" i="15"/>
  <c r="J384" i="15"/>
  <c r="J385" i="15"/>
  <c r="J386" i="15"/>
  <c r="J387" i="15"/>
  <c r="J388" i="15"/>
  <c r="J389" i="15"/>
  <c r="J390" i="15"/>
  <c r="J391" i="15"/>
  <c r="J392" i="15"/>
  <c r="J393" i="15"/>
  <c r="J394" i="15"/>
  <c r="J395" i="15"/>
  <c r="J396" i="15"/>
  <c r="J397" i="15"/>
  <c r="J398" i="15"/>
  <c r="J399" i="15"/>
  <c r="J400" i="15"/>
  <c r="J401" i="15"/>
  <c r="J402" i="15"/>
  <c r="J403" i="15"/>
  <c r="J404" i="15"/>
  <c r="J405" i="15"/>
  <c r="J406" i="15"/>
  <c r="J407" i="15"/>
  <c r="J408" i="15"/>
  <c r="J409" i="15"/>
  <c r="J410" i="15"/>
  <c r="J411" i="15"/>
  <c r="J412" i="15"/>
  <c r="J413" i="15"/>
  <c r="J414" i="15"/>
  <c r="J415" i="15"/>
  <c r="J416" i="15"/>
  <c r="J417" i="15"/>
  <c r="J418" i="15"/>
  <c r="J419" i="15"/>
  <c r="J420" i="15"/>
  <c r="J421" i="15"/>
  <c r="J422" i="15"/>
  <c r="J423" i="15"/>
  <c r="J424" i="15"/>
  <c r="J425" i="15"/>
  <c r="J426" i="15"/>
  <c r="J427" i="15"/>
  <c r="J428" i="15"/>
  <c r="J429" i="15"/>
  <c r="J430" i="15"/>
  <c r="J431" i="15"/>
  <c r="J432" i="15"/>
  <c r="J433" i="15"/>
  <c r="J434" i="15"/>
  <c r="J435" i="15"/>
  <c r="J436" i="15"/>
  <c r="J437" i="15"/>
  <c r="J438" i="15"/>
  <c r="J439" i="15"/>
  <c r="J440" i="15"/>
  <c r="J441" i="15"/>
  <c r="J442" i="15"/>
  <c r="J443" i="15"/>
  <c r="J444" i="15"/>
  <c r="J445" i="15"/>
  <c r="J446" i="15"/>
  <c r="J447" i="15"/>
  <c r="J448" i="15"/>
  <c r="J449" i="15"/>
  <c r="J450" i="15"/>
  <c r="J451" i="15"/>
  <c r="J452" i="15"/>
  <c r="J453" i="15"/>
  <c r="J454" i="15"/>
  <c r="J455" i="15"/>
  <c r="J456" i="15"/>
  <c r="J457" i="15"/>
  <c r="J458" i="15"/>
  <c r="J459" i="15"/>
  <c r="J460" i="15"/>
  <c r="J461" i="15"/>
  <c r="J462" i="15"/>
  <c r="J463" i="15"/>
  <c r="J464" i="15"/>
  <c r="J465" i="15"/>
  <c r="J466" i="15"/>
  <c r="J467" i="15"/>
  <c r="J468" i="15"/>
  <c r="J469" i="15"/>
  <c r="J470" i="15"/>
  <c r="J471" i="15"/>
  <c r="J472" i="15"/>
  <c r="J473" i="15"/>
  <c r="J474" i="15"/>
  <c r="J475" i="15"/>
  <c r="J476" i="15"/>
  <c r="J477" i="15"/>
  <c r="J478" i="15"/>
  <c r="J479" i="15"/>
  <c r="J480" i="15"/>
  <c r="J481" i="15"/>
  <c r="J482" i="15"/>
  <c r="J483" i="15"/>
  <c r="J484" i="15"/>
  <c r="J485" i="15"/>
  <c r="J486" i="15"/>
  <c r="J487" i="15"/>
  <c r="J488" i="15"/>
  <c r="J489" i="15"/>
  <c r="J490" i="15"/>
  <c r="J491" i="15"/>
  <c r="J492" i="15"/>
  <c r="J493" i="15"/>
  <c r="J494" i="15"/>
  <c r="J495" i="15"/>
  <c r="J496" i="15"/>
  <c r="J497" i="15"/>
  <c r="J498" i="15"/>
  <c r="J499" i="15"/>
  <c r="J500" i="15"/>
  <c r="J501" i="15"/>
  <c r="J502" i="15"/>
  <c r="J503" i="15"/>
  <c r="J504" i="15"/>
  <c r="J505" i="15"/>
  <c r="H6" i="15"/>
  <c r="H7" i="15"/>
  <c r="H8" i="15"/>
  <c r="H9" i="15"/>
  <c r="H11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341" i="15"/>
  <c r="H342" i="15"/>
  <c r="H343" i="15"/>
  <c r="H344" i="15"/>
  <c r="H345" i="15"/>
  <c r="H346" i="15"/>
  <c r="H347" i="15"/>
  <c r="H348" i="15"/>
  <c r="H349" i="15"/>
  <c r="H350" i="15"/>
  <c r="H351" i="15"/>
  <c r="H352" i="15"/>
  <c r="H353" i="15"/>
  <c r="H354" i="15"/>
  <c r="H355" i="15"/>
  <c r="H356" i="15"/>
  <c r="H357" i="15"/>
  <c r="H358" i="15"/>
  <c r="H359" i="15"/>
  <c r="H360" i="15"/>
  <c r="H361" i="15"/>
  <c r="H362" i="15"/>
  <c r="H363" i="15"/>
  <c r="H364" i="15"/>
  <c r="H365" i="15"/>
  <c r="H366" i="15"/>
  <c r="H367" i="15"/>
  <c r="H368" i="15"/>
  <c r="H369" i="15"/>
  <c r="H370" i="15"/>
  <c r="H371" i="15"/>
  <c r="H372" i="15"/>
  <c r="H373" i="15"/>
  <c r="H374" i="15"/>
  <c r="H375" i="15"/>
  <c r="H376" i="15"/>
  <c r="H377" i="15"/>
  <c r="H378" i="15"/>
  <c r="H379" i="15"/>
  <c r="H380" i="15"/>
  <c r="H381" i="15"/>
  <c r="H382" i="15"/>
  <c r="H383" i="15"/>
  <c r="H384" i="15"/>
  <c r="H385" i="15"/>
  <c r="H386" i="15"/>
  <c r="H387" i="15"/>
  <c r="H388" i="15"/>
  <c r="H389" i="15"/>
  <c r="H390" i="15"/>
  <c r="H391" i="15"/>
  <c r="H392" i="15"/>
  <c r="H393" i="15"/>
  <c r="H394" i="15"/>
  <c r="H395" i="15"/>
  <c r="H396" i="15"/>
  <c r="H397" i="15"/>
  <c r="H398" i="15"/>
  <c r="H399" i="15"/>
  <c r="H400" i="15"/>
  <c r="H401" i="15"/>
  <c r="H402" i="15"/>
  <c r="H403" i="15"/>
  <c r="H404" i="15"/>
  <c r="H405" i="15"/>
  <c r="H406" i="15"/>
  <c r="H407" i="15"/>
  <c r="H408" i="15"/>
  <c r="H409" i="15"/>
  <c r="H410" i="15"/>
  <c r="H411" i="15"/>
  <c r="H412" i="15"/>
  <c r="H413" i="15"/>
  <c r="H414" i="15"/>
  <c r="H415" i="15"/>
  <c r="H416" i="15"/>
  <c r="H417" i="15"/>
  <c r="H418" i="15"/>
  <c r="H419" i="15"/>
  <c r="H420" i="15"/>
  <c r="H421" i="15"/>
  <c r="H422" i="15"/>
  <c r="H423" i="15"/>
  <c r="H424" i="15"/>
  <c r="H425" i="15"/>
  <c r="H426" i="15"/>
  <c r="H427" i="15"/>
  <c r="H428" i="15"/>
  <c r="H429" i="15"/>
  <c r="H430" i="15"/>
  <c r="H431" i="15"/>
  <c r="H432" i="15"/>
  <c r="H433" i="15"/>
  <c r="H434" i="15"/>
  <c r="H435" i="15"/>
  <c r="H436" i="15"/>
  <c r="H437" i="15"/>
  <c r="H438" i="15"/>
  <c r="H439" i="15"/>
  <c r="H440" i="15"/>
  <c r="H441" i="15"/>
  <c r="H442" i="15"/>
  <c r="H443" i="15"/>
  <c r="H444" i="15"/>
  <c r="H445" i="15"/>
  <c r="H446" i="15"/>
  <c r="H447" i="15"/>
  <c r="H448" i="15"/>
  <c r="H449" i="15"/>
  <c r="H450" i="15"/>
  <c r="H451" i="15"/>
  <c r="H452" i="15"/>
  <c r="H453" i="15"/>
  <c r="H454" i="15"/>
  <c r="H455" i="15"/>
  <c r="H456" i="15"/>
  <c r="H457" i="15"/>
  <c r="H458" i="15"/>
  <c r="H459" i="15"/>
  <c r="H460" i="15"/>
  <c r="H461" i="15"/>
  <c r="H462" i="15"/>
  <c r="H463" i="15"/>
  <c r="H464" i="15"/>
  <c r="H465" i="15"/>
  <c r="H466" i="15"/>
  <c r="H467" i="15"/>
  <c r="H468" i="15"/>
  <c r="H469" i="15"/>
  <c r="H470" i="15"/>
  <c r="H471" i="15"/>
  <c r="H472" i="15"/>
  <c r="H473" i="15"/>
  <c r="H474" i="15"/>
  <c r="H475" i="15"/>
  <c r="H476" i="15"/>
  <c r="H477" i="15"/>
  <c r="H478" i="15"/>
  <c r="H479" i="15"/>
  <c r="H480" i="15"/>
  <c r="H481" i="15"/>
  <c r="H482" i="15"/>
  <c r="H483" i="15"/>
  <c r="H484" i="15"/>
  <c r="H485" i="15"/>
  <c r="H486" i="15"/>
  <c r="H487" i="15"/>
  <c r="H488" i="15"/>
  <c r="H489" i="15"/>
  <c r="H490" i="15"/>
  <c r="H491" i="15"/>
  <c r="H492" i="15"/>
  <c r="H493" i="15"/>
  <c r="H494" i="15"/>
  <c r="H495" i="15"/>
  <c r="H496" i="15"/>
  <c r="H497" i="15"/>
  <c r="H498" i="15"/>
  <c r="H499" i="15"/>
  <c r="H500" i="15"/>
  <c r="H501" i="15"/>
  <c r="H502" i="15"/>
  <c r="H503" i="15"/>
  <c r="H504" i="15"/>
  <c r="H505" i="15"/>
  <c r="F6" i="15"/>
  <c r="F7" i="15"/>
  <c r="F8" i="15"/>
  <c r="F9" i="15"/>
  <c r="F11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F411" i="15"/>
  <c r="F412" i="15"/>
  <c r="F413" i="15"/>
  <c r="F414" i="15"/>
  <c r="F415" i="15"/>
  <c r="F416" i="15"/>
  <c r="F417" i="15"/>
  <c r="F418" i="15"/>
  <c r="F419" i="15"/>
  <c r="F420" i="15"/>
  <c r="F421" i="15"/>
  <c r="F422" i="15"/>
  <c r="F423" i="15"/>
  <c r="F424" i="15"/>
  <c r="F425" i="15"/>
  <c r="F426" i="15"/>
  <c r="F427" i="15"/>
  <c r="F428" i="15"/>
  <c r="F429" i="15"/>
  <c r="F430" i="15"/>
  <c r="F431" i="15"/>
  <c r="F432" i="15"/>
  <c r="F433" i="15"/>
  <c r="F434" i="15"/>
  <c r="F435" i="15"/>
  <c r="F436" i="15"/>
  <c r="F437" i="15"/>
  <c r="F438" i="15"/>
  <c r="F439" i="15"/>
  <c r="F440" i="15"/>
  <c r="F441" i="15"/>
  <c r="F442" i="15"/>
  <c r="F443" i="15"/>
  <c r="F444" i="15"/>
  <c r="F445" i="15"/>
  <c r="F446" i="15"/>
  <c r="F447" i="15"/>
  <c r="F448" i="15"/>
  <c r="F449" i="15"/>
  <c r="F450" i="15"/>
  <c r="F451" i="15"/>
  <c r="F452" i="15"/>
  <c r="F453" i="15"/>
  <c r="F454" i="15"/>
  <c r="F455" i="15"/>
  <c r="F456" i="15"/>
  <c r="F457" i="15"/>
  <c r="F458" i="15"/>
  <c r="F459" i="15"/>
  <c r="F460" i="15"/>
  <c r="F461" i="15"/>
  <c r="F462" i="15"/>
  <c r="F463" i="15"/>
  <c r="F464" i="15"/>
  <c r="F465" i="15"/>
  <c r="F466" i="15"/>
  <c r="F467" i="15"/>
  <c r="F468" i="15"/>
  <c r="F469" i="15"/>
  <c r="F470" i="15"/>
  <c r="F471" i="15"/>
  <c r="F472" i="15"/>
  <c r="F473" i="15"/>
  <c r="F474" i="15"/>
  <c r="F475" i="15"/>
  <c r="F476" i="15"/>
  <c r="F477" i="15"/>
  <c r="F478" i="15"/>
  <c r="F479" i="15"/>
  <c r="F480" i="15"/>
  <c r="F481" i="15"/>
  <c r="F482" i="15"/>
  <c r="F483" i="15"/>
  <c r="F484" i="15"/>
  <c r="F485" i="15"/>
  <c r="F486" i="15"/>
  <c r="F487" i="15"/>
  <c r="F488" i="15"/>
  <c r="F489" i="15"/>
  <c r="F490" i="15"/>
  <c r="F491" i="15"/>
  <c r="F492" i="15"/>
  <c r="F493" i="15"/>
  <c r="F494" i="15"/>
  <c r="F495" i="15"/>
  <c r="F496" i="15"/>
  <c r="F497" i="15"/>
  <c r="F498" i="15"/>
  <c r="F499" i="15"/>
  <c r="F500" i="15"/>
  <c r="F501" i="15"/>
  <c r="F502" i="15"/>
  <c r="F503" i="15"/>
  <c r="F504" i="15"/>
  <c r="F505" i="15"/>
  <c r="D24" i="15"/>
  <c r="K24" i="15" s="1"/>
  <c r="D25" i="15"/>
  <c r="K25" i="15" s="1"/>
  <c r="D26" i="15"/>
  <c r="K26" i="15" s="1"/>
  <c r="D27" i="15"/>
  <c r="K27" i="15" s="1"/>
  <c r="D28" i="15"/>
  <c r="K28" i="15" s="1"/>
  <c r="D29" i="15"/>
  <c r="K29" i="15" s="1"/>
  <c r="D30" i="15"/>
  <c r="K30" i="15" s="1"/>
  <c r="D31" i="15"/>
  <c r="K31" i="15" s="1"/>
  <c r="D32" i="15"/>
  <c r="K32" i="15" s="1"/>
  <c r="D33" i="15"/>
  <c r="K33" i="15" s="1"/>
  <c r="D34" i="15"/>
  <c r="K34" i="15" s="1"/>
  <c r="D35" i="15"/>
  <c r="K35" i="15" s="1"/>
  <c r="D36" i="15"/>
  <c r="K36" i="15" s="1"/>
  <c r="D37" i="15"/>
  <c r="K37" i="15" s="1"/>
  <c r="N37" i="15" s="1"/>
  <c r="D38" i="15"/>
  <c r="K38" i="15" s="1"/>
  <c r="D39" i="15"/>
  <c r="K39" i="15" s="1"/>
  <c r="D40" i="15"/>
  <c r="K40" i="15" s="1"/>
  <c r="D41" i="15"/>
  <c r="K41" i="15" s="1"/>
  <c r="D42" i="15"/>
  <c r="K42" i="15" s="1"/>
  <c r="D43" i="15"/>
  <c r="K43" i="15" s="1"/>
  <c r="D44" i="15"/>
  <c r="K44" i="15" s="1"/>
  <c r="D45" i="15"/>
  <c r="K45" i="15" s="1"/>
  <c r="D46" i="15"/>
  <c r="K46" i="15" s="1"/>
  <c r="D47" i="15"/>
  <c r="K47" i="15" s="1"/>
  <c r="D48" i="15"/>
  <c r="K48" i="15" s="1"/>
  <c r="D49" i="15"/>
  <c r="K49" i="15" s="1"/>
  <c r="D50" i="15"/>
  <c r="K50" i="15" s="1"/>
  <c r="D51" i="15"/>
  <c r="K51" i="15" s="1"/>
  <c r="D52" i="15"/>
  <c r="K52" i="15" s="1"/>
  <c r="D53" i="15"/>
  <c r="K53" i="15" s="1"/>
  <c r="D54" i="15"/>
  <c r="K54" i="15" s="1"/>
  <c r="D55" i="15"/>
  <c r="K55" i="15" s="1"/>
  <c r="D56" i="15"/>
  <c r="K56" i="15" s="1"/>
  <c r="D57" i="15"/>
  <c r="K57" i="15" s="1"/>
  <c r="D58" i="15"/>
  <c r="K58" i="15" s="1"/>
  <c r="D59" i="15"/>
  <c r="K59" i="15" s="1"/>
  <c r="D60" i="15"/>
  <c r="K60" i="15" s="1"/>
  <c r="D61" i="15"/>
  <c r="K61" i="15" s="1"/>
  <c r="D62" i="15"/>
  <c r="K62" i="15" s="1"/>
  <c r="D63" i="15"/>
  <c r="K63" i="15" s="1"/>
  <c r="D64" i="15"/>
  <c r="K64" i="15" s="1"/>
  <c r="D65" i="15"/>
  <c r="K65" i="15" s="1"/>
  <c r="D66" i="15"/>
  <c r="K66" i="15" s="1"/>
  <c r="D67" i="15"/>
  <c r="K67" i="15" s="1"/>
  <c r="D68" i="15"/>
  <c r="K68" i="15" s="1"/>
  <c r="D69" i="15"/>
  <c r="K69" i="15" s="1"/>
  <c r="N69" i="15" s="1"/>
  <c r="D70" i="15"/>
  <c r="K70" i="15" s="1"/>
  <c r="D71" i="15"/>
  <c r="K71" i="15" s="1"/>
  <c r="D72" i="15"/>
  <c r="K72" i="15" s="1"/>
  <c r="D73" i="15"/>
  <c r="K73" i="15" s="1"/>
  <c r="D74" i="15"/>
  <c r="K74" i="15" s="1"/>
  <c r="D75" i="15"/>
  <c r="K75" i="15" s="1"/>
  <c r="D76" i="15"/>
  <c r="K76" i="15" s="1"/>
  <c r="D77" i="15"/>
  <c r="K77" i="15" s="1"/>
  <c r="D78" i="15"/>
  <c r="K78" i="15" s="1"/>
  <c r="D79" i="15"/>
  <c r="K79" i="15" s="1"/>
  <c r="D80" i="15"/>
  <c r="K80" i="15" s="1"/>
  <c r="D81" i="15"/>
  <c r="K81" i="15" s="1"/>
  <c r="D82" i="15"/>
  <c r="K82" i="15" s="1"/>
  <c r="D83" i="15"/>
  <c r="K83" i="15" s="1"/>
  <c r="D84" i="15"/>
  <c r="K84" i="15" s="1"/>
  <c r="D85" i="15"/>
  <c r="K85" i="15" s="1"/>
  <c r="D86" i="15"/>
  <c r="K86" i="15" s="1"/>
  <c r="D87" i="15"/>
  <c r="K87" i="15" s="1"/>
  <c r="D88" i="15"/>
  <c r="K88" i="15" s="1"/>
  <c r="D89" i="15"/>
  <c r="K89" i="15" s="1"/>
  <c r="D90" i="15"/>
  <c r="K90" i="15" s="1"/>
  <c r="D91" i="15"/>
  <c r="K91" i="15" s="1"/>
  <c r="D92" i="15"/>
  <c r="K92" i="15" s="1"/>
  <c r="D93" i="15"/>
  <c r="K93" i="15" s="1"/>
  <c r="D94" i="15"/>
  <c r="K94" i="15" s="1"/>
  <c r="D95" i="15"/>
  <c r="K95" i="15" s="1"/>
  <c r="D96" i="15"/>
  <c r="K96" i="15" s="1"/>
  <c r="D97" i="15"/>
  <c r="K97" i="15" s="1"/>
  <c r="D98" i="15"/>
  <c r="K98" i="15" s="1"/>
  <c r="D99" i="15"/>
  <c r="K99" i="15" s="1"/>
  <c r="D100" i="15"/>
  <c r="K100" i="15" s="1"/>
  <c r="D101" i="15"/>
  <c r="K101" i="15" s="1"/>
  <c r="N101" i="15" s="1"/>
  <c r="D102" i="15"/>
  <c r="K102" i="15" s="1"/>
  <c r="D103" i="15"/>
  <c r="K103" i="15" s="1"/>
  <c r="D104" i="15"/>
  <c r="K104" i="15" s="1"/>
  <c r="D105" i="15"/>
  <c r="K105" i="15" s="1"/>
  <c r="D106" i="15"/>
  <c r="K106" i="15" s="1"/>
  <c r="D107" i="15"/>
  <c r="K107" i="15" s="1"/>
  <c r="D108" i="15"/>
  <c r="K108" i="15" s="1"/>
  <c r="D109" i="15"/>
  <c r="K109" i="15" s="1"/>
  <c r="D110" i="15"/>
  <c r="K110" i="15" s="1"/>
  <c r="D111" i="15"/>
  <c r="K111" i="15" s="1"/>
  <c r="D112" i="15"/>
  <c r="K112" i="15" s="1"/>
  <c r="D113" i="15"/>
  <c r="K113" i="15" s="1"/>
  <c r="D114" i="15"/>
  <c r="K114" i="15" s="1"/>
  <c r="D115" i="15"/>
  <c r="K115" i="15" s="1"/>
  <c r="D116" i="15"/>
  <c r="K116" i="15" s="1"/>
  <c r="D117" i="15"/>
  <c r="K117" i="15" s="1"/>
  <c r="D118" i="15"/>
  <c r="K118" i="15" s="1"/>
  <c r="D119" i="15"/>
  <c r="K119" i="15" s="1"/>
  <c r="D120" i="15"/>
  <c r="K120" i="15" s="1"/>
  <c r="D121" i="15"/>
  <c r="K121" i="15" s="1"/>
  <c r="D122" i="15"/>
  <c r="K122" i="15" s="1"/>
  <c r="D123" i="15"/>
  <c r="K123" i="15" s="1"/>
  <c r="D124" i="15"/>
  <c r="K124" i="15" s="1"/>
  <c r="D125" i="15"/>
  <c r="K125" i="15" s="1"/>
  <c r="D126" i="15"/>
  <c r="K126" i="15" s="1"/>
  <c r="D127" i="15"/>
  <c r="K127" i="15" s="1"/>
  <c r="D128" i="15"/>
  <c r="K128" i="15" s="1"/>
  <c r="D129" i="15"/>
  <c r="K129" i="15" s="1"/>
  <c r="D130" i="15"/>
  <c r="K130" i="15" s="1"/>
  <c r="D131" i="15"/>
  <c r="K131" i="15" s="1"/>
  <c r="D132" i="15"/>
  <c r="K132" i="15" s="1"/>
  <c r="D133" i="15"/>
  <c r="K133" i="15" s="1"/>
  <c r="N133" i="15" s="1"/>
  <c r="D134" i="15"/>
  <c r="K134" i="15" s="1"/>
  <c r="D135" i="15"/>
  <c r="K135" i="15" s="1"/>
  <c r="D136" i="15"/>
  <c r="K136" i="15" s="1"/>
  <c r="D137" i="15"/>
  <c r="K137" i="15" s="1"/>
  <c r="D138" i="15"/>
  <c r="K138" i="15" s="1"/>
  <c r="D139" i="15"/>
  <c r="K139" i="15" s="1"/>
  <c r="D140" i="15"/>
  <c r="K140" i="15" s="1"/>
  <c r="D141" i="15"/>
  <c r="K141" i="15" s="1"/>
  <c r="D142" i="15"/>
  <c r="K142" i="15" s="1"/>
  <c r="D143" i="15"/>
  <c r="K143" i="15" s="1"/>
  <c r="D144" i="15"/>
  <c r="K144" i="15" s="1"/>
  <c r="D145" i="15"/>
  <c r="K145" i="15" s="1"/>
  <c r="D146" i="15"/>
  <c r="K146" i="15" s="1"/>
  <c r="D147" i="15"/>
  <c r="K147" i="15" s="1"/>
  <c r="D148" i="15"/>
  <c r="K148" i="15" s="1"/>
  <c r="D149" i="15"/>
  <c r="K149" i="15" s="1"/>
  <c r="D150" i="15"/>
  <c r="K150" i="15" s="1"/>
  <c r="D151" i="15"/>
  <c r="K151" i="15" s="1"/>
  <c r="D152" i="15"/>
  <c r="K152" i="15" s="1"/>
  <c r="D153" i="15"/>
  <c r="K153" i="15" s="1"/>
  <c r="D154" i="15"/>
  <c r="K154" i="15" s="1"/>
  <c r="D155" i="15"/>
  <c r="K155" i="15" s="1"/>
  <c r="D156" i="15"/>
  <c r="K156" i="15" s="1"/>
  <c r="D157" i="15"/>
  <c r="K157" i="15" s="1"/>
  <c r="D158" i="15"/>
  <c r="K158" i="15" s="1"/>
  <c r="D159" i="15"/>
  <c r="K159" i="15" s="1"/>
  <c r="D160" i="15"/>
  <c r="K160" i="15" s="1"/>
  <c r="D161" i="15"/>
  <c r="K161" i="15" s="1"/>
  <c r="D162" i="15"/>
  <c r="K162" i="15" s="1"/>
  <c r="D163" i="15"/>
  <c r="K163" i="15" s="1"/>
  <c r="D164" i="15"/>
  <c r="K164" i="15" s="1"/>
  <c r="D165" i="15"/>
  <c r="K165" i="15" s="1"/>
  <c r="N165" i="15" s="1"/>
  <c r="D166" i="15"/>
  <c r="K166" i="15" s="1"/>
  <c r="D167" i="15"/>
  <c r="K167" i="15" s="1"/>
  <c r="D168" i="15"/>
  <c r="K168" i="15" s="1"/>
  <c r="D169" i="15"/>
  <c r="K169" i="15" s="1"/>
  <c r="D170" i="15"/>
  <c r="K170" i="15" s="1"/>
  <c r="D171" i="15"/>
  <c r="K171" i="15" s="1"/>
  <c r="D172" i="15"/>
  <c r="K172" i="15" s="1"/>
  <c r="D173" i="15"/>
  <c r="K173" i="15" s="1"/>
  <c r="D174" i="15"/>
  <c r="K174" i="15" s="1"/>
  <c r="D175" i="15"/>
  <c r="K175" i="15" s="1"/>
  <c r="D176" i="15"/>
  <c r="K176" i="15" s="1"/>
  <c r="D177" i="15"/>
  <c r="K177" i="15" s="1"/>
  <c r="D178" i="15"/>
  <c r="K178" i="15" s="1"/>
  <c r="D179" i="15"/>
  <c r="K179" i="15" s="1"/>
  <c r="D180" i="15"/>
  <c r="K180" i="15" s="1"/>
  <c r="D181" i="15"/>
  <c r="K181" i="15" s="1"/>
  <c r="D182" i="15"/>
  <c r="K182" i="15" s="1"/>
  <c r="D183" i="15"/>
  <c r="K183" i="15" s="1"/>
  <c r="D184" i="15"/>
  <c r="K184" i="15" s="1"/>
  <c r="D185" i="15"/>
  <c r="K185" i="15" s="1"/>
  <c r="D186" i="15"/>
  <c r="K186" i="15" s="1"/>
  <c r="D187" i="15"/>
  <c r="K187" i="15" s="1"/>
  <c r="D188" i="15"/>
  <c r="K188" i="15" s="1"/>
  <c r="D189" i="15"/>
  <c r="K189" i="15" s="1"/>
  <c r="D190" i="15"/>
  <c r="K190" i="15" s="1"/>
  <c r="D191" i="15"/>
  <c r="K191" i="15" s="1"/>
  <c r="D192" i="15"/>
  <c r="K192" i="15" s="1"/>
  <c r="D193" i="15"/>
  <c r="K193" i="15" s="1"/>
  <c r="D194" i="15"/>
  <c r="K194" i="15" s="1"/>
  <c r="D195" i="15"/>
  <c r="K195" i="15" s="1"/>
  <c r="D196" i="15"/>
  <c r="K196" i="15" s="1"/>
  <c r="D197" i="15"/>
  <c r="K197" i="15" s="1"/>
  <c r="N197" i="15" s="1"/>
  <c r="D198" i="15"/>
  <c r="K198" i="15" s="1"/>
  <c r="D199" i="15"/>
  <c r="K199" i="15" s="1"/>
  <c r="D200" i="15"/>
  <c r="K200" i="15" s="1"/>
  <c r="D201" i="15"/>
  <c r="K201" i="15" s="1"/>
  <c r="D202" i="15"/>
  <c r="K202" i="15" s="1"/>
  <c r="D203" i="15"/>
  <c r="K203" i="15" s="1"/>
  <c r="D204" i="15"/>
  <c r="K204" i="15" s="1"/>
  <c r="D205" i="15"/>
  <c r="K205" i="15" s="1"/>
  <c r="D206" i="15"/>
  <c r="K206" i="15" s="1"/>
  <c r="D207" i="15"/>
  <c r="K207" i="15" s="1"/>
  <c r="D208" i="15"/>
  <c r="K208" i="15" s="1"/>
  <c r="D209" i="15"/>
  <c r="K209" i="15" s="1"/>
  <c r="D210" i="15"/>
  <c r="K210" i="15" s="1"/>
  <c r="D211" i="15"/>
  <c r="K211" i="15" s="1"/>
  <c r="D212" i="15"/>
  <c r="K212" i="15" s="1"/>
  <c r="D213" i="15"/>
  <c r="K213" i="15" s="1"/>
  <c r="D214" i="15"/>
  <c r="K214" i="15" s="1"/>
  <c r="D215" i="15"/>
  <c r="K215" i="15" s="1"/>
  <c r="D216" i="15"/>
  <c r="K216" i="15" s="1"/>
  <c r="D217" i="15"/>
  <c r="K217" i="15" s="1"/>
  <c r="D218" i="15"/>
  <c r="K218" i="15" s="1"/>
  <c r="D219" i="15"/>
  <c r="K219" i="15" s="1"/>
  <c r="D220" i="15"/>
  <c r="K220" i="15" s="1"/>
  <c r="D221" i="15"/>
  <c r="K221" i="15" s="1"/>
  <c r="D222" i="15"/>
  <c r="K222" i="15" s="1"/>
  <c r="D223" i="15"/>
  <c r="K223" i="15" s="1"/>
  <c r="D224" i="15"/>
  <c r="K224" i="15" s="1"/>
  <c r="D225" i="15"/>
  <c r="K225" i="15" s="1"/>
  <c r="D226" i="15"/>
  <c r="K226" i="15" s="1"/>
  <c r="D227" i="15"/>
  <c r="K227" i="15" s="1"/>
  <c r="D228" i="15"/>
  <c r="K228" i="15" s="1"/>
  <c r="D229" i="15"/>
  <c r="K229" i="15" s="1"/>
  <c r="N229" i="15" s="1"/>
  <c r="D230" i="15"/>
  <c r="K230" i="15" s="1"/>
  <c r="D231" i="15"/>
  <c r="K231" i="15" s="1"/>
  <c r="D232" i="15"/>
  <c r="K232" i="15" s="1"/>
  <c r="D233" i="15"/>
  <c r="K233" i="15" s="1"/>
  <c r="D234" i="15"/>
  <c r="K234" i="15" s="1"/>
  <c r="D235" i="15"/>
  <c r="K235" i="15" s="1"/>
  <c r="D236" i="15"/>
  <c r="K236" i="15" s="1"/>
  <c r="D237" i="15"/>
  <c r="K237" i="15" s="1"/>
  <c r="D238" i="15"/>
  <c r="K238" i="15" s="1"/>
  <c r="D239" i="15"/>
  <c r="K239" i="15" s="1"/>
  <c r="D240" i="15"/>
  <c r="K240" i="15" s="1"/>
  <c r="D241" i="15"/>
  <c r="K241" i="15" s="1"/>
  <c r="D242" i="15"/>
  <c r="K242" i="15" s="1"/>
  <c r="D243" i="15"/>
  <c r="K243" i="15" s="1"/>
  <c r="D244" i="15"/>
  <c r="K244" i="15" s="1"/>
  <c r="D245" i="15"/>
  <c r="K245" i="15" s="1"/>
  <c r="D246" i="15"/>
  <c r="K246" i="15" s="1"/>
  <c r="D247" i="15"/>
  <c r="K247" i="15" s="1"/>
  <c r="D248" i="15"/>
  <c r="K248" i="15" s="1"/>
  <c r="D249" i="15"/>
  <c r="K249" i="15" s="1"/>
  <c r="D250" i="15"/>
  <c r="K250" i="15" s="1"/>
  <c r="D251" i="15"/>
  <c r="K251" i="15" s="1"/>
  <c r="D252" i="15"/>
  <c r="K252" i="15" s="1"/>
  <c r="D253" i="15"/>
  <c r="K253" i="15" s="1"/>
  <c r="D254" i="15"/>
  <c r="K254" i="15" s="1"/>
  <c r="D255" i="15"/>
  <c r="K255" i="15" s="1"/>
  <c r="D256" i="15"/>
  <c r="K256" i="15" s="1"/>
  <c r="D257" i="15"/>
  <c r="K257" i="15" s="1"/>
  <c r="D258" i="15"/>
  <c r="K258" i="15" s="1"/>
  <c r="D259" i="15"/>
  <c r="K259" i="15" s="1"/>
  <c r="D260" i="15"/>
  <c r="K260" i="15" s="1"/>
  <c r="D261" i="15"/>
  <c r="K261" i="15" s="1"/>
  <c r="N261" i="15" s="1"/>
  <c r="D262" i="15"/>
  <c r="K262" i="15" s="1"/>
  <c r="D263" i="15"/>
  <c r="K263" i="15" s="1"/>
  <c r="D264" i="15"/>
  <c r="K264" i="15" s="1"/>
  <c r="D265" i="15"/>
  <c r="K265" i="15" s="1"/>
  <c r="D266" i="15"/>
  <c r="K266" i="15" s="1"/>
  <c r="D267" i="15"/>
  <c r="K267" i="15" s="1"/>
  <c r="D268" i="15"/>
  <c r="K268" i="15" s="1"/>
  <c r="D269" i="15"/>
  <c r="K269" i="15" s="1"/>
  <c r="D270" i="15"/>
  <c r="K270" i="15" s="1"/>
  <c r="D271" i="15"/>
  <c r="K271" i="15" s="1"/>
  <c r="D272" i="15"/>
  <c r="K272" i="15" s="1"/>
  <c r="D273" i="15"/>
  <c r="K273" i="15" s="1"/>
  <c r="D274" i="15"/>
  <c r="K274" i="15" s="1"/>
  <c r="D275" i="15"/>
  <c r="K275" i="15" s="1"/>
  <c r="D276" i="15"/>
  <c r="K276" i="15" s="1"/>
  <c r="D277" i="15"/>
  <c r="K277" i="15" s="1"/>
  <c r="D278" i="15"/>
  <c r="K278" i="15" s="1"/>
  <c r="D279" i="15"/>
  <c r="K279" i="15" s="1"/>
  <c r="D280" i="15"/>
  <c r="K280" i="15" s="1"/>
  <c r="D281" i="15"/>
  <c r="K281" i="15" s="1"/>
  <c r="D282" i="15"/>
  <c r="K282" i="15" s="1"/>
  <c r="D283" i="15"/>
  <c r="K283" i="15" s="1"/>
  <c r="D284" i="15"/>
  <c r="K284" i="15" s="1"/>
  <c r="D285" i="15"/>
  <c r="K285" i="15" s="1"/>
  <c r="D286" i="15"/>
  <c r="K286" i="15" s="1"/>
  <c r="D287" i="15"/>
  <c r="K287" i="15" s="1"/>
  <c r="D288" i="15"/>
  <c r="K288" i="15" s="1"/>
  <c r="D289" i="15"/>
  <c r="K289" i="15" s="1"/>
  <c r="D290" i="15"/>
  <c r="K290" i="15" s="1"/>
  <c r="D291" i="15"/>
  <c r="K291" i="15" s="1"/>
  <c r="D292" i="15"/>
  <c r="K292" i="15" s="1"/>
  <c r="D293" i="15"/>
  <c r="K293" i="15" s="1"/>
  <c r="N293" i="15" s="1"/>
  <c r="D294" i="15"/>
  <c r="K294" i="15" s="1"/>
  <c r="D295" i="15"/>
  <c r="K295" i="15" s="1"/>
  <c r="D296" i="15"/>
  <c r="K296" i="15" s="1"/>
  <c r="D297" i="15"/>
  <c r="K297" i="15" s="1"/>
  <c r="D298" i="15"/>
  <c r="K298" i="15" s="1"/>
  <c r="D299" i="15"/>
  <c r="K299" i="15" s="1"/>
  <c r="D300" i="15"/>
  <c r="K300" i="15" s="1"/>
  <c r="D301" i="15"/>
  <c r="K301" i="15" s="1"/>
  <c r="D302" i="15"/>
  <c r="K302" i="15" s="1"/>
  <c r="D303" i="15"/>
  <c r="K303" i="15" s="1"/>
  <c r="D304" i="15"/>
  <c r="K304" i="15" s="1"/>
  <c r="D305" i="15"/>
  <c r="K305" i="15" s="1"/>
  <c r="D306" i="15"/>
  <c r="K306" i="15" s="1"/>
  <c r="D307" i="15"/>
  <c r="K307" i="15" s="1"/>
  <c r="D308" i="15"/>
  <c r="K308" i="15" s="1"/>
  <c r="D309" i="15"/>
  <c r="K309" i="15" s="1"/>
  <c r="D310" i="15"/>
  <c r="K310" i="15" s="1"/>
  <c r="D311" i="15"/>
  <c r="K311" i="15" s="1"/>
  <c r="D312" i="15"/>
  <c r="K312" i="15" s="1"/>
  <c r="D313" i="15"/>
  <c r="K313" i="15" s="1"/>
  <c r="D314" i="15"/>
  <c r="K314" i="15" s="1"/>
  <c r="D315" i="15"/>
  <c r="K315" i="15" s="1"/>
  <c r="D316" i="15"/>
  <c r="K316" i="15" s="1"/>
  <c r="D317" i="15"/>
  <c r="K317" i="15" s="1"/>
  <c r="D318" i="15"/>
  <c r="K318" i="15" s="1"/>
  <c r="D319" i="15"/>
  <c r="K319" i="15" s="1"/>
  <c r="D320" i="15"/>
  <c r="K320" i="15" s="1"/>
  <c r="D321" i="15"/>
  <c r="K321" i="15" s="1"/>
  <c r="D322" i="15"/>
  <c r="K322" i="15" s="1"/>
  <c r="D323" i="15"/>
  <c r="K323" i="15" s="1"/>
  <c r="D324" i="15"/>
  <c r="K324" i="15" s="1"/>
  <c r="D325" i="15"/>
  <c r="K325" i="15" s="1"/>
  <c r="N325" i="15" s="1"/>
  <c r="D326" i="15"/>
  <c r="K326" i="15" s="1"/>
  <c r="D327" i="15"/>
  <c r="K327" i="15" s="1"/>
  <c r="D328" i="15"/>
  <c r="K328" i="15" s="1"/>
  <c r="D329" i="15"/>
  <c r="K329" i="15" s="1"/>
  <c r="D330" i="15"/>
  <c r="K330" i="15" s="1"/>
  <c r="D331" i="15"/>
  <c r="K331" i="15" s="1"/>
  <c r="D332" i="15"/>
  <c r="K332" i="15" s="1"/>
  <c r="D333" i="15"/>
  <c r="K333" i="15" s="1"/>
  <c r="D334" i="15"/>
  <c r="K334" i="15" s="1"/>
  <c r="D335" i="15"/>
  <c r="K335" i="15" s="1"/>
  <c r="D336" i="15"/>
  <c r="K336" i="15" s="1"/>
  <c r="D337" i="15"/>
  <c r="K337" i="15" s="1"/>
  <c r="D338" i="15"/>
  <c r="K338" i="15" s="1"/>
  <c r="D339" i="15"/>
  <c r="K339" i="15" s="1"/>
  <c r="D340" i="15"/>
  <c r="K340" i="15" s="1"/>
  <c r="D341" i="15"/>
  <c r="K341" i="15" s="1"/>
  <c r="D342" i="15"/>
  <c r="K342" i="15" s="1"/>
  <c r="D343" i="15"/>
  <c r="K343" i="15" s="1"/>
  <c r="D344" i="15"/>
  <c r="K344" i="15" s="1"/>
  <c r="D345" i="15"/>
  <c r="K345" i="15" s="1"/>
  <c r="D346" i="15"/>
  <c r="K346" i="15" s="1"/>
  <c r="D347" i="15"/>
  <c r="K347" i="15" s="1"/>
  <c r="D348" i="15"/>
  <c r="K348" i="15" s="1"/>
  <c r="D349" i="15"/>
  <c r="K349" i="15" s="1"/>
  <c r="D350" i="15"/>
  <c r="K350" i="15" s="1"/>
  <c r="D351" i="15"/>
  <c r="K351" i="15" s="1"/>
  <c r="D352" i="15"/>
  <c r="K352" i="15" s="1"/>
  <c r="D353" i="15"/>
  <c r="K353" i="15" s="1"/>
  <c r="D354" i="15"/>
  <c r="K354" i="15" s="1"/>
  <c r="D355" i="15"/>
  <c r="K355" i="15" s="1"/>
  <c r="D356" i="15"/>
  <c r="K356" i="15" s="1"/>
  <c r="D357" i="15"/>
  <c r="K357" i="15" s="1"/>
  <c r="D358" i="15"/>
  <c r="K358" i="15" s="1"/>
  <c r="D359" i="15"/>
  <c r="K359" i="15" s="1"/>
  <c r="D360" i="15"/>
  <c r="K360" i="15" s="1"/>
  <c r="D361" i="15"/>
  <c r="K361" i="15" s="1"/>
  <c r="D362" i="15"/>
  <c r="K362" i="15" s="1"/>
  <c r="D363" i="15"/>
  <c r="K363" i="15" s="1"/>
  <c r="D364" i="15"/>
  <c r="K364" i="15" s="1"/>
  <c r="D365" i="15"/>
  <c r="K365" i="15" s="1"/>
  <c r="D366" i="15"/>
  <c r="K366" i="15" s="1"/>
  <c r="D367" i="15"/>
  <c r="K367" i="15" s="1"/>
  <c r="D368" i="15"/>
  <c r="K368" i="15" s="1"/>
  <c r="N368" i="15" s="1"/>
  <c r="D369" i="15"/>
  <c r="K369" i="15" s="1"/>
  <c r="D370" i="15"/>
  <c r="K370" i="15" s="1"/>
  <c r="D371" i="15"/>
  <c r="K371" i="15" s="1"/>
  <c r="D372" i="15"/>
  <c r="K372" i="15" s="1"/>
  <c r="D373" i="15"/>
  <c r="K373" i="15" s="1"/>
  <c r="D374" i="15"/>
  <c r="K374" i="15" s="1"/>
  <c r="D375" i="15"/>
  <c r="K375" i="15" s="1"/>
  <c r="D376" i="15"/>
  <c r="K376" i="15" s="1"/>
  <c r="N376" i="15" s="1"/>
  <c r="D377" i="15"/>
  <c r="K377" i="15" s="1"/>
  <c r="D378" i="15"/>
  <c r="K378" i="15" s="1"/>
  <c r="D379" i="15"/>
  <c r="K379" i="15" s="1"/>
  <c r="D380" i="15"/>
  <c r="K380" i="15" s="1"/>
  <c r="D381" i="15"/>
  <c r="K381" i="15" s="1"/>
  <c r="D382" i="15"/>
  <c r="K382" i="15" s="1"/>
  <c r="D383" i="15"/>
  <c r="K383" i="15" s="1"/>
  <c r="D384" i="15"/>
  <c r="K384" i="15" s="1"/>
  <c r="N384" i="15" s="1"/>
  <c r="D385" i="15"/>
  <c r="K385" i="15" s="1"/>
  <c r="D386" i="15"/>
  <c r="K386" i="15" s="1"/>
  <c r="D387" i="15"/>
  <c r="K387" i="15" s="1"/>
  <c r="D388" i="15"/>
  <c r="K388" i="15" s="1"/>
  <c r="D389" i="15"/>
  <c r="K389" i="15" s="1"/>
  <c r="D390" i="15"/>
  <c r="K390" i="15" s="1"/>
  <c r="D391" i="15"/>
  <c r="K391" i="15" s="1"/>
  <c r="D392" i="15"/>
  <c r="K392" i="15" s="1"/>
  <c r="N392" i="15" s="1"/>
  <c r="D393" i="15"/>
  <c r="K393" i="15" s="1"/>
  <c r="D394" i="15"/>
  <c r="K394" i="15" s="1"/>
  <c r="D395" i="15"/>
  <c r="K395" i="15" s="1"/>
  <c r="D396" i="15"/>
  <c r="K396" i="15" s="1"/>
  <c r="D397" i="15"/>
  <c r="K397" i="15" s="1"/>
  <c r="D398" i="15"/>
  <c r="K398" i="15" s="1"/>
  <c r="D399" i="15"/>
  <c r="K399" i="15" s="1"/>
  <c r="D400" i="15"/>
  <c r="K400" i="15" s="1"/>
  <c r="N400" i="15" s="1"/>
  <c r="D401" i="15"/>
  <c r="K401" i="15" s="1"/>
  <c r="D402" i="15"/>
  <c r="K402" i="15" s="1"/>
  <c r="D403" i="15"/>
  <c r="K403" i="15" s="1"/>
  <c r="D404" i="15"/>
  <c r="K404" i="15" s="1"/>
  <c r="D405" i="15"/>
  <c r="K405" i="15" s="1"/>
  <c r="D406" i="15"/>
  <c r="K406" i="15" s="1"/>
  <c r="D407" i="15"/>
  <c r="K407" i="15" s="1"/>
  <c r="D408" i="15"/>
  <c r="K408" i="15" s="1"/>
  <c r="N408" i="15" s="1"/>
  <c r="D409" i="15"/>
  <c r="K409" i="15" s="1"/>
  <c r="D410" i="15"/>
  <c r="K410" i="15" s="1"/>
  <c r="D411" i="15"/>
  <c r="K411" i="15" s="1"/>
  <c r="D412" i="15"/>
  <c r="K412" i="15" s="1"/>
  <c r="D413" i="15"/>
  <c r="K413" i="15" s="1"/>
  <c r="D414" i="15"/>
  <c r="K414" i="15" s="1"/>
  <c r="D415" i="15"/>
  <c r="K415" i="15" s="1"/>
  <c r="D416" i="15"/>
  <c r="K416" i="15" s="1"/>
  <c r="N416" i="15" s="1"/>
  <c r="D417" i="15"/>
  <c r="K417" i="15" s="1"/>
  <c r="D418" i="15"/>
  <c r="K418" i="15" s="1"/>
  <c r="D419" i="15"/>
  <c r="K419" i="15" s="1"/>
  <c r="D420" i="15"/>
  <c r="K420" i="15" s="1"/>
  <c r="D421" i="15"/>
  <c r="K421" i="15" s="1"/>
  <c r="D422" i="15"/>
  <c r="K422" i="15" s="1"/>
  <c r="D423" i="15"/>
  <c r="K423" i="15" s="1"/>
  <c r="D424" i="15"/>
  <c r="K424" i="15" s="1"/>
  <c r="N424" i="15" s="1"/>
  <c r="D425" i="15"/>
  <c r="K425" i="15" s="1"/>
  <c r="D426" i="15"/>
  <c r="K426" i="15" s="1"/>
  <c r="D427" i="15"/>
  <c r="K427" i="15" s="1"/>
  <c r="D428" i="15"/>
  <c r="K428" i="15" s="1"/>
  <c r="D429" i="15"/>
  <c r="K429" i="15" s="1"/>
  <c r="D430" i="15"/>
  <c r="K430" i="15" s="1"/>
  <c r="D431" i="15"/>
  <c r="K431" i="15" s="1"/>
  <c r="D432" i="15"/>
  <c r="K432" i="15" s="1"/>
  <c r="N432" i="15" s="1"/>
  <c r="D433" i="15"/>
  <c r="K433" i="15" s="1"/>
  <c r="D434" i="15"/>
  <c r="K434" i="15" s="1"/>
  <c r="D435" i="15"/>
  <c r="K435" i="15" s="1"/>
  <c r="D436" i="15"/>
  <c r="K436" i="15" s="1"/>
  <c r="M436" i="15" s="1"/>
  <c r="D437" i="15"/>
  <c r="K437" i="15" s="1"/>
  <c r="D438" i="15"/>
  <c r="K438" i="15" s="1"/>
  <c r="D439" i="15"/>
  <c r="K439" i="15" s="1"/>
  <c r="D440" i="15"/>
  <c r="K440" i="15" s="1"/>
  <c r="N440" i="15" s="1"/>
  <c r="D441" i="15"/>
  <c r="K441" i="15" s="1"/>
  <c r="D442" i="15"/>
  <c r="K442" i="15" s="1"/>
  <c r="D443" i="15"/>
  <c r="K443" i="15" s="1"/>
  <c r="D444" i="15"/>
  <c r="K444" i="15" s="1"/>
  <c r="D445" i="15"/>
  <c r="K445" i="15" s="1"/>
  <c r="D446" i="15"/>
  <c r="K446" i="15" s="1"/>
  <c r="D447" i="15"/>
  <c r="K447" i="15" s="1"/>
  <c r="D448" i="15"/>
  <c r="K448" i="15" s="1"/>
  <c r="N448" i="15" s="1"/>
  <c r="D449" i="15"/>
  <c r="K449" i="15" s="1"/>
  <c r="D450" i="15"/>
  <c r="K450" i="15" s="1"/>
  <c r="D451" i="15"/>
  <c r="K451" i="15" s="1"/>
  <c r="D452" i="15"/>
  <c r="K452" i="15" s="1"/>
  <c r="D453" i="15"/>
  <c r="K453" i="15" s="1"/>
  <c r="D454" i="15"/>
  <c r="K454" i="15" s="1"/>
  <c r="D455" i="15"/>
  <c r="K455" i="15" s="1"/>
  <c r="D456" i="15"/>
  <c r="K456" i="15" s="1"/>
  <c r="N456" i="15" s="1"/>
  <c r="D457" i="15"/>
  <c r="K457" i="15" s="1"/>
  <c r="D458" i="15"/>
  <c r="K458" i="15" s="1"/>
  <c r="D459" i="15"/>
  <c r="K459" i="15" s="1"/>
  <c r="D460" i="15"/>
  <c r="K460" i="15" s="1"/>
  <c r="D461" i="15"/>
  <c r="K461" i="15" s="1"/>
  <c r="D462" i="15"/>
  <c r="K462" i="15" s="1"/>
  <c r="D463" i="15"/>
  <c r="K463" i="15" s="1"/>
  <c r="D464" i="15"/>
  <c r="K464" i="15" s="1"/>
  <c r="N464" i="15" s="1"/>
  <c r="D465" i="15"/>
  <c r="K465" i="15" s="1"/>
  <c r="D466" i="15"/>
  <c r="K466" i="15" s="1"/>
  <c r="D467" i="15"/>
  <c r="K467" i="15" s="1"/>
  <c r="D468" i="15"/>
  <c r="K468" i="15" s="1"/>
  <c r="M468" i="15" s="1"/>
  <c r="D469" i="15"/>
  <c r="K469" i="15" s="1"/>
  <c r="D470" i="15"/>
  <c r="K470" i="15" s="1"/>
  <c r="D471" i="15"/>
  <c r="K471" i="15" s="1"/>
  <c r="D472" i="15"/>
  <c r="K472" i="15" s="1"/>
  <c r="N472" i="15" s="1"/>
  <c r="D473" i="15"/>
  <c r="K473" i="15" s="1"/>
  <c r="D474" i="15"/>
  <c r="K474" i="15" s="1"/>
  <c r="D475" i="15"/>
  <c r="K475" i="15" s="1"/>
  <c r="D476" i="15"/>
  <c r="K476" i="15" s="1"/>
  <c r="D477" i="15"/>
  <c r="K477" i="15" s="1"/>
  <c r="D478" i="15"/>
  <c r="K478" i="15" s="1"/>
  <c r="D479" i="15"/>
  <c r="K479" i="15" s="1"/>
  <c r="D480" i="15"/>
  <c r="K480" i="15" s="1"/>
  <c r="N480" i="15" s="1"/>
  <c r="D481" i="15"/>
  <c r="K481" i="15" s="1"/>
  <c r="D482" i="15"/>
  <c r="K482" i="15" s="1"/>
  <c r="D483" i="15"/>
  <c r="K483" i="15" s="1"/>
  <c r="D484" i="15"/>
  <c r="K484" i="15" s="1"/>
  <c r="D485" i="15"/>
  <c r="K485" i="15" s="1"/>
  <c r="D486" i="15"/>
  <c r="K486" i="15" s="1"/>
  <c r="D487" i="15"/>
  <c r="K487" i="15" s="1"/>
  <c r="D488" i="15"/>
  <c r="K488" i="15" s="1"/>
  <c r="N488" i="15" s="1"/>
  <c r="D489" i="15"/>
  <c r="K489" i="15" s="1"/>
  <c r="D490" i="15"/>
  <c r="K490" i="15" s="1"/>
  <c r="D491" i="15"/>
  <c r="K491" i="15" s="1"/>
  <c r="D492" i="15"/>
  <c r="K492" i="15" s="1"/>
  <c r="D493" i="15"/>
  <c r="K493" i="15" s="1"/>
  <c r="D494" i="15"/>
  <c r="K494" i="15" s="1"/>
  <c r="D495" i="15"/>
  <c r="K495" i="15" s="1"/>
  <c r="D496" i="15"/>
  <c r="K496" i="15" s="1"/>
  <c r="N496" i="15" s="1"/>
  <c r="D497" i="15"/>
  <c r="K497" i="15" s="1"/>
  <c r="D498" i="15"/>
  <c r="K498" i="15" s="1"/>
  <c r="D499" i="15"/>
  <c r="K499" i="15" s="1"/>
  <c r="D500" i="15"/>
  <c r="K500" i="15" s="1"/>
  <c r="M500" i="15" s="1"/>
  <c r="D501" i="15"/>
  <c r="K501" i="15" s="1"/>
  <c r="D502" i="15"/>
  <c r="K502" i="15" s="1"/>
  <c r="D503" i="15"/>
  <c r="K503" i="15" s="1"/>
  <c r="D504" i="15"/>
  <c r="K504" i="15" s="1"/>
  <c r="N504" i="15" s="1"/>
  <c r="D505" i="15"/>
  <c r="K505" i="15" s="1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C202" i="15"/>
  <c r="C203" i="15"/>
  <c r="C204" i="15"/>
  <c r="C205" i="15"/>
  <c r="C206" i="15"/>
  <c r="C207" i="15"/>
  <c r="C208" i="15"/>
  <c r="C209" i="15"/>
  <c r="C210" i="15"/>
  <c r="C211" i="15"/>
  <c r="C212" i="15"/>
  <c r="C213" i="15"/>
  <c r="C214" i="15"/>
  <c r="C215" i="15"/>
  <c r="C216" i="15"/>
  <c r="C217" i="15"/>
  <c r="C218" i="15"/>
  <c r="C219" i="15"/>
  <c r="C220" i="15"/>
  <c r="C221" i="15"/>
  <c r="C222" i="15"/>
  <c r="C223" i="15"/>
  <c r="C224" i="15"/>
  <c r="C225" i="15"/>
  <c r="C226" i="15"/>
  <c r="C227" i="15"/>
  <c r="C228" i="15"/>
  <c r="C229" i="15"/>
  <c r="C230" i="15"/>
  <c r="C231" i="15"/>
  <c r="C232" i="15"/>
  <c r="C233" i="15"/>
  <c r="C234" i="15"/>
  <c r="C235" i="15"/>
  <c r="C236" i="15"/>
  <c r="C237" i="15"/>
  <c r="C238" i="15"/>
  <c r="C239" i="15"/>
  <c r="C240" i="15"/>
  <c r="C241" i="15"/>
  <c r="C242" i="15"/>
  <c r="C243" i="15"/>
  <c r="C244" i="15"/>
  <c r="C245" i="15"/>
  <c r="C246" i="15"/>
  <c r="C247" i="15"/>
  <c r="C248" i="15"/>
  <c r="C249" i="15"/>
  <c r="C250" i="15"/>
  <c r="C251" i="15"/>
  <c r="C252" i="15"/>
  <c r="C253" i="15"/>
  <c r="C254" i="15"/>
  <c r="C255" i="15"/>
  <c r="C256" i="15"/>
  <c r="C257" i="15"/>
  <c r="C258" i="15"/>
  <c r="C259" i="15"/>
  <c r="C260" i="15"/>
  <c r="C261" i="15"/>
  <c r="C262" i="15"/>
  <c r="C263" i="15"/>
  <c r="C264" i="15"/>
  <c r="C265" i="15"/>
  <c r="C266" i="15"/>
  <c r="C267" i="15"/>
  <c r="C268" i="15"/>
  <c r="C269" i="15"/>
  <c r="C270" i="15"/>
  <c r="C271" i="15"/>
  <c r="C272" i="15"/>
  <c r="C273" i="15"/>
  <c r="C274" i="15"/>
  <c r="C275" i="15"/>
  <c r="C276" i="15"/>
  <c r="C277" i="15"/>
  <c r="C278" i="15"/>
  <c r="C279" i="15"/>
  <c r="C280" i="15"/>
  <c r="C281" i="15"/>
  <c r="C282" i="15"/>
  <c r="C283" i="15"/>
  <c r="C284" i="15"/>
  <c r="C285" i="15"/>
  <c r="C286" i="15"/>
  <c r="C287" i="15"/>
  <c r="C288" i="15"/>
  <c r="C289" i="15"/>
  <c r="C290" i="15"/>
  <c r="C291" i="15"/>
  <c r="C292" i="15"/>
  <c r="C293" i="15"/>
  <c r="C294" i="15"/>
  <c r="C295" i="15"/>
  <c r="C296" i="15"/>
  <c r="C297" i="15"/>
  <c r="C298" i="15"/>
  <c r="C299" i="15"/>
  <c r="C300" i="15"/>
  <c r="C301" i="15"/>
  <c r="C302" i="15"/>
  <c r="C303" i="15"/>
  <c r="C304" i="15"/>
  <c r="C305" i="15"/>
  <c r="C306" i="15"/>
  <c r="C307" i="15"/>
  <c r="C308" i="15"/>
  <c r="C309" i="15"/>
  <c r="C310" i="15"/>
  <c r="C311" i="15"/>
  <c r="C312" i="15"/>
  <c r="C313" i="15"/>
  <c r="C314" i="15"/>
  <c r="C315" i="15"/>
  <c r="C316" i="15"/>
  <c r="C317" i="15"/>
  <c r="C318" i="15"/>
  <c r="C319" i="15"/>
  <c r="C320" i="15"/>
  <c r="C321" i="15"/>
  <c r="C322" i="15"/>
  <c r="C323" i="15"/>
  <c r="C324" i="15"/>
  <c r="C325" i="15"/>
  <c r="C326" i="15"/>
  <c r="C327" i="15"/>
  <c r="C328" i="15"/>
  <c r="C329" i="15"/>
  <c r="C330" i="15"/>
  <c r="C331" i="15"/>
  <c r="C332" i="15"/>
  <c r="C333" i="15"/>
  <c r="C334" i="15"/>
  <c r="C335" i="15"/>
  <c r="C336" i="15"/>
  <c r="C337" i="15"/>
  <c r="C338" i="15"/>
  <c r="C339" i="15"/>
  <c r="C340" i="15"/>
  <c r="C341" i="15"/>
  <c r="C342" i="15"/>
  <c r="C343" i="15"/>
  <c r="C344" i="15"/>
  <c r="C345" i="15"/>
  <c r="C346" i="15"/>
  <c r="C347" i="15"/>
  <c r="C348" i="15"/>
  <c r="C349" i="15"/>
  <c r="C350" i="15"/>
  <c r="C351" i="15"/>
  <c r="C352" i="15"/>
  <c r="C353" i="15"/>
  <c r="C354" i="15"/>
  <c r="C355" i="15"/>
  <c r="C356" i="15"/>
  <c r="C357" i="15"/>
  <c r="C358" i="15"/>
  <c r="C359" i="15"/>
  <c r="C360" i="15"/>
  <c r="C361" i="15"/>
  <c r="C362" i="15"/>
  <c r="C363" i="15"/>
  <c r="C364" i="15"/>
  <c r="C365" i="15"/>
  <c r="C366" i="15"/>
  <c r="C367" i="15"/>
  <c r="C368" i="15"/>
  <c r="C369" i="15"/>
  <c r="C370" i="15"/>
  <c r="C371" i="15"/>
  <c r="C372" i="15"/>
  <c r="C373" i="15"/>
  <c r="C374" i="15"/>
  <c r="C375" i="15"/>
  <c r="C376" i="15"/>
  <c r="C377" i="15"/>
  <c r="C378" i="15"/>
  <c r="C379" i="15"/>
  <c r="C380" i="15"/>
  <c r="C381" i="15"/>
  <c r="C382" i="15"/>
  <c r="C383" i="15"/>
  <c r="C384" i="15"/>
  <c r="C385" i="15"/>
  <c r="C386" i="15"/>
  <c r="C387" i="15"/>
  <c r="C388" i="15"/>
  <c r="C389" i="15"/>
  <c r="C390" i="15"/>
  <c r="C391" i="15"/>
  <c r="C392" i="15"/>
  <c r="C393" i="15"/>
  <c r="C394" i="15"/>
  <c r="C395" i="15"/>
  <c r="C396" i="15"/>
  <c r="C397" i="15"/>
  <c r="C398" i="15"/>
  <c r="C399" i="15"/>
  <c r="C400" i="15"/>
  <c r="C401" i="15"/>
  <c r="C402" i="15"/>
  <c r="C403" i="15"/>
  <c r="C404" i="15"/>
  <c r="C405" i="15"/>
  <c r="C406" i="15"/>
  <c r="C407" i="15"/>
  <c r="C408" i="15"/>
  <c r="C409" i="15"/>
  <c r="C410" i="15"/>
  <c r="C411" i="15"/>
  <c r="C412" i="15"/>
  <c r="C413" i="15"/>
  <c r="C414" i="15"/>
  <c r="C415" i="15"/>
  <c r="C416" i="15"/>
  <c r="C417" i="15"/>
  <c r="C418" i="15"/>
  <c r="C419" i="15"/>
  <c r="C420" i="15"/>
  <c r="C421" i="15"/>
  <c r="C422" i="15"/>
  <c r="C423" i="15"/>
  <c r="C424" i="15"/>
  <c r="C425" i="15"/>
  <c r="C426" i="15"/>
  <c r="C427" i="15"/>
  <c r="C428" i="15"/>
  <c r="C429" i="15"/>
  <c r="C430" i="15"/>
  <c r="C431" i="15"/>
  <c r="C432" i="15"/>
  <c r="C433" i="15"/>
  <c r="C434" i="15"/>
  <c r="C435" i="15"/>
  <c r="C436" i="15"/>
  <c r="C437" i="15"/>
  <c r="C438" i="15"/>
  <c r="C439" i="15"/>
  <c r="C440" i="15"/>
  <c r="C441" i="15"/>
  <c r="C442" i="15"/>
  <c r="C443" i="15"/>
  <c r="C444" i="15"/>
  <c r="C445" i="15"/>
  <c r="C446" i="15"/>
  <c r="C447" i="15"/>
  <c r="C448" i="15"/>
  <c r="C449" i="15"/>
  <c r="C450" i="15"/>
  <c r="C451" i="15"/>
  <c r="C452" i="15"/>
  <c r="C453" i="15"/>
  <c r="C454" i="15"/>
  <c r="C455" i="15"/>
  <c r="C456" i="15"/>
  <c r="C457" i="15"/>
  <c r="C458" i="15"/>
  <c r="C459" i="15"/>
  <c r="C460" i="15"/>
  <c r="C461" i="15"/>
  <c r="C462" i="15"/>
  <c r="C463" i="15"/>
  <c r="C464" i="15"/>
  <c r="C465" i="15"/>
  <c r="C466" i="15"/>
  <c r="C467" i="15"/>
  <c r="C468" i="15"/>
  <c r="C469" i="15"/>
  <c r="C470" i="15"/>
  <c r="C471" i="15"/>
  <c r="C472" i="15"/>
  <c r="C473" i="15"/>
  <c r="C474" i="15"/>
  <c r="C475" i="15"/>
  <c r="C476" i="15"/>
  <c r="C477" i="15"/>
  <c r="C478" i="15"/>
  <c r="C479" i="15"/>
  <c r="C480" i="15"/>
  <c r="C481" i="15"/>
  <c r="C482" i="15"/>
  <c r="C483" i="15"/>
  <c r="C484" i="15"/>
  <c r="C485" i="15"/>
  <c r="C486" i="15"/>
  <c r="C487" i="15"/>
  <c r="C488" i="15"/>
  <c r="C489" i="15"/>
  <c r="C490" i="15"/>
  <c r="C491" i="15"/>
  <c r="C492" i="15"/>
  <c r="C493" i="15"/>
  <c r="C494" i="15"/>
  <c r="C495" i="15"/>
  <c r="C496" i="15"/>
  <c r="C497" i="15"/>
  <c r="C498" i="15"/>
  <c r="C499" i="15"/>
  <c r="C500" i="15"/>
  <c r="C501" i="15"/>
  <c r="C502" i="15"/>
  <c r="C503" i="15"/>
  <c r="C504" i="15"/>
  <c r="C505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67" i="15"/>
  <c r="B368" i="15"/>
  <c r="B369" i="15"/>
  <c r="B370" i="15"/>
  <c r="B371" i="15"/>
  <c r="B372" i="15"/>
  <c r="B373" i="15"/>
  <c r="B374" i="15"/>
  <c r="B375" i="15"/>
  <c r="B376" i="15"/>
  <c r="B377" i="15"/>
  <c r="B378" i="15"/>
  <c r="B379" i="15"/>
  <c r="B380" i="15"/>
  <c r="B381" i="15"/>
  <c r="B382" i="15"/>
  <c r="B383" i="15"/>
  <c r="B384" i="15"/>
  <c r="B385" i="15"/>
  <c r="B386" i="15"/>
  <c r="B387" i="15"/>
  <c r="B388" i="15"/>
  <c r="B389" i="15"/>
  <c r="B390" i="15"/>
  <c r="B391" i="15"/>
  <c r="B392" i="15"/>
  <c r="B393" i="15"/>
  <c r="B394" i="15"/>
  <c r="B395" i="15"/>
  <c r="B396" i="15"/>
  <c r="B397" i="15"/>
  <c r="B398" i="15"/>
  <c r="B399" i="15"/>
  <c r="B400" i="15"/>
  <c r="B401" i="15"/>
  <c r="B402" i="15"/>
  <c r="B403" i="15"/>
  <c r="B404" i="15"/>
  <c r="B405" i="15"/>
  <c r="B406" i="15"/>
  <c r="B407" i="15"/>
  <c r="B408" i="15"/>
  <c r="B409" i="15"/>
  <c r="B410" i="15"/>
  <c r="B411" i="15"/>
  <c r="B412" i="15"/>
  <c r="B413" i="15"/>
  <c r="B414" i="15"/>
  <c r="B415" i="15"/>
  <c r="B416" i="15"/>
  <c r="B417" i="15"/>
  <c r="B418" i="15"/>
  <c r="B419" i="15"/>
  <c r="B420" i="15"/>
  <c r="B421" i="15"/>
  <c r="B422" i="15"/>
  <c r="B423" i="15"/>
  <c r="B424" i="15"/>
  <c r="B425" i="15"/>
  <c r="B426" i="15"/>
  <c r="B427" i="15"/>
  <c r="B428" i="15"/>
  <c r="B429" i="15"/>
  <c r="B430" i="15"/>
  <c r="B431" i="15"/>
  <c r="B432" i="15"/>
  <c r="B433" i="15"/>
  <c r="B434" i="15"/>
  <c r="B435" i="15"/>
  <c r="B436" i="15"/>
  <c r="B437" i="15"/>
  <c r="B438" i="15"/>
  <c r="B439" i="15"/>
  <c r="B440" i="15"/>
  <c r="B441" i="15"/>
  <c r="B442" i="15"/>
  <c r="B443" i="15"/>
  <c r="B444" i="15"/>
  <c r="B445" i="15"/>
  <c r="B446" i="15"/>
  <c r="B447" i="15"/>
  <c r="B448" i="15"/>
  <c r="B449" i="15"/>
  <c r="B450" i="15"/>
  <c r="B451" i="15"/>
  <c r="B452" i="15"/>
  <c r="B453" i="15"/>
  <c r="B454" i="15"/>
  <c r="B455" i="15"/>
  <c r="B456" i="15"/>
  <c r="B457" i="15"/>
  <c r="B458" i="15"/>
  <c r="B459" i="15"/>
  <c r="B460" i="15"/>
  <c r="B461" i="15"/>
  <c r="B462" i="15"/>
  <c r="B463" i="15"/>
  <c r="B464" i="15"/>
  <c r="B465" i="15"/>
  <c r="B466" i="15"/>
  <c r="B467" i="15"/>
  <c r="B468" i="15"/>
  <c r="B469" i="15"/>
  <c r="B470" i="15"/>
  <c r="B471" i="15"/>
  <c r="B472" i="15"/>
  <c r="B473" i="15"/>
  <c r="B474" i="15"/>
  <c r="B475" i="15"/>
  <c r="B476" i="15"/>
  <c r="B477" i="15"/>
  <c r="B478" i="15"/>
  <c r="B479" i="15"/>
  <c r="B480" i="15"/>
  <c r="B481" i="15"/>
  <c r="B482" i="15"/>
  <c r="B483" i="15"/>
  <c r="B484" i="15"/>
  <c r="B485" i="15"/>
  <c r="B486" i="15"/>
  <c r="B487" i="15"/>
  <c r="B488" i="15"/>
  <c r="B489" i="15"/>
  <c r="B490" i="15"/>
  <c r="B491" i="15"/>
  <c r="B492" i="15"/>
  <c r="B493" i="15"/>
  <c r="B494" i="15"/>
  <c r="B495" i="15"/>
  <c r="B496" i="15"/>
  <c r="B497" i="15"/>
  <c r="B498" i="15"/>
  <c r="B499" i="15"/>
  <c r="B500" i="15"/>
  <c r="B501" i="15"/>
  <c r="B502" i="15"/>
  <c r="B503" i="15"/>
  <c r="B504" i="15"/>
  <c r="B505" i="15"/>
  <c r="K23" i="15" l="1"/>
  <c r="M23" i="15" s="1"/>
  <c r="K18" i="15"/>
  <c r="M18" i="15" s="1"/>
  <c r="K9" i="15"/>
  <c r="M9" i="15" s="1"/>
  <c r="K19" i="15"/>
  <c r="M19" i="15" s="1"/>
  <c r="M472" i="15"/>
  <c r="M376" i="15"/>
  <c r="W9" i="5"/>
  <c r="X9" i="5" s="1"/>
  <c r="I14" i="9" s="1"/>
  <c r="K22" i="15"/>
  <c r="M22" i="15" s="1"/>
  <c r="M440" i="15"/>
  <c r="M165" i="15"/>
  <c r="M293" i="15"/>
  <c r="K8" i="15"/>
  <c r="M8" i="15" s="1"/>
  <c r="M408" i="15"/>
  <c r="M133" i="15"/>
  <c r="M504" i="15"/>
  <c r="M37" i="15"/>
  <c r="W8" i="5"/>
  <c r="X8" i="5" s="1"/>
  <c r="I13" i="9" s="1"/>
  <c r="N490" i="15"/>
  <c r="M490" i="15"/>
  <c r="N482" i="15"/>
  <c r="M482" i="15"/>
  <c r="N466" i="15"/>
  <c r="M466" i="15"/>
  <c r="N450" i="15"/>
  <c r="M450" i="15"/>
  <c r="N426" i="15"/>
  <c r="M426" i="15"/>
  <c r="N418" i="15"/>
  <c r="M418" i="15"/>
  <c r="N406" i="15"/>
  <c r="M406" i="15"/>
  <c r="N394" i="15"/>
  <c r="M394" i="15"/>
  <c r="N386" i="15"/>
  <c r="M386" i="15"/>
  <c r="N370" i="15"/>
  <c r="M370" i="15"/>
  <c r="N354" i="15"/>
  <c r="M354" i="15"/>
  <c r="M342" i="15"/>
  <c r="N342" i="15"/>
  <c r="M322" i="15"/>
  <c r="N322" i="15"/>
  <c r="M310" i="15"/>
  <c r="N310" i="15"/>
  <c r="M290" i="15"/>
  <c r="N290" i="15"/>
  <c r="M278" i="15"/>
  <c r="N278" i="15"/>
  <c r="M266" i="15"/>
  <c r="N266" i="15"/>
  <c r="M258" i="15"/>
  <c r="N258" i="15"/>
  <c r="M242" i="15"/>
  <c r="N242" i="15"/>
  <c r="M226" i="15"/>
  <c r="N226" i="15"/>
  <c r="M210" i="15"/>
  <c r="N210" i="15"/>
  <c r="M198" i="15"/>
  <c r="N198" i="15"/>
  <c r="M178" i="15"/>
  <c r="N178" i="15"/>
  <c r="M162" i="15"/>
  <c r="N162" i="15"/>
  <c r="M150" i="15"/>
  <c r="N150" i="15"/>
  <c r="M138" i="15"/>
  <c r="N138" i="15"/>
  <c r="M122" i="15"/>
  <c r="N122" i="15"/>
  <c r="M106" i="15"/>
  <c r="N106" i="15"/>
  <c r="M102" i="15"/>
  <c r="N102" i="15"/>
  <c r="M90" i="15"/>
  <c r="N90" i="15"/>
  <c r="M82" i="15"/>
  <c r="N82" i="15"/>
  <c r="M66" i="15"/>
  <c r="N66" i="15"/>
  <c r="M58" i="15"/>
  <c r="N58" i="15"/>
  <c r="M42" i="15"/>
  <c r="N42" i="15"/>
  <c r="M26" i="15"/>
  <c r="N26" i="15"/>
  <c r="N502" i="15"/>
  <c r="M502" i="15"/>
  <c r="N474" i="15"/>
  <c r="M474" i="15"/>
  <c r="N454" i="15"/>
  <c r="M454" i="15"/>
  <c r="N438" i="15"/>
  <c r="M438" i="15"/>
  <c r="N410" i="15"/>
  <c r="M410" i="15"/>
  <c r="N374" i="15"/>
  <c r="M374" i="15"/>
  <c r="N358" i="15"/>
  <c r="M358" i="15"/>
  <c r="M338" i="15"/>
  <c r="N338" i="15"/>
  <c r="M314" i="15"/>
  <c r="N314" i="15"/>
  <c r="M298" i="15"/>
  <c r="N298" i="15"/>
  <c r="M282" i="15"/>
  <c r="N282" i="15"/>
  <c r="M246" i="15"/>
  <c r="N246" i="15"/>
  <c r="M230" i="15"/>
  <c r="N230" i="15"/>
  <c r="M214" i="15"/>
  <c r="N214" i="15"/>
  <c r="M186" i="15"/>
  <c r="N186" i="15"/>
  <c r="M170" i="15"/>
  <c r="N170" i="15"/>
  <c r="M118" i="15"/>
  <c r="N118" i="15"/>
  <c r="M38" i="15"/>
  <c r="N38" i="15"/>
  <c r="N498" i="15"/>
  <c r="M498" i="15"/>
  <c r="N486" i="15"/>
  <c r="M486" i="15"/>
  <c r="N470" i="15"/>
  <c r="M470" i="15"/>
  <c r="N458" i="15"/>
  <c r="M458" i="15"/>
  <c r="N442" i="15"/>
  <c r="M442" i="15"/>
  <c r="N434" i="15"/>
  <c r="M434" i="15"/>
  <c r="N422" i="15"/>
  <c r="M422" i="15"/>
  <c r="N402" i="15"/>
  <c r="M402" i="15"/>
  <c r="N390" i="15"/>
  <c r="M390" i="15"/>
  <c r="N378" i="15"/>
  <c r="M378" i="15"/>
  <c r="N362" i="15"/>
  <c r="M362" i="15"/>
  <c r="M346" i="15"/>
  <c r="N346" i="15"/>
  <c r="M330" i="15"/>
  <c r="N330" i="15"/>
  <c r="M326" i="15"/>
  <c r="N326" i="15"/>
  <c r="M306" i="15"/>
  <c r="N306" i="15"/>
  <c r="M294" i="15"/>
  <c r="N294" i="15"/>
  <c r="M274" i="15"/>
  <c r="N274" i="15"/>
  <c r="M262" i="15"/>
  <c r="N262" i="15"/>
  <c r="M250" i="15"/>
  <c r="N250" i="15"/>
  <c r="M234" i="15"/>
  <c r="N234" i="15"/>
  <c r="M218" i="15"/>
  <c r="N218" i="15"/>
  <c r="M202" i="15"/>
  <c r="N202" i="15"/>
  <c r="M194" i="15"/>
  <c r="N194" i="15"/>
  <c r="M182" i="15"/>
  <c r="N182" i="15"/>
  <c r="M166" i="15"/>
  <c r="N166" i="15"/>
  <c r="M154" i="15"/>
  <c r="N154" i="15"/>
  <c r="M146" i="15"/>
  <c r="N146" i="15"/>
  <c r="M134" i="15"/>
  <c r="N134" i="15"/>
  <c r="M130" i="15"/>
  <c r="N130" i="15"/>
  <c r="M114" i="15"/>
  <c r="N114" i="15"/>
  <c r="M98" i="15"/>
  <c r="N98" i="15"/>
  <c r="M86" i="15"/>
  <c r="N86" i="15"/>
  <c r="M74" i="15"/>
  <c r="N74" i="15"/>
  <c r="M70" i="15"/>
  <c r="N70" i="15"/>
  <c r="M54" i="15"/>
  <c r="N54" i="15"/>
  <c r="M50" i="15"/>
  <c r="N50" i="15"/>
  <c r="M34" i="15"/>
  <c r="N34" i="15"/>
  <c r="M496" i="15"/>
  <c r="M464" i="15"/>
  <c r="M432" i="15"/>
  <c r="M400" i="15"/>
  <c r="M368" i="15"/>
  <c r="M261" i="15"/>
  <c r="N500" i="15"/>
  <c r="N503" i="15"/>
  <c r="M503" i="15"/>
  <c r="N495" i="15"/>
  <c r="M495" i="15"/>
  <c r="N487" i="15"/>
  <c r="M487" i="15"/>
  <c r="N479" i="15"/>
  <c r="M479" i="15"/>
  <c r="N471" i="15"/>
  <c r="M471" i="15"/>
  <c r="N463" i="15"/>
  <c r="M463" i="15"/>
  <c r="N455" i="15"/>
  <c r="M455" i="15"/>
  <c r="N447" i="15"/>
  <c r="M447" i="15"/>
  <c r="M443" i="15"/>
  <c r="N443" i="15"/>
  <c r="M435" i="15"/>
  <c r="N435" i="15"/>
  <c r="M427" i="15"/>
  <c r="N427" i="15"/>
  <c r="M419" i="15"/>
  <c r="N419" i="15"/>
  <c r="M411" i="15"/>
  <c r="N411" i="15"/>
  <c r="M403" i="15"/>
  <c r="N403" i="15"/>
  <c r="M395" i="15"/>
  <c r="N395" i="15"/>
  <c r="M387" i="15"/>
  <c r="N387" i="15"/>
  <c r="M379" i="15"/>
  <c r="N379" i="15"/>
  <c r="M371" i="15"/>
  <c r="N371" i="15"/>
  <c r="M363" i="15"/>
  <c r="N363" i="15"/>
  <c r="M355" i="15"/>
  <c r="N355" i="15"/>
  <c r="N347" i="15"/>
  <c r="M347" i="15"/>
  <c r="N339" i="15"/>
  <c r="M339" i="15"/>
  <c r="N331" i="15"/>
  <c r="M331" i="15"/>
  <c r="N323" i="15"/>
  <c r="M323" i="15"/>
  <c r="N315" i="15"/>
  <c r="M315" i="15"/>
  <c r="N307" i="15"/>
  <c r="M307" i="15"/>
  <c r="N303" i="15"/>
  <c r="M303" i="15"/>
  <c r="N295" i="15"/>
  <c r="M295" i="15"/>
  <c r="N287" i="15"/>
  <c r="M287" i="15"/>
  <c r="N271" i="15"/>
  <c r="M271" i="15"/>
  <c r="N267" i="15"/>
  <c r="M267" i="15"/>
  <c r="N255" i="15"/>
  <c r="M255" i="15"/>
  <c r="N247" i="15"/>
  <c r="M247" i="15"/>
  <c r="N243" i="15"/>
  <c r="M243" i="15"/>
  <c r="N231" i="15"/>
  <c r="M231" i="15"/>
  <c r="N215" i="15"/>
  <c r="M215" i="15"/>
  <c r="N211" i="15"/>
  <c r="M211" i="15"/>
  <c r="N203" i="15"/>
  <c r="M203" i="15"/>
  <c r="N195" i="15"/>
  <c r="M195" i="15"/>
  <c r="N187" i="15"/>
  <c r="M187" i="15"/>
  <c r="N179" i="15"/>
  <c r="M179" i="15"/>
  <c r="N171" i="15"/>
  <c r="M171" i="15"/>
  <c r="N163" i="15"/>
  <c r="M163" i="15"/>
  <c r="N155" i="15"/>
  <c r="M155" i="15"/>
  <c r="N147" i="15"/>
  <c r="M147" i="15"/>
  <c r="N139" i="15"/>
  <c r="M139" i="15"/>
  <c r="N131" i="15"/>
  <c r="M131" i="15"/>
  <c r="N123" i="15"/>
  <c r="M123" i="15"/>
  <c r="N115" i="15"/>
  <c r="M115" i="15"/>
  <c r="N103" i="15"/>
  <c r="M103" i="15"/>
  <c r="N95" i="15"/>
  <c r="M95" i="15"/>
  <c r="N87" i="15"/>
  <c r="M87" i="15"/>
  <c r="N79" i="15"/>
  <c r="M79" i="15"/>
  <c r="N71" i="15"/>
  <c r="M71" i="15"/>
  <c r="N63" i="15"/>
  <c r="M63" i="15"/>
  <c r="N55" i="15"/>
  <c r="M55" i="15"/>
  <c r="N43" i="15"/>
  <c r="M43" i="15"/>
  <c r="N35" i="15"/>
  <c r="M35" i="15"/>
  <c r="N27" i="15"/>
  <c r="M27" i="15"/>
  <c r="N494" i="15"/>
  <c r="M494" i="15"/>
  <c r="N478" i="15"/>
  <c r="M478" i="15"/>
  <c r="N446" i="15"/>
  <c r="M446" i="15"/>
  <c r="N414" i="15"/>
  <c r="M414" i="15"/>
  <c r="N382" i="15"/>
  <c r="M382" i="15"/>
  <c r="N350" i="15"/>
  <c r="M350" i="15"/>
  <c r="M318" i="15"/>
  <c r="N318" i="15"/>
  <c r="M286" i="15"/>
  <c r="N286" i="15"/>
  <c r="M254" i="15"/>
  <c r="N254" i="15"/>
  <c r="M222" i="15"/>
  <c r="N222" i="15"/>
  <c r="M190" i="15"/>
  <c r="N190" i="15"/>
  <c r="M142" i="15"/>
  <c r="N142" i="15"/>
  <c r="M110" i="15"/>
  <c r="N110" i="15"/>
  <c r="M62" i="15"/>
  <c r="N62" i="15"/>
  <c r="N505" i="15"/>
  <c r="M505" i="15"/>
  <c r="N501" i="15"/>
  <c r="M501" i="15"/>
  <c r="N497" i="15"/>
  <c r="M497" i="15"/>
  <c r="N493" i="15"/>
  <c r="M493" i="15"/>
  <c r="N489" i="15"/>
  <c r="M489" i="15"/>
  <c r="N485" i="15"/>
  <c r="M485" i="15"/>
  <c r="N481" i="15"/>
  <c r="M481" i="15"/>
  <c r="N477" i="15"/>
  <c r="M477" i="15"/>
  <c r="N473" i="15"/>
  <c r="M473" i="15"/>
  <c r="N469" i="15"/>
  <c r="M469" i="15"/>
  <c r="N465" i="15"/>
  <c r="M465" i="15"/>
  <c r="N461" i="15"/>
  <c r="M461" i="15"/>
  <c r="N457" i="15"/>
  <c r="M457" i="15"/>
  <c r="N453" i="15"/>
  <c r="M453" i="15"/>
  <c r="N449" i="15"/>
  <c r="M449" i="15"/>
  <c r="N445" i="15"/>
  <c r="M445" i="15"/>
  <c r="N441" i="15"/>
  <c r="M441" i="15"/>
  <c r="N437" i="15"/>
  <c r="M437" i="15"/>
  <c r="N433" i="15"/>
  <c r="M433" i="15"/>
  <c r="N429" i="15"/>
  <c r="M429" i="15"/>
  <c r="N425" i="15"/>
  <c r="M425" i="15"/>
  <c r="N421" i="15"/>
  <c r="M421" i="15"/>
  <c r="N417" i="15"/>
  <c r="M417" i="15"/>
  <c r="N413" i="15"/>
  <c r="M413" i="15"/>
  <c r="N409" i="15"/>
  <c r="M409" i="15"/>
  <c r="N405" i="15"/>
  <c r="M405" i="15"/>
  <c r="N401" i="15"/>
  <c r="M401" i="15"/>
  <c r="N397" i="15"/>
  <c r="M397" i="15"/>
  <c r="N393" i="15"/>
  <c r="M393" i="15"/>
  <c r="N389" i="15"/>
  <c r="M389" i="15"/>
  <c r="N385" i="15"/>
  <c r="M385" i="15"/>
  <c r="N381" i="15"/>
  <c r="M381" i="15"/>
  <c r="N377" i="15"/>
  <c r="M377" i="15"/>
  <c r="N373" i="15"/>
  <c r="M373" i="15"/>
  <c r="N369" i="15"/>
  <c r="M369" i="15"/>
  <c r="N365" i="15"/>
  <c r="M365" i="15"/>
  <c r="N361" i="15"/>
  <c r="M361" i="15"/>
  <c r="N357" i="15"/>
  <c r="M357" i="15"/>
  <c r="N353" i="15"/>
  <c r="M353" i="15"/>
  <c r="N349" i="15"/>
  <c r="M349" i="15"/>
  <c r="M345" i="15"/>
  <c r="N345" i="15"/>
  <c r="N341" i="15"/>
  <c r="M341" i="15"/>
  <c r="N337" i="15"/>
  <c r="M337" i="15"/>
  <c r="N333" i="15"/>
  <c r="M333" i="15"/>
  <c r="M329" i="15"/>
  <c r="N329" i="15"/>
  <c r="N321" i="15"/>
  <c r="M321" i="15"/>
  <c r="N317" i="15"/>
  <c r="M317" i="15"/>
  <c r="M313" i="15"/>
  <c r="N313" i="15"/>
  <c r="N309" i="15"/>
  <c r="M309" i="15"/>
  <c r="N305" i="15"/>
  <c r="M305" i="15"/>
  <c r="N301" i="15"/>
  <c r="M301" i="15"/>
  <c r="M297" i="15"/>
  <c r="N297" i="15"/>
  <c r="N289" i="15"/>
  <c r="M289" i="15"/>
  <c r="N285" i="15"/>
  <c r="M285" i="15"/>
  <c r="M281" i="15"/>
  <c r="N281" i="15"/>
  <c r="N277" i="15"/>
  <c r="M277" i="15"/>
  <c r="N273" i="15"/>
  <c r="M273" i="15"/>
  <c r="N269" i="15"/>
  <c r="M269" i="15"/>
  <c r="M265" i="15"/>
  <c r="N265" i="15"/>
  <c r="N257" i="15"/>
  <c r="M257" i="15"/>
  <c r="N253" i="15"/>
  <c r="M253" i="15"/>
  <c r="M249" i="15"/>
  <c r="N249" i="15"/>
  <c r="N245" i="15"/>
  <c r="M245" i="15"/>
  <c r="N241" i="15"/>
  <c r="M241" i="15"/>
  <c r="N237" i="15"/>
  <c r="M237" i="15"/>
  <c r="M233" i="15"/>
  <c r="N233" i="15"/>
  <c r="N225" i="15"/>
  <c r="M225" i="15"/>
  <c r="N221" i="15"/>
  <c r="M221" i="15"/>
  <c r="M217" i="15"/>
  <c r="N217" i="15"/>
  <c r="N213" i="15"/>
  <c r="M213" i="15"/>
  <c r="N209" i="15"/>
  <c r="M209" i="15"/>
  <c r="N205" i="15"/>
  <c r="M205" i="15"/>
  <c r="M201" i="15"/>
  <c r="N201" i="15"/>
  <c r="N193" i="15"/>
  <c r="M193" i="15"/>
  <c r="N189" i="15"/>
  <c r="M189" i="15"/>
  <c r="M185" i="15"/>
  <c r="N185" i="15"/>
  <c r="N181" i="15"/>
  <c r="M181" i="15"/>
  <c r="N177" i="15"/>
  <c r="M177" i="15"/>
  <c r="N173" i="15"/>
  <c r="M173" i="15"/>
  <c r="M169" i="15"/>
  <c r="N169" i="15"/>
  <c r="N161" i="15"/>
  <c r="M161" i="15"/>
  <c r="N157" i="15"/>
  <c r="M157" i="15"/>
  <c r="M153" i="15"/>
  <c r="N153" i="15"/>
  <c r="N149" i="15"/>
  <c r="M149" i="15"/>
  <c r="N145" i="15"/>
  <c r="M145" i="15"/>
  <c r="N141" i="15"/>
  <c r="M141" i="15"/>
  <c r="M137" i="15"/>
  <c r="N137" i="15"/>
  <c r="N129" i="15"/>
  <c r="M129" i="15"/>
  <c r="N125" i="15"/>
  <c r="M125" i="15"/>
  <c r="M121" i="15"/>
  <c r="N121" i="15"/>
  <c r="N117" i="15"/>
  <c r="M117" i="15"/>
  <c r="N113" i="15"/>
  <c r="M113" i="15"/>
  <c r="N109" i="15"/>
  <c r="M109" i="15"/>
  <c r="M105" i="15"/>
  <c r="N105" i="15"/>
  <c r="N97" i="15"/>
  <c r="M97" i="15"/>
  <c r="N93" i="15"/>
  <c r="M93" i="15"/>
  <c r="M89" i="15"/>
  <c r="N89" i="15"/>
  <c r="N85" i="15"/>
  <c r="M85" i="15"/>
  <c r="N81" i="15"/>
  <c r="M81" i="15"/>
  <c r="N77" i="15"/>
  <c r="M77" i="15"/>
  <c r="M73" i="15"/>
  <c r="N73" i="15"/>
  <c r="N65" i="15"/>
  <c r="M65" i="15"/>
  <c r="N61" i="15"/>
  <c r="M61" i="15"/>
  <c r="M57" i="15"/>
  <c r="N57" i="15"/>
  <c r="N53" i="15"/>
  <c r="M53" i="15"/>
  <c r="N49" i="15"/>
  <c r="M49" i="15"/>
  <c r="N45" i="15"/>
  <c r="M45" i="15"/>
  <c r="M41" i="15"/>
  <c r="N41" i="15"/>
  <c r="N33" i="15"/>
  <c r="M33" i="15"/>
  <c r="N29" i="15"/>
  <c r="M29" i="15"/>
  <c r="M25" i="15"/>
  <c r="N25" i="15"/>
  <c r="K21" i="15"/>
  <c r="M21" i="15" s="1"/>
  <c r="K17" i="15"/>
  <c r="M17" i="15" s="1"/>
  <c r="K7" i="15"/>
  <c r="M7" i="15" s="1"/>
  <c r="M488" i="15"/>
  <c r="M456" i="15"/>
  <c r="M424" i="15"/>
  <c r="M392" i="15"/>
  <c r="M229" i="15"/>
  <c r="M101" i="15"/>
  <c r="N468" i="15"/>
  <c r="M499" i="15"/>
  <c r="N499" i="15"/>
  <c r="M491" i="15"/>
  <c r="N491" i="15"/>
  <c r="M483" i="15"/>
  <c r="N483" i="15"/>
  <c r="M475" i="15"/>
  <c r="N475" i="15"/>
  <c r="M467" i="15"/>
  <c r="N467" i="15"/>
  <c r="M459" i="15"/>
  <c r="N459" i="15"/>
  <c r="M451" i="15"/>
  <c r="N451" i="15"/>
  <c r="N439" i="15"/>
  <c r="M439" i="15"/>
  <c r="N431" i="15"/>
  <c r="M431" i="15"/>
  <c r="N423" i="15"/>
  <c r="M423" i="15"/>
  <c r="N415" i="15"/>
  <c r="M415" i="15"/>
  <c r="N407" i="15"/>
  <c r="M407" i="15"/>
  <c r="N399" i="15"/>
  <c r="M399" i="15"/>
  <c r="N391" i="15"/>
  <c r="M391" i="15"/>
  <c r="N383" i="15"/>
  <c r="M383" i="15"/>
  <c r="N375" i="15"/>
  <c r="M375" i="15"/>
  <c r="N367" i="15"/>
  <c r="M367" i="15"/>
  <c r="M359" i="15"/>
  <c r="N359" i="15"/>
  <c r="M351" i="15"/>
  <c r="N351" i="15"/>
  <c r="N343" i="15"/>
  <c r="M343" i="15"/>
  <c r="N335" i="15"/>
  <c r="M335" i="15"/>
  <c r="N327" i="15"/>
  <c r="M327" i="15"/>
  <c r="N319" i="15"/>
  <c r="M319" i="15"/>
  <c r="N311" i="15"/>
  <c r="M311" i="15"/>
  <c r="N299" i="15"/>
  <c r="M299" i="15"/>
  <c r="N291" i="15"/>
  <c r="M291" i="15"/>
  <c r="N283" i="15"/>
  <c r="M283" i="15"/>
  <c r="N279" i="15"/>
  <c r="M279" i="15"/>
  <c r="N275" i="15"/>
  <c r="M275" i="15"/>
  <c r="N263" i="15"/>
  <c r="M263" i="15"/>
  <c r="N259" i="15"/>
  <c r="M259" i="15"/>
  <c r="N251" i="15"/>
  <c r="M251" i="15"/>
  <c r="N239" i="15"/>
  <c r="M239" i="15"/>
  <c r="N235" i="15"/>
  <c r="M235" i="15"/>
  <c r="N227" i="15"/>
  <c r="M227" i="15"/>
  <c r="N223" i="15"/>
  <c r="M223" i="15"/>
  <c r="N219" i="15"/>
  <c r="M219" i="15"/>
  <c r="N207" i="15"/>
  <c r="M207" i="15"/>
  <c r="N199" i="15"/>
  <c r="M199" i="15"/>
  <c r="N191" i="15"/>
  <c r="M191" i="15"/>
  <c r="N183" i="15"/>
  <c r="M183" i="15"/>
  <c r="N175" i="15"/>
  <c r="M175" i="15"/>
  <c r="N167" i="15"/>
  <c r="M167" i="15"/>
  <c r="N159" i="15"/>
  <c r="M159" i="15"/>
  <c r="N151" i="15"/>
  <c r="M151" i="15"/>
  <c r="N143" i="15"/>
  <c r="M143" i="15"/>
  <c r="N135" i="15"/>
  <c r="M135" i="15"/>
  <c r="N127" i="15"/>
  <c r="M127" i="15"/>
  <c r="N119" i="15"/>
  <c r="M119" i="15"/>
  <c r="N111" i="15"/>
  <c r="M111" i="15"/>
  <c r="N107" i="15"/>
  <c r="M107" i="15"/>
  <c r="N99" i="15"/>
  <c r="M99" i="15"/>
  <c r="N91" i="15"/>
  <c r="M91" i="15"/>
  <c r="N83" i="15"/>
  <c r="M83" i="15"/>
  <c r="N75" i="15"/>
  <c r="M75" i="15"/>
  <c r="N67" i="15"/>
  <c r="M67" i="15"/>
  <c r="N59" i="15"/>
  <c r="M59" i="15"/>
  <c r="N51" i="15"/>
  <c r="M51" i="15"/>
  <c r="N47" i="15"/>
  <c r="M47" i="15"/>
  <c r="N39" i="15"/>
  <c r="M39" i="15"/>
  <c r="N31" i="15"/>
  <c r="M31" i="15"/>
  <c r="N462" i="15"/>
  <c r="M462" i="15"/>
  <c r="N430" i="15"/>
  <c r="M430" i="15"/>
  <c r="N398" i="15"/>
  <c r="M398" i="15"/>
  <c r="N366" i="15"/>
  <c r="M366" i="15"/>
  <c r="M334" i="15"/>
  <c r="N334" i="15"/>
  <c r="M302" i="15"/>
  <c r="N302" i="15"/>
  <c r="M270" i="15"/>
  <c r="N270" i="15"/>
  <c r="M238" i="15"/>
  <c r="N238" i="15"/>
  <c r="M206" i="15"/>
  <c r="N206" i="15"/>
  <c r="M174" i="15"/>
  <c r="N174" i="15"/>
  <c r="M158" i="15"/>
  <c r="N158" i="15"/>
  <c r="M126" i="15"/>
  <c r="N126" i="15"/>
  <c r="M94" i="15"/>
  <c r="N94" i="15"/>
  <c r="M78" i="15"/>
  <c r="N78" i="15"/>
  <c r="M46" i="15"/>
  <c r="N46" i="15"/>
  <c r="M30" i="15"/>
  <c r="N30" i="15"/>
  <c r="M492" i="15"/>
  <c r="N492" i="15"/>
  <c r="N484" i="15"/>
  <c r="M484" i="15"/>
  <c r="N476" i="15"/>
  <c r="M476" i="15"/>
  <c r="M460" i="15"/>
  <c r="N460" i="15"/>
  <c r="N452" i="15"/>
  <c r="M452" i="15"/>
  <c r="N444" i="15"/>
  <c r="M444" i="15"/>
  <c r="M428" i="15"/>
  <c r="N428" i="15"/>
  <c r="N420" i="15"/>
  <c r="M420" i="15"/>
  <c r="N412" i="15"/>
  <c r="M412" i="15"/>
  <c r="M404" i="15"/>
  <c r="N404" i="15"/>
  <c r="M396" i="15"/>
  <c r="N396" i="15"/>
  <c r="N388" i="15"/>
  <c r="M388" i="15"/>
  <c r="N380" i="15"/>
  <c r="M380" i="15"/>
  <c r="M372" i="15"/>
  <c r="N372" i="15"/>
  <c r="M364" i="15"/>
  <c r="N364" i="15"/>
  <c r="N360" i="15"/>
  <c r="M360" i="15"/>
  <c r="M356" i="15"/>
  <c r="N356" i="15"/>
  <c r="N352" i="15"/>
  <c r="M352" i="15"/>
  <c r="N348" i="15"/>
  <c r="M348" i="15"/>
  <c r="N344" i="15"/>
  <c r="M344" i="15"/>
  <c r="N340" i="15"/>
  <c r="M340" i="15"/>
  <c r="N336" i="15"/>
  <c r="M336" i="15"/>
  <c r="N332" i="15"/>
  <c r="M332" i="15"/>
  <c r="N328" i="15"/>
  <c r="M328" i="15"/>
  <c r="N324" i="15"/>
  <c r="M324" i="15"/>
  <c r="N320" i="15"/>
  <c r="M320" i="15"/>
  <c r="N316" i="15"/>
  <c r="M316" i="15"/>
  <c r="N312" i="15"/>
  <c r="M312" i="15"/>
  <c r="N308" i="15"/>
  <c r="M308" i="15"/>
  <c r="N304" i="15"/>
  <c r="M304" i="15"/>
  <c r="N300" i="15"/>
  <c r="M300" i="15"/>
  <c r="N296" i="15"/>
  <c r="M296" i="15"/>
  <c r="N292" i="15"/>
  <c r="M292" i="15"/>
  <c r="N288" i="15"/>
  <c r="M288" i="15"/>
  <c r="N284" i="15"/>
  <c r="M284" i="15"/>
  <c r="N280" i="15"/>
  <c r="M280" i="15"/>
  <c r="N276" i="15"/>
  <c r="M276" i="15"/>
  <c r="N272" i="15"/>
  <c r="M272" i="15"/>
  <c r="N268" i="15"/>
  <c r="M268" i="15"/>
  <c r="N264" i="15"/>
  <c r="M264" i="15"/>
  <c r="N260" i="15"/>
  <c r="M260" i="15"/>
  <c r="N256" i="15"/>
  <c r="M256" i="15"/>
  <c r="N252" i="15"/>
  <c r="M252" i="15"/>
  <c r="N248" i="15"/>
  <c r="M248" i="15"/>
  <c r="N244" i="15"/>
  <c r="M244" i="15"/>
  <c r="N240" i="15"/>
  <c r="M240" i="15"/>
  <c r="N236" i="15"/>
  <c r="M236" i="15"/>
  <c r="N232" i="15"/>
  <c r="M232" i="15"/>
  <c r="N228" i="15"/>
  <c r="M228" i="15"/>
  <c r="N224" i="15"/>
  <c r="M224" i="15"/>
  <c r="N220" i="15"/>
  <c r="M220" i="15"/>
  <c r="N216" i="15"/>
  <c r="M216" i="15"/>
  <c r="N212" i="15"/>
  <c r="M212" i="15"/>
  <c r="N208" i="15"/>
  <c r="M208" i="15"/>
  <c r="N204" i="15"/>
  <c r="M204" i="15"/>
  <c r="N200" i="15"/>
  <c r="M200" i="15"/>
  <c r="N196" i="15"/>
  <c r="M196" i="15"/>
  <c r="N192" i="15"/>
  <c r="M192" i="15"/>
  <c r="N188" i="15"/>
  <c r="M188" i="15"/>
  <c r="N184" i="15"/>
  <c r="M184" i="15"/>
  <c r="N180" i="15"/>
  <c r="M180" i="15"/>
  <c r="N176" i="15"/>
  <c r="M176" i="15"/>
  <c r="N172" i="15"/>
  <c r="M172" i="15"/>
  <c r="N168" i="15"/>
  <c r="M168" i="15"/>
  <c r="N164" i="15"/>
  <c r="M164" i="15"/>
  <c r="N160" i="15"/>
  <c r="M160" i="15"/>
  <c r="N156" i="15"/>
  <c r="M156" i="15"/>
  <c r="N152" i="15"/>
  <c r="M152" i="15"/>
  <c r="N148" i="15"/>
  <c r="M148" i="15"/>
  <c r="N144" i="15"/>
  <c r="M144" i="15"/>
  <c r="N140" i="15"/>
  <c r="M140" i="15"/>
  <c r="N136" i="15"/>
  <c r="M136" i="15"/>
  <c r="N132" i="15"/>
  <c r="M132" i="15"/>
  <c r="N128" i="15"/>
  <c r="M128" i="15"/>
  <c r="N124" i="15"/>
  <c r="M124" i="15"/>
  <c r="N120" i="15"/>
  <c r="M120" i="15"/>
  <c r="N116" i="15"/>
  <c r="M116" i="15"/>
  <c r="N112" i="15"/>
  <c r="M112" i="15"/>
  <c r="N108" i="15"/>
  <c r="M108" i="15"/>
  <c r="N104" i="15"/>
  <c r="M104" i="15"/>
  <c r="N100" i="15"/>
  <c r="M100" i="15"/>
  <c r="N96" i="15"/>
  <c r="M96" i="15"/>
  <c r="N92" i="15"/>
  <c r="M92" i="15"/>
  <c r="N88" i="15"/>
  <c r="M88" i="15"/>
  <c r="N84" i="15"/>
  <c r="M84" i="15"/>
  <c r="N80" i="15"/>
  <c r="M80" i="15"/>
  <c r="N76" i="15"/>
  <c r="M76" i="15"/>
  <c r="N72" i="15"/>
  <c r="M72" i="15"/>
  <c r="N68" i="15"/>
  <c r="M68" i="15"/>
  <c r="N64" i="15"/>
  <c r="M64" i="15"/>
  <c r="N60" i="15"/>
  <c r="M60" i="15"/>
  <c r="N56" i="15"/>
  <c r="M56" i="15"/>
  <c r="N52" i="15"/>
  <c r="M52" i="15"/>
  <c r="N48" i="15"/>
  <c r="M48" i="15"/>
  <c r="N44" i="15"/>
  <c r="M44" i="15"/>
  <c r="N40" i="15"/>
  <c r="M40" i="15"/>
  <c r="N36" i="15"/>
  <c r="M36" i="15"/>
  <c r="N32" i="15"/>
  <c r="M32" i="15"/>
  <c r="N28" i="15"/>
  <c r="M28" i="15"/>
  <c r="N24" i="15"/>
  <c r="M24" i="15"/>
  <c r="K20" i="15"/>
  <c r="M20" i="15" s="1"/>
  <c r="K11" i="15"/>
  <c r="M11" i="15" s="1"/>
  <c r="K6" i="15"/>
  <c r="M6" i="15" s="1"/>
  <c r="M480" i="15"/>
  <c r="M448" i="15"/>
  <c r="M416" i="15"/>
  <c r="M384" i="15"/>
  <c r="M325" i="15"/>
  <c r="M197" i="15"/>
  <c r="M69" i="15"/>
  <c r="N436" i="15"/>
  <c r="D24" i="10"/>
  <c r="D25" i="10"/>
  <c r="AB11" i="9"/>
  <c r="AB12" i="9"/>
  <c r="AB13" i="9"/>
  <c r="AB14" i="9"/>
  <c r="AB15" i="9"/>
  <c r="AB16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72" i="9"/>
  <c r="AB73" i="9"/>
  <c r="AB74" i="9"/>
  <c r="AB75" i="9"/>
  <c r="AB76" i="9"/>
  <c r="AB77" i="9"/>
  <c r="AB78" i="9"/>
  <c r="AB79" i="9"/>
  <c r="AB80" i="9"/>
  <c r="AB81" i="9"/>
  <c r="AB82" i="9"/>
  <c r="AB83" i="9"/>
  <c r="AB84" i="9"/>
  <c r="AB85" i="9"/>
  <c r="AB86" i="9"/>
  <c r="AB87" i="9"/>
  <c r="AB88" i="9"/>
  <c r="AB89" i="9"/>
  <c r="AB90" i="9"/>
  <c r="AB91" i="9"/>
  <c r="AB92" i="9"/>
  <c r="AB93" i="9"/>
  <c r="AB94" i="9"/>
  <c r="AB95" i="9"/>
  <c r="AB96" i="9"/>
  <c r="AB97" i="9"/>
  <c r="AB98" i="9"/>
  <c r="AB99" i="9"/>
  <c r="AB100" i="9"/>
  <c r="AB101" i="9"/>
  <c r="AB102" i="9"/>
  <c r="AB103" i="9"/>
  <c r="AB104" i="9"/>
  <c r="AB105" i="9"/>
  <c r="AB106" i="9"/>
  <c r="AB107" i="9"/>
  <c r="AB108" i="9"/>
  <c r="AB109" i="9"/>
  <c r="AB110" i="9"/>
  <c r="AB111" i="9"/>
  <c r="AB112" i="9"/>
  <c r="AB113" i="9"/>
  <c r="AB114" i="9"/>
  <c r="AB115" i="9"/>
  <c r="AB116" i="9"/>
  <c r="AB117" i="9"/>
  <c r="AB118" i="9"/>
  <c r="AB119" i="9"/>
  <c r="AB120" i="9"/>
  <c r="AB121" i="9"/>
  <c r="AB122" i="9"/>
  <c r="AB123" i="9"/>
  <c r="AB124" i="9"/>
  <c r="AB125" i="9"/>
  <c r="AB126" i="9"/>
  <c r="AB127" i="9"/>
  <c r="AB128" i="9"/>
  <c r="AB129" i="9"/>
  <c r="AB130" i="9"/>
  <c r="AB131" i="9"/>
  <c r="AB132" i="9"/>
  <c r="AB133" i="9"/>
  <c r="AB134" i="9"/>
  <c r="AB135" i="9"/>
  <c r="AB136" i="9"/>
  <c r="AB137" i="9"/>
  <c r="AB138" i="9"/>
  <c r="AB139" i="9"/>
  <c r="AB140" i="9"/>
  <c r="AB141" i="9"/>
  <c r="AB142" i="9"/>
  <c r="AB143" i="9"/>
  <c r="AB144" i="9"/>
  <c r="AB145" i="9"/>
  <c r="AB146" i="9"/>
  <c r="AB147" i="9"/>
  <c r="AB148" i="9"/>
  <c r="AB149" i="9"/>
  <c r="AB150" i="9"/>
  <c r="AB151" i="9"/>
  <c r="AB152" i="9"/>
  <c r="AB153" i="9"/>
  <c r="AB154" i="9"/>
  <c r="AB155" i="9"/>
  <c r="AB156" i="9"/>
  <c r="AB157" i="9"/>
  <c r="AB158" i="9"/>
  <c r="AB159" i="9"/>
  <c r="AB160" i="9"/>
  <c r="AB161" i="9"/>
  <c r="AB162" i="9"/>
  <c r="AB163" i="9"/>
  <c r="AB164" i="9"/>
  <c r="AB165" i="9"/>
  <c r="AB166" i="9"/>
  <c r="AB167" i="9"/>
  <c r="AB168" i="9"/>
  <c r="AB169" i="9"/>
  <c r="AB170" i="9"/>
  <c r="AB171" i="9"/>
  <c r="AB172" i="9"/>
  <c r="AB173" i="9"/>
  <c r="AB174" i="9"/>
  <c r="AB175" i="9"/>
  <c r="AB176" i="9"/>
  <c r="AB177" i="9"/>
  <c r="AB178" i="9"/>
  <c r="AB179" i="9"/>
  <c r="AB180" i="9"/>
  <c r="AB181" i="9"/>
  <c r="AB182" i="9"/>
  <c r="AB183" i="9"/>
  <c r="AB184" i="9"/>
  <c r="AB185" i="9"/>
  <c r="AB186" i="9"/>
  <c r="AB187" i="9"/>
  <c r="AB188" i="9"/>
  <c r="AB189" i="9"/>
  <c r="AB190" i="9"/>
  <c r="AB191" i="9"/>
  <c r="AB192" i="9"/>
  <c r="AB193" i="9"/>
  <c r="AB194" i="9"/>
  <c r="AB195" i="9"/>
  <c r="AB196" i="9"/>
  <c r="AB197" i="9"/>
  <c r="AB198" i="9"/>
  <c r="AB199" i="9"/>
  <c r="AB200" i="9"/>
  <c r="AB201" i="9"/>
  <c r="AB202" i="9"/>
  <c r="AB203" i="9"/>
  <c r="AB204" i="9"/>
  <c r="AB205" i="9"/>
  <c r="AB206" i="9"/>
  <c r="AB207" i="9"/>
  <c r="AB208" i="9"/>
  <c r="AB209" i="9"/>
  <c r="AB210" i="9"/>
  <c r="AB211" i="9"/>
  <c r="AB212" i="9"/>
  <c r="AB213" i="9"/>
  <c r="AB214" i="9"/>
  <c r="AB215" i="9"/>
  <c r="AB216" i="9"/>
  <c r="AB217" i="9"/>
  <c r="AB218" i="9"/>
  <c r="AB219" i="9"/>
  <c r="AB220" i="9"/>
  <c r="AB221" i="9"/>
  <c r="AB222" i="9"/>
  <c r="AB223" i="9"/>
  <c r="AB224" i="9"/>
  <c r="AB225" i="9"/>
  <c r="AB226" i="9"/>
  <c r="AB227" i="9"/>
  <c r="AB228" i="9"/>
  <c r="AB229" i="9"/>
  <c r="AB230" i="9"/>
  <c r="AB231" i="9"/>
  <c r="AB232" i="9"/>
  <c r="AB233" i="9"/>
  <c r="AB234" i="9"/>
  <c r="AB235" i="9"/>
  <c r="AB236" i="9"/>
  <c r="AB237" i="9"/>
  <c r="AB238" i="9"/>
  <c r="AB239" i="9"/>
  <c r="AB240" i="9"/>
  <c r="AB241" i="9"/>
  <c r="AB242" i="9"/>
  <c r="AB243" i="9"/>
  <c r="AB244" i="9"/>
  <c r="AB245" i="9"/>
  <c r="AB246" i="9"/>
  <c r="AB247" i="9"/>
  <c r="AB248" i="9"/>
  <c r="AB249" i="9"/>
  <c r="AB250" i="9"/>
  <c r="AB251" i="9"/>
  <c r="AB252" i="9"/>
  <c r="AB253" i="9"/>
  <c r="AB254" i="9"/>
  <c r="AB255" i="9"/>
  <c r="AB256" i="9"/>
  <c r="AB257" i="9"/>
  <c r="AB258" i="9"/>
  <c r="AB259" i="9"/>
  <c r="AB260" i="9"/>
  <c r="AB261" i="9"/>
  <c r="AB262" i="9"/>
  <c r="AB263" i="9"/>
  <c r="AB264" i="9"/>
  <c r="AB265" i="9"/>
  <c r="AB266" i="9"/>
  <c r="AB267" i="9"/>
  <c r="AB268" i="9"/>
  <c r="AB269" i="9"/>
  <c r="AB270" i="9"/>
  <c r="AB271" i="9"/>
  <c r="AB272" i="9"/>
  <c r="AB273" i="9"/>
  <c r="AB274" i="9"/>
  <c r="AB275" i="9"/>
  <c r="AB276" i="9"/>
  <c r="AB277" i="9"/>
  <c r="AB278" i="9"/>
  <c r="AB279" i="9"/>
  <c r="AB280" i="9"/>
  <c r="AB281" i="9"/>
  <c r="AB282" i="9"/>
  <c r="AB283" i="9"/>
  <c r="AB284" i="9"/>
  <c r="AB285" i="9"/>
  <c r="AB286" i="9"/>
  <c r="AB287" i="9"/>
  <c r="AB288" i="9"/>
  <c r="AB289" i="9"/>
  <c r="AB290" i="9"/>
  <c r="AB291" i="9"/>
  <c r="AB292" i="9"/>
  <c r="AB293" i="9"/>
  <c r="AB294" i="9"/>
  <c r="AB295" i="9"/>
  <c r="AB296" i="9"/>
  <c r="AB297" i="9"/>
  <c r="AB298" i="9"/>
  <c r="AB299" i="9"/>
  <c r="AB300" i="9"/>
  <c r="AB301" i="9"/>
  <c r="AB302" i="9"/>
  <c r="AB303" i="9"/>
  <c r="AB304" i="9"/>
  <c r="AB305" i="9"/>
  <c r="AB306" i="9"/>
  <c r="AB307" i="9"/>
  <c r="AB308" i="9"/>
  <c r="AB309" i="9"/>
  <c r="AB310" i="9"/>
  <c r="AB311" i="9"/>
  <c r="AB312" i="9"/>
  <c r="AB313" i="9"/>
  <c r="AB314" i="9"/>
  <c r="AB315" i="9"/>
  <c r="AB316" i="9"/>
  <c r="AB317" i="9"/>
  <c r="AB318" i="9"/>
  <c r="AB319" i="9"/>
  <c r="AB320" i="9"/>
  <c r="AB321" i="9"/>
  <c r="AB322" i="9"/>
  <c r="AB323" i="9"/>
  <c r="AB324" i="9"/>
  <c r="AB325" i="9"/>
  <c r="AB326" i="9"/>
  <c r="AB327" i="9"/>
  <c r="AB328" i="9"/>
  <c r="AB329" i="9"/>
  <c r="AB330" i="9"/>
  <c r="AB331" i="9"/>
  <c r="AB332" i="9"/>
  <c r="AB333" i="9"/>
  <c r="AB334" i="9"/>
  <c r="AB335" i="9"/>
  <c r="AB336" i="9"/>
  <c r="AB337" i="9"/>
  <c r="AB338" i="9"/>
  <c r="AB339" i="9"/>
  <c r="AB340" i="9"/>
  <c r="AB341" i="9"/>
  <c r="AB342" i="9"/>
  <c r="AB343" i="9"/>
  <c r="AB344" i="9"/>
  <c r="AB345" i="9"/>
  <c r="AB346" i="9"/>
  <c r="AB347" i="9"/>
  <c r="AB348" i="9"/>
  <c r="AB349" i="9"/>
  <c r="AB350" i="9"/>
  <c r="AB351" i="9"/>
  <c r="AB352" i="9"/>
  <c r="AB353" i="9"/>
  <c r="AB354" i="9"/>
  <c r="AB355" i="9"/>
  <c r="AB356" i="9"/>
  <c r="AB357" i="9"/>
  <c r="AB358" i="9"/>
  <c r="AB359" i="9"/>
  <c r="AB360" i="9"/>
  <c r="AB361" i="9"/>
  <c r="AB362" i="9"/>
  <c r="AB363" i="9"/>
  <c r="AB364" i="9"/>
  <c r="AB365" i="9"/>
  <c r="AB366" i="9"/>
  <c r="AB367" i="9"/>
  <c r="AB368" i="9"/>
  <c r="AB369" i="9"/>
  <c r="AB370" i="9"/>
  <c r="AB371" i="9"/>
  <c r="AB372" i="9"/>
  <c r="AB373" i="9"/>
  <c r="AB374" i="9"/>
  <c r="AB375" i="9"/>
  <c r="AB376" i="9"/>
  <c r="AB377" i="9"/>
  <c r="AB378" i="9"/>
  <c r="AB379" i="9"/>
  <c r="AB380" i="9"/>
  <c r="AB381" i="9"/>
  <c r="AB382" i="9"/>
  <c r="AB383" i="9"/>
  <c r="AB384" i="9"/>
  <c r="AB385" i="9"/>
  <c r="AB386" i="9"/>
  <c r="AB387" i="9"/>
  <c r="AB388" i="9"/>
  <c r="AB389" i="9"/>
  <c r="AB390" i="9"/>
  <c r="AB391" i="9"/>
  <c r="AB392" i="9"/>
  <c r="AB393" i="9"/>
  <c r="AB394" i="9"/>
  <c r="AB395" i="9"/>
  <c r="AB396" i="9"/>
  <c r="AB397" i="9"/>
  <c r="AB398" i="9"/>
  <c r="AB399" i="9"/>
  <c r="AB400" i="9"/>
  <c r="AB401" i="9"/>
  <c r="AB402" i="9"/>
  <c r="AB403" i="9"/>
  <c r="AB404" i="9"/>
  <c r="AB405" i="9"/>
  <c r="AB406" i="9"/>
  <c r="AB407" i="9"/>
  <c r="AB408" i="9"/>
  <c r="AB409" i="9"/>
  <c r="AB410" i="9"/>
  <c r="AB411" i="9"/>
  <c r="AB412" i="9"/>
  <c r="AB413" i="9"/>
  <c r="AB414" i="9"/>
  <c r="AB415" i="9"/>
  <c r="AB416" i="9"/>
  <c r="AB417" i="9"/>
  <c r="AB418" i="9"/>
  <c r="AB419" i="9"/>
  <c r="AB420" i="9"/>
  <c r="AB421" i="9"/>
  <c r="AB422" i="9"/>
  <c r="AB423" i="9"/>
  <c r="AB424" i="9"/>
  <c r="AB425" i="9"/>
  <c r="AB426" i="9"/>
  <c r="AB427" i="9"/>
  <c r="AB428" i="9"/>
  <c r="AB429" i="9"/>
  <c r="AB430" i="9"/>
  <c r="AB431" i="9"/>
  <c r="AB432" i="9"/>
  <c r="AB433" i="9"/>
  <c r="AB434" i="9"/>
  <c r="AB435" i="9"/>
  <c r="AB436" i="9"/>
  <c r="AB437" i="9"/>
  <c r="AB438" i="9"/>
  <c r="AB439" i="9"/>
  <c r="AB440" i="9"/>
  <c r="AB441" i="9"/>
  <c r="AB442" i="9"/>
  <c r="AB443" i="9"/>
  <c r="AB444" i="9"/>
  <c r="AB445" i="9"/>
  <c r="AB446" i="9"/>
  <c r="AB447" i="9"/>
  <c r="AB448" i="9"/>
  <c r="AB449" i="9"/>
  <c r="AB450" i="9"/>
  <c r="AB451" i="9"/>
  <c r="AB452" i="9"/>
  <c r="AB453" i="9"/>
  <c r="AB454" i="9"/>
  <c r="AB455" i="9"/>
  <c r="AB456" i="9"/>
  <c r="AB457" i="9"/>
  <c r="AB458" i="9"/>
  <c r="AB459" i="9"/>
  <c r="AB460" i="9"/>
  <c r="AB461" i="9"/>
  <c r="AB462" i="9"/>
  <c r="AB463" i="9"/>
  <c r="AB464" i="9"/>
  <c r="AB465" i="9"/>
  <c r="AB466" i="9"/>
  <c r="AB467" i="9"/>
  <c r="AB468" i="9"/>
  <c r="AB469" i="9"/>
  <c r="AB470" i="9"/>
  <c r="AB471" i="9"/>
  <c r="AB472" i="9"/>
  <c r="AB473" i="9"/>
  <c r="AB474" i="9"/>
  <c r="AB475" i="9"/>
  <c r="AB476" i="9"/>
  <c r="AB477" i="9"/>
  <c r="AB478" i="9"/>
  <c r="AB479" i="9"/>
  <c r="AB480" i="9"/>
  <c r="AB481" i="9"/>
  <c r="AB482" i="9"/>
  <c r="AB483" i="9"/>
  <c r="AB484" i="9"/>
  <c r="AB485" i="9"/>
  <c r="AB486" i="9"/>
  <c r="AB487" i="9"/>
  <c r="AB488" i="9"/>
  <c r="AB489" i="9"/>
  <c r="AB490" i="9"/>
  <c r="AB491" i="9"/>
  <c r="AB492" i="9"/>
  <c r="AB493" i="9"/>
  <c r="AB494" i="9"/>
  <c r="AB495" i="9"/>
  <c r="AB496" i="9"/>
  <c r="AB497" i="9"/>
  <c r="AB498" i="9"/>
  <c r="AB499" i="9"/>
  <c r="AB500" i="9"/>
  <c r="AB501" i="9"/>
  <c r="AB502" i="9"/>
  <c r="AB503" i="9"/>
  <c r="AB504" i="9"/>
  <c r="AB505" i="9"/>
  <c r="M18" i="24"/>
  <c r="N18" i="24" s="1"/>
  <c r="M17" i="24"/>
  <c r="N17" i="24" s="1"/>
  <c r="M16" i="24"/>
  <c r="N16" i="24" s="1"/>
  <c r="M15" i="24"/>
  <c r="N15" i="24" s="1"/>
  <c r="M14" i="24"/>
  <c r="N14" i="24" s="1"/>
  <c r="M13" i="24"/>
  <c r="N13" i="24" s="1"/>
  <c r="M12" i="24"/>
  <c r="N12" i="24" s="1"/>
  <c r="M11" i="24"/>
  <c r="N11" i="24" s="1"/>
  <c r="M10" i="24"/>
  <c r="N10" i="24" s="1"/>
  <c r="M9" i="24"/>
  <c r="N9" i="24" s="1"/>
  <c r="M8" i="24"/>
  <c r="N8" i="24" s="1"/>
  <c r="M7" i="24"/>
  <c r="N7" i="24" s="1"/>
  <c r="M6" i="24"/>
  <c r="N6" i="24" s="1"/>
  <c r="M5" i="24"/>
  <c r="N5" i="24" s="1"/>
  <c r="M4" i="24"/>
  <c r="N4" i="24" s="1"/>
  <c r="M3" i="24"/>
  <c r="N3" i="24" s="1"/>
  <c r="M2" i="24"/>
  <c r="N2" i="24" s="1"/>
  <c r="V23" i="5"/>
  <c r="U23" i="5"/>
  <c r="T23" i="5"/>
  <c r="S23" i="5"/>
  <c r="R23" i="5"/>
  <c r="Q23" i="5"/>
  <c r="P23" i="5"/>
  <c r="V22" i="5"/>
  <c r="U22" i="5"/>
  <c r="T22" i="5"/>
  <c r="S22" i="5"/>
  <c r="R22" i="5"/>
  <c r="Q22" i="5"/>
  <c r="P22" i="5"/>
  <c r="Y9" i="5" l="1"/>
  <c r="H10" i="16"/>
  <c r="Y8" i="5"/>
  <c r="H9" i="16"/>
  <c r="W23" i="5"/>
  <c r="X23" i="5" s="1"/>
  <c r="W22" i="5"/>
  <c r="X22" i="5" s="1"/>
  <c r="I28" i="9" l="1"/>
  <c r="H24" i="16" s="1"/>
  <c r="I27" i="9"/>
  <c r="H23" i="16" s="1"/>
  <c r="L13" i="9"/>
  <c r="L27" i="9"/>
  <c r="L28" i="9"/>
  <c r="Z8" i="5"/>
  <c r="U13" i="9" s="1"/>
  <c r="V9" i="16" s="1"/>
  <c r="O13" i="9"/>
  <c r="O9" i="16" s="1"/>
  <c r="L14" i="9"/>
  <c r="Z9" i="5"/>
  <c r="U14" i="9" s="1"/>
  <c r="V10" i="16" s="1"/>
  <c r="O14" i="9"/>
  <c r="O10" i="16" s="1"/>
  <c r="Y23" i="5"/>
  <c r="Y22" i="5"/>
  <c r="O27" i="9" l="1"/>
  <c r="O23" i="16" s="1"/>
  <c r="O28" i="9"/>
  <c r="O24" i="16" s="1"/>
  <c r="Z22" i="5"/>
  <c r="U27" i="9" s="1"/>
  <c r="Z23" i="5"/>
  <c r="U28" i="9" s="1"/>
  <c r="R27" i="9"/>
  <c r="T27" i="9" s="1"/>
  <c r="X27" i="9" l="1"/>
  <c r="Z27" i="9" s="1"/>
  <c r="V23" i="16"/>
  <c r="Y12" i="9"/>
  <c r="S12" i="9"/>
  <c r="X20" i="9" l="1"/>
  <c r="Z20" i="9" s="1"/>
  <c r="AA20" i="9" s="1"/>
  <c r="AL20" i="9" s="1"/>
  <c r="AG20" i="9"/>
  <c r="N27" i="9"/>
  <c r="B4" i="10"/>
  <c r="AA27" i="9" l="1"/>
  <c r="R4" i="10"/>
  <c r="G9" i="9" s="1"/>
  <c r="AC23" i="16" l="1"/>
  <c r="AD23" i="16"/>
  <c r="X14" i="9"/>
  <c r="Z14" i="9" s="1"/>
  <c r="AI10" i="16" s="1"/>
  <c r="N14" i="9"/>
  <c r="I10" i="16" s="1"/>
  <c r="AG10" i="16" s="1"/>
  <c r="R14" i="9"/>
  <c r="T14" i="9" s="1"/>
  <c r="AH10" i="16" s="1"/>
  <c r="R13" i="9"/>
  <c r="T13" i="9" s="1"/>
  <c r="AH9" i="16" s="1"/>
  <c r="X13" i="9"/>
  <c r="Z13" i="9" s="1"/>
  <c r="AI9" i="16" s="1"/>
  <c r="N13" i="9"/>
  <c r="I9" i="16" s="1"/>
  <c r="AG9" i="16" s="1"/>
  <c r="M57" i="16"/>
  <c r="N57" i="16"/>
  <c r="P57" i="16"/>
  <c r="AH57" i="16" s="1"/>
  <c r="T57" i="16"/>
  <c r="U57" i="16"/>
  <c r="W57" i="16"/>
  <c r="AI57" i="16" s="1"/>
  <c r="AA57" i="16"/>
  <c r="M58" i="16"/>
  <c r="N58" i="16"/>
  <c r="P58" i="16"/>
  <c r="AH58" i="16" s="1"/>
  <c r="T58" i="16"/>
  <c r="U58" i="16"/>
  <c r="W58" i="16"/>
  <c r="AI58" i="16" s="1"/>
  <c r="AA58" i="16"/>
  <c r="M59" i="16"/>
  <c r="N59" i="16"/>
  <c r="P59" i="16"/>
  <c r="AH59" i="16" s="1"/>
  <c r="T59" i="16"/>
  <c r="U59" i="16"/>
  <c r="W59" i="16"/>
  <c r="AI59" i="16" s="1"/>
  <c r="AA59" i="16"/>
  <c r="M60" i="16"/>
  <c r="N60" i="16"/>
  <c r="P60" i="16"/>
  <c r="AH60" i="16" s="1"/>
  <c r="T60" i="16"/>
  <c r="U60" i="16"/>
  <c r="W60" i="16"/>
  <c r="AI60" i="16" s="1"/>
  <c r="AA60" i="16"/>
  <c r="M61" i="16"/>
  <c r="N61" i="16"/>
  <c r="P61" i="16"/>
  <c r="AH61" i="16" s="1"/>
  <c r="T61" i="16"/>
  <c r="U61" i="16"/>
  <c r="W61" i="16"/>
  <c r="AI61" i="16" s="1"/>
  <c r="AA61" i="16"/>
  <c r="M62" i="16"/>
  <c r="N62" i="16"/>
  <c r="P62" i="16"/>
  <c r="AH62" i="16" s="1"/>
  <c r="T62" i="16"/>
  <c r="U62" i="16"/>
  <c r="W62" i="16"/>
  <c r="AI62" i="16" s="1"/>
  <c r="AA62" i="16"/>
  <c r="M63" i="16"/>
  <c r="N63" i="16"/>
  <c r="P63" i="16"/>
  <c r="AH63" i="16" s="1"/>
  <c r="T63" i="16"/>
  <c r="U63" i="16"/>
  <c r="W63" i="16"/>
  <c r="AI63" i="16" s="1"/>
  <c r="AA63" i="16"/>
  <c r="M64" i="16"/>
  <c r="N64" i="16"/>
  <c r="P64" i="16"/>
  <c r="AH64" i="16" s="1"/>
  <c r="T64" i="16"/>
  <c r="U64" i="16"/>
  <c r="W64" i="16"/>
  <c r="AI64" i="16" s="1"/>
  <c r="AA64" i="16"/>
  <c r="M65" i="16"/>
  <c r="N65" i="16"/>
  <c r="P65" i="16"/>
  <c r="AH65" i="16" s="1"/>
  <c r="T65" i="16"/>
  <c r="U65" i="16"/>
  <c r="W65" i="16"/>
  <c r="AI65" i="16" s="1"/>
  <c r="AA65" i="16"/>
  <c r="M66" i="16"/>
  <c r="N66" i="16"/>
  <c r="P66" i="16"/>
  <c r="AH66" i="16" s="1"/>
  <c r="T66" i="16"/>
  <c r="U66" i="16"/>
  <c r="W66" i="16"/>
  <c r="AI66" i="16" s="1"/>
  <c r="AA66" i="16"/>
  <c r="M67" i="16"/>
  <c r="N67" i="16"/>
  <c r="P67" i="16"/>
  <c r="AH67" i="16" s="1"/>
  <c r="T67" i="16"/>
  <c r="U67" i="16"/>
  <c r="W67" i="16"/>
  <c r="AI67" i="16" s="1"/>
  <c r="AA67" i="16"/>
  <c r="M68" i="16"/>
  <c r="N68" i="16"/>
  <c r="P68" i="16"/>
  <c r="AH68" i="16" s="1"/>
  <c r="T68" i="16"/>
  <c r="U68" i="16"/>
  <c r="W68" i="16"/>
  <c r="AI68" i="16" s="1"/>
  <c r="AA68" i="16"/>
  <c r="M69" i="16"/>
  <c r="N69" i="16"/>
  <c r="P69" i="16"/>
  <c r="AH69" i="16" s="1"/>
  <c r="T69" i="16"/>
  <c r="U69" i="16"/>
  <c r="W69" i="16"/>
  <c r="AI69" i="16" s="1"/>
  <c r="AA69" i="16"/>
  <c r="M70" i="16"/>
  <c r="N70" i="16"/>
  <c r="P70" i="16"/>
  <c r="AH70" i="16" s="1"/>
  <c r="T70" i="16"/>
  <c r="U70" i="16"/>
  <c r="W70" i="16"/>
  <c r="AI70" i="16" s="1"/>
  <c r="AA70" i="16"/>
  <c r="M71" i="16"/>
  <c r="N71" i="16"/>
  <c r="P71" i="16"/>
  <c r="AH71" i="16" s="1"/>
  <c r="T71" i="16"/>
  <c r="U71" i="16"/>
  <c r="W71" i="16"/>
  <c r="AI71" i="16" s="1"/>
  <c r="AA71" i="16"/>
  <c r="M72" i="16"/>
  <c r="N72" i="16"/>
  <c r="P72" i="16"/>
  <c r="AH72" i="16" s="1"/>
  <c r="T72" i="16"/>
  <c r="U72" i="16"/>
  <c r="W72" i="16"/>
  <c r="AI72" i="16" s="1"/>
  <c r="AA72" i="16"/>
  <c r="M73" i="16"/>
  <c r="N73" i="16"/>
  <c r="P73" i="16"/>
  <c r="AH73" i="16" s="1"/>
  <c r="T73" i="16"/>
  <c r="U73" i="16"/>
  <c r="W73" i="16"/>
  <c r="AI73" i="16" s="1"/>
  <c r="AA73" i="16"/>
  <c r="M74" i="16"/>
  <c r="N74" i="16"/>
  <c r="P74" i="16"/>
  <c r="AH74" i="16" s="1"/>
  <c r="T74" i="16"/>
  <c r="U74" i="16"/>
  <c r="W74" i="16"/>
  <c r="AI74" i="16" s="1"/>
  <c r="AA74" i="16"/>
  <c r="M75" i="16"/>
  <c r="N75" i="16"/>
  <c r="P75" i="16"/>
  <c r="AH75" i="16" s="1"/>
  <c r="T75" i="16"/>
  <c r="U75" i="16"/>
  <c r="W75" i="16"/>
  <c r="AI75" i="16" s="1"/>
  <c r="AA75" i="16"/>
  <c r="M76" i="16"/>
  <c r="N76" i="16"/>
  <c r="P76" i="16"/>
  <c r="AH76" i="16" s="1"/>
  <c r="T76" i="16"/>
  <c r="U76" i="16"/>
  <c r="W76" i="16"/>
  <c r="AI76" i="16" s="1"/>
  <c r="AA76" i="16"/>
  <c r="M77" i="16"/>
  <c r="N77" i="16"/>
  <c r="P77" i="16"/>
  <c r="AH77" i="16" s="1"/>
  <c r="T77" i="16"/>
  <c r="U77" i="16"/>
  <c r="W77" i="16"/>
  <c r="AI77" i="16" s="1"/>
  <c r="AA77" i="16"/>
  <c r="M78" i="16"/>
  <c r="N78" i="16"/>
  <c r="P78" i="16"/>
  <c r="AH78" i="16" s="1"/>
  <c r="T78" i="16"/>
  <c r="U78" i="16"/>
  <c r="W78" i="16"/>
  <c r="AI78" i="16" s="1"/>
  <c r="AA78" i="16"/>
  <c r="M79" i="16"/>
  <c r="N79" i="16"/>
  <c r="P79" i="16"/>
  <c r="AH79" i="16" s="1"/>
  <c r="T79" i="16"/>
  <c r="U79" i="16"/>
  <c r="W79" i="16"/>
  <c r="AI79" i="16" s="1"/>
  <c r="AA79" i="16"/>
  <c r="M80" i="16"/>
  <c r="N80" i="16"/>
  <c r="P80" i="16"/>
  <c r="AH80" i="16" s="1"/>
  <c r="T80" i="16"/>
  <c r="U80" i="16"/>
  <c r="W80" i="16"/>
  <c r="AI80" i="16" s="1"/>
  <c r="AA80" i="16"/>
  <c r="M81" i="16"/>
  <c r="N81" i="16"/>
  <c r="P81" i="16"/>
  <c r="AH81" i="16" s="1"/>
  <c r="T81" i="16"/>
  <c r="U81" i="16"/>
  <c r="W81" i="16"/>
  <c r="AI81" i="16" s="1"/>
  <c r="AA81" i="16"/>
  <c r="M82" i="16"/>
  <c r="N82" i="16"/>
  <c r="P82" i="16"/>
  <c r="AH82" i="16" s="1"/>
  <c r="T82" i="16"/>
  <c r="U82" i="16"/>
  <c r="W82" i="16"/>
  <c r="AI82" i="16" s="1"/>
  <c r="AA82" i="16"/>
  <c r="M83" i="16"/>
  <c r="N83" i="16"/>
  <c r="P83" i="16"/>
  <c r="AH83" i="16" s="1"/>
  <c r="T83" i="16"/>
  <c r="U83" i="16"/>
  <c r="W83" i="16"/>
  <c r="AI83" i="16" s="1"/>
  <c r="AA83" i="16"/>
  <c r="M84" i="16"/>
  <c r="N84" i="16"/>
  <c r="P84" i="16"/>
  <c r="AH84" i="16" s="1"/>
  <c r="T84" i="16"/>
  <c r="U84" i="16"/>
  <c r="W84" i="16"/>
  <c r="AI84" i="16" s="1"/>
  <c r="AA84" i="16"/>
  <c r="M85" i="16"/>
  <c r="N85" i="16"/>
  <c r="P85" i="16"/>
  <c r="AH85" i="16" s="1"/>
  <c r="T85" i="16"/>
  <c r="U85" i="16"/>
  <c r="W85" i="16"/>
  <c r="AI85" i="16" s="1"/>
  <c r="AA85" i="16"/>
  <c r="M86" i="16"/>
  <c r="N86" i="16"/>
  <c r="P86" i="16"/>
  <c r="AH86" i="16" s="1"/>
  <c r="T86" i="16"/>
  <c r="U86" i="16"/>
  <c r="W86" i="16"/>
  <c r="AI86" i="16" s="1"/>
  <c r="AA86" i="16"/>
  <c r="M87" i="16"/>
  <c r="N87" i="16"/>
  <c r="P87" i="16"/>
  <c r="AH87" i="16" s="1"/>
  <c r="T87" i="16"/>
  <c r="U87" i="16"/>
  <c r="W87" i="16"/>
  <c r="AI87" i="16" s="1"/>
  <c r="AA87" i="16"/>
  <c r="M88" i="16"/>
  <c r="N88" i="16"/>
  <c r="P88" i="16"/>
  <c r="AH88" i="16" s="1"/>
  <c r="T88" i="16"/>
  <c r="U88" i="16"/>
  <c r="W88" i="16"/>
  <c r="AI88" i="16" s="1"/>
  <c r="AA88" i="16"/>
  <c r="M89" i="16"/>
  <c r="N89" i="16"/>
  <c r="P89" i="16"/>
  <c r="AH89" i="16" s="1"/>
  <c r="T89" i="16"/>
  <c r="U89" i="16"/>
  <c r="W89" i="16"/>
  <c r="AI89" i="16" s="1"/>
  <c r="AA89" i="16"/>
  <c r="M90" i="16"/>
  <c r="N90" i="16"/>
  <c r="P90" i="16"/>
  <c r="AH90" i="16" s="1"/>
  <c r="T90" i="16"/>
  <c r="U90" i="16"/>
  <c r="W90" i="16"/>
  <c r="AI90" i="16" s="1"/>
  <c r="AA90" i="16"/>
  <c r="M91" i="16"/>
  <c r="N91" i="16"/>
  <c r="P91" i="16"/>
  <c r="AH91" i="16" s="1"/>
  <c r="T91" i="16"/>
  <c r="U91" i="16"/>
  <c r="W91" i="16"/>
  <c r="AI91" i="16" s="1"/>
  <c r="AA91" i="16"/>
  <c r="M92" i="16"/>
  <c r="N92" i="16"/>
  <c r="P92" i="16"/>
  <c r="AH92" i="16" s="1"/>
  <c r="T92" i="16"/>
  <c r="U92" i="16"/>
  <c r="W92" i="16"/>
  <c r="AI92" i="16" s="1"/>
  <c r="AA92" i="16"/>
  <c r="M93" i="16"/>
  <c r="N93" i="16"/>
  <c r="P93" i="16"/>
  <c r="AH93" i="16" s="1"/>
  <c r="T93" i="16"/>
  <c r="U93" i="16"/>
  <c r="W93" i="16"/>
  <c r="AI93" i="16" s="1"/>
  <c r="AA93" i="16"/>
  <c r="M94" i="16"/>
  <c r="N94" i="16"/>
  <c r="P94" i="16"/>
  <c r="AH94" i="16" s="1"/>
  <c r="T94" i="16"/>
  <c r="U94" i="16"/>
  <c r="W94" i="16"/>
  <c r="AI94" i="16" s="1"/>
  <c r="AA94" i="16"/>
  <c r="M95" i="16"/>
  <c r="N95" i="16"/>
  <c r="P95" i="16"/>
  <c r="AH95" i="16" s="1"/>
  <c r="T95" i="16"/>
  <c r="U95" i="16"/>
  <c r="W95" i="16"/>
  <c r="AI95" i="16" s="1"/>
  <c r="AA95" i="16"/>
  <c r="M96" i="16"/>
  <c r="N96" i="16"/>
  <c r="P96" i="16"/>
  <c r="AH96" i="16" s="1"/>
  <c r="T96" i="16"/>
  <c r="U96" i="16"/>
  <c r="W96" i="16"/>
  <c r="AI96" i="16" s="1"/>
  <c r="AA96" i="16"/>
  <c r="M97" i="16"/>
  <c r="N97" i="16"/>
  <c r="P97" i="16"/>
  <c r="AH97" i="16" s="1"/>
  <c r="T97" i="16"/>
  <c r="U97" i="16"/>
  <c r="W97" i="16"/>
  <c r="AI97" i="16" s="1"/>
  <c r="AA97" i="16"/>
  <c r="M98" i="16"/>
  <c r="N98" i="16"/>
  <c r="P98" i="16"/>
  <c r="AH98" i="16" s="1"/>
  <c r="T98" i="16"/>
  <c r="U98" i="16"/>
  <c r="W98" i="16"/>
  <c r="AI98" i="16" s="1"/>
  <c r="AA98" i="16"/>
  <c r="M99" i="16"/>
  <c r="N99" i="16"/>
  <c r="P99" i="16"/>
  <c r="AH99" i="16" s="1"/>
  <c r="T99" i="16"/>
  <c r="U99" i="16"/>
  <c r="W99" i="16"/>
  <c r="AI99" i="16" s="1"/>
  <c r="AA99" i="16"/>
  <c r="M100" i="16"/>
  <c r="N100" i="16"/>
  <c r="P100" i="16"/>
  <c r="AH100" i="16" s="1"/>
  <c r="T100" i="16"/>
  <c r="U100" i="16"/>
  <c r="W100" i="16"/>
  <c r="AI100" i="16" s="1"/>
  <c r="AA100" i="16"/>
  <c r="M101" i="16"/>
  <c r="N101" i="16"/>
  <c r="P101" i="16"/>
  <c r="AH101" i="16" s="1"/>
  <c r="T101" i="16"/>
  <c r="U101" i="16"/>
  <c r="W101" i="16"/>
  <c r="AI101" i="16" s="1"/>
  <c r="AA101" i="16"/>
  <c r="M102" i="16"/>
  <c r="N102" i="16"/>
  <c r="P102" i="16"/>
  <c r="AH102" i="16" s="1"/>
  <c r="T102" i="16"/>
  <c r="U102" i="16"/>
  <c r="W102" i="16"/>
  <c r="AI102" i="16" s="1"/>
  <c r="AA102" i="16"/>
  <c r="M103" i="16"/>
  <c r="N103" i="16"/>
  <c r="P103" i="16"/>
  <c r="AH103" i="16" s="1"/>
  <c r="T103" i="16"/>
  <c r="U103" i="16"/>
  <c r="W103" i="16"/>
  <c r="AI103" i="16" s="1"/>
  <c r="AA103" i="16"/>
  <c r="M104" i="16"/>
  <c r="N104" i="16"/>
  <c r="P104" i="16"/>
  <c r="AH104" i="16" s="1"/>
  <c r="T104" i="16"/>
  <c r="U104" i="16"/>
  <c r="W104" i="16"/>
  <c r="AI104" i="16" s="1"/>
  <c r="AA104" i="16"/>
  <c r="M105" i="16"/>
  <c r="N105" i="16"/>
  <c r="P105" i="16"/>
  <c r="AH105" i="16" s="1"/>
  <c r="T105" i="16"/>
  <c r="U105" i="16"/>
  <c r="W105" i="16"/>
  <c r="AI105" i="16" s="1"/>
  <c r="AA105" i="16"/>
  <c r="M106" i="16"/>
  <c r="N106" i="16"/>
  <c r="P106" i="16"/>
  <c r="AH106" i="16" s="1"/>
  <c r="T106" i="16"/>
  <c r="U106" i="16"/>
  <c r="W106" i="16"/>
  <c r="AI106" i="16" s="1"/>
  <c r="AA106" i="16"/>
  <c r="M107" i="16"/>
  <c r="N107" i="16"/>
  <c r="P107" i="16"/>
  <c r="AH107" i="16" s="1"/>
  <c r="T107" i="16"/>
  <c r="U107" i="16"/>
  <c r="W107" i="16"/>
  <c r="AI107" i="16" s="1"/>
  <c r="AA107" i="16"/>
  <c r="M108" i="16"/>
  <c r="N108" i="16"/>
  <c r="P108" i="16"/>
  <c r="AH108" i="16" s="1"/>
  <c r="T108" i="16"/>
  <c r="U108" i="16"/>
  <c r="W108" i="16"/>
  <c r="AI108" i="16" s="1"/>
  <c r="AA108" i="16"/>
  <c r="M109" i="16"/>
  <c r="N109" i="16"/>
  <c r="P109" i="16"/>
  <c r="AH109" i="16" s="1"/>
  <c r="T109" i="16"/>
  <c r="U109" i="16"/>
  <c r="W109" i="16"/>
  <c r="AI109" i="16" s="1"/>
  <c r="AA109" i="16"/>
  <c r="M110" i="16"/>
  <c r="N110" i="16"/>
  <c r="P110" i="16"/>
  <c r="AH110" i="16" s="1"/>
  <c r="T110" i="16"/>
  <c r="U110" i="16"/>
  <c r="W110" i="16"/>
  <c r="AI110" i="16" s="1"/>
  <c r="AA110" i="16"/>
  <c r="M111" i="16"/>
  <c r="N111" i="16"/>
  <c r="P111" i="16"/>
  <c r="AH111" i="16" s="1"/>
  <c r="T111" i="16"/>
  <c r="U111" i="16"/>
  <c r="W111" i="16"/>
  <c r="AI111" i="16" s="1"/>
  <c r="AA111" i="16"/>
  <c r="M112" i="16"/>
  <c r="N112" i="16"/>
  <c r="P112" i="16"/>
  <c r="AH112" i="16" s="1"/>
  <c r="T112" i="16"/>
  <c r="U112" i="16"/>
  <c r="W112" i="16"/>
  <c r="AI112" i="16" s="1"/>
  <c r="AA112" i="16"/>
  <c r="M113" i="16"/>
  <c r="N113" i="16"/>
  <c r="P113" i="16"/>
  <c r="AH113" i="16" s="1"/>
  <c r="T113" i="16"/>
  <c r="U113" i="16"/>
  <c r="W113" i="16"/>
  <c r="AI113" i="16" s="1"/>
  <c r="AA113" i="16"/>
  <c r="M114" i="16"/>
  <c r="N114" i="16"/>
  <c r="P114" i="16"/>
  <c r="AH114" i="16" s="1"/>
  <c r="T114" i="16"/>
  <c r="U114" i="16"/>
  <c r="W114" i="16"/>
  <c r="AI114" i="16" s="1"/>
  <c r="AA114" i="16"/>
  <c r="M115" i="16"/>
  <c r="N115" i="16"/>
  <c r="P115" i="16"/>
  <c r="AH115" i="16" s="1"/>
  <c r="T115" i="16"/>
  <c r="U115" i="16"/>
  <c r="W115" i="16"/>
  <c r="AI115" i="16" s="1"/>
  <c r="AA115" i="16"/>
  <c r="M116" i="16"/>
  <c r="N116" i="16"/>
  <c r="P116" i="16"/>
  <c r="AH116" i="16" s="1"/>
  <c r="T116" i="16"/>
  <c r="U116" i="16"/>
  <c r="W116" i="16"/>
  <c r="AI116" i="16" s="1"/>
  <c r="AA116" i="16"/>
  <c r="M117" i="16"/>
  <c r="N117" i="16"/>
  <c r="P117" i="16"/>
  <c r="AH117" i="16" s="1"/>
  <c r="T117" i="16"/>
  <c r="U117" i="16"/>
  <c r="W117" i="16"/>
  <c r="AI117" i="16" s="1"/>
  <c r="AA117" i="16"/>
  <c r="M118" i="16"/>
  <c r="N118" i="16"/>
  <c r="P118" i="16"/>
  <c r="AH118" i="16" s="1"/>
  <c r="T118" i="16"/>
  <c r="U118" i="16"/>
  <c r="W118" i="16"/>
  <c r="AI118" i="16" s="1"/>
  <c r="AA118" i="16"/>
  <c r="M119" i="16"/>
  <c r="N119" i="16"/>
  <c r="P119" i="16"/>
  <c r="AH119" i="16" s="1"/>
  <c r="T119" i="16"/>
  <c r="U119" i="16"/>
  <c r="W119" i="16"/>
  <c r="AI119" i="16" s="1"/>
  <c r="AA119" i="16"/>
  <c r="M120" i="16"/>
  <c r="N120" i="16"/>
  <c r="P120" i="16"/>
  <c r="AH120" i="16" s="1"/>
  <c r="T120" i="16"/>
  <c r="U120" i="16"/>
  <c r="W120" i="16"/>
  <c r="AI120" i="16" s="1"/>
  <c r="AA120" i="16"/>
  <c r="M121" i="16"/>
  <c r="N121" i="16"/>
  <c r="P121" i="16"/>
  <c r="AH121" i="16" s="1"/>
  <c r="T121" i="16"/>
  <c r="U121" i="16"/>
  <c r="W121" i="16"/>
  <c r="AI121" i="16" s="1"/>
  <c r="AA121" i="16"/>
  <c r="AB121" i="16"/>
  <c r="M122" i="16"/>
  <c r="N122" i="16"/>
  <c r="P122" i="16"/>
  <c r="AH122" i="16" s="1"/>
  <c r="T122" i="16"/>
  <c r="U122" i="16"/>
  <c r="W122" i="16"/>
  <c r="AI122" i="16" s="1"/>
  <c r="AA122" i="16"/>
  <c r="AB122" i="16"/>
  <c r="M123" i="16"/>
  <c r="N123" i="16"/>
  <c r="P123" i="16"/>
  <c r="AH123" i="16" s="1"/>
  <c r="T123" i="16"/>
  <c r="U123" i="16"/>
  <c r="W123" i="16"/>
  <c r="AI123" i="16" s="1"/>
  <c r="AA123" i="16"/>
  <c r="AB123" i="16"/>
  <c r="M124" i="16"/>
  <c r="N124" i="16"/>
  <c r="P124" i="16"/>
  <c r="AH124" i="16" s="1"/>
  <c r="T124" i="16"/>
  <c r="U124" i="16"/>
  <c r="W124" i="16"/>
  <c r="AI124" i="16" s="1"/>
  <c r="AA124" i="16"/>
  <c r="AB124" i="16"/>
  <c r="M125" i="16"/>
  <c r="N125" i="16"/>
  <c r="P125" i="16"/>
  <c r="AH125" i="16" s="1"/>
  <c r="T125" i="16"/>
  <c r="U125" i="16"/>
  <c r="W125" i="16"/>
  <c r="AI125" i="16" s="1"/>
  <c r="AA125" i="16"/>
  <c r="AB125" i="16"/>
  <c r="M126" i="16"/>
  <c r="N126" i="16"/>
  <c r="P126" i="16"/>
  <c r="AH126" i="16" s="1"/>
  <c r="T126" i="16"/>
  <c r="U126" i="16"/>
  <c r="W126" i="16"/>
  <c r="AI126" i="16" s="1"/>
  <c r="AA126" i="16"/>
  <c r="AB126" i="16"/>
  <c r="M127" i="16"/>
  <c r="N127" i="16"/>
  <c r="P127" i="16"/>
  <c r="AH127" i="16" s="1"/>
  <c r="T127" i="16"/>
  <c r="U127" i="16"/>
  <c r="W127" i="16"/>
  <c r="AI127" i="16" s="1"/>
  <c r="AA127" i="16"/>
  <c r="AB127" i="16"/>
  <c r="M128" i="16"/>
  <c r="N128" i="16"/>
  <c r="P128" i="16"/>
  <c r="AH128" i="16" s="1"/>
  <c r="T128" i="16"/>
  <c r="U128" i="16"/>
  <c r="W128" i="16"/>
  <c r="AI128" i="16" s="1"/>
  <c r="AA128" i="16"/>
  <c r="AB128" i="16"/>
  <c r="M129" i="16"/>
  <c r="N129" i="16"/>
  <c r="P129" i="16"/>
  <c r="AH129" i="16" s="1"/>
  <c r="T129" i="16"/>
  <c r="U129" i="16"/>
  <c r="W129" i="16"/>
  <c r="AI129" i="16" s="1"/>
  <c r="AA129" i="16"/>
  <c r="AB129" i="16"/>
  <c r="M130" i="16"/>
  <c r="N130" i="16"/>
  <c r="P130" i="16"/>
  <c r="AH130" i="16" s="1"/>
  <c r="T130" i="16"/>
  <c r="U130" i="16"/>
  <c r="W130" i="16"/>
  <c r="AI130" i="16" s="1"/>
  <c r="AA130" i="16"/>
  <c r="AB130" i="16"/>
  <c r="M131" i="16"/>
  <c r="N131" i="16"/>
  <c r="P131" i="16"/>
  <c r="AH131" i="16" s="1"/>
  <c r="T131" i="16"/>
  <c r="U131" i="16"/>
  <c r="W131" i="16"/>
  <c r="AI131" i="16" s="1"/>
  <c r="AA131" i="16"/>
  <c r="AB131" i="16"/>
  <c r="M132" i="16"/>
  <c r="N132" i="16"/>
  <c r="P132" i="16"/>
  <c r="AH132" i="16" s="1"/>
  <c r="T132" i="16"/>
  <c r="U132" i="16"/>
  <c r="W132" i="16"/>
  <c r="AI132" i="16" s="1"/>
  <c r="AA132" i="16"/>
  <c r="AB132" i="16"/>
  <c r="M133" i="16"/>
  <c r="N133" i="16"/>
  <c r="P133" i="16"/>
  <c r="AH133" i="16" s="1"/>
  <c r="T133" i="16"/>
  <c r="U133" i="16"/>
  <c r="W133" i="16"/>
  <c r="AI133" i="16" s="1"/>
  <c r="AA133" i="16"/>
  <c r="AB133" i="16"/>
  <c r="M134" i="16"/>
  <c r="N134" i="16"/>
  <c r="P134" i="16"/>
  <c r="AH134" i="16" s="1"/>
  <c r="T134" i="16"/>
  <c r="U134" i="16"/>
  <c r="W134" i="16"/>
  <c r="AI134" i="16" s="1"/>
  <c r="AA134" i="16"/>
  <c r="AB134" i="16"/>
  <c r="M135" i="16"/>
  <c r="N135" i="16"/>
  <c r="P135" i="16"/>
  <c r="AH135" i="16" s="1"/>
  <c r="T135" i="16"/>
  <c r="U135" i="16"/>
  <c r="W135" i="16"/>
  <c r="AI135" i="16" s="1"/>
  <c r="AA135" i="16"/>
  <c r="AB135" i="16"/>
  <c r="M136" i="16"/>
  <c r="N136" i="16"/>
  <c r="P136" i="16"/>
  <c r="AH136" i="16" s="1"/>
  <c r="T136" i="16"/>
  <c r="U136" i="16"/>
  <c r="W136" i="16"/>
  <c r="AI136" i="16" s="1"/>
  <c r="AA136" i="16"/>
  <c r="AB136" i="16"/>
  <c r="M137" i="16"/>
  <c r="N137" i="16"/>
  <c r="P137" i="16"/>
  <c r="AH137" i="16" s="1"/>
  <c r="T137" i="16"/>
  <c r="U137" i="16"/>
  <c r="W137" i="16"/>
  <c r="AI137" i="16" s="1"/>
  <c r="AA137" i="16"/>
  <c r="AB137" i="16"/>
  <c r="M138" i="16"/>
  <c r="N138" i="16"/>
  <c r="P138" i="16"/>
  <c r="AH138" i="16" s="1"/>
  <c r="T138" i="16"/>
  <c r="U138" i="16"/>
  <c r="W138" i="16"/>
  <c r="AI138" i="16" s="1"/>
  <c r="AA138" i="16"/>
  <c r="AB138" i="16"/>
  <c r="M139" i="16"/>
  <c r="N139" i="16"/>
  <c r="P139" i="16"/>
  <c r="AH139" i="16" s="1"/>
  <c r="T139" i="16"/>
  <c r="U139" i="16"/>
  <c r="W139" i="16"/>
  <c r="AI139" i="16" s="1"/>
  <c r="AA139" i="16"/>
  <c r="AB139" i="16"/>
  <c r="M140" i="16"/>
  <c r="N140" i="16"/>
  <c r="P140" i="16"/>
  <c r="AH140" i="16" s="1"/>
  <c r="T140" i="16"/>
  <c r="U140" i="16"/>
  <c r="W140" i="16"/>
  <c r="AI140" i="16" s="1"/>
  <c r="AA140" i="16"/>
  <c r="AB140" i="16"/>
  <c r="M141" i="16"/>
  <c r="N141" i="16"/>
  <c r="P141" i="16"/>
  <c r="AH141" i="16" s="1"/>
  <c r="T141" i="16"/>
  <c r="U141" i="16"/>
  <c r="W141" i="16"/>
  <c r="AI141" i="16" s="1"/>
  <c r="AA141" i="16"/>
  <c r="AB141" i="16"/>
  <c r="M142" i="16"/>
  <c r="N142" i="16"/>
  <c r="P142" i="16"/>
  <c r="AH142" i="16" s="1"/>
  <c r="T142" i="16"/>
  <c r="U142" i="16"/>
  <c r="W142" i="16"/>
  <c r="AI142" i="16" s="1"/>
  <c r="AA142" i="16"/>
  <c r="AB142" i="16"/>
  <c r="M143" i="16"/>
  <c r="N143" i="16"/>
  <c r="P143" i="16"/>
  <c r="AH143" i="16" s="1"/>
  <c r="T143" i="16"/>
  <c r="U143" i="16"/>
  <c r="W143" i="16"/>
  <c r="AI143" i="16" s="1"/>
  <c r="AA143" i="16"/>
  <c r="AB143" i="16"/>
  <c r="M144" i="16"/>
  <c r="N144" i="16"/>
  <c r="P144" i="16"/>
  <c r="AH144" i="16" s="1"/>
  <c r="T144" i="16"/>
  <c r="U144" i="16"/>
  <c r="W144" i="16"/>
  <c r="AI144" i="16" s="1"/>
  <c r="AA144" i="16"/>
  <c r="AB144" i="16"/>
  <c r="M145" i="16"/>
  <c r="N145" i="16"/>
  <c r="P145" i="16"/>
  <c r="AH145" i="16" s="1"/>
  <c r="T145" i="16"/>
  <c r="U145" i="16"/>
  <c r="W145" i="16"/>
  <c r="AI145" i="16" s="1"/>
  <c r="AA145" i="16"/>
  <c r="AB145" i="16"/>
  <c r="M146" i="16"/>
  <c r="N146" i="16"/>
  <c r="P146" i="16"/>
  <c r="AH146" i="16" s="1"/>
  <c r="T146" i="16"/>
  <c r="U146" i="16"/>
  <c r="W146" i="16"/>
  <c r="AI146" i="16" s="1"/>
  <c r="AA146" i="16"/>
  <c r="AB146" i="16"/>
  <c r="M147" i="16"/>
  <c r="N147" i="16"/>
  <c r="P147" i="16"/>
  <c r="AH147" i="16" s="1"/>
  <c r="T147" i="16"/>
  <c r="U147" i="16"/>
  <c r="W147" i="16"/>
  <c r="AI147" i="16" s="1"/>
  <c r="AA147" i="16"/>
  <c r="AB147" i="16"/>
  <c r="M148" i="16"/>
  <c r="N148" i="16"/>
  <c r="P148" i="16"/>
  <c r="AH148" i="16" s="1"/>
  <c r="T148" i="16"/>
  <c r="U148" i="16"/>
  <c r="W148" i="16"/>
  <c r="AI148" i="16" s="1"/>
  <c r="AA148" i="16"/>
  <c r="AB148" i="16"/>
  <c r="M149" i="16"/>
  <c r="N149" i="16"/>
  <c r="P149" i="16"/>
  <c r="AH149" i="16" s="1"/>
  <c r="T149" i="16"/>
  <c r="U149" i="16"/>
  <c r="W149" i="16"/>
  <c r="AI149" i="16" s="1"/>
  <c r="AA149" i="16"/>
  <c r="AB149" i="16"/>
  <c r="M150" i="16"/>
  <c r="N150" i="16"/>
  <c r="P150" i="16"/>
  <c r="AH150" i="16" s="1"/>
  <c r="T150" i="16"/>
  <c r="U150" i="16"/>
  <c r="W150" i="16"/>
  <c r="AI150" i="16" s="1"/>
  <c r="AA150" i="16"/>
  <c r="AB150" i="16"/>
  <c r="M151" i="16"/>
  <c r="N151" i="16"/>
  <c r="P151" i="16"/>
  <c r="AH151" i="16" s="1"/>
  <c r="T151" i="16"/>
  <c r="U151" i="16"/>
  <c r="W151" i="16"/>
  <c r="AI151" i="16" s="1"/>
  <c r="AA151" i="16"/>
  <c r="AB151" i="16"/>
  <c r="M152" i="16"/>
  <c r="N152" i="16"/>
  <c r="P152" i="16"/>
  <c r="AH152" i="16" s="1"/>
  <c r="T152" i="16"/>
  <c r="U152" i="16"/>
  <c r="W152" i="16"/>
  <c r="AI152" i="16" s="1"/>
  <c r="AA152" i="16"/>
  <c r="AB152" i="16"/>
  <c r="M153" i="16"/>
  <c r="N153" i="16"/>
  <c r="P153" i="16"/>
  <c r="AH153" i="16" s="1"/>
  <c r="T153" i="16"/>
  <c r="U153" i="16"/>
  <c r="W153" i="16"/>
  <c r="AI153" i="16" s="1"/>
  <c r="AA153" i="16"/>
  <c r="AB153" i="16"/>
  <c r="M154" i="16"/>
  <c r="N154" i="16"/>
  <c r="P154" i="16"/>
  <c r="AH154" i="16" s="1"/>
  <c r="T154" i="16"/>
  <c r="U154" i="16"/>
  <c r="W154" i="16"/>
  <c r="AI154" i="16" s="1"/>
  <c r="AA154" i="16"/>
  <c r="AB154" i="16"/>
  <c r="M155" i="16"/>
  <c r="N155" i="16"/>
  <c r="P155" i="16"/>
  <c r="AH155" i="16" s="1"/>
  <c r="T155" i="16"/>
  <c r="U155" i="16"/>
  <c r="W155" i="16"/>
  <c r="AI155" i="16" s="1"/>
  <c r="AA155" i="16"/>
  <c r="AB155" i="16"/>
  <c r="M156" i="16"/>
  <c r="N156" i="16"/>
  <c r="P156" i="16"/>
  <c r="AH156" i="16" s="1"/>
  <c r="T156" i="16"/>
  <c r="U156" i="16"/>
  <c r="W156" i="16"/>
  <c r="AI156" i="16" s="1"/>
  <c r="AA156" i="16"/>
  <c r="AB156" i="16"/>
  <c r="M157" i="16"/>
  <c r="N157" i="16"/>
  <c r="P157" i="16"/>
  <c r="AH157" i="16" s="1"/>
  <c r="T157" i="16"/>
  <c r="U157" i="16"/>
  <c r="W157" i="16"/>
  <c r="AI157" i="16" s="1"/>
  <c r="AA157" i="16"/>
  <c r="AB157" i="16"/>
  <c r="M158" i="16"/>
  <c r="N158" i="16"/>
  <c r="P158" i="16"/>
  <c r="AH158" i="16" s="1"/>
  <c r="T158" i="16"/>
  <c r="U158" i="16"/>
  <c r="W158" i="16"/>
  <c r="AI158" i="16" s="1"/>
  <c r="AA158" i="16"/>
  <c r="AB158" i="16"/>
  <c r="M159" i="16"/>
  <c r="N159" i="16"/>
  <c r="P159" i="16"/>
  <c r="AH159" i="16" s="1"/>
  <c r="T159" i="16"/>
  <c r="U159" i="16"/>
  <c r="W159" i="16"/>
  <c r="AI159" i="16" s="1"/>
  <c r="AA159" i="16"/>
  <c r="AB159" i="16"/>
  <c r="M160" i="16"/>
  <c r="N160" i="16"/>
  <c r="P160" i="16"/>
  <c r="AH160" i="16" s="1"/>
  <c r="T160" i="16"/>
  <c r="U160" i="16"/>
  <c r="W160" i="16"/>
  <c r="AI160" i="16" s="1"/>
  <c r="AA160" i="16"/>
  <c r="AB160" i="16"/>
  <c r="M161" i="16"/>
  <c r="N161" i="16"/>
  <c r="P161" i="16"/>
  <c r="AH161" i="16" s="1"/>
  <c r="T161" i="16"/>
  <c r="U161" i="16"/>
  <c r="W161" i="16"/>
  <c r="AI161" i="16" s="1"/>
  <c r="AA161" i="16"/>
  <c r="AB161" i="16"/>
  <c r="M162" i="16"/>
  <c r="N162" i="16"/>
  <c r="P162" i="16"/>
  <c r="AH162" i="16" s="1"/>
  <c r="T162" i="16"/>
  <c r="U162" i="16"/>
  <c r="W162" i="16"/>
  <c r="AI162" i="16" s="1"/>
  <c r="AA162" i="16"/>
  <c r="AB162" i="16"/>
  <c r="M163" i="16"/>
  <c r="N163" i="16"/>
  <c r="P163" i="16"/>
  <c r="AH163" i="16" s="1"/>
  <c r="T163" i="16"/>
  <c r="U163" i="16"/>
  <c r="W163" i="16"/>
  <c r="AI163" i="16" s="1"/>
  <c r="AA163" i="16"/>
  <c r="AB163" i="16"/>
  <c r="M164" i="16"/>
  <c r="N164" i="16"/>
  <c r="P164" i="16"/>
  <c r="AH164" i="16" s="1"/>
  <c r="T164" i="16"/>
  <c r="U164" i="16"/>
  <c r="W164" i="16"/>
  <c r="AI164" i="16" s="1"/>
  <c r="AA164" i="16"/>
  <c r="AB164" i="16"/>
  <c r="M165" i="16"/>
  <c r="N165" i="16"/>
  <c r="P165" i="16"/>
  <c r="AH165" i="16" s="1"/>
  <c r="T165" i="16"/>
  <c r="U165" i="16"/>
  <c r="W165" i="16"/>
  <c r="AI165" i="16" s="1"/>
  <c r="AA165" i="16"/>
  <c r="AB165" i="16"/>
  <c r="M166" i="16"/>
  <c r="N166" i="16"/>
  <c r="P166" i="16"/>
  <c r="AH166" i="16" s="1"/>
  <c r="T166" i="16"/>
  <c r="U166" i="16"/>
  <c r="W166" i="16"/>
  <c r="AI166" i="16" s="1"/>
  <c r="AA166" i="16"/>
  <c r="AB166" i="16"/>
  <c r="M167" i="16"/>
  <c r="N167" i="16"/>
  <c r="P167" i="16"/>
  <c r="AH167" i="16" s="1"/>
  <c r="T167" i="16"/>
  <c r="U167" i="16"/>
  <c r="W167" i="16"/>
  <c r="AI167" i="16" s="1"/>
  <c r="AA167" i="16"/>
  <c r="AB167" i="16"/>
  <c r="M168" i="16"/>
  <c r="N168" i="16"/>
  <c r="P168" i="16"/>
  <c r="AH168" i="16" s="1"/>
  <c r="T168" i="16"/>
  <c r="U168" i="16"/>
  <c r="W168" i="16"/>
  <c r="AI168" i="16" s="1"/>
  <c r="AA168" i="16"/>
  <c r="AB168" i="16"/>
  <c r="M169" i="16"/>
  <c r="N169" i="16"/>
  <c r="P169" i="16"/>
  <c r="AH169" i="16" s="1"/>
  <c r="T169" i="16"/>
  <c r="U169" i="16"/>
  <c r="W169" i="16"/>
  <c r="AI169" i="16" s="1"/>
  <c r="AA169" i="16"/>
  <c r="AB169" i="16"/>
  <c r="M170" i="16"/>
  <c r="N170" i="16"/>
  <c r="P170" i="16"/>
  <c r="AH170" i="16" s="1"/>
  <c r="T170" i="16"/>
  <c r="U170" i="16"/>
  <c r="W170" i="16"/>
  <c r="AI170" i="16" s="1"/>
  <c r="AA170" i="16"/>
  <c r="AB170" i="16"/>
  <c r="M171" i="16"/>
  <c r="N171" i="16"/>
  <c r="P171" i="16"/>
  <c r="AH171" i="16" s="1"/>
  <c r="T171" i="16"/>
  <c r="U171" i="16"/>
  <c r="W171" i="16"/>
  <c r="AI171" i="16" s="1"/>
  <c r="AA171" i="16"/>
  <c r="AB171" i="16"/>
  <c r="M172" i="16"/>
  <c r="N172" i="16"/>
  <c r="P172" i="16"/>
  <c r="AH172" i="16" s="1"/>
  <c r="T172" i="16"/>
  <c r="U172" i="16"/>
  <c r="W172" i="16"/>
  <c r="AI172" i="16" s="1"/>
  <c r="AA172" i="16"/>
  <c r="AB172" i="16"/>
  <c r="M173" i="16"/>
  <c r="N173" i="16"/>
  <c r="P173" i="16"/>
  <c r="AH173" i="16" s="1"/>
  <c r="T173" i="16"/>
  <c r="U173" i="16"/>
  <c r="W173" i="16"/>
  <c r="AI173" i="16" s="1"/>
  <c r="AA173" i="16"/>
  <c r="AB173" i="16"/>
  <c r="M174" i="16"/>
  <c r="N174" i="16"/>
  <c r="P174" i="16"/>
  <c r="AH174" i="16" s="1"/>
  <c r="T174" i="16"/>
  <c r="U174" i="16"/>
  <c r="W174" i="16"/>
  <c r="AI174" i="16" s="1"/>
  <c r="AA174" i="16"/>
  <c r="AB174" i="16"/>
  <c r="M175" i="16"/>
  <c r="N175" i="16"/>
  <c r="P175" i="16"/>
  <c r="AH175" i="16" s="1"/>
  <c r="T175" i="16"/>
  <c r="U175" i="16"/>
  <c r="W175" i="16"/>
  <c r="AI175" i="16" s="1"/>
  <c r="AA175" i="16"/>
  <c r="AB175" i="16"/>
  <c r="M176" i="16"/>
  <c r="N176" i="16"/>
  <c r="P176" i="16"/>
  <c r="AH176" i="16" s="1"/>
  <c r="T176" i="16"/>
  <c r="U176" i="16"/>
  <c r="W176" i="16"/>
  <c r="AI176" i="16" s="1"/>
  <c r="AA176" i="16"/>
  <c r="AB176" i="16"/>
  <c r="M177" i="16"/>
  <c r="N177" i="16"/>
  <c r="P177" i="16"/>
  <c r="AH177" i="16" s="1"/>
  <c r="T177" i="16"/>
  <c r="U177" i="16"/>
  <c r="W177" i="16"/>
  <c r="AI177" i="16" s="1"/>
  <c r="AA177" i="16"/>
  <c r="AB177" i="16"/>
  <c r="M178" i="16"/>
  <c r="N178" i="16"/>
  <c r="P178" i="16"/>
  <c r="AH178" i="16" s="1"/>
  <c r="T178" i="16"/>
  <c r="U178" i="16"/>
  <c r="W178" i="16"/>
  <c r="AI178" i="16" s="1"/>
  <c r="AA178" i="16"/>
  <c r="AB178" i="16"/>
  <c r="M179" i="16"/>
  <c r="N179" i="16"/>
  <c r="P179" i="16"/>
  <c r="AH179" i="16" s="1"/>
  <c r="T179" i="16"/>
  <c r="U179" i="16"/>
  <c r="W179" i="16"/>
  <c r="AI179" i="16" s="1"/>
  <c r="AA179" i="16"/>
  <c r="AB179" i="16"/>
  <c r="M180" i="16"/>
  <c r="N180" i="16"/>
  <c r="P180" i="16"/>
  <c r="AH180" i="16" s="1"/>
  <c r="T180" i="16"/>
  <c r="U180" i="16"/>
  <c r="W180" i="16"/>
  <c r="AI180" i="16" s="1"/>
  <c r="AA180" i="16"/>
  <c r="AB180" i="16"/>
  <c r="M181" i="16"/>
  <c r="N181" i="16"/>
  <c r="P181" i="16"/>
  <c r="AH181" i="16" s="1"/>
  <c r="T181" i="16"/>
  <c r="U181" i="16"/>
  <c r="W181" i="16"/>
  <c r="AI181" i="16" s="1"/>
  <c r="AA181" i="16"/>
  <c r="AB181" i="16"/>
  <c r="M182" i="16"/>
  <c r="N182" i="16"/>
  <c r="P182" i="16"/>
  <c r="AH182" i="16" s="1"/>
  <c r="T182" i="16"/>
  <c r="U182" i="16"/>
  <c r="W182" i="16"/>
  <c r="AI182" i="16" s="1"/>
  <c r="AA182" i="16"/>
  <c r="AB182" i="16"/>
  <c r="M183" i="16"/>
  <c r="N183" i="16"/>
  <c r="P183" i="16"/>
  <c r="AH183" i="16" s="1"/>
  <c r="T183" i="16"/>
  <c r="U183" i="16"/>
  <c r="W183" i="16"/>
  <c r="AI183" i="16" s="1"/>
  <c r="AA183" i="16"/>
  <c r="AB183" i="16"/>
  <c r="M184" i="16"/>
  <c r="N184" i="16"/>
  <c r="P184" i="16"/>
  <c r="AH184" i="16" s="1"/>
  <c r="T184" i="16"/>
  <c r="U184" i="16"/>
  <c r="W184" i="16"/>
  <c r="AI184" i="16" s="1"/>
  <c r="AA184" i="16"/>
  <c r="AB184" i="16"/>
  <c r="M185" i="16"/>
  <c r="N185" i="16"/>
  <c r="P185" i="16"/>
  <c r="AH185" i="16" s="1"/>
  <c r="T185" i="16"/>
  <c r="U185" i="16"/>
  <c r="W185" i="16"/>
  <c r="AI185" i="16" s="1"/>
  <c r="AA185" i="16"/>
  <c r="AB185" i="16"/>
  <c r="M186" i="16"/>
  <c r="N186" i="16"/>
  <c r="P186" i="16"/>
  <c r="AH186" i="16" s="1"/>
  <c r="T186" i="16"/>
  <c r="U186" i="16"/>
  <c r="W186" i="16"/>
  <c r="AI186" i="16" s="1"/>
  <c r="AA186" i="16"/>
  <c r="AB186" i="16"/>
  <c r="M187" i="16"/>
  <c r="N187" i="16"/>
  <c r="P187" i="16"/>
  <c r="AH187" i="16" s="1"/>
  <c r="T187" i="16"/>
  <c r="U187" i="16"/>
  <c r="W187" i="16"/>
  <c r="AI187" i="16" s="1"/>
  <c r="AA187" i="16"/>
  <c r="AB187" i="16"/>
  <c r="M188" i="16"/>
  <c r="N188" i="16"/>
  <c r="P188" i="16"/>
  <c r="AH188" i="16" s="1"/>
  <c r="T188" i="16"/>
  <c r="U188" i="16"/>
  <c r="W188" i="16"/>
  <c r="AI188" i="16" s="1"/>
  <c r="AA188" i="16"/>
  <c r="AB188" i="16"/>
  <c r="M189" i="16"/>
  <c r="N189" i="16"/>
  <c r="P189" i="16"/>
  <c r="AH189" i="16" s="1"/>
  <c r="T189" i="16"/>
  <c r="U189" i="16"/>
  <c r="W189" i="16"/>
  <c r="AI189" i="16" s="1"/>
  <c r="AA189" i="16"/>
  <c r="AB189" i="16"/>
  <c r="M190" i="16"/>
  <c r="N190" i="16"/>
  <c r="P190" i="16"/>
  <c r="AH190" i="16" s="1"/>
  <c r="T190" i="16"/>
  <c r="U190" i="16"/>
  <c r="W190" i="16"/>
  <c r="AI190" i="16" s="1"/>
  <c r="AA190" i="16"/>
  <c r="AB190" i="16"/>
  <c r="M191" i="16"/>
  <c r="N191" i="16"/>
  <c r="P191" i="16"/>
  <c r="AH191" i="16" s="1"/>
  <c r="T191" i="16"/>
  <c r="U191" i="16"/>
  <c r="W191" i="16"/>
  <c r="AI191" i="16" s="1"/>
  <c r="AA191" i="16"/>
  <c r="AB191" i="16"/>
  <c r="M192" i="16"/>
  <c r="N192" i="16"/>
  <c r="P192" i="16"/>
  <c r="AH192" i="16" s="1"/>
  <c r="T192" i="16"/>
  <c r="U192" i="16"/>
  <c r="W192" i="16"/>
  <c r="AI192" i="16" s="1"/>
  <c r="AA192" i="16"/>
  <c r="AB192" i="16"/>
  <c r="M193" i="16"/>
  <c r="N193" i="16"/>
  <c r="P193" i="16"/>
  <c r="AH193" i="16" s="1"/>
  <c r="T193" i="16"/>
  <c r="U193" i="16"/>
  <c r="W193" i="16"/>
  <c r="AI193" i="16" s="1"/>
  <c r="AA193" i="16"/>
  <c r="AB193" i="16"/>
  <c r="M194" i="16"/>
  <c r="N194" i="16"/>
  <c r="P194" i="16"/>
  <c r="AH194" i="16" s="1"/>
  <c r="T194" i="16"/>
  <c r="U194" i="16"/>
  <c r="W194" i="16"/>
  <c r="AI194" i="16" s="1"/>
  <c r="AA194" i="16"/>
  <c r="AB194" i="16"/>
  <c r="M195" i="16"/>
  <c r="N195" i="16"/>
  <c r="P195" i="16"/>
  <c r="AH195" i="16" s="1"/>
  <c r="T195" i="16"/>
  <c r="U195" i="16"/>
  <c r="W195" i="16"/>
  <c r="AI195" i="16" s="1"/>
  <c r="AA195" i="16"/>
  <c r="AB195" i="16"/>
  <c r="M196" i="16"/>
  <c r="N196" i="16"/>
  <c r="P196" i="16"/>
  <c r="AH196" i="16" s="1"/>
  <c r="T196" i="16"/>
  <c r="U196" i="16"/>
  <c r="W196" i="16"/>
  <c r="AI196" i="16" s="1"/>
  <c r="AA196" i="16"/>
  <c r="AB196" i="16"/>
  <c r="M197" i="16"/>
  <c r="N197" i="16"/>
  <c r="P197" i="16"/>
  <c r="AH197" i="16" s="1"/>
  <c r="T197" i="16"/>
  <c r="U197" i="16"/>
  <c r="W197" i="16"/>
  <c r="AI197" i="16" s="1"/>
  <c r="AA197" i="16"/>
  <c r="AB197" i="16"/>
  <c r="M198" i="16"/>
  <c r="N198" i="16"/>
  <c r="P198" i="16"/>
  <c r="AH198" i="16" s="1"/>
  <c r="T198" i="16"/>
  <c r="U198" i="16"/>
  <c r="W198" i="16"/>
  <c r="AI198" i="16" s="1"/>
  <c r="AA198" i="16"/>
  <c r="AB198" i="16"/>
  <c r="M199" i="16"/>
  <c r="N199" i="16"/>
  <c r="P199" i="16"/>
  <c r="AH199" i="16" s="1"/>
  <c r="T199" i="16"/>
  <c r="U199" i="16"/>
  <c r="W199" i="16"/>
  <c r="AI199" i="16" s="1"/>
  <c r="AA199" i="16"/>
  <c r="AB199" i="16"/>
  <c r="M200" i="16"/>
  <c r="N200" i="16"/>
  <c r="P200" i="16"/>
  <c r="AH200" i="16" s="1"/>
  <c r="T200" i="16"/>
  <c r="U200" i="16"/>
  <c r="W200" i="16"/>
  <c r="AI200" i="16" s="1"/>
  <c r="AA200" i="16"/>
  <c r="AB200" i="16"/>
  <c r="M201" i="16"/>
  <c r="N201" i="16"/>
  <c r="P201" i="16"/>
  <c r="AH201" i="16" s="1"/>
  <c r="T201" i="16"/>
  <c r="U201" i="16"/>
  <c r="W201" i="16"/>
  <c r="AI201" i="16" s="1"/>
  <c r="AA201" i="16"/>
  <c r="AB201" i="16"/>
  <c r="M202" i="16"/>
  <c r="N202" i="16"/>
  <c r="P202" i="16"/>
  <c r="AH202" i="16" s="1"/>
  <c r="T202" i="16"/>
  <c r="U202" i="16"/>
  <c r="W202" i="16"/>
  <c r="AI202" i="16" s="1"/>
  <c r="AA202" i="16"/>
  <c r="AB202" i="16"/>
  <c r="M203" i="16"/>
  <c r="N203" i="16"/>
  <c r="P203" i="16"/>
  <c r="AH203" i="16" s="1"/>
  <c r="T203" i="16"/>
  <c r="U203" i="16"/>
  <c r="W203" i="16"/>
  <c r="AI203" i="16" s="1"/>
  <c r="AA203" i="16"/>
  <c r="AB203" i="16"/>
  <c r="M204" i="16"/>
  <c r="N204" i="16"/>
  <c r="P204" i="16"/>
  <c r="AH204" i="16" s="1"/>
  <c r="T204" i="16"/>
  <c r="U204" i="16"/>
  <c r="W204" i="16"/>
  <c r="AI204" i="16" s="1"/>
  <c r="AA204" i="16"/>
  <c r="AB204" i="16"/>
  <c r="M205" i="16"/>
  <c r="N205" i="16"/>
  <c r="P205" i="16"/>
  <c r="AH205" i="16" s="1"/>
  <c r="T205" i="16"/>
  <c r="U205" i="16"/>
  <c r="W205" i="16"/>
  <c r="AI205" i="16" s="1"/>
  <c r="AA205" i="16"/>
  <c r="AB205" i="16"/>
  <c r="M206" i="16"/>
  <c r="N206" i="16"/>
  <c r="P206" i="16"/>
  <c r="AH206" i="16" s="1"/>
  <c r="T206" i="16"/>
  <c r="U206" i="16"/>
  <c r="W206" i="16"/>
  <c r="AI206" i="16" s="1"/>
  <c r="AA206" i="16"/>
  <c r="AB206" i="16"/>
  <c r="M207" i="16"/>
  <c r="N207" i="16"/>
  <c r="P207" i="16"/>
  <c r="AH207" i="16" s="1"/>
  <c r="T207" i="16"/>
  <c r="U207" i="16"/>
  <c r="W207" i="16"/>
  <c r="AI207" i="16" s="1"/>
  <c r="AA207" i="16"/>
  <c r="AB207" i="16"/>
  <c r="M208" i="16"/>
  <c r="N208" i="16"/>
  <c r="P208" i="16"/>
  <c r="AH208" i="16" s="1"/>
  <c r="T208" i="16"/>
  <c r="U208" i="16"/>
  <c r="W208" i="16"/>
  <c r="AI208" i="16" s="1"/>
  <c r="AA208" i="16"/>
  <c r="AB208" i="16"/>
  <c r="M209" i="16"/>
  <c r="N209" i="16"/>
  <c r="P209" i="16"/>
  <c r="AH209" i="16" s="1"/>
  <c r="T209" i="16"/>
  <c r="U209" i="16"/>
  <c r="W209" i="16"/>
  <c r="AI209" i="16" s="1"/>
  <c r="AA209" i="16"/>
  <c r="AB209" i="16"/>
  <c r="M210" i="16"/>
  <c r="N210" i="16"/>
  <c r="P210" i="16"/>
  <c r="AH210" i="16" s="1"/>
  <c r="T210" i="16"/>
  <c r="U210" i="16"/>
  <c r="W210" i="16"/>
  <c r="AI210" i="16" s="1"/>
  <c r="AA210" i="16"/>
  <c r="AB210" i="16"/>
  <c r="M211" i="16"/>
  <c r="N211" i="16"/>
  <c r="P211" i="16"/>
  <c r="AH211" i="16" s="1"/>
  <c r="T211" i="16"/>
  <c r="U211" i="16"/>
  <c r="W211" i="16"/>
  <c r="AI211" i="16" s="1"/>
  <c r="AA211" i="16"/>
  <c r="AB211" i="16"/>
  <c r="M212" i="16"/>
  <c r="N212" i="16"/>
  <c r="P212" i="16"/>
  <c r="AH212" i="16" s="1"/>
  <c r="T212" i="16"/>
  <c r="U212" i="16"/>
  <c r="W212" i="16"/>
  <c r="AI212" i="16" s="1"/>
  <c r="AA212" i="16"/>
  <c r="AB212" i="16"/>
  <c r="M213" i="16"/>
  <c r="N213" i="16"/>
  <c r="P213" i="16"/>
  <c r="AH213" i="16" s="1"/>
  <c r="T213" i="16"/>
  <c r="U213" i="16"/>
  <c r="W213" i="16"/>
  <c r="AI213" i="16" s="1"/>
  <c r="AA213" i="16"/>
  <c r="AB213" i="16"/>
  <c r="M214" i="16"/>
  <c r="N214" i="16"/>
  <c r="P214" i="16"/>
  <c r="AH214" i="16" s="1"/>
  <c r="T214" i="16"/>
  <c r="U214" i="16"/>
  <c r="W214" i="16"/>
  <c r="AI214" i="16" s="1"/>
  <c r="AA214" i="16"/>
  <c r="AB214" i="16"/>
  <c r="M215" i="16"/>
  <c r="N215" i="16"/>
  <c r="P215" i="16"/>
  <c r="AH215" i="16" s="1"/>
  <c r="T215" i="16"/>
  <c r="U215" i="16"/>
  <c r="W215" i="16"/>
  <c r="AI215" i="16" s="1"/>
  <c r="AA215" i="16"/>
  <c r="AB215" i="16"/>
  <c r="M216" i="16"/>
  <c r="N216" i="16"/>
  <c r="P216" i="16"/>
  <c r="AH216" i="16" s="1"/>
  <c r="T216" i="16"/>
  <c r="U216" i="16"/>
  <c r="W216" i="16"/>
  <c r="AI216" i="16" s="1"/>
  <c r="AA216" i="16"/>
  <c r="AB216" i="16"/>
  <c r="M217" i="16"/>
  <c r="N217" i="16"/>
  <c r="P217" i="16"/>
  <c r="AH217" i="16" s="1"/>
  <c r="T217" i="16"/>
  <c r="U217" i="16"/>
  <c r="W217" i="16"/>
  <c r="AI217" i="16" s="1"/>
  <c r="AA217" i="16"/>
  <c r="AB217" i="16"/>
  <c r="M218" i="16"/>
  <c r="N218" i="16"/>
  <c r="P218" i="16"/>
  <c r="AH218" i="16" s="1"/>
  <c r="T218" i="16"/>
  <c r="U218" i="16"/>
  <c r="W218" i="16"/>
  <c r="AI218" i="16" s="1"/>
  <c r="AA218" i="16"/>
  <c r="AB218" i="16"/>
  <c r="M219" i="16"/>
  <c r="N219" i="16"/>
  <c r="P219" i="16"/>
  <c r="AH219" i="16" s="1"/>
  <c r="T219" i="16"/>
  <c r="U219" i="16"/>
  <c r="W219" i="16"/>
  <c r="AI219" i="16" s="1"/>
  <c r="AA219" i="16"/>
  <c r="AB219" i="16"/>
  <c r="M220" i="16"/>
  <c r="N220" i="16"/>
  <c r="P220" i="16"/>
  <c r="AH220" i="16" s="1"/>
  <c r="T220" i="16"/>
  <c r="U220" i="16"/>
  <c r="W220" i="16"/>
  <c r="AI220" i="16" s="1"/>
  <c r="AA220" i="16"/>
  <c r="AB220" i="16"/>
  <c r="M221" i="16"/>
  <c r="N221" i="16"/>
  <c r="P221" i="16"/>
  <c r="AH221" i="16" s="1"/>
  <c r="T221" i="16"/>
  <c r="U221" i="16"/>
  <c r="W221" i="16"/>
  <c r="AI221" i="16" s="1"/>
  <c r="AA221" i="16"/>
  <c r="AB221" i="16"/>
  <c r="M222" i="16"/>
  <c r="N222" i="16"/>
  <c r="P222" i="16"/>
  <c r="AH222" i="16" s="1"/>
  <c r="T222" i="16"/>
  <c r="U222" i="16"/>
  <c r="W222" i="16"/>
  <c r="AI222" i="16" s="1"/>
  <c r="AA222" i="16"/>
  <c r="AB222" i="16"/>
  <c r="M223" i="16"/>
  <c r="N223" i="16"/>
  <c r="P223" i="16"/>
  <c r="AH223" i="16" s="1"/>
  <c r="T223" i="16"/>
  <c r="U223" i="16"/>
  <c r="W223" i="16"/>
  <c r="AI223" i="16" s="1"/>
  <c r="AA223" i="16"/>
  <c r="AB223" i="16"/>
  <c r="M224" i="16"/>
  <c r="N224" i="16"/>
  <c r="P224" i="16"/>
  <c r="AH224" i="16" s="1"/>
  <c r="T224" i="16"/>
  <c r="U224" i="16"/>
  <c r="W224" i="16"/>
  <c r="AI224" i="16" s="1"/>
  <c r="AA224" i="16"/>
  <c r="AB224" i="16"/>
  <c r="M225" i="16"/>
  <c r="N225" i="16"/>
  <c r="P225" i="16"/>
  <c r="AH225" i="16" s="1"/>
  <c r="T225" i="16"/>
  <c r="U225" i="16"/>
  <c r="W225" i="16"/>
  <c r="AI225" i="16" s="1"/>
  <c r="AA225" i="16"/>
  <c r="AB225" i="16"/>
  <c r="M226" i="16"/>
  <c r="N226" i="16"/>
  <c r="P226" i="16"/>
  <c r="AH226" i="16" s="1"/>
  <c r="T226" i="16"/>
  <c r="U226" i="16"/>
  <c r="W226" i="16"/>
  <c r="AI226" i="16" s="1"/>
  <c r="AA226" i="16"/>
  <c r="AB226" i="16"/>
  <c r="M227" i="16"/>
  <c r="N227" i="16"/>
  <c r="P227" i="16"/>
  <c r="AH227" i="16" s="1"/>
  <c r="T227" i="16"/>
  <c r="U227" i="16"/>
  <c r="W227" i="16"/>
  <c r="AI227" i="16" s="1"/>
  <c r="AA227" i="16"/>
  <c r="AB227" i="16"/>
  <c r="M228" i="16"/>
  <c r="N228" i="16"/>
  <c r="P228" i="16"/>
  <c r="AH228" i="16" s="1"/>
  <c r="T228" i="16"/>
  <c r="U228" i="16"/>
  <c r="W228" i="16"/>
  <c r="AI228" i="16" s="1"/>
  <c r="AA228" i="16"/>
  <c r="AB228" i="16"/>
  <c r="M229" i="16"/>
  <c r="N229" i="16"/>
  <c r="P229" i="16"/>
  <c r="AH229" i="16" s="1"/>
  <c r="T229" i="16"/>
  <c r="U229" i="16"/>
  <c r="W229" i="16"/>
  <c r="AI229" i="16" s="1"/>
  <c r="AA229" i="16"/>
  <c r="AB229" i="16"/>
  <c r="M230" i="16"/>
  <c r="N230" i="16"/>
  <c r="P230" i="16"/>
  <c r="AH230" i="16" s="1"/>
  <c r="T230" i="16"/>
  <c r="U230" i="16"/>
  <c r="W230" i="16"/>
  <c r="AI230" i="16" s="1"/>
  <c r="AA230" i="16"/>
  <c r="AB230" i="16"/>
  <c r="M231" i="16"/>
  <c r="N231" i="16"/>
  <c r="P231" i="16"/>
  <c r="AH231" i="16" s="1"/>
  <c r="T231" i="16"/>
  <c r="U231" i="16"/>
  <c r="W231" i="16"/>
  <c r="AI231" i="16" s="1"/>
  <c r="AA231" i="16"/>
  <c r="AB231" i="16"/>
  <c r="M232" i="16"/>
  <c r="N232" i="16"/>
  <c r="P232" i="16"/>
  <c r="AH232" i="16" s="1"/>
  <c r="T232" i="16"/>
  <c r="U232" i="16"/>
  <c r="W232" i="16"/>
  <c r="AI232" i="16" s="1"/>
  <c r="AA232" i="16"/>
  <c r="AB232" i="16"/>
  <c r="M233" i="16"/>
  <c r="N233" i="16"/>
  <c r="P233" i="16"/>
  <c r="AH233" i="16" s="1"/>
  <c r="T233" i="16"/>
  <c r="U233" i="16"/>
  <c r="W233" i="16"/>
  <c r="AI233" i="16" s="1"/>
  <c r="AA233" i="16"/>
  <c r="AB233" i="16"/>
  <c r="M234" i="16"/>
  <c r="N234" i="16"/>
  <c r="P234" i="16"/>
  <c r="AH234" i="16" s="1"/>
  <c r="T234" i="16"/>
  <c r="U234" i="16"/>
  <c r="W234" i="16"/>
  <c r="AI234" i="16" s="1"/>
  <c r="AA234" i="16"/>
  <c r="AB234" i="16"/>
  <c r="M235" i="16"/>
  <c r="N235" i="16"/>
  <c r="P235" i="16"/>
  <c r="AH235" i="16" s="1"/>
  <c r="T235" i="16"/>
  <c r="U235" i="16"/>
  <c r="W235" i="16"/>
  <c r="AI235" i="16" s="1"/>
  <c r="AA235" i="16"/>
  <c r="AB235" i="16"/>
  <c r="M236" i="16"/>
  <c r="N236" i="16"/>
  <c r="P236" i="16"/>
  <c r="AH236" i="16" s="1"/>
  <c r="T236" i="16"/>
  <c r="U236" i="16"/>
  <c r="W236" i="16"/>
  <c r="AI236" i="16" s="1"/>
  <c r="AA236" i="16"/>
  <c r="AB236" i="16"/>
  <c r="M237" i="16"/>
  <c r="N237" i="16"/>
  <c r="P237" i="16"/>
  <c r="AH237" i="16" s="1"/>
  <c r="T237" i="16"/>
  <c r="U237" i="16"/>
  <c r="W237" i="16"/>
  <c r="AI237" i="16" s="1"/>
  <c r="AA237" i="16"/>
  <c r="AB237" i="16"/>
  <c r="M238" i="16"/>
  <c r="N238" i="16"/>
  <c r="P238" i="16"/>
  <c r="AH238" i="16" s="1"/>
  <c r="T238" i="16"/>
  <c r="U238" i="16"/>
  <c r="W238" i="16"/>
  <c r="AI238" i="16" s="1"/>
  <c r="AA238" i="16"/>
  <c r="AB238" i="16"/>
  <c r="M239" i="16"/>
  <c r="N239" i="16"/>
  <c r="P239" i="16"/>
  <c r="AH239" i="16" s="1"/>
  <c r="T239" i="16"/>
  <c r="U239" i="16"/>
  <c r="W239" i="16"/>
  <c r="AI239" i="16" s="1"/>
  <c r="AA239" i="16"/>
  <c r="AB239" i="16"/>
  <c r="M240" i="16"/>
  <c r="N240" i="16"/>
  <c r="P240" i="16"/>
  <c r="AH240" i="16" s="1"/>
  <c r="T240" i="16"/>
  <c r="U240" i="16"/>
  <c r="W240" i="16"/>
  <c r="AI240" i="16" s="1"/>
  <c r="AA240" i="16"/>
  <c r="AB240" i="16"/>
  <c r="M241" i="16"/>
  <c r="N241" i="16"/>
  <c r="P241" i="16"/>
  <c r="AH241" i="16" s="1"/>
  <c r="T241" i="16"/>
  <c r="U241" i="16"/>
  <c r="W241" i="16"/>
  <c r="AI241" i="16" s="1"/>
  <c r="AA241" i="16"/>
  <c r="AB241" i="16"/>
  <c r="M242" i="16"/>
  <c r="N242" i="16"/>
  <c r="P242" i="16"/>
  <c r="AH242" i="16" s="1"/>
  <c r="T242" i="16"/>
  <c r="U242" i="16"/>
  <c r="W242" i="16"/>
  <c r="AI242" i="16" s="1"/>
  <c r="AA242" i="16"/>
  <c r="AB242" i="16"/>
  <c r="M243" i="16"/>
  <c r="N243" i="16"/>
  <c r="P243" i="16"/>
  <c r="AH243" i="16" s="1"/>
  <c r="T243" i="16"/>
  <c r="U243" i="16"/>
  <c r="W243" i="16"/>
  <c r="AI243" i="16" s="1"/>
  <c r="AA243" i="16"/>
  <c r="AB243" i="16"/>
  <c r="M244" i="16"/>
  <c r="N244" i="16"/>
  <c r="P244" i="16"/>
  <c r="AH244" i="16" s="1"/>
  <c r="T244" i="16"/>
  <c r="U244" i="16"/>
  <c r="W244" i="16"/>
  <c r="AI244" i="16" s="1"/>
  <c r="AA244" i="16"/>
  <c r="AB244" i="16"/>
  <c r="M245" i="16"/>
  <c r="N245" i="16"/>
  <c r="P245" i="16"/>
  <c r="AH245" i="16" s="1"/>
  <c r="T245" i="16"/>
  <c r="U245" i="16"/>
  <c r="W245" i="16"/>
  <c r="AI245" i="16" s="1"/>
  <c r="AA245" i="16"/>
  <c r="AB245" i="16"/>
  <c r="M246" i="16"/>
  <c r="N246" i="16"/>
  <c r="P246" i="16"/>
  <c r="AH246" i="16" s="1"/>
  <c r="T246" i="16"/>
  <c r="U246" i="16"/>
  <c r="W246" i="16"/>
  <c r="AI246" i="16" s="1"/>
  <c r="AA246" i="16"/>
  <c r="AB246" i="16"/>
  <c r="M247" i="16"/>
  <c r="N247" i="16"/>
  <c r="P247" i="16"/>
  <c r="AH247" i="16" s="1"/>
  <c r="T247" i="16"/>
  <c r="U247" i="16"/>
  <c r="W247" i="16"/>
  <c r="AI247" i="16" s="1"/>
  <c r="AA247" i="16"/>
  <c r="AB247" i="16"/>
  <c r="M248" i="16"/>
  <c r="N248" i="16"/>
  <c r="P248" i="16"/>
  <c r="AH248" i="16" s="1"/>
  <c r="T248" i="16"/>
  <c r="U248" i="16"/>
  <c r="W248" i="16"/>
  <c r="AI248" i="16" s="1"/>
  <c r="AA248" i="16"/>
  <c r="AB248" i="16"/>
  <c r="M249" i="16"/>
  <c r="N249" i="16"/>
  <c r="P249" i="16"/>
  <c r="AH249" i="16" s="1"/>
  <c r="T249" i="16"/>
  <c r="U249" i="16"/>
  <c r="W249" i="16"/>
  <c r="AI249" i="16" s="1"/>
  <c r="AA249" i="16"/>
  <c r="AB249" i="16"/>
  <c r="M250" i="16"/>
  <c r="N250" i="16"/>
  <c r="P250" i="16"/>
  <c r="AH250" i="16" s="1"/>
  <c r="T250" i="16"/>
  <c r="U250" i="16"/>
  <c r="W250" i="16"/>
  <c r="AI250" i="16" s="1"/>
  <c r="AA250" i="16"/>
  <c r="AB250" i="16"/>
  <c r="M251" i="16"/>
  <c r="N251" i="16"/>
  <c r="P251" i="16"/>
  <c r="AH251" i="16" s="1"/>
  <c r="T251" i="16"/>
  <c r="U251" i="16"/>
  <c r="W251" i="16"/>
  <c r="AI251" i="16" s="1"/>
  <c r="AA251" i="16"/>
  <c r="AB251" i="16"/>
  <c r="M252" i="16"/>
  <c r="N252" i="16"/>
  <c r="P252" i="16"/>
  <c r="AH252" i="16" s="1"/>
  <c r="T252" i="16"/>
  <c r="U252" i="16"/>
  <c r="W252" i="16"/>
  <c r="AI252" i="16" s="1"/>
  <c r="AA252" i="16"/>
  <c r="AB252" i="16"/>
  <c r="M253" i="16"/>
  <c r="N253" i="16"/>
  <c r="P253" i="16"/>
  <c r="AH253" i="16" s="1"/>
  <c r="T253" i="16"/>
  <c r="U253" i="16"/>
  <c r="W253" i="16"/>
  <c r="AI253" i="16" s="1"/>
  <c r="AA253" i="16"/>
  <c r="AB253" i="16"/>
  <c r="M254" i="16"/>
  <c r="N254" i="16"/>
  <c r="P254" i="16"/>
  <c r="AH254" i="16" s="1"/>
  <c r="T254" i="16"/>
  <c r="U254" i="16"/>
  <c r="W254" i="16"/>
  <c r="AI254" i="16" s="1"/>
  <c r="AA254" i="16"/>
  <c r="AB254" i="16"/>
  <c r="M255" i="16"/>
  <c r="N255" i="16"/>
  <c r="P255" i="16"/>
  <c r="AH255" i="16" s="1"/>
  <c r="T255" i="16"/>
  <c r="U255" i="16"/>
  <c r="W255" i="16"/>
  <c r="AI255" i="16" s="1"/>
  <c r="AA255" i="16"/>
  <c r="AB255" i="16"/>
  <c r="M256" i="16"/>
  <c r="N256" i="16"/>
  <c r="P256" i="16"/>
  <c r="AH256" i="16" s="1"/>
  <c r="T256" i="16"/>
  <c r="U256" i="16"/>
  <c r="W256" i="16"/>
  <c r="AI256" i="16" s="1"/>
  <c r="AA256" i="16"/>
  <c r="AB256" i="16"/>
  <c r="M257" i="16"/>
  <c r="N257" i="16"/>
  <c r="P257" i="16"/>
  <c r="AH257" i="16" s="1"/>
  <c r="T257" i="16"/>
  <c r="U257" i="16"/>
  <c r="W257" i="16"/>
  <c r="AI257" i="16" s="1"/>
  <c r="AA257" i="16"/>
  <c r="AB257" i="16"/>
  <c r="M258" i="16"/>
  <c r="N258" i="16"/>
  <c r="P258" i="16"/>
  <c r="AH258" i="16" s="1"/>
  <c r="T258" i="16"/>
  <c r="U258" i="16"/>
  <c r="W258" i="16"/>
  <c r="AI258" i="16" s="1"/>
  <c r="AA258" i="16"/>
  <c r="AB258" i="16"/>
  <c r="M259" i="16"/>
  <c r="N259" i="16"/>
  <c r="P259" i="16"/>
  <c r="AH259" i="16" s="1"/>
  <c r="T259" i="16"/>
  <c r="U259" i="16"/>
  <c r="W259" i="16"/>
  <c r="AI259" i="16" s="1"/>
  <c r="AA259" i="16"/>
  <c r="AB259" i="16"/>
  <c r="M260" i="16"/>
  <c r="N260" i="16"/>
  <c r="P260" i="16"/>
  <c r="AH260" i="16" s="1"/>
  <c r="T260" i="16"/>
  <c r="U260" i="16"/>
  <c r="W260" i="16"/>
  <c r="AI260" i="16" s="1"/>
  <c r="AA260" i="16"/>
  <c r="AB260" i="16"/>
  <c r="M261" i="16"/>
  <c r="N261" i="16"/>
  <c r="P261" i="16"/>
  <c r="AH261" i="16" s="1"/>
  <c r="T261" i="16"/>
  <c r="U261" i="16"/>
  <c r="W261" i="16"/>
  <c r="AI261" i="16" s="1"/>
  <c r="AA261" i="16"/>
  <c r="AB261" i="16"/>
  <c r="M262" i="16"/>
  <c r="N262" i="16"/>
  <c r="P262" i="16"/>
  <c r="AH262" i="16" s="1"/>
  <c r="T262" i="16"/>
  <c r="U262" i="16"/>
  <c r="W262" i="16"/>
  <c r="AI262" i="16" s="1"/>
  <c r="AA262" i="16"/>
  <c r="AB262" i="16"/>
  <c r="M263" i="16"/>
  <c r="N263" i="16"/>
  <c r="P263" i="16"/>
  <c r="AH263" i="16" s="1"/>
  <c r="T263" i="16"/>
  <c r="U263" i="16"/>
  <c r="W263" i="16"/>
  <c r="AI263" i="16" s="1"/>
  <c r="AA263" i="16"/>
  <c r="AB263" i="16"/>
  <c r="M264" i="16"/>
  <c r="N264" i="16"/>
  <c r="P264" i="16"/>
  <c r="AH264" i="16" s="1"/>
  <c r="T264" i="16"/>
  <c r="U264" i="16"/>
  <c r="W264" i="16"/>
  <c r="AI264" i="16" s="1"/>
  <c r="AA264" i="16"/>
  <c r="AB264" i="16"/>
  <c r="M265" i="16"/>
  <c r="N265" i="16"/>
  <c r="P265" i="16"/>
  <c r="AH265" i="16" s="1"/>
  <c r="T265" i="16"/>
  <c r="U265" i="16"/>
  <c r="W265" i="16"/>
  <c r="AI265" i="16" s="1"/>
  <c r="AA265" i="16"/>
  <c r="AB265" i="16"/>
  <c r="M266" i="16"/>
  <c r="N266" i="16"/>
  <c r="P266" i="16"/>
  <c r="AH266" i="16" s="1"/>
  <c r="T266" i="16"/>
  <c r="U266" i="16"/>
  <c r="W266" i="16"/>
  <c r="AI266" i="16" s="1"/>
  <c r="AA266" i="16"/>
  <c r="AB266" i="16"/>
  <c r="M267" i="16"/>
  <c r="N267" i="16"/>
  <c r="P267" i="16"/>
  <c r="AH267" i="16" s="1"/>
  <c r="T267" i="16"/>
  <c r="U267" i="16"/>
  <c r="W267" i="16"/>
  <c r="AI267" i="16" s="1"/>
  <c r="AA267" i="16"/>
  <c r="AB267" i="16"/>
  <c r="M268" i="16"/>
  <c r="N268" i="16"/>
  <c r="P268" i="16"/>
  <c r="AH268" i="16" s="1"/>
  <c r="T268" i="16"/>
  <c r="U268" i="16"/>
  <c r="W268" i="16"/>
  <c r="AI268" i="16" s="1"/>
  <c r="AA268" i="16"/>
  <c r="AB268" i="16"/>
  <c r="M269" i="16"/>
  <c r="N269" i="16"/>
  <c r="P269" i="16"/>
  <c r="AH269" i="16" s="1"/>
  <c r="T269" i="16"/>
  <c r="U269" i="16"/>
  <c r="W269" i="16"/>
  <c r="AI269" i="16" s="1"/>
  <c r="AA269" i="16"/>
  <c r="AB269" i="16"/>
  <c r="M270" i="16"/>
  <c r="N270" i="16"/>
  <c r="P270" i="16"/>
  <c r="AH270" i="16" s="1"/>
  <c r="T270" i="16"/>
  <c r="U270" i="16"/>
  <c r="W270" i="16"/>
  <c r="AI270" i="16" s="1"/>
  <c r="AA270" i="16"/>
  <c r="AB270" i="16"/>
  <c r="M271" i="16"/>
  <c r="N271" i="16"/>
  <c r="P271" i="16"/>
  <c r="AH271" i="16" s="1"/>
  <c r="T271" i="16"/>
  <c r="U271" i="16"/>
  <c r="W271" i="16"/>
  <c r="AI271" i="16" s="1"/>
  <c r="AA271" i="16"/>
  <c r="AB271" i="16"/>
  <c r="M272" i="16"/>
  <c r="N272" i="16"/>
  <c r="P272" i="16"/>
  <c r="AH272" i="16" s="1"/>
  <c r="T272" i="16"/>
  <c r="U272" i="16"/>
  <c r="W272" i="16"/>
  <c r="AI272" i="16" s="1"/>
  <c r="AA272" i="16"/>
  <c r="AB272" i="16"/>
  <c r="M273" i="16"/>
  <c r="N273" i="16"/>
  <c r="P273" i="16"/>
  <c r="AH273" i="16" s="1"/>
  <c r="T273" i="16"/>
  <c r="U273" i="16"/>
  <c r="W273" i="16"/>
  <c r="AI273" i="16" s="1"/>
  <c r="AA273" i="16"/>
  <c r="AB273" i="16"/>
  <c r="M274" i="16"/>
  <c r="N274" i="16"/>
  <c r="P274" i="16"/>
  <c r="AH274" i="16" s="1"/>
  <c r="T274" i="16"/>
  <c r="U274" i="16"/>
  <c r="W274" i="16"/>
  <c r="AI274" i="16" s="1"/>
  <c r="AA274" i="16"/>
  <c r="AB274" i="16"/>
  <c r="M275" i="16"/>
  <c r="N275" i="16"/>
  <c r="P275" i="16"/>
  <c r="AH275" i="16" s="1"/>
  <c r="T275" i="16"/>
  <c r="U275" i="16"/>
  <c r="W275" i="16"/>
  <c r="AI275" i="16" s="1"/>
  <c r="AA275" i="16"/>
  <c r="AB275" i="16"/>
  <c r="M276" i="16"/>
  <c r="N276" i="16"/>
  <c r="P276" i="16"/>
  <c r="AH276" i="16" s="1"/>
  <c r="T276" i="16"/>
  <c r="U276" i="16"/>
  <c r="W276" i="16"/>
  <c r="AI276" i="16" s="1"/>
  <c r="AA276" i="16"/>
  <c r="AB276" i="16"/>
  <c r="M277" i="16"/>
  <c r="N277" i="16"/>
  <c r="P277" i="16"/>
  <c r="AH277" i="16" s="1"/>
  <c r="T277" i="16"/>
  <c r="U277" i="16"/>
  <c r="W277" i="16"/>
  <c r="AI277" i="16" s="1"/>
  <c r="AA277" i="16"/>
  <c r="AB277" i="16"/>
  <c r="M278" i="16"/>
  <c r="N278" i="16"/>
  <c r="P278" i="16"/>
  <c r="AH278" i="16" s="1"/>
  <c r="T278" i="16"/>
  <c r="U278" i="16"/>
  <c r="W278" i="16"/>
  <c r="AI278" i="16" s="1"/>
  <c r="AA278" i="16"/>
  <c r="AB278" i="16"/>
  <c r="M279" i="16"/>
  <c r="N279" i="16"/>
  <c r="P279" i="16"/>
  <c r="AH279" i="16" s="1"/>
  <c r="T279" i="16"/>
  <c r="U279" i="16"/>
  <c r="W279" i="16"/>
  <c r="AI279" i="16" s="1"/>
  <c r="AA279" i="16"/>
  <c r="AB279" i="16"/>
  <c r="M280" i="16"/>
  <c r="N280" i="16"/>
  <c r="P280" i="16"/>
  <c r="AH280" i="16" s="1"/>
  <c r="T280" i="16"/>
  <c r="U280" i="16"/>
  <c r="W280" i="16"/>
  <c r="AI280" i="16" s="1"/>
  <c r="AA280" i="16"/>
  <c r="AB280" i="16"/>
  <c r="M281" i="16"/>
  <c r="N281" i="16"/>
  <c r="P281" i="16"/>
  <c r="AH281" i="16" s="1"/>
  <c r="T281" i="16"/>
  <c r="U281" i="16"/>
  <c r="W281" i="16"/>
  <c r="AI281" i="16" s="1"/>
  <c r="AA281" i="16"/>
  <c r="AB281" i="16"/>
  <c r="M282" i="16"/>
  <c r="N282" i="16"/>
  <c r="P282" i="16"/>
  <c r="AH282" i="16" s="1"/>
  <c r="T282" i="16"/>
  <c r="U282" i="16"/>
  <c r="W282" i="16"/>
  <c r="AI282" i="16" s="1"/>
  <c r="AA282" i="16"/>
  <c r="AB282" i="16"/>
  <c r="M283" i="16"/>
  <c r="N283" i="16"/>
  <c r="P283" i="16"/>
  <c r="AH283" i="16" s="1"/>
  <c r="T283" i="16"/>
  <c r="U283" i="16"/>
  <c r="W283" i="16"/>
  <c r="AI283" i="16" s="1"/>
  <c r="AA283" i="16"/>
  <c r="AB283" i="16"/>
  <c r="M284" i="16"/>
  <c r="N284" i="16"/>
  <c r="P284" i="16"/>
  <c r="AH284" i="16" s="1"/>
  <c r="T284" i="16"/>
  <c r="U284" i="16"/>
  <c r="W284" i="16"/>
  <c r="AI284" i="16" s="1"/>
  <c r="AA284" i="16"/>
  <c r="AB284" i="16"/>
  <c r="M285" i="16"/>
  <c r="N285" i="16"/>
  <c r="P285" i="16"/>
  <c r="AH285" i="16" s="1"/>
  <c r="T285" i="16"/>
  <c r="U285" i="16"/>
  <c r="W285" i="16"/>
  <c r="AI285" i="16" s="1"/>
  <c r="AA285" i="16"/>
  <c r="AB285" i="16"/>
  <c r="M286" i="16"/>
  <c r="N286" i="16"/>
  <c r="P286" i="16"/>
  <c r="AH286" i="16" s="1"/>
  <c r="T286" i="16"/>
  <c r="U286" i="16"/>
  <c r="W286" i="16"/>
  <c r="AI286" i="16" s="1"/>
  <c r="AA286" i="16"/>
  <c r="AB286" i="16"/>
  <c r="M287" i="16"/>
  <c r="N287" i="16"/>
  <c r="P287" i="16"/>
  <c r="AH287" i="16" s="1"/>
  <c r="T287" i="16"/>
  <c r="U287" i="16"/>
  <c r="W287" i="16"/>
  <c r="AI287" i="16" s="1"/>
  <c r="AA287" i="16"/>
  <c r="AB287" i="16"/>
  <c r="M288" i="16"/>
  <c r="N288" i="16"/>
  <c r="P288" i="16"/>
  <c r="AH288" i="16" s="1"/>
  <c r="T288" i="16"/>
  <c r="U288" i="16"/>
  <c r="W288" i="16"/>
  <c r="AI288" i="16" s="1"/>
  <c r="AA288" i="16"/>
  <c r="AB288" i="16"/>
  <c r="M289" i="16"/>
  <c r="N289" i="16"/>
  <c r="P289" i="16"/>
  <c r="AH289" i="16" s="1"/>
  <c r="T289" i="16"/>
  <c r="U289" i="16"/>
  <c r="W289" i="16"/>
  <c r="AI289" i="16" s="1"/>
  <c r="AA289" i="16"/>
  <c r="AB289" i="16"/>
  <c r="M290" i="16"/>
  <c r="N290" i="16"/>
  <c r="P290" i="16"/>
  <c r="AH290" i="16" s="1"/>
  <c r="T290" i="16"/>
  <c r="U290" i="16"/>
  <c r="W290" i="16"/>
  <c r="AI290" i="16" s="1"/>
  <c r="AA290" i="16"/>
  <c r="AB290" i="16"/>
  <c r="M291" i="16"/>
  <c r="N291" i="16"/>
  <c r="P291" i="16"/>
  <c r="AH291" i="16" s="1"/>
  <c r="T291" i="16"/>
  <c r="U291" i="16"/>
  <c r="W291" i="16"/>
  <c r="AI291" i="16" s="1"/>
  <c r="AA291" i="16"/>
  <c r="AB291" i="16"/>
  <c r="M292" i="16"/>
  <c r="N292" i="16"/>
  <c r="P292" i="16"/>
  <c r="AH292" i="16" s="1"/>
  <c r="T292" i="16"/>
  <c r="U292" i="16"/>
  <c r="W292" i="16"/>
  <c r="AI292" i="16" s="1"/>
  <c r="AA292" i="16"/>
  <c r="AB292" i="16"/>
  <c r="M293" i="16"/>
  <c r="N293" i="16"/>
  <c r="P293" i="16"/>
  <c r="AH293" i="16" s="1"/>
  <c r="T293" i="16"/>
  <c r="U293" i="16"/>
  <c r="W293" i="16"/>
  <c r="AI293" i="16" s="1"/>
  <c r="AA293" i="16"/>
  <c r="AB293" i="16"/>
  <c r="M294" i="16"/>
  <c r="N294" i="16"/>
  <c r="P294" i="16"/>
  <c r="AH294" i="16" s="1"/>
  <c r="T294" i="16"/>
  <c r="U294" i="16"/>
  <c r="W294" i="16"/>
  <c r="AI294" i="16" s="1"/>
  <c r="AA294" i="16"/>
  <c r="AB294" i="16"/>
  <c r="M295" i="16"/>
  <c r="N295" i="16"/>
  <c r="P295" i="16"/>
  <c r="AH295" i="16" s="1"/>
  <c r="T295" i="16"/>
  <c r="U295" i="16"/>
  <c r="W295" i="16"/>
  <c r="AI295" i="16" s="1"/>
  <c r="AA295" i="16"/>
  <c r="AB295" i="16"/>
  <c r="M296" i="16"/>
  <c r="N296" i="16"/>
  <c r="P296" i="16"/>
  <c r="AH296" i="16" s="1"/>
  <c r="T296" i="16"/>
  <c r="U296" i="16"/>
  <c r="W296" i="16"/>
  <c r="AI296" i="16" s="1"/>
  <c r="AA296" i="16"/>
  <c r="AB296" i="16"/>
  <c r="M297" i="16"/>
  <c r="N297" i="16"/>
  <c r="P297" i="16"/>
  <c r="AH297" i="16" s="1"/>
  <c r="T297" i="16"/>
  <c r="U297" i="16"/>
  <c r="W297" i="16"/>
  <c r="AI297" i="16" s="1"/>
  <c r="AA297" i="16"/>
  <c r="AB297" i="16"/>
  <c r="M298" i="16"/>
  <c r="N298" i="16"/>
  <c r="P298" i="16"/>
  <c r="AH298" i="16" s="1"/>
  <c r="T298" i="16"/>
  <c r="U298" i="16"/>
  <c r="W298" i="16"/>
  <c r="AI298" i="16" s="1"/>
  <c r="AA298" i="16"/>
  <c r="AB298" i="16"/>
  <c r="M299" i="16"/>
  <c r="N299" i="16"/>
  <c r="P299" i="16"/>
  <c r="AH299" i="16" s="1"/>
  <c r="T299" i="16"/>
  <c r="U299" i="16"/>
  <c r="W299" i="16"/>
  <c r="AI299" i="16" s="1"/>
  <c r="AA299" i="16"/>
  <c r="AB299" i="16"/>
  <c r="M300" i="16"/>
  <c r="N300" i="16"/>
  <c r="P300" i="16"/>
  <c r="AH300" i="16" s="1"/>
  <c r="T300" i="16"/>
  <c r="U300" i="16"/>
  <c r="W300" i="16"/>
  <c r="AI300" i="16" s="1"/>
  <c r="AA300" i="16"/>
  <c r="AB300" i="16"/>
  <c r="M301" i="16"/>
  <c r="N301" i="16"/>
  <c r="P301" i="16"/>
  <c r="AH301" i="16" s="1"/>
  <c r="T301" i="16"/>
  <c r="U301" i="16"/>
  <c r="W301" i="16"/>
  <c r="AI301" i="16" s="1"/>
  <c r="AA301" i="16"/>
  <c r="AB301" i="16"/>
  <c r="M302" i="16"/>
  <c r="N302" i="16"/>
  <c r="P302" i="16"/>
  <c r="AH302" i="16" s="1"/>
  <c r="T302" i="16"/>
  <c r="U302" i="16"/>
  <c r="W302" i="16"/>
  <c r="AI302" i="16" s="1"/>
  <c r="AA302" i="16"/>
  <c r="AB302" i="16"/>
  <c r="M303" i="16"/>
  <c r="N303" i="16"/>
  <c r="P303" i="16"/>
  <c r="AH303" i="16" s="1"/>
  <c r="T303" i="16"/>
  <c r="U303" i="16"/>
  <c r="W303" i="16"/>
  <c r="AI303" i="16" s="1"/>
  <c r="AA303" i="16"/>
  <c r="AB303" i="16"/>
  <c r="M304" i="16"/>
  <c r="N304" i="16"/>
  <c r="P304" i="16"/>
  <c r="AH304" i="16" s="1"/>
  <c r="T304" i="16"/>
  <c r="U304" i="16"/>
  <c r="W304" i="16"/>
  <c r="AI304" i="16" s="1"/>
  <c r="AA304" i="16"/>
  <c r="AB304" i="16"/>
  <c r="M305" i="16"/>
  <c r="N305" i="16"/>
  <c r="P305" i="16"/>
  <c r="AH305" i="16" s="1"/>
  <c r="T305" i="16"/>
  <c r="U305" i="16"/>
  <c r="W305" i="16"/>
  <c r="AI305" i="16" s="1"/>
  <c r="AA305" i="16"/>
  <c r="AB305" i="16"/>
  <c r="M306" i="16"/>
  <c r="N306" i="16"/>
  <c r="P306" i="16"/>
  <c r="AH306" i="16" s="1"/>
  <c r="T306" i="16"/>
  <c r="U306" i="16"/>
  <c r="W306" i="16"/>
  <c r="AI306" i="16" s="1"/>
  <c r="AA306" i="16"/>
  <c r="AB306" i="16"/>
  <c r="M307" i="16"/>
  <c r="N307" i="16"/>
  <c r="P307" i="16"/>
  <c r="AH307" i="16" s="1"/>
  <c r="T307" i="16"/>
  <c r="U307" i="16"/>
  <c r="W307" i="16"/>
  <c r="AI307" i="16" s="1"/>
  <c r="AA307" i="16"/>
  <c r="AB307" i="16"/>
  <c r="M308" i="16"/>
  <c r="N308" i="16"/>
  <c r="P308" i="16"/>
  <c r="AH308" i="16" s="1"/>
  <c r="T308" i="16"/>
  <c r="U308" i="16"/>
  <c r="W308" i="16"/>
  <c r="AI308" i="16" s="1"/>
  <c r="AA308" i="16"/>
  <c r="AB308" i="16"/>
  <c r="M309" i="16"/>
  <c r="N309" i="16"/>
  <c r="P309" i="16"/>
  <c r="AH309" i="16" s="1"/>
  <c r="T309" i="16"/>
  <c r="U309" i="16"/>
  <c r="W309" i="16"/>
  <c r="AI309" i="16" s="1"/>
  <c r="AA309" i="16"/>
  <c r="AB309" i="16"/>
  <c r="M310" i="16"/>
  <c r="N310" i="16"/>
  <c r="P310" i="16"/>
  <c r="AH310" i="16" s="1"/>
  <c r="T310" i="16"/>
  <c r="U310" i="16"/>
  <c r="W310" i="16"/>
  <c r="AI310" i="16" s="1"/>
  <c r="AA310" i="16"/>
  <c r="AB310" i="16"/>
  <c r="M311" i="16"/>
  <c r="N311" i="16"/>
  <c r="P311" i="16"/>
  <c r="AH311" i="16" s="1"/>
  <c r="T311" i="16"/>
  <c r="U311" i="16"/>
  <c r="W311" i="16"/>
  <c r="AI311" i="16" s="1"/>
  <c r="AA311" i="16"/>
  <c r="AB311" i="16"/>
  <c r="M312" i="16"/>
  <c r="N312" i="16"/>
  <c r="P312" i="16"/>
  <c r="AH312" i="16" s="1"/>
  <c r="T312" i="16"/>
  <c r="U312" i="16"/>
  <c r="W312" i="16"/>
  <c r="AI312" i="16" s="1"/>
  <c r="AA312" i="16"/>
  <c r="AB312" i="16"/>
  <c r="M313" i="16"/>
  <c r="N313" i="16"/>
  <c r="P313" i="16"/>
  <c r="AH313" i="16" s="1"/>
  <c r="T313" i="16"/>
  <c r="U313" i="16"/>
  <c r="W313" i="16"/>
  <c r="AI313" i="16" s="1"/>
  <c r="AA313" i="16"/>
  <c r="AB313" i="16"/>
  <c r="M314" i="16"/>
  <c r="N314" i="16"/>
  <c r="P314" i="16"/>
  <c r="AH314" i="16" s="1"/>
  <c r="T314" i="16"/>
  <c r="U314" i="16"/>
  <c r="W314" i="16"/>
  <c r="AI314" i="16" s="1"/>
  <c r="AA314" i="16"/>
  <c r="AB314" i="16"/>
  <c r="M315" i="16"/>
  <c r="N315" i="16"/>
  <c r="P315" i="16"/>
  <c r="AH315" i="16" s="1"/>
  <c r="T315" i="16"/>
  <c r="U315" i="16"/>
  <c r="W315" i="16"/>
  <c r="AI315" i="16" s="1"/>
  <c r="AA315" i="16"/>
  <c r="AB315" i="16"/>
  <c r="M316" i="16"/>
  <c r="N316" i="16"/>
  <c r="P316" i="16"/>
  <c r="AH316" i="16" s="1"/>
  <c r="T316" i="16"/>
  <c r="U316" i="16"/>
  <c r="W316" i="16"/>
  <c r="AI316" i="16" s="1"/>
  <c r="AA316" i="16"/>
  <c r="AB316" i="16"/>
  <c r="M317" i="16"/>
  <c r="N317" i="16"/>
  <c r="P317" i="16"/>
  <c r="AH317" i="16" s="1"/>
  <c r="T317" i="16"/>
  <c r="U317" i="16"/>
  <c r="W317" i="16"/>
  <c r="AI317" i="16" s="1"/>
  <c r="AA317" i="16"/>
  <c r="AB317" i="16"/>
  <c r="M318" i="16"/>
  <c r="N318" i="16"/>
  <c r="P318" i="16"/>
  <c r="AH318" i="16" s="1"/>
  <c r="T318" i="16"/>
  <c r="U318" i="16"/>
  <c r="W318" i="16"/>
  <c r="AI318" i="16" s="1"/>
  <c r="AA318" i="16"/>
  <c r="AB318" i="16"/>
  <c r="M319" i="16"/>
  <c r="N319" i="16"/>
  <c r="P319" i="16"/>
  <c r="AH319" i="16" s="1"/>
  <c r="T319" i="16"/>
  <c r="U319" i="16"/>
  <c r="W319" i="16"/>
  <c r="AI319" i="16" s="1"/>
  <c r="AA319" i="16"/>
  <c r="AB319" i="16"/>
  <c r="M320" i="16"/>
  <c r="N320" i="16"/>
  <c r="P320" i="16"/>
  <c r="AH320" i="16" s="1"/>
  <c r="T320" i="16"/>
  <c r="U320" i="16"/>
  <c r="W320" i="16"/>
  <c r="AI320" i="16" s="1"/>
  <c r="AA320" i="16"/>
  <c r="AB320" i="16"/>
  <c r="M321" i="16"/>
  <c r="N321" i="16"/>
  <c r="P321" i="16"/>
  <c r="AH321" i="16" s="1"/>
  <c r="T321" i="16"/>
  <c r="U321" i="16"/>
  <c r="W321" i="16"/>
  <c r="AI321" i="16" s="1"/>
  <c r="AA321" i="16"/>
  <c r="AB321" i="16"/>
  <c r="M322" i="16"/>
  <c r="N322" i="16"/>
  <c r="P322" i="16"/>
  <c r="AH322" i="16" s="1"/>
  <c r="T322" i="16"/>
  <c r="U322" i="16"/>
  <c r="W322" i="16"/>
  <c r="AI322" i="16" s="1"/>
  <c r="AA322" i="16"/>
  <c r="AB322" i="16"/>
  <c r="M323" i="16"/>
  <c r="N323" i="16"/>
  <c r="P323" i="16"/>
  <c r="AH323" i="16" s="1"/>
  <c r="T323" i="16"/>
  <c r="U323" i="16"/>
  <c r="W323" i="16"/>
  <c r="AI323" i="16" s="1"/>
  <c r="AA323" i="16"/>
  <c r="AB323" i="16"/>
  <c r="M324" i="16"/>
  <c r="N324" i="16"/>
  <c r="P324" i="16"/>
  <c r="AH324" i="16" s="1"/>
  <c r="T324" i="16"/>
  <c r="U324" i="16"/>
  <c r="W324" i="16"/>
  <c r="AI324" i="16" s="1"/>
  <c r="AA324" i="16"/>
  <c r="AB324" i="16"/>
  <c r="M325" i="16"/>
  <c r="N325" i="16"/>
  <c r="P325" i="16"/>
  <c r="AH325" i="16" s="1"/>
  <c r="T325" i="16"/>
  <c r="U325" i="16"/>
  <c r="W325" i="16"/>
  <c r="AI325" i="16" s="1"/>
  <c r="AA325" i="16"/>
  <c r="AB325" i="16"/>
  <c r="M326" i="16"/>
  <c r="N326" i="16"/>
  <c r="P326" i="16"/>
  <c r="AH326" i="16" s="1"/>
  <c r="T326" i="16"/>
  <c r="U326" i="16"/>
  <c r="W326" i="16"/>
  <c r="AI326" i="16" s="1"/>
  <c r="AA326" i="16"/>
  <c r="AB326" i="16"/>
  <c r="M327" i="16"/>
  <c r="N327" i="16"/>
  <c r="P327" i="16"/>
  <c r="AH327" i="16" s="1"/>
  <c r="T327" i="16"/>
  <c r="U327" i="16"/>
  <c r="W327" i="16"/>
  <c r="AI327" i="16" s="1"/>
  <c r="AA327" i="16"/>
  <c r="AB327" i="16"/>
  <c r="M328" i="16"/>
  <c r="N328" i="16"/>
  <c r="P328" i="16"/>
  <c r="AH328" i="16" s="1"/>
  <c r="T328" i="16"/>
  <c r="U328" i="16"/>
  <c r="W328" i="16"/>
  <c r="AI328" i="16" s="1"/>
  <c r="AA328" i="16"/>
  <c r="AB328" i="16"/>
  <c r="M329" i="16"/>
  <c r="N329" i="16"/>
  <c r="P329" i="16"/>
  <c r="AH329" i="16" s="1"/>
  <c r="T329" i="16"/>
  <c r="U329" i="16"/>
  <c r="W329" i="16"/>
  <c r="AI329" i="16" s="1"/>
  <c r="AA329" i="16"/>
  <c r="AB329" i="16"/>
  <c r="M330" i="16"/>
  <c r="N330" i="16"/>
  <c r="P330" i="16"/>
  <c r="AH330" i="16" s="1"/>
  <c r="T330" i="16"/>
  <c r="U330" i="16"/>
  <c r="W330" i="16"/>
  <c r="AI330" i="16" s="1"/>
  <c r="AA330" i="16"/>
  <c r="AB330" i="16"/>
  <c r="M331" i="16"/>
  <c r="N331" i="16"/>
  <c r="P331" i="16"/>
  <c r="AH331" i="16" s="1"/>
  <c r="T331" i="16"/>
  <c r="U331" i="16"/>
  <c r="W331" i="16"/>
  <c r="AI331" i="16" s="1"/>
  <c r="AA331" i="16"/>
  <c r="AB331" i="16"/>
  <c r="M332" i="16"/>
  <c r="N332" i="16"/>
  <c r="P332" i="16"/>
  <c r="AH332" i="16" s="1"/>
  <c r="T332" i="16"/>
  <c r="U332" i="16"/>
  <c r="W332" i="16"/>
  <c r="AI332" i="16" s="1"/>
  <c r="AA332" i="16"/>
  <c r="AB332" i="16"/>
  <c r="M333" i="16"/>
  <c r="N333" i="16"/>
  <c r="P333" i="16"/>
  <c r="AH333" i="16" s="1"/>
  <c r="T333" i="16"/>
  <c r="U333" i="16"/>
  <c r="W333" i="16"/>
  <c r="AI333" i="16" s="1"/>
  <c r="AA333" i="16"/>
  <c r="AB333" i="16"/>
  <c r="M334" i="16"/>
  <c r="N334" i="16"/>
  <c r="P334" i="16"/>
  <c r="AH334" i="16" s="1"/>
  <c r="T334" i="16"/>
  <c r="U334" i="16"/>
  <c r="W334" i="16"/>
  <c r="AI334" i="16" s="1"/>
  <c r="AA334" i="16"/>
  <c r="AB334" i="16"/>
  <c r="M335" i="16"/>
  <c r="N335" i="16"/>
  <c r="P335" i="16"/>
  <c r="AH335" i="16" s="1"/>
  <c r="T335" i="16"/>
  <c r="U335" i="16"/>
  <c r="W335" i="16"/>
  <c r="AI335" i="16" s="1"/>
  <c r="AA335" i="16"/>
  <c r="AB335" i="16"/>
  <c r="M336" i="16"/>
  <c r="N336" i="16"/>
  <c r="P336" i="16"/>
  <c r="AH336" i="16" s="1"/>
  <c r="T336" i="16"/>
  <c r="U336" i="16"/>
  <c r="W336" i="16"/>
  <c r="AI336" i="16" s="1"/>
  <c r="AA336" i="16"/>
  <c r="AB336" i="16"/>
  <c r="M337" i="16"/>
  <c r="N337" i="16"/>
  <c r="P337" i="16"/>
  <c r="AH337" i="16" s="1"/>
  <c r="T337" i="16"/>
  <c r="U337" i="16"/>
  <c r="W337" i="16"/>
  <c r="AI337" i="16" s="1"/>
  <c r="AA337" i="16"/>
  <c r="AB337" i="16"/>
  <c r="M338" i="16"/>
  <c r="N338" i="16"/>
  <c r="P338" i="16"/>
  <c r="AH338" i="16" s="1"/>
  <c r="T338" i="16"/>
  <c r="U338" i="16"/>
  <c r="W338" i="16"/>
  <c r="AI338" i="16" s="1"/>
  <c r="AA338" i="16"/>
  <c r="AB338" i="16"/>
  <c r="M339" i="16"/>
  <c r="N339" i="16"/>
  <c r="P339" i="16"/>
  <c r="AH339" i="16" s="1"/>
  <c r="T339" i="16"/>
  <c r="U339" i="16"/>
  <c r="W339" i="16"/>
  <c r="AI339" i="16" s="1"/>
  <c r="AA339" i="16"/>
  <c r="AB339" i="16"/>
  <c r="M340" i="16"/>
  <c r="N340" i="16"/>
  <c r="P340" i="16"/>
  <c r="AH340" i="16" s="1"/>
  <c r="T340" i="16"/>
  <c r="U340" i="16"/>
  <c r="W340" i="16"/>
  <c r="AI340" i="16" s="1"/>
  <c r="AA340" i="16"/>
  <c r="AB340" i="16"/>
  <c r="M341" i="16"/>
  <c r="N341" i="16"/>
  <c r="P341" i="16"/>
  <c r="AH341" i="16" s="1"/>
  <c r="T341" i="16"/>
  <c r="U341" i="16"/>
  <c r="W341" i="16"/>
  <c r="AI341" i="16" s="1"/>
  <c r="AA341" i="16"/>
  <c r="AB341" i="16"/>
  <c r="M342" i="16"/>
  <c r="N342" i="16"/>
  <c r="P342" i="16"/>
  <c r="AH342" i="16" s="1"/>
  <c r="T342" i="16"/>
  <c r="U342" i="16"/>
  <c r="W342" i="16"/>
  <c r="AI342" i="16" s="1"/>
  <c r="AA342" i="16"/>
  <c r="AB342" i="16"/>
  <c r="M343" i="16"/>
  <c r="N343" i="16"/>
  <c r="P343" i="16"/>
  <c r="AH343" i="16" s="1"/>
  <c r="T343" i="16"/>
  <c r="U343" i="16"/>
  <c r="W343" i="16"/>
  <c r="AI343" i="16" s="1"/>
  <c r="AA343" i="16"/>
  <c r="AB343" i="16"/>
  <c r="M344" i="16"/>
  <c r="N344" i="16"/>
  <c r="P344" i="16"/>
  <c r="AH344" i="16" s="1"/>
  <c r="T344" i="16"/>
  <c r="U344" i="16"/>
  <c r="W344" i="16"/>
  <c r="AI344" i="16" s="1"/>
  <c r="AA344" i="16"/>
  <c r="AB344" i="16"/>
  <c r="M345" i="16"/>
  <c r="N345" i="16"/>
  <c r="P345" i="16"/>
  <c r="AH345" i="16" s="1"/>
  <c r="T345" i="16"/>
  <c r="U345" i="16"/>
  <c r="W345" i="16"/>
  <c r="AI345" i="16" s="1"/>
  <c r="AA345" i="16"/>
  <c r="AB345" i="16"/>
  <c r="M346" i="16"/>
  <c r="N346" i="16"/>
  <c r="P346" i="16"/>
  <c r="AH346" i="16" s="1"/>
  <c r="T346" i="16"/>
  <c r="U346" i="16"/>
  <c r="W346" i="16"/>
  <c r="AI346" i="16" s="1"/>
  <c r="AA346" i="16"/>
  <c r="AB346" i="16"/>
  <c r="M347" i="16"/>
  <c r="N347" i="16"/>
  <c r="P347" i="16"/>
  <c r="AH347" i="16" s="1"/>
  <c r="T347" i="16"/>
  <c r="U347" i="16"/>
  <c r="W347" i="16"/>
  <c r="AI347" i="16" s="1"/>
  <c r="AA347" i="16"/>
  <c r="AB347" i="16"/>
  <c r="M348" i="16"/>
  <c r="N348" i="16"/>
  <c r="P348" i="16"/>
  <c r="AH348" i="16" s="1"/>
  <c r="T348" i="16"/>
  <c r="U348" i="16"/>
  <c r="W348" i="16"/>
  <c r="AI348" i="16" s="1"/>
  <c r="AA348" i="16"/>
  <c r="AB348" i="16"/>
  <c r="M349" i="16"/>
  <c r="N349" i="16"/>
  <c r="P349" i="16"/>
  <c r="AH349" i="16" s="1"/>
  <c r="T349" i="16"/>
  <c r="U349" i="16"/>
  <c r="W349" i="16"/>
  <c r="AI349" i="16" s="1"/>
  <c r="AA349" i="16"/>
  <c r="AB349" i="16"/>
  <c r="M350" i="16"/>
  <c r="N350" i="16"/>
  <c r="P350" i="16"/>
  <c r="AH350" i="16" s="1"/>
  <c r="T350" i="16"/>
  <c r="U350" i="16"/>
  <c r="W350" i="16"/>
  <c r="AI350" i="16" s="1"/>
  <c r="AA350" i="16"/>
  <c r="AB350" i="16"/>
  <c r="M351" i="16"/>
  <c r="N351" i="16"/>
  <c r="P351" i="16"/>
  <c r="AH351" i="16" s="1"/>
  <c r="T351" i="16"/>
  <c r="U351" i="16"/>
  <c r="W351" i="16"/>
  <c r="AI351" i="16" s="1"/>
  <c r="AA351" i="16"/>
  <c r="AB351" i="16"/>
  <c r="M352" i="16"/>
  <c r="N352" i="16"/>
  <c r="P352" i="16"/>
  <c r="AH352" i="16" s="1"/>
  <c r="T352" i="16"/>
  <c r="U352" i="16"/>
  <c r="W352" i="16"/>
  <c r="AI352" i="16" s="1"/>
  <c r="AA352" i="16"/>
  <c r="AB352" i="16"/>
  <c r="M353" i="16"/>
  <c r="N353" i="16"/>
  <c r="P353" i="16"/>
  <c r="AH353" i="16" s="1"/>
  <c r="T353" i="16"/>
  <c r="U353" i="16"/>
  <c r="W353" i="16"/>
  <c r="AI353" i="16" s="1"/>
  <c r="AA353" i="16"/>
  <c r="AB353" i="16"/>
  <c r="M354" i="16"/>
  <c r="N354" i="16"/>
  <c r="P354" i="16"/>
  <c r="AH354" i="16" s="1"/>
  <c r="T354" i="16"/>
  <c r="U354" i="16"/>
  <c r="W354" i="16"/>
  <c r="AI354" i="16" s="1"/>
  <c r="AA354" i="16"/>
  <c r="AB354" i="16"/>
  <c r="M355" i="16"/>
  <c r="N355" i="16"/>
  <c r="P355" i="16"/>
  <c r="AH355" i="16" s="1"/>
  <c r="T355" i="16"/>
  <c r="U355" i="16"/>
  <c r="W355" i="16"/>
  <c r="AI355" i="16" s="1"/>
  <c r="AA355" i="16"/>
  <c r="AB355" i="16"/>
  <c r="M356" i="16"/>
  <c r="N356" i="16"/>
  <c r="P356" i="16"/>
  <c r="AH356" i="16" s="1"/>
  <c r="T356" i="16"/>
  <c r="U356" i="16"/>
  <c r="W356" i="16"/>
  <c r="AI356" i="16" s="1"/>
  <c r="AA356" i="16"/>
  <c r="AB356" i="16"/>
  <c r="M357" i="16"/>
  <c r="N357" i="16"/>
  <c r="P357" i="16"/>
  <c r="AH357" i="16" s="1"/>
  <c r="T357" i="16"/>
  <c r="U357" i="16"/>
  <c r="W357" i="16"/>
  <c r="AI357" i="16" s="1"/>
  <c r="AA357" i="16"/>
  <c r="AB357" i="16"/>
  <c r="M358" i="16"/>
  <c r="N358" i="16"/>
  <c r="P358" i="16"/>
  <c r="AH358" i="16" s="1"/>
  <c r="T358" i="16"/>
  <c r="U358" i="16"/>
  <c r="W358" i="16"/>
  <c r="AI358" i="16" s="1"/>
  <c r="AA358" i="16"/>
  <c r="AB358" i="16"/>
  <c r="M359" i="16"/>
  <c r="N359" i="16"/>
  <c r="P359" i="16"/>
  <c r="AH359" i="16" s="1"/>
  <c r="T359" i="16"/>
  <c r="U359" i="16"/>
  <c r="W359" i="16"/>
  <c r="AI359" i="16" s="1"/>
  <c r="AA359" i="16"/>
  <c r="AB359" i="16"/>
  <c r="M360" i="16"/>
  <c r="N360" i="16"/>
  <c r="P360" i="16"/>
  <c r="AH360" i="16" s="1"/>
  <c r="T360" i="16"/>
  <c r="U360" i="16"/>
  <c r="W360" i="16"/>
  <c r="AI360" i="16" s="1"/>
  <c r="AA360" i="16"/>
  <c r="AB360" i="16"/>
  <c r="M361" i="16"/>
  <c r="N361" i="16"/>
  <c r="P361" i="16"/>
  <c r="AH361" i="16" s="1"/>
  <c r="T361" i="16"/>
  <c r="U361" i="16"/>
  <c r="W361" i="16"/>
  <c r="AI361" i="16" s="1"/>
  <c r="AA361" i="16"/>
  <c r="AB361" i="16"/>
  <c r="M362" i="16"/>
  <c r="N362" i="16"/>
  <c r="P362" i="16"/>
  <c r="AH362" i="16" s="1"/>
  <c r="T362" i="16"/>
  <c r="U362" i="16"/>
  <c r="W362" i="16"/>
  <c r="AI362" i="16" s="1"/>
  <c r="AA362" i="16"/>
  <c r="AB362" i="16"/>
  <c r="M363" i="16"/>
  <c r="N363" i="16"/>
  <c r="P363" i="16"/>
  <c r="AH363" i="16" s="1"/>
  <c r="T363" i="16"/>
  <c r="U363" i="16"/>
  <c r="W363" i="16"/>
  <c r="AI363" i="16" s="1"/>
  <c r="AA363" i="16"/>
  <c r="AB363" i="16"/>
  <c r="M364" i="16"/>
  <c r="N364" i="16"/>
  <c r="P364" i="16"/>
  <c r="AH364" i="16" s="1"/>
  <c r="T364" i="16"/>
  <c r="U364" i="16"/>
  <c r="W364" i="16"/>
  <c r="AI364" i="16" s="1"/>
  <c r="AA364" i="16"/>
  <c r="AB364" i="16"/>
  <c r="M365" i="16"/>
  <c r="N365" i="16"/>
  <c r="P365" i="16"/>
  <c r="AH365" i="16" s="1"/>
  <c r="T365" i="16"/>
  <c r="U365" i="16"/>
  <c r="W365" i="16"/>
  <c r="AI365" i="16" s="1"/>
  <c r="AA365" i="16"/>
  <c r="AB365" i="16"/>
  <c r="M366" i="16"/>
  <c r="N366" i="16"/>
  <c r="P366" i="16"/>
  <c r="AH366" i="16" s="1"/>
  <c r="T366" i="16"/>
  <c r="U366" i="16"/>
  <c r="W366" i="16"/>
  <c r="AI366" i="16" s="1"/>
  <c r="AA366" i="16"/>
  <c r="AB366" i="16"/>
  <c r="M367" i="16"/>
  <c r="N367" i="16"/>
  <c r="P367" i="16"/>
  <c r="AH367" i="16" s="1"/>
  <c r="T367" i="16"/>
  <c r="U367" i="16"/>
  <c r="W367" i="16"/>
  <c r="AI367" i="16" s="1"/>
  <c r="AA367" i="16"/>
  <c r="AB367" i="16"/>
  <c r="M368" i="16"/>
  <c r="N368" i="16"/>
  <c r="P368" i="16"/>
  <c r="AH368" i="16" s="1"/>
  <c r="T368" i="16"/>
  <c r="U368" i="16"/>
  <c r="W368" i="16"/>
  <c r="AI368" i="16" s="1"/>
  <c r="AA368" i="16"/>
  <c r="AB368" i="16"/>
  <c r="M369" i="16"/>
  <c r="N369" i="16"/>
  <c r="P369" i="16"/>
  <c r="AH369" i="16" s="1"/>
  <c r="T369" i="16"/>
  <c r="U369" i="16"/>
  <c r="W369" i="16"/>
  <c r="AI369" i="16" s="1"/>
  <c r="AA369" i="16"/>
  <c r="AB369" i="16"/>
  <c r="M370" i="16"/>
  <c r="N370" i="16"/>
  <c r="P370" i="16"/>
  <c r="AH370" i="16" s="1"/>
  <c r="T370" i="16"/>
  <c r="U370" i="16"/>
  <c r="W370" i="16"/>
  <c r="AI370" i="16" s="1"/>
  <c r="AA370" i="16"/>
  <c r="AB370" i="16"/>
  <c r="M371" i="16"/>
  <c r="N371" i="16"/>
  <c r="P371" i="16"/>
  <c r="AH371" i="16" s="1"/>
  <c r="T371" i="16"/>
  <c r="U371" i="16"/>
  <c r="W371" i="16"/>
  <c r="AI371" i="16" s="1"/>
  <c r="AA371" i="16"/>
  <c r="AB371" i="16"/>
  <c r="M372" i="16"/>
  <c r="N372" i="16"/>
  <c r="P372" i="16"/>
  <c r="AH372" i="16" s="1"/>
  <c r="T372" i="16"/>
  <c r="U372" i="16"/>
  <c r="W372" i="16"/>
  <c r="AI372" i="16" s="1"/>
  <c r="AA372" i="16"/>
  <c r="AB372" i="16"/>
  <c r="M373" i="16"/>
  <c r="N373" i="16"/>
  <c r="P373" i="16"/>
  <c r="AH373" i="16" s="1"/>
  <c r="T373" i="16"/>
  <c r="U373" i="16"/>
  <c r="W373" i="16"/>
  <c r="AI373" i="16" s="1"/>
  <c r="AA373" i="16"/>
  <c r="AB373" i="16"/>
  <c r="M374" i="16"/>
  <c r="N374" i="16"/>
  <c r="P374" i="16"/>
  <c r="AH374" i="16" s="1"/>
  <c r="T374" i="16"/>
  <c r="U374" i="16"/>
  <c r="W374" i="16"/>
  <c r="AI374" i="16" s="1"/>
  <c r="AA374" i="16"/>
  <c r="AB374" i="16"/>
  <c r="M375" i="16"/>
  <c r="N375" i="16"/>
  <c r="P375" i="16"/>
  <c r="AH375" i="16" s="1"/>
  <c r="T375" i="16"/>
  <c r="U375" i="16"/>
  <c r="W375" i="16"/>
  <c r="AI375" i="16" s="1"/>
  <c r="AA375" i="16"/>
  <c r="AB375" i="16"/>
  <c r="M376" i="16"/>
  <c r="N376" i="16"/>
  <c r="P376" i="16"/>
  <c r="AH376" i="16" s="1"/>
  <c r="T376" i="16"/>
  <c r="U376" i="16"/>
  <c r="W376" i="16"/>
  <c r="AI376" i="16" s="1"/>
  <c r="AA376" i="16"/>
  <c r="AB376" i="16"/>
  <c r="M377" i="16"/>
  <c r="N377" i="16"/>
  <c r="P377" i="16"/>
  <c r="AH377" i="16" s="1"/>
  <c r="T377" i="16"/>
  <c r="U377" i="16"/>
  <c r="W377" i="16"/>
  <c r="AI377" i="16" s="1"/>
  <c r="AA377" i="16"/>
  <c r="AB377" i="16"/>
  <c r="M378" i="16"/>
  <c r="N378" i="16"/>
  <c r="P378" i="16"/>
  <c r="AH378" i="16" s="1"/>
  <c r="T378" i="16"/>
  <c r="U378" i="16"/>
  <c r="W378" i="16"/>
  <c r="AI378" i="16" s="1"/>
  <c r="AA378" i="16"/>
  <c r="AB378" i="16"/>
  <c r="M379" i="16"/>
  <c r="N379" i="16"/>
  <c r="P379" i="16"/>
  <c r="AH379" i="16" s="1"/>
  <c r="T379" i="16"/>
  <c r="U379" i="16"/>
  <c r="W379" i="16"/>
  <c r="AI379" i="16" s="1"/>
  <c r="AA379" i="16"/>
  <c r="AB379" i="16"/>
  <c r="M380" i="16"/>
  <c r="N380" i="16"/>
  <c r="P380" i="16"/>
  <c r="AH380" i="16" s="1"/>
  <c r="T380" i="16"/>
  <c r="U380" i="16"/>
  <c r="W380" i="16"/>
  <c r="AI380" i="16" s="1"/>
  <c r="AA380" i="16"/>
  <c r="AB380" i="16"/>
  <c r="M381" i="16"/>
  <c r="N381" i="16"/>
  <c r="P381" i="16"/>
  <c r="AH381" i="16" s="1"/>
  <c r="T381" i="16"/>
  <c r="U381" i="16"/>
  <c r="W381" i="16"/>
  <c r="AI381" i="16" s="1"/>
  <c r="AA381" i="16"/>
  <c r="AB381" i="16"/>
  <c r="M382" i="16"/>
  <c r="N382" i="16"/>
  <c r="P382" i="16"/>
  <c r="AH382" i="16" s="1"/>
  <c r="T382" i="16"/>
  <c r="U382" i="16"/>
  <c r="W382" i="16"/>
  <c r="AI382" i="16" s="1"/>
  <c r="AA382" i="16"/>
  <c r="AB382" i="16"/>
  <c r="M383" i="16"/>
  <c r="N383" i="16"/>
  <c r="P383" i="16"/>
  <c r="AH383" i="16" s="1"/>
  <c r="T383" i="16"/>
  <c r="U383" i="16"/>
  <c r="W383" i="16"/>
  <c r="AI383" i="16" s="1"/>
  <c r="AA383" i="16"/>
  <c r="AB383" i="16"/>
  <c r="M384" i="16"/>
  <c r="N384" i="16"/>
  <c r="P384" i="16"/>
  <c r="AH384" i="16" s="1"/>
  <c r="T384" i="16"/>
  <c r="U384" i="16"/>
  <c r="W384" i="16"/>
  <c r="AI384" i="16" s="1"/>
  <c r="AA384" i="16"/>
  <c r="AB384" i="16"/>
  <c r="M385" i="16"/>
  <c r="N385" i="16"/>
  <c r="P385" i="16"/>
  <c r="AH385" i="16" s="1"/>
  <c r="T385" i="16"/>
  <c r="U385" i="16"/>
  <c r="W385" i="16"/>
  <c r="AI385" i="16" s="1"/>
  <c r="AA385" i="16"/>
  <c r="AB385" i="16"/>
  <c r="M386" i="16"/>
  <c r="N386" i="16"/>
  <c r="P386" i="16"/>
  <c r="AH386" i="16" s="1"/>
  <c r="T386" i="16"/>
  <c r="U386" i="16"/>
  <c r="W386" i="16"/>
  <c r="AI386" i="16" s="1"/>
  <c r="AA386" i="16"/>
  <c r="AB386" i="16"/>
  <c r="M387" i="16"/>
  <c r="N387" i="16"/>
  <c r="P387" i="16"/>
  <c r="AH387" i="16" s="1"/>
  <c r="T387" i="16"/>
  <c r="U387" i="16"/>
  <c r="W387" i="16"/>
  <c r="AI387" i="16" s="1"/>
  <c r="AA387" i="16"/>
  <c r="AB387" i="16"/>
  <c r="M388" i="16"/>
  <c r="N388" i="16"/>
  <c r="P388" i="16"/>
  <c r="AH388" i="16" s="1"/>
  <c r="T388" i="16"/>
  <c r="U388" i="16"/>
  <c r="W388" i="16"/>
  <c r="AI388" i="16" s="1"/>
  <c r="AA388" i="16"/>
  <c r="AB388" i="16"/>
  <c r="M389" i="16"/>
  <c r="N389" i="16"/>
  <c r="P389" i="16"/>
  <c r="AH389" i="16" s="1"/>
  <c r="T389" i="16"/>
  <c r="U389" i="16"/>
  <c r="W389" i="16"/>
  <c r="AI389" i="16" s="1"/>
  <c r="AA389" i="16"/>
  <c r="AB389" i="16"/>
  <c r="M390" i="16"/>
  <c r="N390" i="16"/>
  <c r="P390" i="16"/>
  <c r="AH390" i="16" s="1"/>
  <c r="T390" i="16"/>
  <c r="U390" i="16"/>
  <c r="W390" i="16"/>
  <c r="AI390" i="16" s="1"/>
  <c r="AA390" i="16"/>
  <c r="AB390" i="16"/>
  <c r="M391" i="16"/>
  <c r="N391" i="16"/>
  <c r="P391" i="16"/>
  <c r="AH391" i="16" s="1"/>
  <c r="T391" i="16"/>
  <c r="U391" i="16"/>
  <c r="W391" i="16"/>
  <c r="AI391" i="16" s="1"/>
  <c r="AA391" i="16"/>
  <c r="AB391" i="16"/>
  <c r="M392" i="16"/>
  <c r="N392" i="16"/>
  <c r="P392" i="16"/>
  <c r="AH392" i="16" s="1"/>
  <c r="T392" i="16"/>
  <c r="U392" i="16"/>
  <c r="W392" i="16"/>
  <c r="AI392" i="16" s="1"/>
  <c r="AA392" i="16"/>
  <c r="AB392" i="16"/>
  <c r="M393" i="16"/>
  <c r="N393" i="16"/>
  <c r="P393" i="16"/>
  <c r="AH393" i="16" s="1"/>
  <c r="T393" i="16"/>
  <c r="U393" i="16"/>
  <c r="W393" i="16"/>
  <c r="AI393" i="16" s="1"/>
  <c r="AA393" i="16"/>
  <c r="AB393" i="16"/>
  <c r="M394" i="16"/>
  <c r="N394" i="16"/>
  <c r="P394" i="16"/>
  <c r="AH394" i="16" s="1"/>
  <c r="T394" i="16"/>
  <c r="U394" i="16"/>
  <c r="W394" i="16"/>
  <c r="AI394" i="16" s="1"/>
  <c r="AA394" i="16"/>
  <c r="AB394" i="16"/>
  <c r="M395" i="16"/>
  <c r="N395" i="16"/>
  <c r="P395" i="16"/>
  <c r="AH395" i="16" s="1"/>
  <c r="T395" i="16"/>
  <c r="U395" i="16"/>
  <c r="W395" i="16"/>
  <c r="AI395" i="16" s="1"/>
  <c r="AA395" i="16"/>
  <c r="AB395" i="16"/>
  <c r="M396" i="16"/>
  <c r="N396" i="16"/>
  <c r="P396" i="16"/>
  <c r="AH396" i="16" s="1"/>
  <c r="T396" i="16"/>
  <c r="U396" i="16"/>
  <c r="W396" i="16"/>
  <c r="AI396" i="16" s="1"/>
  <c r="AA396" i="16"/>
  <c r="AB396" i="16"/>
  <c r="M397" i="16"/>
  <c r="N397" i="16"/>
  <c r="P397" i="16"/>
  <c r="AH397" i="16" s="1"/>
  <c r="T397" i="16"/>
  <c r="U397" i="16"/>
  <c r="W397" i="16"/>
  <c r="AI397" i="16" s="1"/>
  <c r="AA397" i="16"/>
  <c r="AB397" i="16"/>
  <c r="M398" i="16"/>
  <c r="N398" i="16"/>
  <c r="P398" i="16"/>
  <c r="AH398" i="16" s="1"/>
  <c r="T398" i="16"/>
  <c r="U398" i="16"/>
  <c r="W398" i="16"/>
  <c r="AI398" i="16" s="1"/>
  <c r="AA398" i="16"/>
  <c r="AB398" i="16"/>
  <c r="M399" i="16"/>
  <c r="N399" i="16"/>
  <c r="P399" i="16"/>
  <c r="AH399" i="16" s="1"/>
  <c r="T399" i="16"/>
  <c r="U399" i="16"/>
  <c r="W399" i="16"/>
  <c r="AI399" i="16" s="1"/>
  <c r="AA399" i="16"/>
  <c r="AB399" i="16"/>
  <c r="M400" i="16"/>
  <c r="N400" i="16"/>
  <c r="P400" i="16"/>
  <c r="AH400" i="16" s="1"/>
  <c r="T400" i="16"/>
  <c r="U400" i="16"/>
  <c r="W400" i="16"/>
  <c r="AI400" i="16" s="1"/>
  <c r="AA400" i="16"/>
  <c r="AB400" i="16"/>
  <c r="M401" i="16"/>
  <c r="N401" i="16"/>
  <c r="P401" i="16"/>
  <c r="AH401" i="16" s="1"/>
  <c r="T401" i="16"/>
  <c r="U401" i="16"/>
  <c r="W401" i="16"/>
  <c r="AI401" i="16" s="1"/>
  <c r="AA401" i="16"/>
  <c r="AB401" i="16"/>
  <c r="M402" i="16"/>
  <c r="N402" i="16"/>
  <c r="P402" i="16"/>
  <c r="AH402" i="16" s="1"/>
  <c r="T402" i="16"/>
  <c r="U402" i="16"/>
  <c r="W402" i="16"/>
  <c r="AI402" i="16" s="1"/>
  <c r="AA402" i="16"/>
  <c r="AB402" i="16"/>
  <c r="M403" i="16"/>
  <c r="N403" i="16"/>
  <c r="P403" i="16"/>
  <c r="AH403" i="16" s="1"/>
  <c r="T403" i="16"/>
  <c r="U403" i="16"/>
  <c r="W403" i="16"/>
  <c r="AI403" i="16" s="1"/>
  <c r="AA403" i="16"/>
  <c r="AB403" i="16"/>
  <c r="M404" i="16"/>
  <c r="N404" i="16"/>
  <c r="P404" i="16"/>
  <c r="AH404" i="16" s="1"/>
  <c r="T404" i="16"/>
  <c r="U404" i="16"/>
  <c r="W404" i="16"/>
  <c r="AI404" i="16" s="1"/>
  <c r="AA404" i="16"/>
  <c r="AB404" i="16"/>
  <c r="M405" i="16"/>
  <c r="N405" i="16"/>
  <c r="P405" i="16"/>
  <c r="AH405" i="16" s="1"/>
  <c r="T405" i="16"/>
  <c r="U405" i="16"/>
  <c r="W405" i="16"/>
  <c r="AI405" i="16" s="1"/>
  <c r="AA405" i="16"/>
  <c r="AB405" i="16"/>
  <c r="M406" i="16"/>
  <c r="N406" i="16"/>
  <c r="P406" i="16"/>
  <c r="AH406" i="16" s="1"/>
  <c r="T406" i="16"/>
  <c r="U406" i="16"/>
  <c r="W406" i="16"/>
  <c r="AI406" i="16" s="1"/>
  <c r="AA406" i="16"/>
  <c r="AB406" i="16"/>
  <c r="M407" i="16"/>
  <c r="N407" i="16"/>
  <c r="P407" i="16"/>
  <c r="AH407" i="16" s="1"/>
  <c r="T407" i="16"/>
  <c r="U407" i="16"/>
  <c r="W407" i="16"/>
  <c r="AI407" i="16" s="1"/>
  <c r="AA407" i="16"/>
  <c r="AB407" i="16"/>
  <c r="M408" i="16"/>
  <c r="N408" i="16"/>
  <c r="P408" i="16"/>
  <c r="AH408" i="16" s="1"/>
  <c r="T408" i="16"/>
  <c r="U408" i="16"/>
  <c r="W408" i="16"/>
  <c r="AI408" i="16" s="1"/>
  <c r="AA408" i="16"/>
  <c r="AB408" i="16"/>
  <c r="M409" i="16"/>
  <c r="N409" i="16"/>
  <c r="P409" i="16"/>
  <c r="AH409" i="16" s="1"/>
  <c r="T409" i="16"/>
  <c r="U409" i="16"/>
  <c r="W409" i="16"/>
  <c r="AI409" i="16" s="1"/>
  <c r="AA409" i="16"/>
  <c r="AB409" i="16"/>
  <c r="M410" i="16"/>
  <c r="N410" i="16"/>
  <c r="P410" i="16"/>
  <c r="AH410" i="16" s="1"/>
  <c r="T410" i="16"/>
  <c r="U410" i="16"/>
  <c r="W410" i="16"/>
  <c r="AI410" i="16" s="1"/>
  <c r="AA410" i="16"/>
  <c r="AB410" i="16"/>
  <c r="M411" i="16"/>
  <c r="N411" i="16"/>
  <c r="P411" i="16"/>
  <c r="AH411" i="16" s="1"/>
  <c r="T411" i="16"/>
  <c r="U411" i="16"/>
  <c r="W411" i="16"/>
  <c r="AI411" i="16" s="1"/>
  <c r="AA411" i="16"/>
  <c r="AB411" i="16"/>
  <c r="M412" i="16"/>
  <c r="N412" i="16"/>
  <c r="P412" i="16"/>
  <c r="AH412" i="16" s="1"/>
  <c r="T412" i="16"/>
  <c r="U412" i="16"/>
  <c r="W412" i="16"/>
  <c r="AI412" i="16" s="1"/>
  <c r="AA412" i="16"/>
  <c r="AB412" i="16"/>
  <c r="M413" i="16"/>
  <c r="N413" i="16"/>
  <c r="P413" i="16"/>
  <c r="AH413" i="16" s="1"/>
  <c r="T413" i="16"/>
  <c r="U413" i="16"/>
  <c r="W413" i="16"/>
  <c r="AI413" i="16" s="1"/>
  <c r="AA413" i="16"/>
  <c r="AB413" i="16"/>
  <c r="M414" i="16"/>
  <c r="N414" i="16"/>
  <c r="P414" i="16"/>
  <c r="AH414" i="16" s="1"/>
  <c r="T414" i="16"/>
  <c r="U414" i="16"/>
  <c r="W414" i="16"/>
  <c r="AI414" i="16" s="1"/>
  <c r="AA414" i="16"/>
  <c r="AB414" i="16"/>
  <c r="M415" i="16"/>
  <c r="N415" i="16"/>
  <c r="P415" i="16"/>
  <c r="AH415" i="16" s="1"/>
  <c r="T415" i="16"/>
  <c r="U415" i="16"/>
  <c r="W415" i="16"/>
  <c r="AI415" i="16" s="1"/>
  <c r="AA415" i="16"/>
  <c r="AB415" i="16"/>
  <c r="M416" i="16"/>
  <c r="N416" i="16"/>
  <c r="P416" i="16"/>
  <c r="AH416" i="16" s="1"/>
  <c r="T416" i="16"/>
  <c r="U416" i="16"/>
  <c r="W416" i="16"/>
  <c r="AI416" i="16" s="1"/>
  <c r="AA416" i="16"/>
  <c r="AB416" i="16"/>
  <c r="M417" i="16"/>
  <c r="N417" i="16"/>
  <c r="P417" i="16"/>
  <c r="AH417" i="16" s="1"/>
  <c r="T417" i="16"/>
  <c r="U417" i="16"/>
  <c r="W417" i="16"/>
  <c r="AI417" i="16" s="1"/>
  <c r="AA417" i="16"/>
  <c r="AB417" i="16"/>
  <c r="M418" i="16"/>
  <c r="N418" i="16"/>
  <c r="P418" i="16"/>
  <c r="AH418" i="16" s="1"/>
  <c r="T418" i="16"/>
  <c r="U418" i="16"/>
  <c r="W418" i="16"/>
  <c r="AI418" i="16" s="1"/>
  <c r="AA418" i="16"/>
  <c r="AB418" i="16"/>
  <c r="M419" i="16"/>
  <c r="N419" i="16"/>
  <c r="P419" i="16"/>
  <c r="AH419" i="16" s="1"/>
  <c r="T419" i="16"/>
  <c r="U419" i="16"/>
  <c r="W419" i="16"/>
  <c r="AI419" i="16" s="1"/>
  <c r="AA419" i="16"/>
  <c r="AB419" i="16"/>
  <c r="M420" i="16"/>
  <c r="N420" i="16"/>
  <c r="P420" i="16"/>
  <c r="AH420" i="16" s="1"/>
  <c r="T420" i="16"/>
  <c r="U420" i="16"/>
  <c r="W420" i="16"/>
  <c r="AI420" i="16" s="1"/>
  <c r="AA420" i="16"/>
  <c r="AB420" i="16"/>
  <c r="M421" i="16"/>
  <c r="N421" i="16"/>
  <c r="P421" i="16"/>
  <c r="AH421" i="16" s="1"/>
  <c r="T421" i="16"/>
  <c r="U421" i="16"/>
  <c r="W421" i="16"/>
  <c r="AI421" i="16" s="1"/>
  <c r="AA421" i="16"/>
  <c r="AB421" i="16"/>
  <c r="M422" i="16"/>
  <c r="N422" i="16"/>
  <c r="P422" i="16"/>
  <c r="AH422" i="16" s="1"/>
  <c r="T422" i="16"/>
  <c r="U422" i="16"/>
  <c r="W422" i="16"/>
  <c r="AI422" i="16" s="1"/>
  <c r="AA422" i="16"/>
  <c r="AB422" i="16"/>
  <c r="M423" i="16"/>
  <c r="N423" i="16"/>
  <c r="P423" i="16"/>
  <c r="AH423" i="16" s="1"/>
  <c r="T423" i="16"/>
  <c r="U423" i="16"/>
  <c r="W423" i="16"/>
  <c r="AI423" i="16" s="1"/>
  <c r="AA423" i="16"/>
  <c r="AB423" i="16"/>
  <c r="M424" i="16"/>
  <c r="N424" i="16"/>
  <c r="P424" i="16"/>
  <c r="AH424" i="16" s="1"/>
  <c r="T424" i="16"/>
  <c r="U424" i="16"/>
  <c r="W424" i="16"/>
  <c r="AI424" i="16" s="1"/>
  <c r="AA424" i="16"/>
  <c r="AB424" i="16"/>
  <c r="M425" i="16"/>
  <c r="N425" i="16"/>
  <c r="P425" i="16"/>
  <c r="AH425" i="16" s="1"/>
  <c r="T425" i="16"/>
  <c r="U425" i="16"/>
  <c r="W425" i="16"/>
  <c r="AI425" i="16" s="1"/>
  <c r="AA425" i="16"/>
  <c r="AB425" i="16"/>
  <c r="M426" i="16"/>
  <c r="N426" i="16"/>
  <c r="P426" i="16"/>
  <c r="AH426" i="16" s="1"/>
  <c r="T426" i="16"/>
  <c r="U426" i="16"/>
  <c r="W426" i="16"/>
  <c r="AI426" i="16" s="1"/>
  <c r="AA426" i="16"/>
  <c r="AB426" i="16"/>
  <c r="M427" i="16"/>
  <c r="N427" i="16"/>
  <c r="P427" i="16"/>
  <c r="AH427" i="16" s="1"/>
  <c r="T427" i="16"/>
  <c r="U427" i="16"/>
  <c r="W427" i="16"/>
  <c r="AI427" i="16" s="1"/>
  <c r="AA427" i="16"/>
  <c r="AB427" i="16"/>
  <c r="M428" i="16"/>
  <c r="N428" i="16"/>
  <c r="P428" i="16"/>
  <c r="AH428" i="16" s="1"/>
  <c r="T428" i="16"/>
  <c r="U428" i="16"/>
  <c r="W428" i="16"/>
  <c r="AI428" i="16" s="1"/>
  <c r="AA428" i="16"/>
  <c r="AB428" i="16"/>
  <c r="M429" i="16"/>
  <c r="N429" i="16"/>
  <c r="P429" i="16"/>
  <c r="AH429" i="16" s="1"/>
  <c r="T429" i="16"/>
  <c r="U429" i="16"/>
  <c r="W429" i="16"/>
  <c r="AI429" i="16" s="1"/>
  <c r="AA429" i="16"/>
  <c r="AB429" i="16"/>
  <c r="M430" i="16"/>
  <c r="N430" i="16"/>
  <c r="P430" i="16"/>
  <c r="AH430" i="16" s="1"/>
  <c r="T430" i="16"/>
  <c r="U430" i="16"/>
  <c r="W430" i="16"/>
  <c r="AI430" i="16" s="1"/>
  <c r="AA430" i="16"/>
  <c r="AB430" i="16"/>
  <c r="M431" i="16"/>
  <c r="N431" i="16"/>
  <c r="P431" i="16"/>
  <c r="AH431" i="16" s="1"/>
  <c r="T431" i="16"/>
  <c r="U431" i="16"/>
  <c r="W431" i="16"/>
  <c r="AI431" i="16" s="1"/>
  <c r="AA431" i="16"/>
  <c r="AB431" i="16"/>
  <c r="M432" i="16"/>
  <c r="N432" i="16"/>
  <c r="P432" i="16"/>
  <c r="AH432" i="16" s="1"/>
  <c r="T432" i="16"/>
  <c r="U432" i="16"/>
  <c r="W432" i="16"/>
  <c r="AI432" i="16" s="1"/>
  <c r="AA432" i="16"/>
  <c r="AB432" i="16"/>
  <c r="M433" i="16"/>
  <c r="N433" i="16"/>
  <c r="P433" i="16"/>
  <c r="AH433" i="16" s="1"/>
  <c r="T433" i="16"/>
  <c r="U433" i="16"/>
  <c r="W433" i="16"/>
  <c r="AI433" i="16" s="1"/>
  <c r="AA433" i="16"/>
  <c r="AB433" i="16"/>
  <c r="M434" i="16"/>
  <c r="N434" i="16"/>
  <c r="P434" i="16"/>
  <c r="AH434" i="16" s="1"/>
  <c r="T434" i="16"/>
  <c r="U434" i="16"/>
  <c r="W434" i="16"/>
  <c r="AI434" i="16" s="1"/>
  <c r="AA434" i="16"/>
  <c r="AB434" i="16"/>
  <c r="M435" i="16"/>
  <c r="N435" i="16"/>
  <c r="P435" i="16"/>
  <c r="AH435" i="16" s="1"/>
  <c r="T435" i="16"/>
  <c r="U435" i="16"/>
  <c r="W435" i="16"/>
  <c r="AI435" i="16" s="1"/>
  <c r="AA435" i="16"/>
  <c r="AB435" i="16"/>
  <c r="M436" i="16"/>
  <c r="N436" i="16"/>
  <c r="P436" i="16"/>
  <c r="AH436" i="16" s="1"/>
  <c r="T436" i="16"/>
  <c r="U436" i="16"/>
  <c r="W436" i="16"/>
  <c r="AI436" i="16" s="1"/>
  <c r="AA436" i="16"/>
  <c r="AB436" i="16"/>
  <c r="M437" i="16"/>
  <c r="N437" i="16"/>
  <c r="P437" i="16"/>
  <c r="AH437" i="16" s="1"/>
  <c r="T437" i="16"/>
  <c r="U437" i="16"/>
  <c r="W437" i="16"/>
  <c r="AI437" i="16" s="1"/>
  <c r="AA437" i="16"/>
  <c r="AB437" i="16"/>
  <c r="M438" i="16"/>
  <c r="N438" i="16"/>
  <c r="P438" i="16"/>
  <c r="AH438" i="16" s="1"/>
  <c r="T438" i="16"/>
  <c r="U438" i="16"/>
  <c r="W438" i="16"/>
  <c r="AI438" i="16" s="1"/>
  <c r="AA438" i="16"/>
  <c r="AB438" i="16"/>
  <c r="M439" i="16"/>
  <c r="N439" i="16"/>
  <c r="P439" i="16"/>
  <c r="AH439" i="16" s="1"/>
  <c r="T439" i="16"/>
  <c r="U439" i="16"/>
  <c r="W439" i="16"/>
  <c r="AI439" i="16" s="1"/>
  <c r="AA439" i="16"/>
  <c r="AB439" i="16"/>
  <c r="M440" i="16"/>
  <c r="N440" i="16"/>
  <c r="P440" i="16"/>
  <c r="AH440" i="16" s="1"/>
  <c r="T440" i="16"/>
  <c r="U440" i="16"/>
  <c r="W440" i="16"/>
  <c r="AI440" i="16" s="1"/>
  <c r="AA440" i="16"/>
  <c r="AB440" i="16"/>
  <c r="M441" i="16"/>
  <c r="N441" i="16"/>
  <c r="P441" i="16"/>
  <c r="AH441" i="16" s="1"/>
  <c r="T441" i="16"/>
  <c r="U441" i="16"/>
  <c r="W441" i="16"/>
  <c r="AI441" i="16" s="1"/>
  <c r="AA441" i="16"/>
  <c r="AB441" i="16"/>
  <c r="M442" i="16"/>
  <c r="N442" i="16"/>
  <c r="P442" i="16"/>
  <c r="AH442" i="16" s="1"/>
  <c r="T442" i="16"/>
  <c r="U442" i="16"/>
  <c r="W442" i="16"/>
  <c r="AI442" i="16" s="1"/>
  <c r="AA442" i="16"/>
  <c r="AB442" i="16"/>
  <c r="M443" i="16"/>
  <c r="N443" i="16"/>
  <c r="P443" i="16"/>
  <c r="AH443" i="16" s="1"/>
  <c r="T443" i="16"/>
  <c r="U443" i="16"/>
  <c r="W443" i="16"/>
  <c r="AI443" i="16" s="1"/>
  <c r="AA443" i="16"/>
  <c r="AB443" i="16"/>
  <c r="M444" i="16"/>
  <c r="N444" i="16"/>
  <c r="P444" i="16"/>
  <c r="AH444" i="16" s="1"/>
  <c r="T444" i="16"/>
  <c r="U444" i="16"/>
  <c r="W444" i="16"/>
  <c r="AI444" i="16" s="1"/>
  <c r="AA444" i="16"/>
  <c r="AB444" i="16"/>
  <c r="M445" i="16"/>
  <c r="N445" i="16"/>
  <c r="P445" i="16"/>
  <c r="AH445" i="16" s="1"/>
  <c r="T445" i="16"/>
  <c r="U445" i="16"/>
  <c r="W445" i="16"/>
  <c r="AI445" i="16" s="1"/>
  <c r="AA445" i="16"/>
  <c r="AB445" i="16"/>
  <c r="M446" i="16"/>
  <c r="N446" i="16"/>
  <c r="P446" i="16"/>
  <c r="AH446" i="16" s="1"/>
  <c r="T446" i="16"/>
  <c r="U446" i="16"/>
  <c r="W446" i="16"/>
  <c r="AI446" i="16" s="1"/>
  <c r="AA446" i="16"/>
  <c r="AB446" i="16"/>
  <c r="M447" i="16"/>
  <c r="N447" i="16"/>
  <c r="P447" i="16"/>
  <c r="AH447" i="16" s="1"/>
  <c r="T447" i="16"/>
  <c r="U447" i="16"/>
  <c r="W447" i="16"/>
  <c r="AI447" i="16" s="1"/>
  <c r="AA447" i="16"/>
  <c r="AB447" i="16"/>
  <c r="M448" i="16"/>
  <c r="N448" i="16"/>
  <c r="P448" i="16"/>
  <c r="AH448" i="16" s="1"/>
  <c r="T448" i="16"/>
  <c r="U448" i="16"/>
  <c r="W448" i="16"/>
  <c r="AI448" i="16" s="1"/>
  <c r="AA448" i="16"/>
  <c r="AB448" i="16"/>
  <c r="M449" i="16"/>
  <c r="N449" i="16"/>
  <c r="P449" i="16"/>
  <c r="AH449" i="16" s="1"/>
  <c r="T449" i="16"/>
  <c r="U449" i="16"/>
  <c r="W449" i="16"/>
  <c r="AI449" i="16" s="1"/>
  <c r="AA449" i="16"/>
  <c r="AB449" i="16"/>
  <c r="M450" i="16"/>
  <c r="N450" i="16"/>
  <c r="P450" i="16"/>
  <c r="AH450" i="16" s="1"/>
  <c r="T450" i="16"/>
  <c r="U450" i="16"/>
  <c r="W450" i="16"/>
  <c r="AI450" i="16" s="1"/>
  <c r="AA450" i="16"/>
  <c r="AB450" i="16"/>
  <c r="M451" i="16"/>
  <c r="N451" i="16"/>
  <c r="P451" i="16"/>
  <c r="AH451" i="16" s="1"/>
  <c r="T451" i="16"/>
  <c r="U451" i="16"/>
  <c r="W451" i="16"/>
  <c r="AI451" i="16" s="1"/>
  <c r="AA451" i="16"/>
  <c r="AB451" i="16"/>
  <c r="M452" i="16"/>
  <c r="N452" i="16"/>
  <c r="P452" i="16"/>
  <c r="AH452" i="16" s="1"/>
  <c r="T452" i="16"/>
  <c r="U452" i="16"/>
  <c r="W452" i="16"/>
  <c r="AI452" i="16" s="1"/>
  <c r="AA452" i="16"/>
  <c r="AB452" i="16"/>
  <c r="M453" i="16"/>
  <c r="N453" i="16"/>
  <c r="P453" i="16"/>
  <c r="AH453" i="16" s="1"/>
  <c r="T453" i="16"/>
  <c r="U453" i="16"/>
  <c r="W453" i="16"/>
  <c r="AI453" i="16" s="1"/>
  <c r="AA453" i="16"/>
  <c r="AB453" i="16"/>
  <c r="M454" i="16"/>
  <c r="N454" i="16"/>
  <c r="P454" i="16"/>
  <c r="AH454" i="16" s="1"/>
  <c r="T454" i="16"/>
  <c r="U454" i="16"/>
  <c r="W454" i="16"/>
  <c r="AI454" i="16" s="1"/>
  <c r="AA454" i="16"/>
  <c r="AB454" i="16"/>
  <c r="M455" i="16"/>
  <c r="N455" i="16"/>
  <c r="P455" i="16"/>
  <c r="AH455" i="16" s="1"/>
  <c r="T455" i="16"/>
  <c r="U455" i="16"/>
  <c r="W455" i="16"/>
  <c r="AI455" i="16" s="1"/>
  <c r="AA455" i="16"/>
  <c r="AB455" i="16"/>
  <c r="M456" i="16"/>
  <c r="N456" i="16"/>
  <c r="P456" i="16"/>
  <c r="AH456" i="16" s="1"/>
  <c r="T456" i="16"/>
  <c r="U456" i="16"/>
  <c r="W456" i="16"/>
  <c r="AI456" i="16" s="1"/>
  <c r="AA456" i="16"/>
  <c r="AB456" i="16"/>
  <c r="M457" i="16"/>
  <c r="N457" i="16"/>
  <c r="P457" i="16"/>
  <c r="AH457" i="16" s="1"/>
  <c r="T457" i="16"/>
  <c r="U457" i="16"/>
  <c r="W457" i="16"/>
  <c r="AI457" i="16" s="1"/>
  <c r="AA457" i="16"/>
  <c r="AB457" i="16"/>
  <c r="M458" i="16"/>
  <c r="N458" i="16"/>
  <c r="P458" i="16"/>
  <c r="AH458" i="16" s="1"/>
  <c r="T458" i="16"/>
  <c r="U458" i="16"/>
  <c r="W458" i="16"/>
  <c r="AI458" i="16" s="1"/>
  <c r="AA458" i="16"/>
  <c r="AB458" i="16"/>
  <c r="M459" i="16"/>
  <c r="N459" i="16"/>
  <c r="P459" i="16"/>
  <c r="AH459" i="16" s="1"/>
  <c r="T459" i="16"/>
  <c r="U459" i="16"/>
  <c r="W459" i="16"/>
  <c r="AI459" i="16" s="1"/>
  <c r="AA459" i="16"/>
  <c r="AB459" i="16"/>
  <c r="M460" i="16"/>
  <c r="N460" i="16"/>
  <c r="P460" i="16"/>
  <c r="AH460" i="16" s="1"/>
  <c r="T460" i="16"/>
  <c r="U460" i="16"/>
  <c r="W460" i="16"/>
  <c r="AI460" i="16" s="1"/>
  <c r="AA460" i="16"/>
  <c r="AB460" i="16"/>
  <c r="M461" i="16"/>
  <c r="N461" i="16"/>
  <c r="P461" i="16"/>
  <c r="AH461" i="16" s="1"/>
  <c r="T461" i="16"/>
  <c r="U461" i="16"/>
  <c r="W461" i="16"/>
  <c r="AI461" i="16" s="1"/>
  <c r="AA461" i="16"/>
  <c r="AB461" i="16"/>
  <c r="M462" i="16"/>
  <c r="N462" i="16"/>
  <c r="P462" i="16"/>
  <c r="AH462" i="16" s="1"/>
  <c r="T462" i="16"/>
  <c r="U462" i="16"/>
  <c r="W462" i="16"/>
  <c r="AI462" i="16" s="1"/>
  <c r="AA462" i="16"/>
  <c r="AB462" i="16"/>
  <c r="M463" i="16"/>
  <c r="N463" i="16"/>
  <c r="P463" i="16"/>
  <c r="AH463" i="16" s="1"/>
  <c r="T463" i="16"/>
  <c r="U463" i="16"/>
  <c r="W463" i="16"/>
  <c r="AI463" i="16" s="1"/>
  <c r="AA463" i="16"/>
  <c r="AB463" i="16"/>
  <c r="M464" i="16"/>
  <c r="N464" i="16"/>
  <c r="P464" i="16"/>
  <c r="AH464" i="16" s="1"/>
  <c r="T464" i="16"/>
  <c r="U464" i="16"/>
  <c r="W464" i="16"/>
  <c r="AI464" i="16" s="1"/>
  <c r="AA464" i="16"/>
  <c r="AB464" i="16"/>
  <c r="M465" i="16"/>
  <c r="N465" i="16"/>
  <c r="P465" i="16"/>
  <c r="AH465" i="16" s="1"/>
  <c r="T465" i="16"/>
  <c r="U465" i="16"/>
  <c r="W465" i="16"/>
  <c r="AI465" i="16" s="1"/>
  <c r="AA465" i="16"/>
  <c r="AB465" i="16"/>
  <c r="M466" i="16"/>
  <c r="N466" i="16"/>
  <c r="P466" i="16"/>
  <c r="AH466" i="16" s="1"/>
  <c r="T466" i="16"/>
  <c r="U466" i="16"/>
  <c r="W466" i="16"/>
  <c r="AI466" i="16" s="1"/>
  <c r="AA466" i="16"/>
  <c r="AB466" i="16"/>
  <c r="M467" i="16"/>
  <c r="N467" i="16"/>
  <c r="P467" i="16"/>
  <c r="AH467" i="16" s="1"/>
  <c r="T467" i="16"/>
  <c r="U467" i="16"/>
  <c r="W467" i="16"/>
  <c r="AI467" i="16" s="1"/>
  <c r="AA467" i="16"/>
  <c r="AB467" i="16"/>
  <c r="M468" i="16"/>
  <c r="N468" i="16"/>
  <c r="P468" i="16"/>
  <c r="AH468" i="16" s="1"/>
  <c r="T468" i="16"/>
  <c r="U468" i="16"/>
  <c r="W468" i="16"/>
  <c r="AI468" i="16" s="1"/>
  <c r="AA468" i="16"/>
  <c r="AB468" i="16"/>
  <c r="M469" i="16"/>
  <c r="N469" i="16"/>
  <c r="P469" i="16"/>
  <c r="AH469" i="16" s="1"/>
  <c r="T469" i="16"/>
  <c r="U469" i="16"/>
  <c r="W469" i="16"/>
  <c r="AI469" i="16" s="1"/>
  <c r="AA469" i="16"/>
  <c r="AB469" i="16"/>
  <c r="M470" i="16"/>
  <c r="N470" i="16"/>
  <c r="P470" i="16"/>
  <c r="AH470" i="16" s="1"/>
  <c r="T470" i="16"/>
  <c r="U470" i="16"/>
  <c r="W470" i="16"/>
  <c r="AI470" i="16" s="1"/>
  <c r="AA470" i="16"/>
  <c r="AB470" i="16"/>
  <c r="M471" i="16"/>
  <c r="N471" i="16"/>
  <c r="P471" i="16"/>
  <c r="AH471" i="16" s="1"/>
  <c r="T471" i="16"/>
  <c r="U471" i="16"/>
  <c r="W471" i="16"/>
  <c r="AI471" i="16" s="1"/>
  <c r="AA471" i="16"/>
  <c r="AB471" i="16"/>
  <c r="M472" i="16"/>
  <c r="N472" i="16"/>
  <c r="P472" i="16"/>
  <c r="AH472" i="16" s="1"/>
  <c r="T472" i="16"/>
  <c r="U472" i="16"/>
  <c r="W472" i="16"/>
  <c r="AI472" i="16" s="1"/>
  <c r="AA472" i="16"/>
  <c r="AB472" i="16"/>
  <c r="M473" i="16"/>
  <c r="N473" i="16"/>
  <c r="P473" i="16"/>
  <c r="AH473" i="16" s="1"/>
  <c r="T473" i="16"/>
  <c r="U473" i="16"/>
  <c r="W473" i="16"/>
  <c r="AI473" i="16" s="1"/>
  <c r="AA473" i="16"/>
  <c r="AB473" i="16"/>
  <c r="M474" i="16"/>
  <c r="N474" i="16"/>
  <c r="P474" i="16"/>
  <c r="AH474" i="16" s="1"/>
  <c r="T474" i="16"/>
  <c r="U474" i="16"/>
  <c r="W474" i="16"/>
  <c r="AI474" i="16" s="1"/>
  <c r="AA474" i="16"/>
  <c r="AB474" i="16"/>
  <c r="M475" i="16"/>
  <c r="N475" i="16"/>
  <c r="P475" i="16"/>
  <c r="AH475" i="16" s="1"/>
  <c r="T475" i="16"/>
  <c r="U475" i="16"/>
  <c r="W475" i="16"/>
  <c r="AI475" i="16" s="1"/>
  <c r="AA475" i="16"/>
  <c r="AB475" i="16"/>
  <c r="M476" i="16"/>
  <c r="N476" i="16"/>
  <c r="P476" i="16"/>
  <c r="AH476" i="16" s="1"/>
  <c r="T476" i="16"/>
  <c r="U476" i="16"/>
  <c r="W476" i="16"/>
  <c r="AI476" i="16" s="1"/>
  <c r="AA476" i="16"/>
  <c r="AB476" i="16"/>
  <c r="M477" i="16"/>
  <c r="N477" i="16"/>
  <c r="P477" i="16"/>
  <c r="AH477" i="16" s="1"/>
  <c r="T477" i="16"/>
  <c r="U477" i="16"/>
  <c r="W477" i="16"/>
  <c r="AI477" i="16" s="1"/>
  <c r="AA477" i="16"/>
  <c r="AB477" i="16"/>
  <c r="M478" i="16"/>
  <c r="N478" i="16"/>
  <c r="P478" i="16"/>
  <c r="AH478" i="16" s="1"/>
  <c r="T478" i="16"/>
  <c r="U478" i="16"/>
  <c r="W478" i="16"/>
  <c r="AI478" i="16" s="1"/>
  <c r="AA478" i="16"/>
  <c r="AB478" i="16"/>
  <c r="M479" i="16"/>
  <c r="N479" i="16"/>
  <c r="P479" i="16"/>
  <c r="AH479" i="16" s="1"/>
  <c r="T479" i="16"/>
  <c r="U479" i="16"/>
  <c r="W479" i="16"/>
  <c r="AI479" i="16" s="1"/>
  <c r="AA479" i="16"/>
  <c r="AB479" i="16"/>
  <c r="M480" i="16"/>
  <c r="N480" i="16"/>
  <c r="P480" i="16"/>
  <c r="AH480" i="16" s="1"/>
  <c r="T480" i="16"/>
  <c r="U480" i="16"/>
  <c r="W480" i="16"/>
  <c r="AI480" i="16" s="1"/>
  <c r="AA480" i="16"/>
  <c r="AB480" i="16"/>
  <c r="M481" i="16"/>
  <c r="N481" i="16"/>
  <c r="P481" i="16"/>
  <c r="AH481" i="16" s="1"/>
  <c r="T481" i="16"/>
  <c r="U481" i="16"/>
  <c r="W481" i="16"/>
  <c r="AI481" i="16" s="1"/>
  <c r="AA481" i="16"/>
  <c r="AB481" i="16"/>
  <c r="M482" i="16"/>
  <c r="N482" i="16"/>
  <c r="P482" i="16"/>
  <c r="AH482" i="16" s="1"/>
  <c r="T482" i="16"/>
  <c r="U482" i="16"/>
  <c r="W482" i="16"/>
  <c r="AI482" i="16" s="1"/>
  <c r="AA482" i="16"/>
  <c r="AB482" i="16"/>
  <c r="M483" i="16"/>
  <c r="N483" i="16"/>
  <c r="P483" i="16"/>
  <c r="AH483" i="16" s="1"/>
  <c r="T483" i="16"/>
  <c r="U483" i="16"/>
  <c r="W483" i="16"/>
  <c r="AI483" i="16" s="1"/>
  <c r="AA483" i="16"/>
  <c r="AB483" i="16"/>
  <c r="M484" i="16"/>
  <c r="N484" i="16"/>
  <c r="P484" i="16"/>
  <c r="AH484" i="16" s="1"/>
  <c r="T484" i="16"/>
  <c r="U484" i="16"/>
  <c r="W484" i="16"/>
  <c r="AI484" i="16" s="1"/>
  <c r="AA484" i="16"/>
  <c r="AB484" i="16"/>
  <c r="M485" i="16"/>
  <c r="N485" i="16"/>
  <c r="P485" i="16"/>
  <c r="AH485" i="16" s="1"/>
  <c r="T485" i="16"/>
  <c r="U485" i="16"/>
  <c r="W485" i="16"/>
  <c r="AI485" i="16" s="1"/>
  <c r="AA485" i="16"/>
  <c r="AB485" i="16"/>
  <c r="M486" i="16"/>
  <c r="N486" i="16"/>
  <c r="P486" i="16"/>
  <c r="AH486" i="16" s="1"/>
  <c r="T486" i="16"/>
  <c r="U486" i="16"/>
  <c r="W486" i="16"/>
  <c r="AI486" i="16" s="1"/>
  <c r="AA486" i="16"/>
  <c r="AB486" i="16"/>
  <c r="M487" i="16"/>
  <c r="N487" i="16"/>
  <c r="P487" i="16"/>
  <c r="AH487" i="16" s="1"/>
  <c r="T487" i="16"/>
  <c r="U487" i="16"/>
  <c r="W487" i="16"/>
  <c r="AI487" i="16" s="1"/>
  <c r="AA487" i="16"/>
  <c r="AB487" i="16"/>
  <c r="M488" i="16"/>
  <c r="N488" i="16"/>
  <c r="P488" i="16"/>
  <c r="AH488" i="16" s="1"/>
  <c r="T488" i="16"/>
  <c r="U488" i="16"/>
  <c r="W488" i="16"/>
  <c r="AI488" i="16" s="1"/>
  <c r="AA488" i="16"/>
  <c r="AB488" i="16"/>
  <c r="M489" i="16"/>
  <c r="N489" i="16"/>
  <c r="P489" i="16"/>
  <c r="AH489" i="16" s="1"/>
  <c r="T489" i="16"/>
  <c r="U489" i="16"/>
  <c r="W489" i="16"/>
  <c r="AI489" i="16" s="1"/>
  <c r="AA489" i="16"/>
  <c r="AB489" i="16"/>
  <c r="M490" i="16"/>
  <c r="N490" i="16"/>
  <c r="P490" i="16"/>
  <c r="AH490" i="16" s="1"/>
  <c r="T490" i="16"/>
  <c r="U490" i="16"/>
  <c r="W490" i="16"/>
  <c r="AI490" i="16" s="1"/>
  <c r="AA490" i="16"/>
  <c r="AB490" i="16"/>
  <c r="M491" i="16"/>
  <c r="N491" i="16"/>
  <c r="P491" i="16"/>
  <c r="AH491" i="16" s="1"/>
  <c r="T491" i="16"/>
  <c r="U491" i="16"/>
  <c r="W491" i="16"/>
  <c r="AI491" i="16" s="1"/>
  <c r="AA491" i="16"/>
  <c r="AB491" i="16"/>
  <c r="M492" i="16"/>
  <c r="N492" i="16"/>
  <c r="P492" i="16"/>
  <c r="AH492" i="16" s="1"/>
  <c r="T492" i="16"/>
  <c r="U492" i="16"/>
  <c r="W492" i="16"/>
  <c r="AI492" i="16" s="1"/>
  <c r="AA492" i="16"/>
  <c r="AB492" i="16"/>
  <c r="M493" i="16"/>
  <c r="N493" i="16"/>
  <c r="P493" i="16"/>
  <c r="AH493" i="16" s="1"/>
  <c r="T493" i="16"/>
  <c r="U493" i="16"/>
  <c r="W493" i="16"/>
  <c r="AI493" i="16" s="1"/>
  <c r="AA493" i="16"/>
  <c r="AB493" i="16"/>
  <c r="M494" i="16"/>
  <c r="N494" i="16"/>
  <c r="P494" i="16"/>
  <c r="AH494" i="16" s="1"/>
  <c r="T494" i="16"/>
  <c r="U494" i="16"/>
  <c r="W494" i="16"/>
  <c r="AI494" i="16" s="1"/>
  <c r="AA494" i="16"/>
  <c r="AB494" i="16"/>
  <c r="M495" i="16"/>
  <c r="N495" i="16"/>
  <c r="P495" i="16"/>
  <c r="AH495" i="16" s="1"/>
  <c r="T495" i="16"/>
  <c r="U495" i="16"/>
  <c r="W495" i="16"/>
  <c r="AI495" i="16" s="1"/>
  <c r="AA495" i="16"/>
  <c r="AB495" i="16"/>
  <c r="M496" i="16"/>
  <c r="N496" i="16"/>
  <c r="P496" i="16"/>
  <c r="AH496" i="16" s="1"/>
  <c r="T496" i="16"/>
  <c r="U496" i="16"/>
  <c r="W496" i="16"/>
  <c r="AI496" i="16" s="1"/>
  <c r="AA496" i="16"/>
  <c r="AB496" i="16"/>
  <c r="M497" i="16"/>
  <c r="N497" i="16"/>
  <c r="P497" i="16"/>
  <c r="AH497" i="16" s="1"/>
  <c r="T497" i="16"/>
  <c r="U497" i="16"/>
  <c r="W497" i="16"/>
  <c r="AI497" i="16" s="1"/>
  <c r="AA497" i="16"/>
  <c r="AB497" i="16"/>
  <c r="M498" i="16"/>
  <c r="N498" i="16"/>
  <c r="P498" i="16"/>
  <c r="AH498" i="16" s="1"/>
  <c r="T498" i="16"/>
  <c r="U498" i="16"/>
  <c r="W498" i="16"/>
  <c r="AI498" i="16" s="1"/>
  <c r="AA498" i="16"/>
  <c r="AB498" i="16"/>
  <c r="M499" i="16"/>
  <c r="N499" i="16"/>
  <c r="P499" i="16"/>
  <c r="AH499" i="16" s="1"/>
  <c r="T499" i="16"/>
  <c r="U499" i="16"/>
  <c r="W499" i="16"/>
  <c r="AI499" i="16" s="1"/>
  <c r="AA499" i="16"/>
  <c r="AB499" i="16"/>
  <c r="M500" i="16"/>
  <c r="N500" i="16"/>
  <c r="P500" i="16"/>
  <c r="AH500" i="16" s="1"/>
  <c r="T500" i="16"/>
  <c r="U500" i="16"/>
  <c r="W500" i="16"/>
  <c r="AI500" i="16" s="1"/>
  <c r="AA500" i="16"/>
  <c r="AB500" i="16"/>
  <c r="M501" i="16"/>
  <c r="N501" i="16"/>
  <c r="P501" i="16"/>
  <c r="AH501" i="16" s="1"/>
  <c r="T501" i="16"/>
  <c r="U501" i="16"/>
  <c r="W501" i="16"/>
  <c r="AI501" i="16" s="1"/>
  <c r="AA501" i="16"/>
  <c r="AB501" i="16"/>
  <c r="M502" i="16"/>
  <c r="N502" i="16"/>
  <c r="P502" i="16"/>
  <c r="AH502" i="16" s="1"/>
  <c r="T502" i="16"/>
  <c r="U502" i="16"/>
  <c r="W502" i="16"/>
  <c r="AI502" i="16" s="1"/>
  <c r="AA502" i="16"/>
  <c r="AB502" i="16"/>
  <c r="M503" i="16"/>
  <c r="N503" i="16"/>
  <c r="O503" i="16"/>
  <c r="P503" i="16"/>
  <c r="AH503" i="16" s="1"/>
  <c r="T503" i="16"/>
  <c r="U503" i="16"/>
  <c r="V503" i="16"/>
  <c r="W503" i="16"/>
  <c r="AI503" i="16" s="1"/>
  <c r="AA503" i="16"/>
  <c r="AB503" i="16"/>
  <c r="M504" i="16"/>
  <c r="N504" i="16"/>
  <c r="O504" i="16"/>
  <c r="P504" i="16"/>
  <c r="AH504" i="16" s="1"/>
  <c r="T504" i="16"/>
  <c r="U504" i="16"/>
  <c r="V504" i="16"/>
  <c r="W504" i="16"/>
  <c r="AI504" i="16" s="1"/>
  <c r="AA504" i="16"/>
  <c r="AB504" i="16"/>
  <c r="M505" i="16"/>
  <c r="N505" i="16"/>
  <c r="O505" i="16"/>
  <c r="P505" i="16"/>
  <c r="AH505" i="16" s="1"/>
  <c r="T505" i="16"/>
  <c r="U505" i="16"/>
  <c r="V505" i="16"/>
  <c r="W505" i="16"/>
  <c r="AI505" i="16" s="1"/>
  <c r="AA505" i="16"/>
  <c r="AB505" i="16"/>
  <c r="M506" i="16"/>
  <c r="N506" i="16"/>
  <c r="O506" i="16"/>
  <c r="P506" i="16"/>
  <c r="AH506" i="16" s="1"/>
  <c r="T506" i="16"/>
  <c r="U506" i="16"/>
  <c r="V506" i="16"/>
  <c r="W506" i="16"/>
  <c r="AI506" i="16" s="1"/>
  <c r="AA506" i="16"/>
  <c r="AB506" i="16"/>
  <c r="P68" i="5"/>
  <c r="Q68" i="5"/>
  <c r="R68" i="5"/>
  <c r="S68" i="5"/>
  <c r="T68" i="5"/>
  <c r="U68" i="5"/>
  <c r="V68" i="5"/>
  <c r="P69" i="5"/>
  <c r="Q69" i="5"/>
  <c r="R69" i="5"/>
  <c r="S69" i="5"/>
  <c r="T69" i="5"/>
  <c r="U69" i="5"/>
  <c r="V69" i="5"/>
  <c r="P70" i="5"/>
  <c r="Q70" i="5"/>
  <c r="R70" i="5"/>
  <c r="S70" i="5"/>
  <c r="T70" i="5"/>
  <c r="U70" i="5"/>
  <c r="V70" i="5"/>
  <c r="P71" i="5"/>
  <c r="Q71" i="5"/>
  <c r="R71" i="5"/>
  <c r="S71" i="5"/>
  <c r="T71" i="5"/>
  <c r="U71" i="5"/>
  <c r="V71" i="5"/>
  <c r="P72" i="5"/>
  <c r="Q72" i="5"/>
  <c r="R72" i="5"/>
  <c r="S72" i="5"/>
  <c r="T72" i="5"/>
  <c r="U72" i="5"/>
  <c r="V72" i="5"/>
  <c r="P73" i="5"/>
  <c r="Q73" i="5"/>
  <c r="R73" i="5"/>
  <c r="S73" i="5"/>
  <c r="T73" i="5"/>
  <c r="U73" i="5"/>
  <c r="V73" i="5"/>
  <c r="P74" i="5"/>
  <c r="Q74" i="5"/>
  <c r="R74" i="5"/>
  <c r="S74" i="5"/>
  <c r="T74" i="5"/>
  <c r="U74" i="5"/>
  <c r="V74" i="5"/>
  <c r="P75" i="5"/>
  <c r="Q75" i="5"/>
  <c r="R75" i="5"/>
  <c r="S75" i="5"/>
  <c r="T75" i="5"/>
  <c r="U75" i="5"/>
  <c r="V75" i="5"/>
  <c r="P76" i="5"/>
  <c r="Q76" i="5"/>
  <c r="R76" i="5"/>
  <c r="S76" i="5"/>
  <c r="T76" i="5"/>
  <c r="U76" i="5"/>
  <c r="V76" i="5"/>
  <c r="P77" i="5"/>
  <c r="Q77" i="5"/>
  <c r="R77" i="5"/>
  <c r="S77" i="5"/>
  <c r="T77" i="5"/>
  <c r="U77" i="5"/>
  <c r="V77" i="5"/>
  <c r="P78" i="5"/>
  <c r="Q78" i="5"/>
  <c r="R78" i="5"/>
  <c r="S78" i="5"/>
  <c r="T78" i="5"/>
  <c r="U78" i="5"/>
  <c r="V78" i="5"/>
  <c r="P79" i="5"/>
  <c r="Q79" i="5"/>
  <c r="R79" i="5"/>
  <c r="S79" i="5"/>
  <c r="T79" i="5"/>
  <c r="U79" i="5"/>
  <c r="V79" i="5"/>
  <c r="P80" i="5"/>
  <c r="Q80" i="5"/>
  <c r="R80" i="5"/>
  <c r="S80" i="5"/>
  <c r="T80" i="5"/>
  <c r="U80" i="5"/>
  <c r="V80" i="5"/>
  <c r="P81" i="5"/>
  <c r="Q81" i="5"/>
  <c r="R81" i="5"/>
  <c r="S81" i="5"/>
  <c r="T81" i="5"/>
  <c r="U81" i="5"/>
  <c r="V81" i="5"/>
  <c r="P82" i="5"/>
  <c r="Q82" i="5"/>
  <c r="R82" i="5"/>
  <c r="S82" i="5"/>
  <c r="T82" i="5"/>
  <c r="U82" i="5"/>
  <c r="V82" i="5"/>
  <c r="P83" i="5"/>
  <c r="Q83" i="5"/>
  <c r="R83" i="5"/>
  <c r="S83" i="5"/>
  <c r="T83" i="5"/>
  <c r="U83" i="5"/>
  <c r="V83" i="5"/>
  <c r="P84" i="5"/>
  <c r="Q84" i="5"/>
  <c r="R84" i="5"/>
  <c r="S84" i="5"/>
  <c r="T84" i="5"/>
  <c r="U84" i="5"/>
  <c r="V84" i="5"/>
  <c r="P85" i="5"/>
  <c r="Q85" i="5"/>
  <c r="R85" i="5"/>
  <c r="S85" i="5"/>
  <c r="T85" i="5"/>
  <c r="U85" i="5"/>
  <c r="V85" i="5"/>
  <c r="P86" i="5"/>
  <c r="Q86" i="5"/>
  <c r="R86" i="5"/>
  <c r="S86" i="5"/>
  <c r="T86" i="5"/>
  <c r="U86" i="5"/>
  <c r="V86" i="5"/>
  <c r="P87" i="5"/>
  <c r="Q87" i="5"/>
  <c r="R87" i="5"/>
  <c r="S87" i="5"/>
  <c r="T87" i="5"/>
  <c r="U87" i="5"/>
  <c r="V87" i="5"/>
  <c r="P88" i="5"/>
  <c r="Q88" i="5"/>
  <c r="R88" i="5"/>
  <c r="S88" i="5"/>
  <c r="T88" i="5"/>
  <c r="U88" i="5"/>
  <c r="V88" i="5"/>
  <c r="P89" i="5"/>
  <c r="Q89" i="5"/>
  <c r="R89" i="5"/>
  <c r="S89" i="5"/>
  <c r="T89" i="5"/>
  <c r="U89" i="5"/>
  <c r="V89" i="5"/>
  <c r="P90" i="5"/>
  <c r="Q90" i="5"/>
  <c r="R90" i="5"/>
  <c r="S90" i="5"/>
  <c r="T90" i="5"/>
  <c r="U90" i="5"/>
  <c r="V90" i="5"/>
  <c r="P91" i="5"/>
  <c r="Q91" i="5"/>
  <c r="R91" i="5"/>
  <c r="S91" i="5"/>
  <c r="T91" i="5"/>
  <c r="U91" i="5"/>
  <c r="V91" i="5"/>
  <c r="P92" i="5"/>
  <c r="Q92" i="5"/>
  <c r="R92" i="5"/>
  <c r="S92" i="5"/>
  <c r="T92" i="5"/>
  <c r="U92" i="5"/>
  <c r="V92" i="5"/>
  <c r="P93" i="5"/>
  <c r="Q93" i="5"/>
  <c r="R93" i="5"/>
  <c r="S93" i="5"/>
  <c r="T93" i="5"/>
  <c r="U93" i="5"/>
  <c r="V93" i="5"/>
  <c r="P94" i="5"/>
  <c r="Q94" i="5"/>
  <c r="R94" i="5"/>
  <c r="S94" i="5"/>
  <c r="T94" i="5"/>
  <c r="U94" i="5"/>
  <c r="V94" i="5"/>
  <c r="P95" i="5"/>
  <c r="Q95" i="5"/>
  <c r="R95" i="5"/>
  <c r="S95" i="5"/>
  <c r="T95" i="5"/>
  <c r="U95" i="5"/>
  <c r="V95" i="5"/>
  <c r="P96" i="5"/>
  <c r="Q96" i="5"/>
  <c r="R96" i="5"/>
  <c r="S96" i="5"/>
  <c r="T96" i="5"/>
  <c r="U96" i="5"/>
  <c r="V96" i="5"/>
  <c r="P97" i="5"/>
  <c r="Q97" i="5"/>
  <c r="R97" i="5"/>
  <c r="S97" i="5"/>
  <c r="T97" i="5"/>
  <c r="U97" i="5"/>
  <c r="V97" i="5"/>
  <c r="P98" i="5"/>
  <c r="Q98" i="5"/>
  <c r="R98" i="5"/>
  <c r="S98" i="5"/>
  <c r="T98" i="5"/>
  <c r="U98" i="5"/>
  <c r="V98" i="5"/>
  <c r="P99" i="5"/>
  <c r="Q99" i="5"/>
  <c r="R99" i="5"/>
  <c r="S99" i="5"/>
  <c r="T99" i="5"/>
  <c r="U99" i="5"/>
  <c r="V99" i="5"/>
  <c r="P100" i="5"/>
  <c r="Q100" i="5"/>
  <c r="R100" i="5"/>
  <c r="S100" i="5"/>
  <c r="T100" i="5"/>
  <c r="U100" i="5"/>
  <c r="V100" i="5"/>
  <c r="P101" i="5"/>
  <c r="Q101" i="5"/>
  <c r="R101" i="5"/>
  <c r="S101" i="5"/>
  <c r="T101" i="5"/>
  <c r="U101" i="5"/>
  <c r="V101" i="5"/>
  <c r="P102" i="5"/>
  <c r="Q102" i="5"/>
  <c r="R102" i="5"/>
  <c r="S102" i="5"/>
  <c r="T102" i="5"/>
  <c r="U102" i="5"/>
  <c r="V102" i="5"/>
  <c r="P103" i="5"/>
  <c r="Q103" i="5"/>
  <c r="R103" i="5"/>
  <c r="S103" i="5"/>
  <c r="T103" i="5"/>
  <c r="U103" i="5"/>
  <c r="V103" i="5"/>
  <c r="P104" i="5"/>
  <c r="Q104" i="5"/>
  <c r="R104" i="5"/>
  <c r="S104" i="5"/>
  <c r="T104" i="5"/>
  <c r="U104" i="5"/>
  <c r="V104" i="5"/>
  <c r="P105" i="5"/>
  <c r="Q105" i="5"/>
  <c r="R105" i="5"/>
  <c r="S105" i="5"/>
  <c r="T105" i="5"/>
  <c r="U105" i="5"/>
  <c r="V105" i="5"/>
  <c r="P106" i="5"/>
  <c r="Q106" i="5"/>
  <c r="R106" i="5"/>
  <c r="S106" i="5"/>
  <c r="T106" i="5"/>
  <c r="U106" i="5"/>
  <c r="V106" i="5"/>
  <c r="P107" i="5"/>
  <c r="Q107" i="5"/>
  <c r="R107" i="5"/>
  <c r="S107" i="5"/>
  <c r="T107" i="5"/>
  <c r="U107" i="5"/>
  <c r="V107" i="5"/>
  <c r="P108" i="5"/>
  <c r="Q108" i="5"/>
  <c r="R108" i="5"/>
  <c r="S108" i="5"/>
  <c r="T108" i="5"/>
  <c r="U108" i="5"/>
  <c r="V108" i="5"/>
  <c r="P109" i="5"/>
  <c r="Q109" i="5"/>
  <c r="R109" i="5"/>
  <c r="S109" i="5"/>
  <c r="T109" i="5"/>
  <c r="U109" i="5"/>
  <c r="V109" i="5"/>
  <c r="P110" i="5"/>
  <c r="Q110" i="5"/>
  <c r="R110" i="5"/>
  <c r="S110" i="5"/>
  <c r="T110" i="5"/>
  <c r="U110" i="5"/>
  <c r="V110" i="5"/>
  <c r="P111" i="5"/>
  <c r="Q111" i="5"/>
  <c r="R111" i="5"/>
  <c r="S111" i="5"/>
  <c r="T111" i="5"/>
  <c r="U111" i="5"/>
  <c r="V111" i="5"/>
  <c r="P112" i="5"/>
  <c r="Q112" i="5"/>
  <c r="R112" i="5"/>
  <c r="S112" i="5"/>
  <c r="T112" i="5"/>
  <c r="U112" i="5"/>
  <c r="V112" i="5"/>
  <c r="P113" i="5"/>
  <c r="Q113" i="5"/>
  <c r="R113" i="5"/>
  <c r="S113" i="5"/>
  <c r="T113" i="5"/>
  <c r="U113" i="5"/>
  <c r="V113" i="5"/>
  <c r="P114" i="5"/>
  <c r="Q114" i="5"/>
  <c r="R114" i="5"/>
  <c r="S114" i="5"/>
  <c r="T114" i="5"/>
  <c r="U114" i="5"/>
  <c r="V114" i="5"/>
  <c r="P115" i="5"/>
  <c r="Q115" i="5"/>
  <c r="R115" i="5"/>
  <c r="S115" i="5"/>
  <c r="T115" i="5"/>
  <c r="U115" i="5"/>
  <c r="V115" i="5"/>
  <c r="P116" i="5"/>
  <c r="Q116" i="5"/>
  <c r="R116" i="5"/>
  <c r="S116" i="5"/>
  <c r="T116" i="5"/>
  <c r="U116" i="5"/>
  <c r="V116" i="5"/>
  <c r="P117" i="5"/>
  <c r="Q117" i="5"/>
  <c r="R117" i="5"/>
  <c r="S117" i="5"/>
  <c r="T117" i="5"/>
  <c r="U117" i="5"/>
  <c r="V117" i="5"/>
  <c r="P118" i="5"/>
  <c r="Q118" i="5"/>
  <c r="R118" i="5"/>
  <c r="S118" i="5"/>
  <c r="T118" i="5"/>
  <c r="U118" i="5"/>
  <c r="V118" i="5"/>
  <c r="P119" i="5"/>
  <c r="Q119" i="5"/>
  <c r="R119" i="5"/>
  <c r="S119" i="5"/>
  <c r="T119" i="5"/>
  <c r="U119" i="5"/>
  <c r="V119" i="5"/>
  <c r="P120" i="5"/>
  <c r="Q120" i="5"/>
  <c r="R120" i="5"/>
  <c r="S120" i="5"/>
  <c r="T120" i="5"/>
  <c r="U120" i="5"/>
  <c r="V120" i="5"/>
  <c r="P121" i="5"/>
  <c r="Q121" i="5"/>
  <c r="R121" i="5"/>
  <c r="S121" i="5"/>
  <c r="T121" i="5"/>
  <c r="U121" i="5"/>
  <c r="V121" i="5"/>
  <c r="P122" i="5"/>
  <c r="Q122" i="5"/>
  <c r="R122" i="5"/>
  <c r="S122" i="5"/>
  <c r="T122" i="5"/>
  <c r="U122" i="5"/>
  <c r="V122" i="5"/>
  <c r="P123" i="5"/>
  <c r="Q123" i="5"/>
  <c r="R123" i="5"/>
  <c r="S123" i="5"/>
  <c r="T123" i="5"/>
  <c r="U123" i="5"/>
  <c r="V123" i="5"/>
  <c r="P124" i="5"/>
  <c r="Q124" i="5"/>
  <c r="R124" i="5"/>
  <c r="S124" i="5"/>
  <c r="T124" i="5"/>
  <c r="U124" i="5"/>
  <c r="V124" i="5"/>
  <c r="P125" i="5"/>
  <c r="Q125" i="5"/>
  <c r="R125" i="5"/>
  <c r="S125" i="5"/>
  <c r="T125" i="5"/>
  <c r="U125" i="5"/>
  <c r="V125" i="5"/>
  <c r="P126" i="5"/>
  <c r="Q126" i="5"/>
  <c r="R126" i="5"/>
  <c r="S126" i="5"/>
  <c r="T126" i="5"/>
  <c r="U126" i="5"/>
  <c r="V126" i="5"/>
  <c r="P127" i="5"/>
  <c r="Q127" i="5"/>
  <c r="R127" i="5"/>
  <c r="S127" i="5"/>
  <c r="T127" i="5"/>
  <c r="U127" i="5"/>
  <c r="V127" i="5"/>
  <c r="P128" i="5"/>
  <c r="Q128" i="5"/>
  <c r="R128" i="5"/>
  <c r="S128" i="5"/>
  <c r="T128" i="5"/>
  <c r="U128" i="5"/>
  <c r="V128" i="5"/>
  <c r="P129" i="5"/>
  <c r="Q129" i="5"/>
  <c r="R129" i="5"/>
  <c r="S129" i="5"/>
  <c r="T129" i="5"/>
  <c r="U129" i="5"/>
  <c r="V129" i="5"/>
  <c r="P130" i="5"/>
  <c r="Q130" i="5"/>
  <c r="R130" i="5"/>
  <c r="S130" i="5"/>
  <c r="T130" i="5"/>
  <c r="U130" i="5"/>
  <c r="V130" i="5"/>
  <c r="P131" i="5"/>
  <c r="Q131" i="5"/>
  <c r="R131" i="5"/>
  <c r="S131" i="5"/>
  <c r="T131" i="5"/>
  <c r="U131" i="5"/>
  <c r="V131" i="5"/>
  <c r="P132" i="5"/>
  <c r="Q132" i="5"/>
  <c r="R132" i="5"/>
  <c r="S132" i="5"/>
  <c r="T132" i="5"/>
  <c r="U132" i="5"/>
  <c r="V132" i="5"/>
  <c r="P133" i="5"/>
  <c r="Q133" i="5"/>
  <c r="R133" i="5"/>
  <c r="S133" i="5"/>
  <c r="T133" i="5"/>
  <c r="U133" i="5"/>
  <c r="V133" i="5"/>
  <c r="P134" i="5"/>
  <c r="Q134" i="5"/>
  <c r="R134" i="5"/>
  <c r="S134" i="5"/>
  <c r="T134" i="5"/>
  <c r="U134" i="5"/>
  <c r="V134" i="5"/>
  <c r="P135" i="5"/>
  <c r="Q135" i="5"/>
  <c r="R135" i="5"/>
  <c r="S135" i="5"/>
  <c r="T135" i="5"/>
  <c r="U135" i="5"/>
  <c r="V135" i="5"/>
  <c r="P136" i="5"/>
  <c r="Q136" i="5"/>
  <c r="R136" i="5"/>
  <c r="S136" i="5"/>
  <c r="T136" i="5"/>
  <c r="U136" i="5"/>
  <c r="V136" i="5"/>
  <c r="P137" i="5"/>
  <c r="Q137" i="5"/>
  <c r="R137" i="5"/>
  <c r="S137" i="5"/>
  <c r="T137" i="5"/>
  <c r="U137" i="5"/>
  <c r="V137" i="5"/>
  <c r="P138" i="5"/>
  <c r="Q138" i="5"/>
  <c r="R138" i="5"/>
  <c r="S138" i="5"/>
  <c r="T138" i="5"/>
  <c r="U138" i="5"/>
  <c r="V138" i="5"/>
  <c r="P139" i="5"/>
  <c r="Q139" i="5"/>
  <c r="R139" i="5"/>
  <c r="S139" i="5"/>
  <c r="T139" i="5"/>
  <c r="U139" i="5"/>
  <c r="V139" i="5"/>
  <c r="P140" i="5"/>
  <c r="Q140" i="5"/>
  <c r="R140" i="5"/>
  <c r="S140" i="5"/>
  <c r="T140" i="5"/>
  <c r="U140" i="5"/>
  <c r="V140" i="5"/>
  <c r="P141" i="5"/>
  <c r="Q141" i="5"/>
  <c r="R141" i="5"/>
  <c r="S141" i="5"/>
  <c r="T141" i="5"/>
  <c r="U141" i="5"/>
  <c r="V141" i="5"/>
  <c r="P142" i="5"/>
  <c r="Q142" i="5"/>
  <c r="R142" i="5"/>
  <c r="S142" i="5"/>
  <c r="T142" i="5"/>
  <c r="U142" i="5"/>
  <c r="V142" i="5"/>
  <c r="P143" i="5"/>
  <c r="Q143" i="5"/>
  <c r="R143" i="5"/>
  <c r="S143" i="5"/>
  <c r="T143" i="5"/>
  <c r="U143" i="5"/>
  <c r="V143" i="5"/>
  <c r="P144" i="5"/>
  <c r="Q144" i="5"/>
  <c r="R144" i="5"/>
  <c r="S144" i="5"/>
  <c r="T144" i="5"/>
  <c r="U144" i="5"/>
  <c r="V144" i="5"/>
  <c r="P145" i="5"/>
  <c r="Q145" i="5"/>
  <c r="R145" i="5"/>
  <c r="S145" i="5"/>
  <c r="T145" i="5"/>
  <c r="U145" i="5"/>
  <c r="V145" i="5"/>
  <c r="P146" i="5"/>
  <c r="Q146" i="5"/>
  <c r="R146" i="5"/>
  <c r="S146" i="5"/>
  <c r="T146" i="5"/>
  <c r="U146" i="5"/>
  <c r="V146" i="5"/>
  <c r="P147" i="5"/>
  <c r="Q147" i="5"/>
  <c r="R147" i="5"/>
  <c r="S147" i="5"/>
  <c r="T147" i="5"/>
  <c r="U147" i="5"/>
  <c r="V147" i="5"/>
  <c r="P148" i="5"/>
  <c r="Q148" i="5"/>
  <c r="R148" i="5"/>
  <c r="S148" i="5"/>
  <c r="T148" i="5"/>
  <c r="U148" i="5"/>
  <c r="V148" i="5"/>
  <c r="P149" i="5"/>
  <c r="Q149" i="5"/>
  <c r="R149" i="5"/>
  <c r="S149" i="5"/>
  <c r="T149" i="5"/>
  <c r="U149" i="5"/>
  <c r="V149" i="5"/>
  <c r="P150" i="5"/>
  <c r="Q150" i="5"/>
  <c r="R150" i="5"/>
  <c r="S150" i="5"/>
  <c r="T150" i="5"/>
  <c r="U150" i="5"/>
  <c r="V150" i="5"/>
  <c r="P151" i="5"/>
  <c r="Q151" i="5"/>
  <c r="R151" i="5"/>
  <c r="S151" i="5"/>
  <c r="T151" i="5"/>
  <c r="U151" i="5"/>
  <c r="V151" i="5"/>
  <c r="P152" i="5"/>
  <c r="Q152" i="5"/>
  <c r="R152" i="5"/>
  <c r="S152" i="5"/>
  <c r="T152" i="5"/>
  <c r="U152" i="5"/>
  <c r="V152" i="5"/>
  <c r="P153" i="5"/>
  <c r="Q153" i="5"/>
  <c r="R153" i="5"/>
  <c r="S153" i="5"/>
  <c r="T153" i="5"/>
  <c r="U153" i="5"/>
  <c r="V153" i="5"/>
  <c r="P154" i="5"/>
  <c r="Q154" i="5"/>
  <c r="R154" i="5"/>
  <c r="S154" i="5"/>
  <c r="T154" i="5"/>
  <c r="U154" i="5"/>
  <c r="V154" i="5"/>
  <c r="P155" i="5"/>
  <c r="Q155" i="5"/>
  <c r="R155" i="5"/>
  <c r="S155" i="5"/>
  <c r="T155" i="5"/>
  <c r="U155" i="5"/>
  <c r="V155" i="5"/>
  <c r="P156" i="5"/>
  <c r="Q156" i="5"/>
  <c r="R156" i="5"/>
  <c r="S156" i="5"/>
  <c r="T156" i="5"/>
  <c r="U156" i="5"/>
  <c r="V156" i="5"/>
  <c r="P157" i="5"/>
  <c r="Q157" i="5"/>
  <c r="R157" i="5"/>
  <c r="S157" i="5"/>
  <c r="T157" i="5"/>
  <c r="U157" i="5"/>
  <c r="V157" i="5"/>
  <c r="P158" i="5"/>
  <c r="Q158" i="5"/>
  <c r="R158" i="5"/>
  <c r="S158" i="5"/>
  <c r="T158" i="5"/>
  <c r="U158" i="5"/>
  <c r="V158" i="5"/>
  <c r="P159" i="5"/>
  <c r="Q159" i="5"/>
  <c r="R159" i="5"/>
  <c r="S159" i="5"/>
  <c r="T159" i="5"/>
  <c r="U159" i="5"/>
  <c r="V159" i="5"/>
  <c r="P160" i="5"/>
  <c r="Q160" i="5"/>
  <c r="R160" i="5"/>
  <c r="S160" i="5"/>
  <c r="T160" i="5"/>
  <c r="U160" i="5"/>
  <c r="V160" i="5"/>
  <c r="P161" i="5"/>
  <c r="Q161" i="5"/>
  <c r="R161" i="5"/>
  <c r="S161" i="5"/>
  <c r="T161" i="5"/>
  <c r="U161" i="5"/>
  <c r="V161" i="5"/>
  <c r="P162" i="5"/>
  <c r="Q162" i="5"/>
  <c r="R162" i="5"/>
  <c r="S162" i="5"/>
  <c r="T162" i="5"/>
  <c r="U162" i="5"/>
  <c r="V162" i="5"/>
  <c r="P163" i="5"/>
  <c r="Q163" i="5"/>
  <c r="R163" i="5"/>
  <c r="S163" i="5"/>
  <c r="T163" i="5"/>
  <c r="U163" i="5"/>
  <c r="V163" i="5"/>
  <c r="P164" i="5"/>
  <c r="Q164" i="5"/>
  <c r="R164" i="5"/>
  <c r="S164" i="5"/>
  <c r="T164" i="5"/>
  <c r="U164" i="5"/>
  <c r="V164" i="5"/>
  <c r="P165" i="5"/>
  <c r="Q165" i="5"/>
  <c r="R165" i="5"/>
  <c r="S165" i="5"/>
  <c r="T165" i="5"/>
  <c r="U165" i="5"/>
  <c r="V165" i="5"/>
  <c r="P166" i="5"/>
  <c r="Q166" i="5"/>
  <c r="R166" i="5"/>
  <c r="S166" i="5"/>
  <c r="T166" i="5"/>
  <c r="U166" i="5"/>
  <c r="V166" i="5"/>
  <c r="P167" i="5"/>
  <c r="Q167" i="5"/>
  <c r="R167" i="5"/>
  <c r="S167" i="5"/>
  <c r="T167" i="5"/>
  <c r="U167" i="5"/>
  <c r="V167" i="5"/>
  <c r="P168" i="5"/>
  <c r="Q168" i="5"/>
  <c r="R168" i="5"/>
  <c r="S168" i="5"/>
  <c r="T168" i="5"/>
  <c r="U168" i="5"/>
  <c r="V168" i="5"/>
  <c r="P169" i="5"/>
  <c r="Q169" i="5"/>
  <c r="R169" i="5"/>
  <c r="S169" i="5"/>
  <c r="T169" i="5"/>
  <c r="U169" i="5"/>
  <c r="V169" i="5"/>
  <c r="P170" i="5"/>
  <c r="Q170" i="5"/>
  <c r="R170" i="5"/>
  <c r="S170" i="5"/>
  <c r="T170" i="5"/>
  <c r="U170" i="5"/>
  <c r="V170" i="5"/>
  <c r="P171" i="5"/>
  <c r="Q171" i="5"/>
  <c r="R171" i="5"/>
  <c r="S171" i="5"/>
  <c r="T171" i="5"/>
  <c r="U171" i="5"/>
  <c r="V171" i="5"/>
  <c r="P172" i="5"/>
  <c r="Q172" i="5"/>
  <c r="R172" i="5"/>
  <c r="S172" i="5"/>
  <c r="T172" i="5"/>
  <c r="U172" i="5"/>
  <c r="V172" i="5"/>
  <c r="P173" i="5"/>
  <c r="Q173" i="5"/>
  <c r="R173" i="5"/>
  <c r="S173" i="5"/>
  <c r="T173" i="5"/>
  <c r="U173" i="5"/>
  <c r="V173" i="5"/>
  <c r="P174" i="5"/>
  <c r="Q174" i="5"/>
  <c r="R174" i="5"/>
  <c r="S174" i="5"/>
  <c r="T174" i="5"/>
  <c r="U174" i="5"/>
  <c r="V174" i="5"/>
  <c r="P175" i="5"/>
  <c r="Q175" i="5"/>
  <c r="R175" i="5"/>
  <c r="S175" i="5"/>
  <c r="T175" i="5"/>
  <c r="U175" i="5"/>
  <c r="V175" i="5"/>
  <c r="P176" i="5"/>
  <c r="Q176" i="5"/>
  <c r="R176" i="5"/>
  <c r="S176" i="5"/>
  <c r="T176" i="5"/>
  <c r="U176" i="5"/>
  <c r="V176" i="5"/>
  <c r="P177" i="5"/>
  <c r="Q177" i="5"/>
  <c r="R177" i="5"/>
  <c r="S177" i="5"/>
  <c r="T177" i="5"/>
  <c r="U177" i="5"/>
  <c r="V177" i="5"/>
  <c r="P178" i="5"/>
  <c r="Q178" i="5"/>
  <c r="R178" i="5"/>
  <c r="S178" i="5"/>
  <c r="T178" i="5"/>
  <c r="U178" i="5"/>
  <c r="V178" i="5"/>
  <c r="P179" i="5"/>
  <c r="Q179" i="5"/>
  <c r="R179" i="5"/>
  <c r="S179" i="5"/>
  <c r="T179" i="5"/>
  <c r="U179" i="5"/>
  <c r="V179" i="5"/>
  <c r="P180" i="5"/>
  <c r="Q180" i="5"/>
  <c r="R180" i="5"/>
  <c r="S180" i="5"/>
  <c r="T180" i="5"/>
  <c r="U180" i="5"/>
  <c r="V180" i="5"/>
  <c r="P181" i="5"/>
  <c r="Q181" i="5"/>
  <c r="R181" i="5"/>
  <c r="S181" i="5"/>
  <c r="T181" i="5"/>
  <c r="U181" i="5"/>
  <c r="V181" i="5"/>
  <c r="P182" i="5"/>
  <c r="Q182" i="5"/>
  <c r="R182" i="5"/>
  <c r="S182" i="5"/>
  <c r="T182" i="5"/>
  <c r="U182" i="5"/>
  <c r="V182" i="5"/>
  <c r="P183" i="5"/>
  <c r="Q183" i="5"/>
  <c r="R183" i="5"/>
  <c r="S183" i="5"/>
  <c r="T183" i="5"/>
  <c r="U183" i="5"/>
  <c r="V183" i="5"/>
  <c r="P184" i="5"/>
  <c r="Q184" i="5"/>
  <c r="R184" i="5"/>
  <c r="S184" i="5"/>
  <c r="T184" i="5"/>
  <c r="U184" i="5"/>
  <c r="V184" i="5"/>
  <c r="P185" i="5"/>
  <c r="Q185" i="5"/>
  <c r="R185" i="5"/>
  <c r="S185" i="5"/>
  <c r="T185" i="5"/>
  <c r="U185" i="5"/>
  <c r="V185" i="5"/>
  <c r="P186" i="5"/>
  <c r="Q186" i="5"/>
  <c r="R186" i="5"/>
  <c r="S186" i="5"/>
  <c r="T186" i="5"/>
  <c r="U186" i="5"/>
  <c r="V186" i="5"/>
  <c r="P187" i="5"/>
  <c r="Q187" i="5"/>
  <c r="R187" i="5"/>
  <c r="S187" i="5"/>
  <c r="T187" i="5"/>
  <c r="U187" i="5"/>
  <c r="V187" i="5"/>
  <c r="P188" i="5"/>
  <c r="Q188" i="5"/>
  <c r="R188" i="5"/>
  <c r="S188" i="5"/>
  <c r="T188" i="5"/>
  <c r="U188" i="5"/>
  <c r="V188" i="5"/>
  <c r="P189" i="5"/>
  <c r="Q189" i="5"/>
  <c r="R189" i="5"/>
  <c r="S189" i="5"/>
  <c r="T189" i="5"/>
  <c r="U189" i="5"/>
  <c r="V189" i="5"/>
  <c r="P190" i="5"/>
  <c r="Q190" i="5"/>
  <c r="R190" i="5"/>
  <c r="S190" i="5"/>
  <c r="T190" i="5"/>
  <c r="U190" i="5"/>
  <c r="V190" i="5"/>
  <c r="P191" i="5"/>
  <c r="Q191" i="5"/>
  <c r="R191" i="5"/>
  <c r="S191" i="5"/>
  <c r="T191" i="5"/>
  <c r="U191" i="5"/>
  <c r="V191" i="5"/>
  <c r="P192" i="5"/>
  <c r="Q192" i="5"/>
  <c r="R192" i="5"/>
  <c r="S192" i="5"/>
  <c r="T192" i="5"/>
  <c r="U192" i="5"/>
  <c r="V192" i="5"/>
  <c r="P193" i="5"/>
  <c r="Q193" i="5"/>
  <c r="R193" i="5"/>
  <c r="S193" i="5"/>
  <c r="T193" i="5"/>
  <c r="U193" i="5"/>
  <c r="V193" i="5"/>
  <c r="P194" i="5"/>
  <c r="Q194" i="5"/>
  <c r="R194" i="5"/>
  <c r="S194" i="5"/>
  <c r="T194" i="5"/>
  <c r="U194" i="5"/>
  <c r="V194" i="5"/>
  <c r="P195" i="5"/>
  <c r="Q195" i="5"/>
  <c r="R195" i="5"/>
  <c r="S195" i="5"/>
  <c r="T195" i="5"/>
  <c r="U195" i="5"/>
  <c r="V195" i="5"/>
  <c r="P196" i="5"/>
  <c r="Q196" i="5"/>
  <c r="R196" i="5"/>
  <c r="S196" i="5"/>
  <c r="T196" i="5"/>
  <c r="U196" i="5"/>
  <c r="V196" i="5"/>
  <c r="P197" i="5"/>
  <c r="Q197" i="5"/>
  <c r="R197" i="5"/>
  <c r="S197" i="5"/>
  <c r="T197" i="5"/>
  <c r="U197" i="5"/>
  <c r="V197" i="5"/>
  <c r="P198" i="5"/>
  <c r="Q198" i="5"/>
  <c r="R198" i="5"/>
  <c r="S198" i="5"/>
  <c r="T198" i="5"/>
  <c r="U198" i="5"/>
  <c r="V198" i="5"/>
  <c r="P199" i="5"/>
  <c r="Q199" i="5"/>
  <c r="R199" i="5"/>
  <c r="S199" i="5"/>
  <c r="T199" i="5"/>
  <c r="U199" i="5"/>
  <c r="V199" i="5"/>
  <c r="P200" i="5"/>
  <c r="Q200" i="5"/>
  <c r="R200" i="5"/>
  <c r="S200" i="5"/>
  <c r="T200" i="5"/>
  <c r="U200" i="5"/>
  <c r="V200" i="5"/>
  <c r="P201" i="5"/>
  <c r="Q201" i="5"/>
  <c r="R201" i="5"/>
  <c r="S201" i="5"/>
  <c r="T201" i="5"/>
  <c r="U201" i="5"/>
  <c r="V201" i="5"/>
  <c r="P202" i="5"/>
  <c r="Q202" i="5"/>
  <c r="R202" i="5"/>
  <c r="S202" i="5"/>
  <c r="T202" i="5"/>
  <c r="U202" i="5"/>
  <c r="V202" i="5"/>
  <c r="P203" i="5"/>
  <c r="Q203" i="5"/>
  <c r="R203" i="5"/>
  <c r="S203" i="5"/>
  <c r="T203" i="5"/>
  <c r="U203" i="5"/>
  <c r="V203" i="5"/>
  <c r="P204" i="5"/>
  <c r="Q204" i="5"/>
  <c r="R204" i="5"/>
  <c r="S204" i="5"/>
  <c r="T204" i="5"/>
  <c r="U204" i="5"/>
  <c r="V204" i="5"/>
  <c r="P205" i="5"/>
  <c r="Q205" i="5"/>
  <c r="R205" i="5"/>
  <c r="S205" i="5"/>
  <c r="T205" i="5"/>
  <c r="U205" i="5"/>
  <c r="V205" i="5"/>
  <c r="P206" i="5"/>
  <c r="Q206" i="5"/>
  <c r="R206" i="5"/>
  <c r="S206" i="5"/>
  <c r="T206" i="5"/>
  <c r="U206" i="5"/>
  <c r="V206" i="5"/>
  <c r="P207" i="5"/>
  <c r="Q207" i="5"/>
  <c r="R207" i="5"/>
  <c r="S207" i="5"/>
  <c r="T207" i="5"/>
  <c r="U207" i="5"/>
  <c r="V207" i="5"/>
  <c r="P208" i="5"/>
  <c r="Q208" i="5"/>
  <c r="R208" i="5"/>
  <c r="S208" i="5"/>
  <c r="T208" i="5"/>
  <c r="U208" i="5"/>
  <c r="V208" i="5"/>
  <c r="P209" i="5"/>
  <c r="Q209" i="5"/>
  <c r="R209" i="5"/>
  <c r="S209" i="5"/>
  <c r="T209" i="5"/>
  <c r="U209" i="5"/>
  <c r="V209" i="5"/>
  <c r="P210" i="5"/>
  <c r="Q210" i="5"/>
  <c r="R210" i="5"/>
  <c r="S210" i="5"/>
  <c r="T210" i="5"/>
  <c r="U210" i="5"/>
  <c r="V210" i="5"/>
  <c r="P211" i="5"/>
  <c r="Q211" i="5"/>
  <c r="R211" i="5"/>
  <c r="S211" i="5"/>
  <c r="T211" i="5"/>
  <c r="U211" i="5"/>
  <c r="V211" i="5"/>
  <c r="P212" i="5"/>
  <c r="Q212" i="5"/>
  <c r="R212" i="5"/>
  <c r="S212" i="5"/>
  <c r="T212" i="5"/>
  <c r="U212" i="5"/>
  <c r="V212" i="5"/>
  <c r="P213" i="5"/>
  <c r="Q213" i="5"/>
  <c r="R213" i="5"/>
  <c r="S213" i="5"/>
  <c r="T213" i="5"/>
  <c r="U213" i="5"/>
  <c r="V213" i="5"/>
  <c r="P214" i="5"/>
  <c r="Q214" i="5"/>
  <c r="R214" i="5"/>
  <c r="S214" i="5"/>
  <c r="T214" i="5"/>
  <c r="U214" i="5"/>
  <c r="V214" i="5"/>
  <c r="P215" i="5"/>
  <c r="Q215" i="5"/>
  <c r="R215" i="5"/>
  <c r="S215" i="5"/>
  <c r="T215" i="5"/>
  <c r="U215" i="5"/>
  <c r="V215" i="5"/>
  <c r="P216" i="5"/>
  <c r="Q216" i="5"/>
  <c r="R216" i="5"/>
  <c r="S216" i="5"/>
  <c r="T216" i="5"/>
  <c r="U216" i="5"/>
  <c r="V216" i="5"/>
  <c r="P217" i="5"/>
  <c r="Q217" i="5"/>
  <c r="R217" i="5"/>
  <c r="S217" i="5"/>
  <c r="T217" i="5"/>
  <c r="U217" i="5"/>
  <c r="V217" i="5"/>
  <c r="P218" i="5"/>
  <c r="Q218" i="5"/>
  <c r="R218" i="5"/>
  <c r="S218" i="5"/>
  <c r="T218" i="5"/>
  <c r="U218" i="5"/>
  <c r="V218" i="5"/>
  <c r="P219" i="5"/>
  <c r="Q219" i="5"/>
  <c r="R219" i="5"/>
  <c r="S219" i="5"/>
  <c r="T219" i="5"/>
  <c r="U219" i="5"/>
  <c r="V219" i="5"/>
  <c r="P220" i="5"/>
  <c r="Q220" i="5"/>
  <c r="R220" i="5"/>
  <c r="S220" i="5"/>
  <c r="T220" i="5"/>
  <c r="U220" i="5"/>
  <c r="V220" i="5"/>
  <c r="P221" i="5"/>
  <c r="Q221" i="5"/>
  <c r="R221" i="5"/>
  <c r="S221" i="5"/>
  <c r="T221" i="5"/>
  <c r="U221" i="5"/>
  <c r="V221" i="5"/>
  <c r="P222" i="5"/>
  <c r="Q222" i="5"/>
  <c r="R222" i="5"/>
  <c r="S222" i="5"/>
  <c r="T222" i="5"/>
  <c r="U222" i="5"/>
  <c r="V222" i="5"/>
  <c r="P223" i="5"/>
  <c r="Q223" i="5"/>
  <c r="R223" i="5"/>
  <c r="S223" i="5"/>
  <c r="T223" i="5"/>
  <c r="U223" i="5"/>
  <c r="V223" i="5"/>
  <c r="P224" i="5"/>
  <c r="Q224" i="5"/>
  <c r="R224" i="5"/>
  <c r="S224" i="5"/>
  <c r="T224" i="5"/>
  <c r="U224" i="5"/>
  <c r="V224" i="5"/>
  <c r="P225" i="5"/>
  <c r="Q225" i="5"/>
  <c r="R225" i="5"/>
  <c r="S225" i="5"/>
  <c r="T225" i="5"/>
  <c r="U225" i="5"/>
  <c r="V225" i="5"/>
  <c r="P226" i="5"/>
  <c r="Q226" i="5"/>
  <c r="R226" i="5"/>
  <c r="S226" i="5"/>
  <c r="T226" i="5"/>
  <c r="U226" i="5"/>
  <c r="V226" i="5"/>
  <c r="P227" i="5"/>
  <c r="Q227" i="5"/>
  <c r="R227" i="5"/>
  <c r="S227" i="5"/>
  <c r="T227" i="5"/>
  <c r="U227" i="5"/>
  <c r="V227" i="5"/>
  <c r="P228" i="5"/>
  <c r="Q228" i="5"/>
  <c r="R228" i="5"/>
  <c r="S228" i="5"/>
  <c r="T228" i="5"/>
  <c r="U228" i="5"/>
  <c r="V228" i="5"/>
  <c r="P229" i="5"/>
  <c r="Q229" i="5"/>
  <c r="R229" i="5"/>
  <c r="S229" i="5"/>
  <c r="T229" i="5"/>
  <c r="U229" i="5"/>
  <c r="V229" i="5"/>
  <c r="P230" i="5"/>
  <c r="Q230" i="5"/>
  <c r="R230" i="5"/>
  <c r="S230" i="5"/>
  <c r="T230" i="5"/>
  <c r="U230" i="5"/>
  <c r="V230" i="5"/>
  <c r="P231" i="5"/>
  <c r="Q231" i="5"/>
  <c r="R231" i="5"/>
  <c r="S231" i="5"/>
  <c r="T231" i="5"/>
  <c r="U231" i="5"/>
  <c r="V231" i="5"/>
  <c r="P232" i="5"/>
  <c r="Q232" i="5"/>
  <c r="R232" i="5"/>
  <c r="S232" i="5"/>
  <c r="T232" i="5"/>
  <c r="U232" i="5"/>
  <c r="V232" i="5"/>
  <c r="P233" i="5"/>
  <c r="Q233" i="5"/>
  <c r="R233" i="5"/>
  <c r="S233" i="5"/>
  <c r="T233" i="5"/>
  <c r="U233" i="5"/>
  <c r="V233" i="5"/>
  <c r="P234" i="5"/>
  <c r="Q234" i="5"/>
  <c r="R234" i="5"/>
  <c r="S234" i="5"/>
  <c r="T234" i="5"/>
  <c r="U234" i="5"/>
  <c r="V234" i="5"/>
  <c r="P235" i="5"/>
  <c r="Q235" i="5"/>
  <c r="R235" i="5"/>
  <c r="S235" i="5"/>
  <c r="T235" i="5"/>
  <c r="U235" i="5"/>
  <c r="V235" i="5"/>
  <c r="P236" i="5"/>
  <c r="Q236" i="5"/>
  <c r="R236" i="5"/>
  <c r="S236" i="5"/>
  <c r="T236" i="5"/>
  <c r="U236" i="5"/>
  <c r="V236" i="5"/>
  <c r="P237" i="5"/>
  <c r="Q237" i="5"/>
  <c r="R237" i="5"/>
  <c r="S237" i="5"/>
  <c r="T237" i="5"/>
  <c r="U237" i="5"/>
  <c r="V237" i="5"/>
  <c r="P238" i="5"/>
  <c r="Q238" i="5"/>
  <c r="R238" i="5"/>
  <c r="S238" i="5"/>
  <c r="T238" i="5"/>
  <c r="U238" i="5"/>
  <c r="V238" i="5"/>
  <c r="P239" i="5"/>
  <c r="Q239" i="5"/>
  <c r="R239" i="5"/>
  <c r="S239" i="5"/>
  <c r="T239" i="5"/>
  <c r="U239" i="5"/>
  <c r="V239" i="5"/>
  <c r="P240" i="5"/>
  <c r="Q240" i="5"/>
  <c r="R240" i="5"/>
  <c r="S240" i="5"/>
  <c r="T240" i="5"/>
  <c r="U240" i="5"/>
  <c r="V240" i="5"/>
  <c r="P241" i="5"/>
  <c r="Q241" i="5"/>
  <c r="R241" i="5"/>
  <c r="S241" i="5"/>
  <c r="T241" i="5"/>
  <c r="U241" i="5"/>
  <c r="V241" i="5"/>
  <c r="P242" i="5"/>
  <c r="Q242" i="5"/>
  <c r="R242" i="5"/>
  <c r="S242" i="5"/>
  <c r="T242" i="5"/>
  <c r="U242" i="5"/>
  <c r="V242" i="5"/>
  <c r="P243" i="5"/>
  <c r="Q243" i="5"/>
  <c r="R243" i="5"/>
  <c r="S243" i="5"/>
  <c r="T243" i="5"/>
  <c r="U243" i="5"/>
  <c r="V243" i="5"/>
  <c r="P244" i="5"/>
  <c r="Q244" i="5"/>
  <c r="R244" i="5"/>
  <c r="S244" i="5"/>
  <c r="T244" i="5"/>
  <c r="U244" i="5"/>
  <c r="V244" i="5"/>
  <c r="P245" i="5"/>
  <c r="Q245" i="5"/>
  <c r="R245" i="5"/>
  <c r="S245" i="5"/>
  <c r="T245" i="5"/>
  <c r="U245" i="5"/>
  <c r="V245" i="5"/>
  <c r="P246" i="5"/>
  <c r="Q246" i="5"/>
  <c r="R246" i="5"/>
  <c r="S246" i="5"/>
  <c r="T246" i="5"/>
  <c r="U246" i="5"/>
  <c r="V246" i="5"/>
  <c r="P247" i="5"/>
  <c r="Q247" i="5"/>
  <c r="R247" i="5"/>
  <c r="S247" i="5"/>
  <c r="T247" i="5"/>
  <c r="U247" i="5"/>
  <c r="V247" i="5"/>
  <c r="P248" i="5"/>
  <c r="Q248" i="5"/>
  <c r="R248" i="5"/>
  <c r="S248" i="5"/>
  <c r="T248" i="5"/>
  <c r="U248" i="5"/>
  <c r="V248" i="5"/>
  <c r="P249" i="5"/>
  <c r="Q249" i="5"/>
  <c r="R249" i="5"/>
  <c r="S249" i="5"/>
  <c r="T249" i="5"/>
  <c r="U249" i="5"/>
  <c r="V249" i="5"/>
  <c r="P250" i="5"/>
  <c r="Q250" i="5"/>
  <c r="R250" i="5"/>
  <c r="S250" i="5"/>
  <c r="T250" i="5"/>
  <c r="U250" i="5"/>
  <c r="V250" i="5"/>
  <c r="P251" i="5"/>
  <c r="Q251" i="5"/>
  <c r="R251" i="5"/>
  <c r="S251" i="5"/>
  <c r="T251" i="5"/>
  <c r="U251" i="5"/>
  <c r="V251" i="5"/>
  <c r="P252" i="5"/>
  <c r="Q252" i="5"/>
  <c r="R252" i="5"/>
  <c r="S252" i="5"/>
  <c r="T252" i="5"/>
  <c r="U252" i="5"/>
  <c r="V252" i="5"/>
  <c r="P253" i="5"/>
  <c r="Q253" i="5"/>
  <c r="R253" i="5"/>
  <c r="S253" i="5"/>
  <c r="T253" i="5"/>
  <c r="U253" i="5"/>
  <c r="V253" i="5"/>
  <c r="P254" i="5"/>
  <c r="Q254" i="5"/>
  <c r="R254" i="5"/>
  <c r="S254" i="5"/>
  <c r="T254" i="5"/>
  <c r="U254" i="5"/>
  <c r="V254" i="5"/>
  <c r="P255" i="5"/>
  <c r="Q255" i="5"/>
  <c r="R255" i="5"/>
  <c r="S255" i="5"/>
  <c r="T255" i="5"/>
  <c r="U255" i="5"/>
  <c r="V255" i="5"/>
  <c r="P256" i="5"/>
  <c r="Q256" i="5"/>
  <c r="R256" i="5"/>
  <c r="S256" i="5"/>
  <c r="T256" i="5"/>
  <c r="U256" i="5"/>
  <c r="V256" i="5"/>
  <c r="P257" i="5"/>
  <c r="Q257" i="5"/>
  <c r="R257" i="5"/>
  <c r="S257" i="5"/>
  <c r="T257" i="5"/>
  <c r="U257" i="5"/>
  <c r="V257" i="5"/>
  <c r="P258" i="5"/>
  <c r="Q258" i="5"/>
  <c r="R258" i="5"/>
  <c r="S258" i="5"/>
  <c r="T258" i="5"/>
  <c r="U258" i="5"/>
  <c r="V258" i="5"/>
  <c r="P259" i="5"/>
  <c r="Q259" i="5"/>
  <c r="R259" i="5"/>
  <c r="S259" i="5"/>
  <c r="T259" i="5"/>
  <c r="U259" i="5"/>
  <c r="V259" i="5"/>
  <c r="P260" i="5"/>
  <c r="Q260" i="5"/>
  <c r="R260" i="5"/>
  <c r="S260" i="5"/>
  <c r="T260" i="5"/>
  <c r="U260" i="5"/>
  <c r="V260" i="5"/>
  <c r="P261" i="5"/>
  <c r="Q261" i="5"/>
  <c r="R261" i="5"/>
  <c r="S261" i="5"/>
  <c r="T261" i="5"/>
  <c r="U261" i="5"/>
  <c r="V261" i="5"/>
  <c r="P262" i="5"/>
  <c r="Q262" i="5"/>
  <c r="R262" i="5"/>
  <c r="S262" i="5"/>
  <c r="T262" i="5"/>
  <c r="U262" i="5"/>
  <c r="V262" i="5"/>
  <c r="P263" i="5"/>
  <c r="Q263" i="5"/>
  <c r="R263" i="5"/>
  <c r="S263" i="5"/>
  <c r="T263" i="5"/>
  <c r="U263" i="5"/>
  <c r="V263" i="5"/>
  <c r="P264" i="5"/>
  <c r="Q264" i="5"/>
  <c r="R264" i="5"/>
  <c r="S264" i="5"/>
  <c r="T264" i="5"/>
  <c r="U264" i="5"/>
  <c r="V264" i="5"/>
  <c r="P265" i="5"/>
  <c r="Q265" i="5"/>
  <c r="R265" i="5"/>
  <c r="S265" i="5"/>
  <c r="T265" i="5"/>
  <c r="U265" i="5"/>
  <c r="V265" i="5"/>
  <c r="P266" i="5"/>
  <c r="Q266" i="5"/>
  <c r="R266" i="5"/>
  <c r="S266" i="5"/>
  <c r="T266" i="5"/>
  <c r="U266" i="5"/>
  <c r="V266" i="5"/>
  <c r="P267" i="5"/>
  <c r="Q267" i="5"/>
  <c r="R267" i="5"/>
  <c r="S267" i="5"/>
  <c r="T267" i="5"/>
  <c r="U267" i="5"/>
  <c r="V267" i="5"/>
  <c r="P268" i="5"/>
  <c r="Q268" i="5"/>
  <c r="R268" i="5"/>
  <c r="S268" i="5"/>
  <c r="T268" i="5"/>
  <c r="U268" i="5"/>
  <c r="V268" i="5"/>
  <c r="P269" i="5"/>
  <c r="Q269" i="5"/>
  <c r="R269" i="5"/>
  <c r="S269" i="5"/>
  <c r="T269" i="5"/>
  <c r="U269" i="5"/>
  <c r="V269" i="5"/>
  <c r="P270" i="5"/>
  <c r="Q270" i="5"/>
  <c r="R270" i="5"/>
  <c r="S270" i="5"/>
  <c r="T270" i="5"/>
  <c r="U270" i="5"/>
  <c r="V270" i="5"/>
  <c r="P271" i="5"/>
  <c r="Q271" i="5"/>
  <c r="R271" i="5"/>
  <c r="S271" i="5"/>
  <c r="T271" i="5"/>
  <c r="U271" i="5"/>
  <c r="V271" i="5"/>
  <c r="P272" i="5"/>
  <c r="Q272" i="5"/>
  <c r="R272" i="5"/>
  <c r="S272" i="5"/>
  <c r="T272" i="5"/>
  <c r="U272" i="5"/>
  <c r="V272" i="5"/>
  <c r="P273" i="5"/>
  <c r="Q273" i="5"/>
  <c r="R273" i="5"/>
  <c r="S273" i="5"/>
  <c r="T273" i="5"/>
  <c r="U273" i="5"/>
  <c r="V273" i="5"/>
  <c r="P274" i="5"/>
  <c r="Q274" i="5"/>
  <c r="R274" i="5"/>
  <c r="S274" i="5"/>
  <c r="T274" i="5"/>
  <c r="U274" i="5"/>
  <c r="V274" i="5"/>
  <c r="P275" i="5"/>
  <c r="Q275" i="5"/>
  <c r="R275" i="5"/>
  <c r="S275" i="5"/>
  <c r="T275" i="5"/>
  <c r="U275" i="5"/>
  <c r="V275" i="5"/>
  <c r="P276" i="5"/>
  <c r="Q276" i="5"/>
  <c r="R276" i="5"/>
  <c r="S276" i="5"/>
  <c r="T276" i="5"/>
  <c r="U276" i="5"/>
  <c r="V276" i="5"/>
  <c r="P277" i="5"/>
  <c r="Q277" i="5"/>
  <c r="R277" i="5"/>
  <c r="S277" i="5"/>
  <c r="T277" i="5"/>
  <c r="U277" i="5"/>
  <c r="V277" i="5"/>
  <c r="P278" i="5"/>
  <c r="Q278" i="5"/>
  <c r="R278" i="5"/>
  <c r="S278" i="5"/>
  <c r="T278" i="5"/>
  <c r="U278" i="5"/>
  <c r="V278" i="5"/>
  <c r="P279" i="5"/>
  <c r="Q279" i="5"/>
  <c r="R279" i="5"/>
  <c r="S279" i="5"/>
  <c r="T279" i="5"/>
  <c r="U279" i="5"/>
  <c r="V279" i="5"/>
  <c r="P280" i="5"/>
  <c r="Q280" i="5"/>
  <c r="R280" i="5"/>
  <c r="S280" i="5"/>
  <c r="T280" i="5"/>
  <c r="U280" i="5"/>
  <c r="V280" i="5"/>
  <c r="P281" i="5"/>
  <c r="Q281" i="5"/>
  <c r="R281" i="5"/>
  <c r="S281" i="5"/>
  <c r="T281" i="5"/>
  <c r="U281" i="5"/>
  <c r="V281" i="5"/>
  <c r="P282" i="5"/>
  <c r="Q282" i="5"/>
  <c r="R282" i="5"/>
  <c r="S282" i="5"/>
  <c r="T282" i="5"/>
  <c r="U282" i="5"/>
  <c r="V282" i="5"/>
  <c r="P283" i="5"/>
  <c r="Q283" i="5"/>
  <c r="R283" i="5"/>
  <c r="S283" i="5"/>
  <c r="T283" i="5"/>
  <c r="U283" i="5"/>
  <c r="V283" i="5"/>
  <c r="P284" i="5"/>
  <c r="Q284" i="5"/>
  <c r="R284" i="5"/>
  <c r="S284" i="5"/>
  <c r="T284" i="5"/>
  <c r="U284" i="5"/>
  <c r="V284" i="5"/>
  <c r="P285" i="5"/>
  <c r="Q285" i="5"/>
  <c r="R285" i="5"/>
  <c r="S285" i="5"/>
  <c r="T285" i="5"/>
  <c r="U285" i="5"/>
  <c r="V285" i="5"/>
  <c r="P286" i="5"/>
  <c r="Q286" i="5"/>
  <c r="R286" i="5"/>
  <c r="S286" i="5"/>
  <c r="T286" i="5"/>
  <c r="U286" i="5"/>
  <c r="V286" i="5"/>
  <c r="P287" i="5"/>
  <c r="Q287" i="5"/>
  <c r="R287" i="5"/>
  <c r="S287" i="5"/>
  <c r="T287" i="5"/>
  <c r="U287" i="5"/>
  <c r="V287" i="5"/>
  <c r="P288" i="5"/>
  <c r="Q288" i="5"/>
  <c r="R288" i="5"/>
  <c r="S288" i="5"/>
  <c r="T288" i="5"/>
  <c r="U288" i="5"/>
  <c r="V288" i="5"/>
  <c r="P289" i="5"/>
  <c r="Q289" i="5"/>
  <c r="R289" i="5"/>
  <c r="S289" i="5"/>
  <c r="T289" i="5"/>
  <c r="U289" i="5"/>
  <c r="V289" i="5"/>
  <c r="P290" i="5"/>
  <c r="Q290" i="5"/>
  <c r="R290" i="5"/>
  <c r="S290" i="5"/>
  <c r="T290" i="5"/>
  <c r="U290" i="5"/>
  <c r="V290" i="5"/>
  <c r="P291" i="5"/>
  <c r="Q291" i="5"/>
  <c r="R291" i="5"/>
  <c r="S291" i="5"/>
  <c r="T291" i="5"/>
  <c r="U291" i="5"/>
  <c r="V291" i="5"/>
  <c r="P292" i="5"/>
  <c r="Q292" i="5"/>
  <c r="R292" i="5"/>
  <c r="S292" i="5"/>
  <c r="T292" i="5"/>
  <c r="U292" i="5"/>
  <c r="V292" i="5"/>
  <c r="P293" i="5"/>
  <c r="Q293" i="5"/>
  <c r="R293" i="5"/>
  <c r="S293" i="5"/>
  <c r="T293" i="5"/>
  <c r="U293" i="5"/>
  <c r="V293" i="5"/>
  <c r="P294" i="5"/>
  <c r="Q294" i="5"/>
  <c r="R294" i="5"/>
  <c r="S294" i="5"/>
  <c r="T294" i="5"/>
  <c r="U294" i="5"/>
  <c r="V294" i="5"/>
  <c r="P295" i="5"/>
  <c r="Q295" i="5"/>
  <c r="R295" i="5"/>
  <c r="S295" i="5"/>
  <c r="T295" i="5"/>
  <c r="U295" i="5"/>
  <c r="V295" i="5"/>
  <c r="P296" i="5"/>
  <c r="Q296" i="5"/>
  <c r="R296" i="5"/>
  <c r="S296" i="5"/>
  <c r="T296" i="5"/>
  <c r="U296" i="5"/>
  <c r="V296" i="5"/>
  <c r="P297" i="5"/>
  <c r="Q297" i="5"/>
  <c r="R297" i="5"/>
  <c r="S297" i="5"/>
  <c r="T297" i="5"/>
  <c r="U297" i="5"/>
  <c r="V297" i="5"/>
  <c r="P298" i="5"/>
  <c r="Q298" i="5"/>
  <c r="R298" i="5"/>
  <c r="S298" i="5"/>
  <c r="T298" i="5"/>
  <c r="U298" i="5"/>
  <c r="V298" i="5"/>
  <c r="P299" i="5"/>
  <c r="Q299" i="5"/>
  <c r="R299" i="5"/>
  <c r="S299" i="5"/>
  <c r="T299" i="5"/>
  <c r="U299" i="5"/>
  <c r="V299" i="5"/>
  <c r="P300" i="5"/>
  <c r="Q300" i="5"/>
  <c r="R300" i="5"/>
  <c r="S300" i="5"/>
  <c r="T300" i="5"/>
  <c r="U300" i="5"/>
  <c r="V300" i="5"/>
  <c r="P301" i="5"/>
  <c r="Q301" i="5"/>
  <c r="R301" i="5"/>
  <c r="S301" i="5"/>
  <c r="T301" i="5"/>
  <c r="U301" i="5"/>
  <c r="V301" i="5"/>
  <c r="P302" i="5"/>
  <c r="Q302" i="5"/>
  <c r="R302" i="5"/>
  <c r="S302" i="5"/>
  <c r="T302" i="5"/>
  <c r="U302" i="5"/>
  <c r="V302" i="5"/>
  <c r="P303" i="5"/>
  <c r="Q303" i="5"/>
  <c r="R303" i="5"/>
  <c r="S303" i="5"/>
  <c r="T303" i="5"/>
  <c r="U303" i="5"/>
  <c r="V303" i="5"/>
  <c r="P304" i="5"/>
  <c r="Q304" i="5"/>
  <c r="R304" i="5"/>
  <c r="S304" i="5"/>
  <c r="T304" i="5"/>
  <c r="U304" i="5"/>
  <c r="V304" i="5"/>
  <c r="P305" i="5"/>
  <c r="Q305" i="5"/>
  <c r="R305" i="5"/>
  <c r="S305" i="5"/>
  <c r="T305" i="5"/>
  <c r="U305" i="5"/>
  <c r="V305" i="5"/>
  <c r="P306" i="5"/>
  <c r="Q306" i="5"/>
  <c r="R306" i="5"/>
  <c r="S306" i="5"/>
  <c r="T306" i="5"/>
  <c r="U306" i="5"/>
  <c r="V306" i="5"/>
  <c r="P307" i="5"/>
  <c r="Q307" i="5"/>
  <c r="R307" i="5"/>
  <c r="S307" i="5"/>
  <c r="T307" i="5"/>
  <c r="U307" i="5"/>
  <c r="V307" i="5"/>
  <c r="P308" i="5"/>
  <c r="Q308" i="5"/>
  <c r="R308" i="5"/>
  <c r="S308" i="5"/>
  <c r="T308" i="5"/>
  <c r="U308" i="5"/>
  <c r="V308" i="5"/>
  <c r="P309" i="5"/>
  <c r="Q309" i="5"/>
  <c r="R309" i="5"/>
  <c r="S309" i="5"/>
  <c r="T309" i="5"/>
  <c r="U309" i="5"/>
  <c r="V309" i="5"/>
  <c r="P310" i="5"/>
  <c r="Q310" i="5"/>
  <c r="R310" i="5"/>
  <c r="S310" i="5"/>
  <c r="T310" i="5"/>
  <c r="U310" i="5"/>
  <c r="V310" i="5"/>
  <c r="P311" i="5"/>
  <c r="Q311" i="5"/>
  <c r="R311" i="5"/>
  <c r="S311" i="5"/>
  <c r="T311" i="5"/>
  <c r="U311" i="5"/>
  <c r="V311" i="5"/>
  <c r="P312" i="5"/>
  <c r="Q312" i="5"/>
  <c r="R312" i="5"/>
  <c r="S312" i="5"/>
  <c r="T312" i="5"/>
  <c r="U312" i="5"/>
  <c r="V312" i="5"/>
  <c r="P313" i="5"/>
  <c r="Q313" i="5"/>
  <c r="R313" i="5"/>
  <c r="S313" i="5"/>
  <c r="T313" i="5"/>
  <c r="U313" i="5"/>
  <c r="V313" i="5"/>
  <c r="P314" i="5"/>
  <c r="Q314" i="5"/>
  <c r="R314" i="5"/>
  <c r="S314" i="5"/>
  <c r="T314" i="5"/>
  <c r="U314" i="5"/>
  <c r="V314" i="5"/>
  <c r="P315" i="5"/>
  <c r="Q315" i="5"/>
  <c r="R315" i="5"/>
  <c r="S315" i="5"/>
  <c r="T315" i="5"/>
  <c r="U315" i="5"/>
  <c r="V315" i="5"/>
  <c r="P316" i="5"/>
  <c r="Q316" i="5"/>
  <c r="R316" i="5"/>
  <c r="S316" i="5"/>
  <c r="T316" i="5"/>
  <c r="U316" i="5"/>
  <c r="V316" i="5"/>
  <c r="P317" i="5"/>
  <c r="Q317" i="5"/>
  <c r="R317" i="5"/>
  <c r="S317" i="5"/>
  <c r="T317" i="5"/>
  <c r="U317" i="5"/>
  <c r="V317" i="5"/>
  <c r="P318" i="5"/>
  <c r="Q318" i="5"/>
  <c r="R318" i="5"/>
  <c r="S318" i="5"/>
  <c r="T318" i="5"/>
  <c r="U318" i="5"/>
  <c r="V318" i="5"/>
  <c r="P319" i="5"/>
  <c r="Q319" i="5"/>
  <c r="R319" i="5"/>
  <c r="S319" i="5"/>
  <c r="T319" i="5"/>
  <c r="U319" i="5"/>
  <c r="V319" i="5"/>
  <c r="P320" i="5"/>
  <c r="Q320" i="5"/>
  <c r="R320" i="5"/>
  <c r="S320" i="5"/>
  <c r="T320" i="5"/>
  <c r="U320" i="5"/>
  <c r="V320" i="5"/>
  <c r="P321" i="5"/>
  <c r="Q321" i="5"/>
  <c r="R321" i="5"/>
  <c r="S321" i="5"/>
  <c r="T321" i="5"/>
  <c r="U321" i="5"/>
  <c r="V321" i="5"/>
  <c r="P322" i="5"/>
  <c r="Q322" i="5"/>
  <c r="R322" i="5"/>
  <c r="S322" i="5"/>
  <c r="T322" i="5"/>
  <c r="U322" i="5"/>
  <c r="V322" i="5"/>
  <c r="P323" i="5"/>
  <c r="Q323" i="5"/>
  <c r="R323" i="5"/>
  <c r="S323" i="5"/>
  <c r="T323" i="5"/>
  <c r="U323" i="5"/>
  <c r="V323" i="5"/>
  <c r="P324" i="5"/>
  <c r="Q324" i="5"/>
  <c r="R324" i="5"/>
  <c r="S324" i="5"/>
  <c r="T324" i="5"/>
  <c r="U324" i="5"/>
  <c r="V324" i="5"/>
  <c r="P325" i="5"/>
  <c r="Q325" i="5"/>
  <c r="R325" i="5"/>
  <c r="S325" i="5"/>
  <c r="T325" i="5"/>
  <c r="U325" i="5"/>
  <c r="V325" i="5"/>
  <c r="P326" i="5"/>
  <c r="Q326" i="5"/>
  <c r="R326" i="5"/>
  <c r="S326" i="5"/>
  <c r="T326" i="5"/>
  <c r="U326" i="5"/>
  <c r="V326" i="5"/>
  <c r="P327" i="5"/>
  <c r="Q327" i="5"/>
  <c r="R327" i="5"/>
  <c r="S327" i="5"/>
  <c r="T327" i="5"/>
  <c r="U327" i="5"/>
  <c r="V327" i="5"/>
  <c r="P328" i="5"/>
  <c r="Q328" i="5"/>
  <c r="R328" i="5"/>
  <c r="S328" i="5"/>
  <c r="T328" i="5"/>
  <c r="U328" i="5"/>
  <c r="V328" i="5"/>
  <c r="P329" i="5"/>
  <c r="Q329" i="5"/>
  <c r="R329" i="5"/>
  <c r="S329" i="5"/>
  <c r="T329" i="5"/>
  <c r="U329" i="5"/>
  <c r="V329" i="5"/>
  <c r="P330" i="5"/>
  <c r="Q330" i="5"/>
  <c r="R330" i="5"/>
  <c r="S330" i="5"/>
  <c r="T330" i="5"/>
  <c r="U330" i="5"/>
  <c r="V330" i="5"/>
  <c r="P331" i="5"/>
  <c r="Q331" i="5"/>
  <c r="R331" i="5"/>
  <c r="S331" i="5"/>
  <c r="T331" i="5"/>
  <c r="U331" i="5"/>
  <c r="V331" i="5"/>
  <c r="P332" i="5"/>
  <c r="Q332" i="5"/>
  <c r="R332" i="5"/>
  <c r="S332" i="5"/>
  <c r="T332" i="5"/>
  <c r="U332" i="5"/>
  <c r="V332" i="5"/>
  <c r="P333" i="5"/>
  <c r="Q333" i="5"/>
  <c r="R333" i="5"/>
  <c r="S333" i="5"/>
  <c r="T333" i="5"/>
  <c r="U333" i="5"/>
  <c r="V333" i="5"/>
  <c r="P334" i="5"/>
  <c r="Q334" i="5"/>
  <c r="R334" i="5"/>
  <c r="S334" i="5"/>
  <c r="T334" i="5"/>
  <c r="U334" i="5"/>
  <c r="V334" i="5"/>
  <c r="P335" i="5"/>
  <c r="Q335" i="5"/>
  <c r="R335" i="5"/>
  <c r="S335" i="5"/>
  <c r="T335" i="5"/>
  <c r="U335" i="5"/>
  <c r="V335" i="5"/>
  <c r="P336" i="5"/>
  <c r="Q336" i="5"/>
  <c r="R336" i="5"/>
  <c r="S336" i="5"/>
  <c r="T336" i="5"/>
  <c r="U336" i="5"/>
  <c r="V336" i="5"/>
  <c r="P337" i="5"/>
  <c r="Q337" i="5"/>
  <c r="R337" i="5"/>
  <c r="S337" i="5"/>
  <c r="T337" i="5"/>
  <c r="U337" i="5"/>
  <c r="V337" i="5"/>
  <c r="P338" i="5"/>
  <c r="Q338" i="5"/>
  <c r="R338" i="5"/>
  <c r="S338" i="5"/>
  <c r="T338" i="5"/>
  <c r="U338" i="5"/>
  <c r="V338" i="5"/>
  <c r="P339" i="5"/>
  <c r="Q339" i="5"/>
  <c r="R339" i="5"/>
  <c r="S339" i="5"/>
  <c r="T339" i="5"/>
  <c r="U339" i="5"/>
  <c r="V339" i="5"/>
  <c r="P340" i="5"/>
  <c r="Q340" i="5"/>
  <c r="R340" i="5"/>
  <c r="S340" i="5"/>
  <c r="T340" i="5"/>
  <c r="U340" i="5"/>
  <c r="V340" i="5"/>
  <c r="P341" i="5"/>
  <c r="Q341" i="5"/>
  <c r="R341" i="5"/>
  <c r="S341" i="5"/>
  <c r="T341" i="5"/>
  <c r="U341" i="5"/>
  <c r="V341" i="5"/>
  <c r="P342" i="5"/>
  <c r="Q342" i="5"/>
  <c r="R342" i="5"/>
  <c r="S342" i="5"/>
  <c r="T342" i="5"/>
  <c r="U342" i="5"/>
  <c r="V342" i="5"/>
  <c r="P343" i="5"/>
  <c r="Q343" i="5"/>
  <c r="R343" i="5"/>
  <c r="S343" i="5"/>
  <c r="T343" i="5"/>
  <c r="U343" i="5"/>
  <c r="V343" i="5"/>
  <c r="P344" i="5"/>
  <c r="Q344" i="5"/>
  <c r="R344" i="5"/>
  <c r="S344" i="5"/>
  <c r="T344" i="5"/>
  <c r="U344" i="5"/>
  <c r="V344" i="5"/>
  <c r="P345" i="5"/>
  <c r="Q345" i="5"/>
  <c r="R345" i="5"/>
  <c r="S345" i="5"/>
  <c r="T345" i="5"/>
  <c r="U345" i="5"/>
  <c r="V345" i="5"/>
  <c r="P346" i="5"/>
  <c r="Q346" i="5"/>
  <c r="R346" i="5"/>
  <c r="S346" i="5"/>
  <c r="T346" i="5"/>
  <c r="U346" i="5"/>
  <c r="V346" i="5"/>
  <c r="P347" i="5"/>
  <c r="Q347" i="5"/>
  <c r="R347" i="5"/>
  <c r="S347" i="5"/>
  <c r="T347" i="5"/>
  <c r="U347" i="5"/>
  <c r="V347" i="5"/>
  <c r="P348" i="5"/>
  <c r="Q348" i="5"/>
  <c r="R348" i="5"/>
  <c r="S348" i="5"/>
  <c r="T348" i="5"/>
  <c r="U348" i="5"/>
  <c r="V348" i="5"/>
  <c r="P349" i="5"/>
  <c r="Q349" i="5"/>
  <c r="R349" i="5"/>
  <c r="S349" i="5"/>
  <c r="T349" i="5"/>
  <c r="U349" i="5"/>
  <c r="V349" i="5"/>
  <c r="P350" i="5"/>
  <c r="Q350" i="5"/>
  <c r="R350" i="5"/>
  <c r="S350" i="5"/>
  <c r="T350" i="5"/>
  <c r="U350" i="5"/>
  <c r="V350" i="5"/>
  <c r="P351" i="5"/>
  <c r="Q351" i="5"/>
  <c r="R351" i="5"/>
  <c r="S351" i="5"/>
  <c r="T351" i="5"/>
  <c r="U351" i="5"/>
  <c r="V351" i="5"/>
  <c r="P352" i="5"/>
  <c r="Q352" i="5"/>
  <c r="R352" i="5"/>
  <c r="S352" i="5"/>
  <c r="T352" i="5"/>
  <c r="U352" i="5"/>
  <c r="V352" i="5"/>
  <c r="P353" i="5"/>
  <c r="Q353" i="5"/>
  <c r="R353" i="5"/>
  <c r="S353" i="5"/>
  <c r="T353" i="5"/>
  <c r="U353" i="5"/>
  <c r="V353" i="5"/>
  <c r="P354" i="5"/>
  <c r="Q354" i="5"/>
  <c r="R354" i="5"/>
  <c r="S354" i="5"/>
  <c r="T354" i="5"/>
  <c r="U354" i="5"/>
  <c r="V354" i="5"/>
  <c r="P355" i="5"/>
  <c r="Q355" i="5"/>
  <c r="R355" i="5"/>
  <c r="S355" i="5"/>
  <c r="T355" i="5"/>
  <c r="U355" i="5"/>
  <c r="V355" i="5"/>
  <c r="P356" i="5"/>
  <c r="Q356" i="5"/>
  <c r="R356" i="5"/>
  <c r="S356" i="5"/>
  <c r="T356" i="5"/>
  <c r="U356" i="5"/>
  <c r="V356" i="5"/>
  <c r="P357" i="5"/>
  <c r="Q357" i="5"/>
  <c r="R357" i="5"/>
  <c r="S357" i="5"/>
  <c r="T357" i="5"/>
  <c r="U357" i="5"/>
  <c r="V357" i="5"/>
  <c r="P358" i="5"/>
  <c r="Q358" i="5"/>
  <c r="R358" i="5"/>
  <c r="S358" i="5"/>
  <c r="T358" i="5"/>
  <c r="U358" i="5"/>
  <c r="V358" i="5"/>
  <c r="P359" i="5"/>
  <c r="Q359" i="5"/>
  <c r="R359" i="5"/>
  <c r="S359" i="5"/>
  <c r="T359" i="5"/>
  <c r="U359" i="5"/>
  <c r="V359" i="5"/>
  <c r="P360" i="5"/>
  <c r="Q360" i="5"/>
  <c r="R360" i="5"/>
  <c r="S360" i="5"/>
  <c r="T360" i="5"/>
  <c r="U360" i="5"/>
  <c r="V360" i="5"/>
  <c r="P361" i="5"/>
  <c r="Q361" i="5"/>
  <c r="R361" i="5"/>
  <c r="S361" i="5"/>
  <c r="T361" i="5"/>
  <c r="U361" i="5"/>
  <c r="V361" i="5"/>
  <c r="P362" i="5"/>
  <c r="Q362" i="5"/>
  <c r="R362" i="5"/>
  <c r="S362" i="5"/>
  <c r="T362" i="5"/>
  <c r="U362" i="5"/>
  <c r="V362" i="5"/>
  <c r="P363" i="5"/>
  <c r="Q363" i="5"/>
  <c r="R363" i="5"/>
  <c r="S363" i="5"/>
  <c r="T363" i="5"/>
  <c r="U363" i="5"/>
  <c r="V363" i="5"/>
  <c r="P364" i="5"/>
  <c r="Q364" i="5"/>
  <c r="R364" i="5"/>
  <c r="S364" i="5"/>
  <c r="T364" i="5"/>
  <c r="U364" i="5"/>
  <c r="V364" i="5"/>
  <c r="P365" i="5"/>
  <c r="Q365" i="5"/>
  <c r="R365" i="5"/>
  <c r="S365" i="5"/>
  <c r="T365" i="5"/>
  <c r="U365" i="5"/>
  <c r="V365" i="5"/>
  <c r="P366" i="5"/>
  <c r="Q366" i="5"/>
  <c r="R366" i="5"/>
  <c r="S366" i="5"/>
  <c r="T366" i="5"/>
  <c r="U366" i="5"/>
  <c r="V366" i="5"/>
  <c r="P367" i="5"/>
  <c r="Q367" i="5"/>
  <c r="R367" i="5"/>
  <c r="S367" i="5"/>
  <c r="T367" i="5"/>
  <c r="U367" i="5"/>
  <c r="V367" i="5"/>
  <c r="P368" i="5"/>
  <c r="Q368" i="5"/>
  <c r="R368" i="5"/>
  <c r="S368" i="5"/>
  <c r="T368" i="5"/>
  <c r="U368" i="5"/>
  <c r="V368" i="5"/>
  <c r="P369" i="5"/>
  <c r="Q369" i="5"/>
  <c r="R369" i="5"/>
  <c r="S369" i="5"/>
  <c r="T369" i="5"/>
  <c r="U369" i="5"/>
  <c r="V369" i="5"/>
  <c r="P370" i="5"/>
  <c r="Q370" i="5"/>
  <c r="R370" i="5"/>
  <c r="S370" i="5"/>
  <c r="T370" i="5"/>
  <c r="U370" i="5"/>
  <c r="V370" i="5"/>
  <c r="P371" i="5"/>
  <c r="Q371" i="5"/>
  <c r="R371" i="5"/>
  <c r="S371" i="5"/>
  <c r="T371" i="5"/>
  <c r="U371" i="5"/>
  <c r="V371" i="5"/>
  <c r="P372" i="5"/>
  <c r="Q372" i="5"/>
  <c r="R372" i="5"/>
  <c r="S372" i="5"/>
  <c r="T372" i="5"/>
  <c r="U372" i="5"/>
  <c r="V372" i="5"/>
  <c r="P373" i="5"/>
  <c r="Q373" i="5"/>
  <c r="R373" i="5"/>
  <c r="S373" i="5"/>
  <c r="T373" i="5"/>
  <c r="U373" i="5"/>
  <c r="V373" i="5"/>
  <c r="P374" i="5"/>
  <c r="Q374" i="5"/>
  <c r="R374" i="5"/>
  <c r="S374" i="5"/>
  <c r="T374" i="5"/>
  <c r="U374" i="5"/>
  <c r="V374" i="5"/>
  <c r="P375" i="5"/>
  <c r="Q375" i="5"/>
  <c r="R375" i="5"/>
  <c r="S375" i="5"/>
  <c r="T375" i="5"/>
  <c r="U375" i="5"/>
  <c r="V375" i="5"/>
  <c r="P376" i="5"/>
  <c r="Q376" i="5"/>
  <c r="R376" i="5"/>
  <c r="S376" i="5"/>
  <c r="T376" i="5"/>
  <c r="U376" i="5"/>
  <c r="V376" i="5"/>
  <c r="P377" i="5"/>
  <c r="Q377" i="5"/>
  <c r="R377" i="5"/>
  <c r="S377" i="5"/>
  <c r="T377" i="5"/>
  <c r="U377" i="5"/>
  <c r="V377" i="5"/>
  <c r="P378" i="5"/>
  <c r="Q378" i="5"/>
  <c r="R378" i="5"/>
  <c r="S378" i="5"/>
  <c r="T378" i="5"/>
  <c r="U378" i="5"/>
  <c r="V378" i="5"/>
  <c r="P379" i="5"/>
  <c r="Q379" i="5"/>
  <c r="R379" i="5"/>
  <c r="S379" i="5"/>
  <c r="T379" i="5"/>
  <c r="U379" i="5"/>
  <c r="V379" i="5"/>
  <c r="P380" i="5"/>
  <c r="Q380" i="5"/>
  <c r="R380" i="5"/>
  <c r="S380" i="5"/>
  <c r="T380" i="5"/>
  <c r="U380" i="5"/>
  <c r="V380" i="5"/>
  <c r="P381" i="5"/>
  <c r="Q381" i="5"/>
  <c r="R381" i="5"/>
  <c r="S381" i="5"/>
  <c r="T381" i="5"/>
  <c r="U381" i="5"/>
  <c r="V381" i="5"/>
  <c r="P382" i="5"/>
  <c r="Q382" i="5"/>
  <c r="R382" i="5"/>
  <c r="S382" i="5"/>
  <c r="T382" i="5"/>
  <c r="U382" i="5"/>
  <c r="V382" i="5"/>
  <c r="P383" i="5"/>
  <c r="Q383" i="5"/>
  <c r="R383" i="5"/>
  <c r="S383" i="5"/>
  <c r="T383" i="5"/>
  <c r="U383" i="5"/>
  <c r="V383" i="5"/>
  <c r="P384" i="5"/>
  <c r="Q384" i="5"/>
  <c r="R384" i="5"/>
  <c r="S384" i="5"/>
  <c r="T384" i="5"/>
  <c r="U384" i="5"/>
  <c r="V384" i="5"/>
  <c r="P385" i="5"/>
  <c r="Q385" i="5"/>
  <c r="R385" i="5"/>
  <c r="S385" i="5"/>
  <c r="T385" i="5"/>
  <c r="U385" i="5"/>
  <c r="V385" i="5"/>
  <c r="P386" i="5"/>
  <c r="Q386" i="5"/>
  <c r="R386" i="5"/>
  <c r="S386" i="5"/>
  <c r="T386" i="5"/>
  <c r="U386" i="5"/>
  <c r="V386" i="5"/>
  <c r="P387" i="5"/>
  <c r="Q387" i="5"/>
  <c r="R387" i="5"/>
  <c r="S387" i="5"/>
  <c r="T387" i="5"/>
  <c r="U387" i="5"/>
  <c r="V387" i="5"/>
  <c r="P388" i="5"/>
  <c r="Q388" i="5"/>
  <c r="R388" i="5"/>
  <c r="S388" i="5"/>
  <c r="T388" i="5"/>
  <c r="U388" i="5"/>
  <c r="V388" i="5"/>
  <c r="P389" i="5"/>
  <c r="Q389" i="5"/>
  <c r="R389" i="5"/>
  <c r="S389" i="5"/>
  <c r="T389" i="5"/>
  <c r="U389" i="5"/>
  <c r="V389" i="5"/>
  <c r="P390" i="5"/>
  <c r="Q390" i="5"/>
  <c r="R390" i="5"/>
  <c r="S390" i="5"/>
  <c r="T390" i="5"/>
  <c r="U390" i="5"/>
  <c r="V390" i="5"/>
  <c r="P391" i="5"/>
  <c r="Q391" i="5"/>
  <c r="R391" i="5"/>
  <c r="S391" i="5"/>
  <c r="T391" i="5"/>
  <c r="U391" i="5"/>
  <c r="V391" i="5"/>
  <c r="P392" i="5"/>
  <c r="Q392" i="5"/>
  <c r="R392" i="5"/>
  <c r="S392" i="5"/>
  <c r="T392" i="5"/>
  <c r="U392" i="5"/>
  <c r="V392" i="5"/>
  <c r="P393" i="5"/>
  <c r="Q393" i="5"/>
  <c r="R393" i="5"/>
  <c r="S393" i="5"/>
  <c r="T393" i="5"/>
  <c r="U393" i="5"/>
  <c r="V393" i="5"/>
  <c r="P394" i="5"/>
  <c r="Q394" i="5"/>
  <c r="R394" i="5"/>
  <c r="S394" i="5"/>
  <c r="T394" i="5"/>
  <c r="U394" i="5"/>
  <c r="V394" i="5"/>
  <c r="P395" i="5"/>
  <c r="Q395" i="5"/>
  <c r="R395" i="5"/>
  <c r="S395" i="5"/>
  <c r="T395" i="5"/>
  <c r="U395" i="5"/>
  <c r="V395" i="5"/>
  <c r="P396" i="5"/>
  <c r="Q396" i="5"/>
  <c r="R396" i="5"/>
  <c r="S396" i="5"/>
  <c r="T396" i="5"/>
  <c r="U396" i="5"/>
  <c r="V396" i="5"/>
  <c r="P397" i="5"/>
  <c r="Q397" i="5"/>
  <c r="R397" i="5"/>
  <c r="S397" i="5"/>
  <c r="T397" i="5"/>
  <c r="U397" i="5"/>
  <c r="V397" i="5"/>
  <c r="P398" i="5"/>
  <c r="Q398" i="5"/>
  <c r="R398" i="5"/>
  <c r="S398" i="5"/>
  <c r="T398" i="5"/>
  <c r="U398" i="5"/>
  <c r="V398" i="5"/>
  <c r="P399" i="5"/>
  <c r="Q399" i="5"/>
  <c r="R399" i="5"/>
  <c r="S399" i="5"/>
  <c r="T399" i="5"/>
  <c r="U399" i="5"/>
  <c r="V399" i="5"/>
  <c r="P400" i="5"/>
  <c r="Q400" i="5"/>
  <c r="R400" i="5"/>
  <c r="S400" i="5"/>
  <c r="T400" i="5"/>
  <c r="U400" i="5"/>
  <c r="V400" i="5"/>
  <c r="P401" i="5"/>
  <c r="Q401" i="5"/>
  <c r="R401" i="5"/>
  <c r="S401" i="5"/>
  <c r="T401" i="5"/>
  <c r="U401" i="5"/>
  <c r="V401" i="5"/>
  <c r="P402" i="5"/>
  <c r="Q402" i="5"/>
  <c r="R402" i="5"/>
  <c r="S402" i="5"/>
  <c r="T402" i="5"/>
  <c r="U402" i="5"/>
  <c r="V402" i="5"/>
  <c r="P403" i="5"/>
  <c r="Q403" i="5"/>
  <c r="R403" i="5"/>
  <c r="S403" i="5"/>
  <c r="T403" i="5"/>
  <c r="U403" i="5"/>
  <c r="V403" i="5"/>
  <c r="P404" i="5"/>
  <c r="Q404" i="5"/>
  <c r="R404" i="5"/>
  <c r="S404" i="5"/>
  <c r="T404" i="5"/>
  <c r="U404" i="5"/>
  <c r="V404" i="5"/>
  <c r="P405" i="5"/>
  <c r="Q405" i="5"/>
  <c r="R405" i="5"/>
  <c r="S405" i="5"/>
  <c r="T405" i="5"/>
  <c r="U405" i="5"/>
  <c r="V405" i="5"/>
  <c r="P406" i="5"/>
  <c r="Q406" i="5"/>
  <c r="R406" i="5"/>
  <c r="S406" i="5"/>
  <c r="T406" i="5"/>
  <c r="U406" i="5"/>
  <c r="V406" i="5"/>
  <c r="P407" i="5"/>
  <c r="Q407" i="5"/>
  <c r="R407" i="5"/>
  <c r="S407" i="5"/>
  <c r="T407" i="5"/>
  <c r="U407" i="5"/>
  <c r="V407" i="5"/>
  <c r="P408" i="5"/>
  <c r="Q408" i="5"/>
  <c r="R408" i="5"/>
  <c r="S408" i="5"/>
  <c r="T408" i="5"/>
  <c r="U408" i="5"/>
  <c r="V408" i="5"/>
  <c r="P409" i="5"/>
  <c r="Q409" i="5"/>
  <c r="R409" i="5"/>
  <c r="S409" i="5"/>
  <c r="T409" i="5"/>
  <c r="U409" i="5"/>
  <c r="V409" i="5"/>
  <c r="P410" i="5"/>
  <c r="Q410" i="5"/>
  <c r="R410" i="5"/>
  <c r="S410" i="5"/>
  <c r="T410" i="5"/>
  <c r="U410" i="5"/>
  <c r="V410" i="5"/>
  <c r="P411" i="5"/>
  <c r="Q411" i="5"/>
  <c r="R411" i="5"/>
  <c r="S411" i="5"/>
  <c r="T411" i="5"/>
  <c r="U411" i="5"/>
  <c r="V411" i="5"/>
  <c r="P412" i="5"/>
  <c r="Q412" i="5"/>
  <c r="R412" i="5"/>
  <c r="S412" i="5"/>
  <c r="T412" i="5"/>
  <c r="U412" i="5"/>
  <c r="V412" i="5"/>
  <c r="P413" i="5"/>
  <c r="Q413" i="5"/>
  <c r="R413" i="5"/>
  <c r="S413" i="5"/>
  <c r="T413" i="5"/>
  <c r="U413" i="5"/>
  <c r="V413" i="5"/>
  <c r="P414" i="5"/>
  <c r="Q414" i="5"/>
  <c r="R414" i="5"/>
  <c r="S414" i="5"/>
  <c r="T414" i="5"/>
  <c r="U414" i="5"/>
  <c r="V414" i="5"/>
  <c r="P415" i="5"/>
  <c r="Q415" i="5"/>
  <c r="R415" i="5"/>
  <c r="S415" i="5"/>
  <c r="T415" i="5"/>
  <c r="U415" i="5"/>
  <c r="V415" i="5"/>
  <c r="P416" i="5"/>
  <c r="Q416" i="5"/>
  <c r="R416" i="5"/>
  <c r="S416" i="5"/>
  <c r="T416" i="5"/>
  <c r="U416" i="5"/>
  <c r="V416" i="5"/>
  <c r="P417" i="5"/>
  <c r="Q417" i="5"/>
  <c r="R417" i="5"/>
  <c r="S417" i="5"/>
  <c r="T417" i="5"/>
  <c r="U417" i="5"/>
  <c r="V417" i="5"/>
  <c r="P418" i="5"/>
  <c r="Q418" i="5"/>
  <c r="R418" i="5"/>
  <c r="S418" i="5"/>
  <c r="T418" i="5"/>
  <c r="U418" i="5"/>
  <c r="V418" i="5"/>
  <c r="P419" i="5"/>
  <c r="Q419" i="5"/>
  <c r="R419" i="5"/>
  <c r="S419" i="5"/>
  <c r="T419" i="5"/>
  <c r="U419" i="5"/>
  <c r="V419" i="5"/>
  <c r="P420" i="5"/>
  <c r="Q420" i="5"/>
  <c r="R420" i="5"/>
  <c r="S420" i="5"/>
  <c r="T420" i="5"/>
  <c r="U420" i="5"/>
  <c r="V420" i="5"/>
  <c r="P421" i="5"/>
  <c r="Q421" i="5"/>
  <c r="R421" i="5"/>
  <c r="S421" i="5"/>
  <c r="T421" i="5"/>
  <c r="U421" i="5"/>
  <c r="V421" i="5"/>
  <c r="P422" i="5"/>
  <c r="Q422" i="5"/>
  <c r="R422" i="5"/>
  <c r="S422" i="5"/>
  <c r="T422" i="5"/>
  <c r="U422" i="5"/>
  <c r="V422" i="5"/>
  <c r="P423" i="5"/>
  <c r="Q423" i="5"/>
  <c r="R423" i="5"/>
  <c r="S423" i="5"/>
  <c r="T423" i="5"/>
  <c r="U423" i="5"/>
  <c r="V423" i="5"/>
  <c r="P424" i="5"/>
  <c r="Q424" i="5"/>
  <c r="R424" i="5"/>
  <c r="S424" i="5"/>
  <c r="T424" i="5"/>
  <c r="U424" i="5"/>
  <c r="V424" i="5"/>
  <c r="P425" i="5"/>
  <c r="Q425" i="5"/>
  <c r="R425" i="5"/>
  <c r="S425" i="5"/>
  <c r="T425" i="5"/>
  <c r="U425" i="5"/>
  <c r="V425" i="5"/>
  <c r="P426" i="5"/>
  <c r="Q426" i="5"/>
  <c r="R426" i="5"/>
  <c r="S426" i="5"/>
  <c r="T426" i="5"/>
  <c r="U426" i="5"/>
  <c r="V426" i="5"/>
  <c r="P427" i="5"/>
  <c r="Q427" i="5"/>
  <c r="R427" i="5"/>
  <c r="S427" i="5"/>
  <c r="T427" i="5"/>
  <c r="U427" i="5"/>
  <c r="V427" i="5"/>
  <c r="P428" i="5"/>
  <c r="Q428" i="5"/>
  <c r="R428" i="5"/>
  <c r="S428" i="5"/>
  <c r="T428" i="5"/>
  <c r="U428" i="5"/>
  <c r="V428" i="5"/>
  <c r="P429" i="5"/>
  <c r="Q429" i="5"/>
  <c r="R429" i="5"/>
  <c r="S429" i="5"/>
  <c r="T429" i="5"/>
  <c r="U429" i="5"/>
  <c r="V429" i="5"/>
  <c r="P430" i="5"/>
  <c r="Q430" i="5"/>
  <c r="R430" i="5"/>
  <c r="S430" i="5"/>
  <c r="T430" i="5"/>
  <c r="U430" i="5"/>
  <c r="V430" i="5"/>
  <c r="P431" i="5"/>
  <c r="Q431" i="5"/>
  <c r="R431" i="5"/>
  <c r="S431" i="5"/>
  <c r="T431" i="5"/>
  <c r="U431" i="5"/>
  <c r="V431" i="5"/>
  <c r="P432" i="5"/>
  <c r="Q432" i="5"/>
  <c r="R432" i="5"/>
  <c r="S432" i="5"/>
  <c r="T432" i="5"/>
  <c r="U432" i="5"/>
  <c r="V432" i="5"/>
  <c r="P433" i="5"/>
  <c r="Q433" i="5"/>
  <c r="R433" i="5"/>
  <c r="S433" i="5"/>
  <c r="T433" i="5"/>
  <c r="U433" i="5"/>
  <c r="V433" i="5"/>
  <c r="P434" i="5"/>
  <c r="Q434" i="5"/>
  <c r="R434" i="5"/>
  <c r="S434" i="5"/>
  <c r="T434" i="5"/>
  <c r="U434" i="5"/>
  <c r="V434" i="5"/>
  <c r="P435" i="5"/>
  <c r="Q435" i="5"/>
  <c r="R435" i="5"/>
  <c r="S435" i="5"/>
  <c r="T435" i="5"/>
  <c r="U435" i="5"/>
  <c r="V435" i="5"/>
  <c r="P436" i="5"/>
  <c r="Q436" i="5"/>
  <c r="R436" i="5"/>
  <c r="S436" i="5"/>
  <c r="T436" i="5"/>
  <c r="U436" i="5"/>
  <c r="V436" i="5"/>
  <c r="P437" i="5"/>
  <c r="Q437" i="5"/>
  <c r="R437" i="5"/>
  <c r="S437" i="5"/>
  <c r="T437" i="5"/>
  <c r="U437" i="5"/>
  <c r="V437" i="5"/>
  <c r="P438" i="5"/>
  <c r="Q438" i="5"/>
  <c r="R438" i="5"/>
  <c r="S438" i="5"/>
  <c r="T438" i="5"/>
  <c r="U438" i="5"/>
  <c r="V438" i="5"/>
  <c r="P439" i="5"/>
  <c r="Q439" i="5"/>
  <c r="R439" i="5"/>
  <c r="S439" i="5"/>
  <c r="T439" i="5"/>
  <c r="U439" i="5"/>
  <c r="V439" i="5"/>
  <c r="P440" i="5"/>
  <c r="Q440" i="5"/>
  <c r="R440" i="5"/>
  <c r="S440" i="5"/>
  <c r="T440" i="5"/>
  <c r="U440" i="5"/>
  <c r="V440" i="5"/>
  <c r="P441" i="5"/>
  <c r="Q441" i="5"/>
  <c r="R441" i="5"/>
  <c r="S441" i="5"/>
  <c r="T441" i="5"/>
  <c r="U441" i="5"/>
  <c r="V441" i="5"/>
  <c r="P442" i="5"/>
  <c r="Q442" i="5"/>
  <c r="R442" i="5"/>
  <c r="S442" i="5"/>
  <c r="T442" i="5"/>
  <c r="U442" i="5"/>
  <c r="V442" i="5"/>
  <c r="P443" i="5"/>
  <c r="Q443" i="5"/>
  <c r="R443" i="5"/>
  <c r="S443" i="5"/>
  <c r="T443" i="5"/>
  <c r="U443" i="5"/>
  <c r="V443" i="5"/>
  <c r="P444" i="5"/>
  <c r="Q444" i="5"/>
  <c r="R444" i="5"/>
  <c r="S444" i="5"/>
  <c r="T444" i="5"/>
  <c r="U444" i="5"/>
  <c r="V444" i="5"/>
  <c r="P445" i="5"/>
  <c r="Q445" i="5"/>
  <c r="R445" i="5"/>
  <c r="S445" i="5"/>
  <c r="T445" i="5"/>
  <c r="U445" i="5"/>
  <c r="V445" i="5"/>
  <c r="P446" i="5"/>
  <c r="Q446" i="5"/>
  <c r="R446" i="5"/>
  <c r="S446" i="5"/>
  <c r="T446" i="5"/>
  <c r="U446" i="5"/>
  <c r="V446" i="5"/>
  <c r="P447" i="5"/>
  <c r="Q447" i="5"/>
  <c r="R447" i="5"/>
  <c r="S447" i="5"/>
  <c r="T447" i="5"/>
  <c r="U447" i="5"/>
  <c r="V447" i="5"/>
  <c r="P448" i="5"/>
  <c r="Q448" i="5"/>
  <c r="R448" i="5"/>
  <c r="S448" i="5"/>
  <c r="T448" i="5"/>
  <c r="U448" i="5"/>
  <c r="V448" i="5"/>
  <c r="P449" i="5"/>
  <c r="Q449" i="5"/>
  <c r="R449" i="5"/>
  <c r="S449" i="5"/>
  <c r="T449" i="5"/>
  <c r="U449" i="5"/>
  <c r="V449" i="5"/>
  <c r="P450" i="5"/>
  <c r="Q450" i="5"/>
  <c r="R450" i="5"/>
  <c r="S450" i="5"/>
  <c r="T450" i="5"/>
  <c r="U450" i="5"/>
  <c r="V450" i="5"/>
  <c r="P451" i="5"/>
  <c r="Q451" i="5"/>
  <c r="R451" i="5"/>
  <c r="S451" i="5"/>
  <c r="T451" i="5"/>
  <c r="U451" i="5"/>
  <c r="V451" i="5"/>
  <c r="P452" i="5"/>
  <c r="Q452" i="5"/>
  <c r="R452" i="5"/>
  <c r="S452" i="5"/>
  <c r="T452" i="5"/>
  <c r="U452" i="5"/>
  <c r="V452" i="5"/>
  <c r="P453" i="5"/>
  <c r="Q453" i="5"/>
  <c r="R453" i="5"/>
  <c r="S453" i="5"/>
  <c r="T453" i="5"/>
  <c r="U453" i="5"/>
  <c r="V453" i="5"/>
  <c r="P454" i="5"/>
  <c r="Q454" i="5"/>
  <c r="R454" i="5"/>
  <c r="S454" i="5"/>
  <c r="T454" i="5"/>
  <c r="U454" i="5"/>
  <c r="V454" i="5"/>
  <c r="P455" i="5"/>
  <c r="Q455" i="5"/>
  <c r="R455" i="5"/>
  <c r="S455" i="5"/>
  <c r="T455" i="5"/>
  <c r="U455" i="5"/>
  <c r="V455" i="5"/>
  <c r="P456" i="5"/>
  <c r="Q456" i="5"/>
  <c r="R456" i="5"/>
  <c r="S456" i="5"/>
  <c r="T456" i="5"/>
  <c r="U456" i="5"/>
  <c r="V456" i="5"/>
  <c r="P457" i="5"/>
  <c r="Q457" i="5"/>
  <c r="R457" i="5"/>
  <c r="S457" i="5"/>
  <c r="T457" i="5"/>
  <c r="U457" i="5"/>
  <c r="V457" i="5"/>
  <c r="P458" i="5"/>
  <c r="Q458" i="5"/>
  <c r="R458" i="5"/>
  <c r="S458" i="5"/>
  <c r="T458" i="5"/>
  <c r="U458" i="5"/>
  <c r="V458" i="5"/>
  <c r="P459" i="5"/>
  <c r="Q459" i="5"/>
  <c r="R459" i="5"/>
  <c r="S459" i="5"/>
  <c r="T459" i="5"/>
  <c r="U459" i="5"/>
  <c r="V459" i="5"/>
  <c r="P460" i="5"/>
  <c r="Q460" i="5"/>
  <c r="R460" i="5"/>
  <c r="S460" i="5"/>
  <c r="T460" i="5"/>
  <c r="U460" i="5"/>
  <c r="V460" i="5"/>
  <c r="P461" i="5"/>
  <c r="Q461" i="5"/>
  <c r="R461" i="5"/>
  <c r="S461" i="5"/>
  <c r="T461" i="5"/>
  <c r="U461" i="5"/>
  <c r="V461" i="5"/>
  <c r="P462" i="5"/>
  <c r="Q462" i="5"/>
  <c r="R462" i="5"/>
  <c r="S462" i="5"/>
  <c r="T462" i="5"/>
  <c r="U462" i="5"/>
  <c r="V462" i="5"/>
  <c r="P463" i="5"/>
  <c r="Q463" i="5"/>
  <c r="R463" i="5"/>
  <c r="S463" i="5"/>
  <c r="T463" i="5"/>
  <c r="U463" i="5"/>
  <c r="V463" i="5"/>
  <c r="P464" i="5"/>
  <c r="Q464" i="5"/>
  <c r="R464" i="5"/>
  <c r="S464" i="5"/>
  <c r="T464" i="5"/>
  <c r="U464" i="5"/>
  <c r="V464" i="5"/>
  <c r="P465" i="5"/>
  <c r="Q465" i="5"/>
  <c r="R465" i="5"/>
  <c r="S465" i="5"/>
  <c r="T465" i="5"/>
  <c r="U465" i="5"/>
  <c r="V465" i="5"/>
  <c r="P466" i="5"/>
  <c r="Q466" i="5"/>
  <c r="R466" i="5"/>
  <c r="S466" i="5"/>
  <c r="T466" i="5"/>
  <c r="U466" i="5"/>
  <c r="V466" i="5"/>
  <c r="P467" i="5"/>
  <c r="Q467" i="5"/>
  <c r="R467" i="5"/>
  <c r="S467" i="5"/>
  <c r="T467" i="5"/>
  <c r="U467" i="5"/>
  <c r="V467" i="5"/>
  <c r="P468" i="5"/>
  <c r="Q468" i="5"/>
  <c r="R468" i="5"/>
  <c r="S468" i="5"/>
  <c r="T468" i="5"/>
  <c r="U468" i="5"/>
  <c r="V468" i="5"/>
  <c r="P469" i="5"/>
  <c r="Q469" i="5"/>
  <c r="R469" i="5"/>
  <c r="S469" i="5"/>
  <c r="T469" i="5"/>
  <c r="U469" i="5"/>
  <c r="V469" i="5"/>
  <c r="P470" i="5"/>
  <c r="Q470" i="5"/>
  <c r="R470" i="5"/>
  <c r="S470" i="5"/>
  <c r="T470" i="5"/>
  <c r="U470" i="5"/>
  <c r="V470" i="5"/>
  <c r="P471" i="5"/>
  <c r="Q471" i="5"/>
  <c r="R471" i="5"/>
  <c r="S471" i="5"/>
  <c r="T471" i="5"/>
  <c r="U471" i="5"/>
  <c r="V471" i="5"/>
  <c r="P472" i="5"/>
  <c r="Q472" i="5"/>
  <c r="R472" i="5"/>
  <c r="S472" i="5"/>
  <c r="T472" i="5"/>
  <c r="U472" i="5"/>
  <c r="V472" i="5"/>
  <c r="P473" i="5"/>
  <c r="Q473" i="5"/>
  <c r="R473" i="5"/>
  <c r="S473" i="5"/>
  <c r="T473" i="5"/>
  <c r="U473" i="5"/>
  <c r="V473" i="5"/>
  <c r="P474" i="5"/>
  <c r="Q474" i="5"/>
  <c r="R474" i="5"/>
  <c r="S474" i="5"/>
  <c r="T474" i="5"/>
  <c r="U474" i="5"/>
  <c r="V474" i="5"/>
  <c r="P475" i="5"/>
  <c r="Q475" i="5"/>
  <c r="R475" i="5"/>
  <c r="S475" i="5"/>
  <c r="T475" i="5"/>
  <c r="U475" i="5"/>
  <c r="V475" i="5"/>
  <c r="P476" i="5"/>
  <c r="Q476" i="5"/>
  <c r="R476" i="5"/>
  <c r="S476" i="5"/>
  <c r="T476" i="5"/>
  <c r="U476" i="5"/>
  <c r="V476" i="5"/>
  <c r="P477" i="5"/>
  <c r="Q477" i="5"/>
  <c r="R477" i="5"/>
  <c r="S477" i="5"/>
  <c r="T477" i="5"/>
  <c r="U477" i="5"/>
  <c r="V477" i="5"/>
  <c r="P478" i="5"/>
  <c r="Q478" i="5"/>
  <c r="R478" i="5"/>
  <c r="S478" i="5"/>
  <c r="T478" i="5"/>
  <c r="U478" i="5"/>
  <c r="V478" i="5"/>
  <c r="P479" i="5"/>
  <c r="Q479" i="5"/>
  <c r="R479" i="5"/>
  <c r="S479" i="5"/>
  <c r="T479" i="5"/>
  <c r="U479" i="5"/>
  <c r="V479" i="5"/>
  <c r="P480" i="5"/>
  <c r="Q480" i="5"/>
  <c r="R480" i="5"/>
  <c r="S480" i="5"/>
  <c r="T480" i="5"/>
  <c r="U480" i="5"/>
  <c r="V480" i="5"/>
  <c r="P481" i="5"/>
  <c r="Q481" i="5"/>
  <c r="R481" i="5"/>
  <c r="S481" i="5"/>
  <c r="T481" i="5"/>
  <c r="U481" i="5"/>
  <c r="V481" i="5"/>
  <c r="P482" i="5"/>
  <c r="Q482" i="5"/>
  <c r="R482" i="5"/>
  <c r="S482" i="5"/>
  <c r="T482" i="5"/>
  <c r="U482" i="5"/>
  <c r="V482" i="5"/>
  <c r="P483" i="5"/>
  <c r="Q483" i="5"/>
  <c r="R483" i="5"/>
  <c r="S483" i="5"/>
  <c r="T483" i="5"/>
  <c r="U483" i="5"/>
  <c r="V483" i="5"/>
  <c r="P484" i="5"/>
  <c r="Q484" i="5"/>
  <c r="R484" i="5"/>
  <c r="S484" i="5"/>
  <c r="T484" i="5"/>
  <c r="U484" i="5"/>
  <c r="V484" i="5"/>
  <c r="P485" i="5"/>
  <c r="Q485" i="5"/>
  <c r="R485" i="5"/>
  <c r="S485" i="5"/>
  <c r="T485" i="5"/>
  <c r="U485" i="5"/>
  <c r="V485" i="5"/>
  <c r="P486" i="5"/>
  <c r="Q486" i="5"/>
  <c r="R486" i="5"/>
  <c r="S486" i="5"/>
  <c r="T486" i="5"/>
  <c r="U486" i="5"/>
  <c r="V486" i="5"/>
  <c r="P487" i="5"/>
  <c r="Q487" i="5"/>
  <c r="R487" i="5"/>
  <c r="S487" i="5"/>
  <c r="T487" i="5"/>
  <c r="U487" i="5"/>
  <c r="V487" i="5"/>
  <c r="P488" i="5"/>
  <c r="Q488" i="5"/>
  <c r="R488" i="5"/>
  <c r="S488" i="5"/>
  <c r="T488" i="5"/>
  <c r="U488" i="5"/>
  <c r="V488" i="5"/>
  <c r="P489" i="5"/>
  <c r="Q489" i="5"/>
  <c r="R489" i="5"/>
  <c r="S489" i="5"/>
  <c r="T489" i="5"/>
  <c r="U489" i="5"/>
  <c r="V489" i="5"/>
  <c r="P490" i="5"/>
  <c r="Q490" i="5"/>
  <c r="R490" i="5"/>
  <c r="S490" i="5"/>
  <c r="T490" i="5"/>
  <c r="U490" i="5"/>
  <c r="V490" i="5"/>
  <c r="P491" i="5"/>
  <c r="Q491" i="5"/>
  <c r="R491" i="5"/>
  <c r="S491" i="5"/>
  <c r="T491" i="5"/>
  <c r="U491" i="5"/>
  <c r="V491" i="5"/>
  <c r="P492" i="5"/>
  <c r="Q492" i="5"/>
  <c r="R492" i="5"/>
  <c r="S492" i="5"/>
  <c r="T492" i="5"/>
  <c r="U492" i="5"/>
  <c r="V492" i="5"/>
  <c r="P493" i="5"/>
  <c r="Q493" i="5"/>
  <c r="R493" i="5"/>
  <c r="S493" i="5"/>
  <c r="T493" i="5"/>
  <c r="U493" i="5"/>
  <c r="V493" i="5"/>
  <c r="P494" i="5"/>
  <c r="Q494" i="5"/>
  <c r="R494" i="5"/>
  <c r="S494" i="5"/>
  <c r="T494" i="5"/>
  <c r="U494" i="5"/>
  <c r="V494" i="5"/>
  <c r="P495" i="5"/>
  <c r="Q495" i="5"/>
  <c r="R495" i="5"/>
  <c r="S495" i="5"/>
  <c r="T495" i="5"/>
  <c r="U495" i="5"/>
  <c r="V495" i="5"/>
  <c r="P496" i="5"/>
  <c r="Q496" i="5"/>
  <c r="R496" i="5"/>
  <c r="S496" i="5"/>
  <c r="T496" i="5"/>
  <c r="U496" i="5"/>
  <c r="V496" i="5"/>
  <c r="P497" i="5"/>
  <c r="Q497" i="5"/>
  <c r="R497" i="5"/>
  <c r="S497" i="5"/>
  <c r="T497" i="5"/>
  <c r="U497" i="5"/>
  <c r="V497" i="5"/>
  <c r="P498" i="5"/>
  <c r="Q498" i="5"/>
  <c r="R498" i="5"/>
  <c r="S498" i="5"/>
  <c r="T498" i="5"/>
  <c r="U498" i="5"/>
  <c r="V498" i="5"/>
  <c r="P499" i="5"/>
  <c r="Q499" i="5"/>
  <c r="R499" i="5"/>
  <c r="S499" i="5"/>
  <c r="T499" i="5"/>
  <c r="U499" i="5"/>
  <c r="V499" i="5"/>
  <c r="P500" i="5"/>
  <c r="Q500" i="5"/>
  <c r="R500" i="5"/>
  <c r="S500" i="5"/>
  <c r="T500" i="5"/>
  <c r="U500" i="5"/>
  <c r="V500" i="5"/>
  <c r="P501" i="5"/>
  <c r="Q501" i="5"/>
  <c r="R501" i="5"/>
  <c r="S501" i="5"/>
  <c r="T501" i="5"/>
  <c r="U501" i="5"/>
  <c r="V501" i="5"/>
  <c r="P502" i="5"/>
  <c r="Q502" i="5"/>
  <c r="R502" i="5"/>
  <c r="S502" i="5"/>
  <c r="T502" i="5"/>
  <c r="U502" i="5"/>
  <c r="V502" i="5"/>
  <c r="P503" i="5"/>
  <c r="Q503" i="5"/>
  <c r="R503" i="5"/>
  <c r="S503" i="5"/>
  <c r="T503" i="5"/>
  <c r="U503" i="5"/>
  <c r="V503" i="5"/>
  <c r="P24" i="5"/>
  <c r="Q24" i="5"/>
  <c r="R24" i="5"/>
  <c r="S24" i="5"/>
  <c r="T24" i="5"/>
  <c r="U24" i="5"/>
  <c r="V24" i="5"/>
  <c r="P25" i="5"/>
  <c r="Q25" i="5"/>
  <c r="R25" i="5"/>
  <c r="S25" i="5"/>
  <c r="T25" i="5"/>
  <c r="U25" i="5"/>
  <c r="V25" i="5"/>
  <c r="P26" i="5"/>
  <c r="Q26" i="5"/>
  <c r="R26" i="5"/>
  <c r="S26" i="5"/>
  <c r="T26" i="5"/>
  <c r="U26" i="5"/>
  <c r="V26" i="5"/>
  <c r="P27" i="5"/>
  <c r="Q27" i="5"/>
  <c r="R27" i="5"/>
  <c r="S27" i="5"/>
  <c r="T27" i="5"/>
  <c r="U27" i="5"/>
  <c r="V27" i="5"/>
  <c r="P28" i="5"/>
  <c r="Q28" i="5"/>
  <c r="R28" i="5"/>
  <c r="S28" i="5"/>
  <c r="T28" i="5"/>
  <c r="U28" i="5"/>
  <c r="V28" i="5"/>
  <c r="AD503" i="16" l="1"/>
  <c r="AC503" i="16"/>
  <c r="AD506" i="16"/>
  <c r="AC506" i="16"/>
  <c r="AD505" i="16"/>
  <c r="AF505" i="16" s="1"/>
  <c r="AC505" i="16"/>
  <c r="AD504" i="16"/>
  <c r="AF504" i="16" s="1"/>
  <c r="AC504" i="16"/>
  <c r="AE504" i="16" s="1"/>
  <c r="AD502" i="16"/>
  <c r="AF502" i="16" s="1"/>
  <c r="AC502" i="16"/>
  <c r="M10" i="16"/>
  <c r="AC10" i="16" s="1"/>
  <c r="AE10" i="16" s="1"/>
  <c r="AD10" i="16"/>
  <c r="AF10" i="16" s="1"/>
  <c r="M9" i="16"/>
  <c r="AC9" i="16" s="1"/>
  <c r="AE9" i="16" s="1"/>
  <c r="AD9" i="16"/>
  <c r="AF9" i="16" s="1"/>
  <c r="AA14" i="9"/>
  <c r="AA13" i="9"/>
  <c r="AJ338" i="9"/>
  <c r="AJ234" i="9"/>
  <c r="AI477" i="9"/>
  <c r="AJ469" i="9"/>
  <c r="AJ465" i="9"/>
  <c r="AJ449" i="9"/>
  <c r="AH444" i="9"/>
  <c r="AH436" i="9"/>
  <c r="AI288" i="9"/>
  <c r="AI233" i="9"/>
  <c r="AI229" i="9"/>
  <c r="AI225" i="9"/>
  <c r="AI221" i="9"/>
  <c r="AI152" i="9"/>
  <c r="AJ141" i="9"/>
  <c r="AI140" i="9"/>
  <c r="W148" i="5"/>
  <c r="X148" i="5" s="1"/>
  <c r="I153" i="9" s="1"/>
  <c r="W294" i="5"/>
  <c r="X294" i="5" s="1"/>
  <c r="I299" i="9" s="1"/>
  <c r="AI503" i="9"/>
  <c r="AJ479" i="9"/>
  <c r="AH419" i="9"/>
  <c r="AJ235" i="9"/>
  <c r="AH62" i="9"/>
  <c r="AJ409" i="9"/>
  <c r="AH377" i="9"/>
  <c r="AJ337" i="9"/>
  <c r="AI321" i="9"/>
  <c r="AH317" i="9"/>
  <c r="AH245" i="9"/>
  <c r="AH241" i="9"/>
  <c r="AI153" i="9"/>
  <c r="AI125" i="9"/>
  <c r="AJ121" i="9"/>
  <c r="AI274" i="9"/>
  <c r="AI206" i="9"/>
  <c r="AH154" i="9"/>
  <c r="AI94" i="9"/>
  <c r="AI461" i="9"/>
  <c r="AI474" i="9"/>
  <c r="AJ470" i="9"/>
  <c r="AI414" i="9"/>
  <c r="AH286" i="9"/>
  <c r="AI214" i="9"/>
  <c r="AI471" i="9"/>
  <c r="AH420" i="9"/>
  <c r="AH403" i="9"/>
  <c r="AH371" i="9"/>
  <c r="AI352" i="9"/>
  <c r="AJ348" i="9"/>
  <c r="AH335" i="9"/>
  <c r="AI328" i="9"/>
  <c r="AH327" i="9"/>
  <c r="AH320" i="9"/>
  <c r="AJ307" i="9"/>
  <c r="AI287" i="9"/>
  <c r="AJ271" i="9"/>
  <c r="AI267" i="9"/>
  <c r="AH263" i="9"/>
  <c r="AJ241" i="9"/>
  <c r="AI504" i="9"/>
  <c r="AJ500" i="9"/>
  <c r="AI457" i="9"/>
  <c r="AH336" i="9"/>
  <c r="AI312" i="9"/>
  <c r="AH305" i="9"/>
  <c r="AI304" i="9"/>
  <c r="AH264" i="9"/>
  <c r="AI244" i="9"/>
  <c r="AH207" i="9"/>
  <c r="AI155" i="9"/>
  <c r="AH141" i="9"/>
  <c r="AJ104" i="9"/>
  <c r="AI100" i="9"/>
  <c r="AI96" i="9"/>
  <c r="AI501" i="9"/>
  <c r="AI493" i="9"/>
  <c r="AJ486" i="9"/>
  <c r="AJ478" i="9"/>
  <c r="AI473" i="9"/>
  <c r="AI470" i="9"/>
  <c r="AJ468" i="9"/>
  <c r="AI442" i="9"/>
  <c r="AJ438" i="9"/>
  <c r="AI437" i="9"/>
  <c r="AH433" i="9"/>
  <c r="AI425" i="9"/>
  <c r="AH416" i="9"/>
  <c r="AH386" i="9"/>
  <c r="AI378" i="9"/>
  <c r="AI370" i="9"/>
  <c r="AH362" i="9"/>
  <c r="AI343" i="9"/>
  <c r="AH338" i="9"/>
  <c r="AH294" i="9"/>
  <c r="AI286" i="9"/>
  <c r="AH283" i="9"/>
  <c r="AI275" i="9"/>
  <c r="AJ246" i="9"/>
  <c r="AH217" i="9"/>
  <c r="AI198" i="9"/>
  <c r="AH162" i="9"/>
  <c r="AH61" i="9"/>
  <c r="AH464" i="9"/>
  <c r="AJ399" i="9"/>
  <c r="AJ391" i="9"/>
  <c r="AJ373" i="9"/>
  <c r="AH355" i="9"/>
  <c r="AI279" i="9"/>
  <c r="AJ268" i="9"/>
  <c r="AJ185" i="9"/>
  <c r="AJ177" i="9"/>
  <c r="AH161" i="9"/>
  <c r="AI72" i="9"/>
  <c r="AJ292" i="9"/>
  <c r="AI260" i="9"/>
  <c r="AI252" i="9"/>
  <c r="AH186" i="9"/>
  <c r="AJ115" i="9"/>
  <c r="AI496" i="9"/>
  <c r="AH488" i="9"/>
  <c r="AI480" i="9"/>
  <c r="AJ466" i="9"/>
  <c r="AI449" i="9"/>
  <c r="AI429" i="9"/>
  <c r="AI366" i="9"/>
  <c r="AH350" i="9"/>
  <c r="AI329" i="9"/>
  <c r="AI282" i="9"/>
  <c r="AJ281" i="9"/>
  <c r="AI222" i="9"/>
  <c r="AI213" i="9"/>
  <c r="AJ204" i="9"/>
  <c r="AJ187" i="9"/>
  <c r="AI154" i="9"/>
  <c r="AJ152" i="9"/>
  <c r="AI144" i="9"/>
  <c r="AH133" i="9"/>
  <c r="AJ474" i="9"/>
  <c r="AI101" i="9"/>
  <c r="AH92" i="9"/>
  <c r="AI307" i="9"/>
  <c r="AH499" i="9"/>
  <c r="AH460" i="9"/>
  <c r="AH452" i="9"/>
  <c r="AI404" i="9"/>
  <c r="AI344" i="9"/>
  <c r="AJ332" i="9"/>
  <c r="AH274" i="9"/>
  <c r="AH232" i="9"/>
  <c r="AJ158" i="9"/>
  <c r="AJ93" i="9"/>
  <c r="AH473" i="9"/>
  <c r="AH461" i="9"/>
  <c r="AI398" i="9"/>
  <c r="AI371" i="9"/>
  <c r="AH361" i="9"/>
  <c r="AH353" i="9"/>
  <c r="AH183" i="9"/>
  <c r="AI159" i="9"/>
  <c r="AH148" i="9"/>
  <c r="AI130" i="9"/>
  <c r="AI120" i="9"/>
  <c r="AH70" i="9"/>
  <c r="W427" i="5"/>
  <c r="X427" i="5" s="1"/>
  <c r="I432" i="9" s="1"/>
  <c r="W81" i="5"/>
  <c r="X81" i="5" s="1"/>
  <c r="W76" i="5"/>
  <c r="X76" i="5" s="1"/>
  <c r="I81" i="9" s="1"/>
  <c r="AH309" i="9"/>
  <c r="AH277" i="9"/>
  <c r="AI249" i="9"/>
  <c r="AH201" i="9"/>
  <c r="AJ194" i="9"/>
  <c r="AH157" i="9"/>
  <c r="AH136" i="9"/>
  <c r="AI128" i="9"/>
  <c r="AJ99" i="9"/>
  <c r="AI90" i="9"/>
  <c r="AJ64" i="9"/>
  <c r="W445" i="5"/>
  <c r="X445" i="5" s="1"/>
  <c r="I450" i="9" s="1"/>
  <c r="AI481" i="9"/>
  <c r="AI452" i="9"/>
  <c r="AH449" i="9"/>
  <c r="AI430" i="9"/>
  <c r="AH401" i="9"/>
  <c r="AH393" i="9"/>
  <c r="AH383" i="9"/>
  <c r="AH374" i="9"/>
  <c r="AJ362" i="9"/>
  <c r="AJ344" i="9"/>
  <c r="AI331" i="9"/>
  <c r="AJ321" i="9"/>
  <c r="AI278" i="9"/>
  <c r="AI217" i="9"/>
  <c r="AJ195" i="9"/>
  <c r="AI183" i="9"/>
  <c r="AH147" i="9"/>
  <c r="AI137" i="9"/>
  <c r="AJ129" i="9"/>
  <c r="AI118" i="9"/>
  <c r="AJ91" i="9"/>
  <c r="AJ83" i="9"/>
  <c r="AI75" i="9"/>
  <c r="W324" i="5"/>
  <c r="X324" i="5" s="1"/>
  <c r="I329" i="9" s="1"/>
  <c r="AJ492" i="9"/>
  <c r="AH465" i="9"/>
  <c r="AJ454" i="9"/>
  <c r="AJ423" i="9"/>
  <c r="AJ413" i="9"/>
  <c r="AI405" i="9"/>
  <c r="AJ404" i="9"/>
  <c r="AI386" i="9"/>
  <c r="AJ376" i="9"/>
  <c r="AJ375" i="9"/>
  <c r="AJ365" i="9"/>
  <c r="AH354" i="9"/>
  <c r="AI347" i="9"/>
  <c r="AI303" i="9"/>
  <c r="AH302" i="9"/>
  <c r="AI295" i="9"/>
  <c r="AH281" i="9"/>
  <c r="AJ239" i="9"/>
  <c r="AJ238" i="9"/>
  <c r="AH216" i="9"/>
  <c r="AI205" i="9"/>
  <c r="AJ160" i="9"/>
  <c r="AH149" i="9"/>
  <c r="AH119" i="9"/>
  <c r="AI67" i="9"/>
  <c r="AH484" i="9"/>
  <c r="AI455" i="9"/>
  <c r="AJ434" i="9"/>
  <c r="AJ389" i="9"/>
  <c r="AI388" i="9"/>
  <c r="AI380" i="9"/>
  <c r="AH357" i="9"/>
  <c r="AJ316" i="9"/>
  <c r="AJ284" i="9"/>
  <c r="AI283" i="9"/>
  <c r="AJ261" i="9"/>
  <c r="AI254" i="9"/>
  <c r="AJ227" i="9"/>
  <c r="AJ219" i="9"/>
  <c r="AH199" i="9"/>
  <c r="AH179" i="9"/>
  <c r="AI171" i="9"/>
  <c r="AI170" i="9"/>
  <c r="AI142" i="9"/>
  <c r="AH132" i="9"/>
  <c r="AJ123" i="9"/>
  <c r="AH94" i="9"/>
  <c r="AJ86" i="9"/>
  <c r="AJ59" i="9"/>
  <c r="W467" i="5"/>
  <c r="X467" i="5" s="1"/>
  <c r="I472" i="9" s="1"/>
  <c r="W451" i="5"/>
  <c r="X451" i="5" s="1"/>
  <c r="I456" i="9" s="1"/>
  <c r="W437" i="5"/>
  <c r="X437" i="5" s="1"/>
  <c r="I442" i="9" s="1"/>
  <c r="W385" i="5"/>
  <c r="X385" i="5" s="1"/>
  <c r="I390" i="9" s="1"/>
  <c r="AJ504" i="9"/>
  <c r="AI488" i="9"/>
  <c r="AH479" i="9"/>
  <c r="AI478" i="9"/>
  <c r="AJ460" i="9"/>
  <c r="AJ407" i="9"/>
  <c r="AI298" i="9"/>
  <c r="AH285" i="9"/>
  <c r="AJ263" i="9"/>
  <c r="AI232" i="9"/>
  <c r="AH172" i="9"/>
  <c r="W435" i="5"/>
  <c r="X435" i="5" s="1"/>
  <c r="I440" i="9" s="1"/>
  <c r="W397" i="5"/>
  <c r="X397" i="5" s="1"/>
  <c r="W384" i="5"/>
  <c r="X384" i="5" s="1"/>
  <c r="I389" i="9" s="1"/>
  <c r="AH487" i="9"/>
  <c r="AI476" i="9"/>
  <c r="AH474" i="9"/>
  <c r="AH450" i="9"/>
  <c r="AI410" i="9"/>
  <c r="AI409" i="9"/>
  <c r="AI382" i="9"/>
  <c r="AI368" i="9"/>
  <c r="AJ342" i="9"/>
  <c r="AJ341" i="9"/>
  <c r="AJ267" i="9"/>
  <c r="AH244" i="9"/>
  <c r="AJ213" i="9"/>
  <c r="AJ106" i="9"/>
  <c r="AI97" i="9"/>
  <c r="AJ485" i="9"/>
  <c r="AJ484" i="9"/>
  <c r="AI466" i="9"/>
  <c r="AI444" i="9"/>
  <c r="AI441" i="9"/>
  <c r="AI433" i="9"/>
  <c r="AJ347" i="9"/>
  <c r="AI339" i="9"/>
  <c r="AI336" i="9"/>
  <c r="AJ329" i="9"/>
  <c r="AH321" i="9"/>
  <c r="AH318" i="9"/>
  <c r="AJ286" i="9"/>
  <c r="AJ283" i="9"/>
  <c r="AJ232" i="9"/>
  <c r="AJ226" i="9"/>
  <c r="AH496" i="9"/>
  <c r="AJ422" i="9"/>
  <c r="AH407" i="9"/>
  <c r="AH399" i="9"/>
  <c r="AI391" i="9"/>
  <c r="AI375" i="9"/>
  <c r="AH373" i="9"/>
  <c r="AJ371" i="9"/>
  <c r="AH363" i="9"/>
  <c r="AJ357" i="9"/>
  <c r="AJ333" i="9"/>
  <c r="AJ331" i="9"/>
  <c r="AI314" i="9"/>
  <c r="AJ279" i="9"/>
  <c r="AJ260" i="9"/>
  <c r="AJ244" i="9"/>
  <c r="AI238" i="9"/>
  <c r="AJ217" i="9"/>
  <c r="AI199" i="9"/>
  <c r="AH107" i="9"/>
  <c r="AJ107" i="9"/>
  <c r="AH491" i="9"/>
  <c r="AJ471" i="9"/>
  <c r="AI465" i="9"/>
  <c r="AI453" i="9"/>
  <c r="AJ447" i="9"/>
  <c r="AJ443" i="9"/>
  <c r="AH437" i="9"/>
  <c r="AI428" i="9"/>
  <c r="AJ171" i="9"/>
  <c r="AI107" i="9"/>
  <c r="AJ101" i="9"/>
  <c r="AI463" i="9"/>
  <c r="AJ455" i="9"/>
  <c r="AH453" i="9"/>
  <c r="AJ418" i="9"/>
  <c r="AI413" i="9"/>
  <c r="AH385" i="9"/>
  <c r="AH378" i="9"/>
  <c r="AH369" i="9"/>
  <c r="AI360" i="9"/>
  <c r="AJ356" i="9"/>
  <c r="AJ354" i="9"/>
  <c r="AI332" i="9"/>
  <c r="AH315" i="9"/>
  <c r="AH310" i="9"/>
  <c r="AH307" i="9"/>
  <c r="AH293" i="9"/>
  <c r="AI281" i="9"/>
  <c r="AH278" i="9"/>
  <c r="AI265" i="9"/>
  <c r="AJ249" i="9"/>
  <c r="AJ225" i="9"/>
  <c r="AH213" i="9"/>
  <c r="AJ145" i="9"/>
  <c r="AH145" i="9"/>
  <c r="AI246" i="9"/>
  <c r="AI241" i="9"/>
  <c r="AH236" i="9"/>
  <c r="AH235" i="9"/>
  <c r="AI207" i="9"/>
  <c r="AI188" i="9"/>
  <c r="AI184" i="9"/>
  <c r="AH175" i="9"/>
  <c r="AH174" i="9"/>
  <c r="AH166" i="9"/>
  <c r="AH127" i="9"/>
  <c r="AJ125" i="9"/>
  <c r="AH69" i="9"/>
  <c r="AH64" i="9"/>
  <c r="AI182" i="9"/>
  <c r="AH178" i="9"/>
  <c r="AH177" i="9"/>
  <c r="AJ142" i="9"/>
  <c r="AH137" i="9"/>
  <c r="AJ132" i="9"/>
  <c r="AJ130" i="9"/>
  <c r="AH128" i="9"/>
  <c r="AI124" i="9"/>
  <c r="AH123" i="9"/>
  <c r="AH121" i="9"/>
  <c r="AJ96" i="9"/>
  <c r="AJ94" i="9"/>
  <c r="AI93" i="9"/>
  <c r="AH86" i="9"/>
  <c r="AH77" i="9"/>
  <c r="AI59" i="9"/>
  <c r="W253" i="5"/>
  <c r="X253" i="5" s="1"/>
  <c r="W231" i="5"/>
  <c r="X231" i="5" s="1"/>
  <c r="W211" i="5"/>
  <c r="X211" i="5" s="1"/>
  <c r="W203" i="5"/>
  <c r="X203" i="5" s="1"/>
  <c r="W156" i="5"/>
  <c r="X156" i="5" s="1"/>
  <c r="W131" i="5"/>
  <c r="X131" i="5" s="1"/>
  <c r="W73" i="5"/>
  <c r="X73" i="5" s="1"/>
  <c r="AJ417" i="9"/>
  <c r="AH417" i="9"/>
  <c r="AH394" i="9"/>
  <c r="AJ349" i="9"/>
  <c r="AI335" i="9"/>
  <c r="AH334" i="9"/>
  <c r="AH324" i="9"/>
  <c r="AJ324" i="9"/>
  <c r="AJ270" i="9"/>
  <c r="AH270" i="9"/>
  <c r="AI270" i="9"/>
  <c r="W392" i="5"/>
  <c r="X392" i="5" s="1"/>
  <c r="W349" i="5"/>
  <c r="X349" i="5" s="1"/>
  <c r="W337" i="5"/>
  <c r="X337" i="5" s="1"/>
  <c r="W326" i="5"/>
  <c r="X326" i="5" s="1"/>
  <c r="W212" i="5"/>
  <c r="X212" i="5" s="1"/>
  <c r="W188" i="5"/>
  <c r="X188" i="5" s="1"/>
  <c r="W177" i="5"/>
  <c r="X177" i="5" s="1"/>
  <c r="W172" i="5"/>
  <c r="X172" i="5" s="1"/>
  <c r="W160" i="5"/>
  <c r="X160" i="5" s="1"/>
  <c r="W108" i="5"/>
  <c r="X108" i="5" s="1"/>
  <c r="AH504" i="9"/>
  <c r="AH501" i="9"/>
  <c r="AJ496" i="9"/>
  <c r="AH493" i="9"/>
  <c r="AJ488" i="9"/>
  <c r="AH480" i="9"/>
  <c r="AH477" i="9"/>
  <c r="AH468" i="9"/>
  <c r="AH458" i="9"/>
  <c r="AH457" i="9"/>
  <c r="AH439" i="9"/>
  <c r="AJ439" i="9"/>
  <c r="AI417" i="9"/>
  <c r="AI416" i="9"/>
  <c r="AI340" i="9"/>
  <c r="AJ340" i="9"/>
  <c r="AH340" i="9"/>
  <c r="AI257" i="9"/>
  <c r="AJ257" i="9"/>
  <c r="AH257" i="9"/>
  <c r="AI248" i="9"/>
  <c r="AI230" i="9"/>
  <c r="AJ230" i="9"/>
  <c r="W499" i="5"/>
  <c r="X499" i="5" s="1"/>
  <c r="I504" i="9" s="1"/>
  <c r="W497" i="5"/>
  <c r="X497" i="5" s="1"/>
  <c r="W461" i="5"/>
  <c r="X461" i="5" s="1"/>
  <c r="W453" i="5"/>
  <c r="X453" i="5" s="1"/>
  <c r="W429" i="5"/>
  <c r="X429" i="5" s="1"/>
  <c r="W470" i="5"/>
  <c r="X470" i="5" s="1"/>
  <c r="W491" i="5"/>
  <c r="X491" i="5" s="1"/>
  <c r="W479" i="5"/>
  <c r="X479" i="5" s="1"/>
  <c r="W476" i="5"/>
  <c r="X476" i="5" s="1"/>
  <c r="W405" i="5"/>
  <c r="X405" i="5" s="1"/>
  <c r="W376" i="5"/>
  <c r="X376" i="5" s="1"/>
  <c r="W350" i="5"/>
  <c r="X350" i="5" s="1"/>
  <c r="W285" i="5"/>
  <c r="X285" i="5" s="1"/>
  <c r="W273" i="5"/>
  <c r="X273" i="5" s="1"/>
  <c r="W270" i="5"/>
  <c r="X270" i="5" s="1"/>
  <c r="W269" i="5"/>
  <c r="X269" i="5" s="1"/>
  <c r="W257" i="5"/>
  <c r="X257" i="5" s="1"/>
  <c r="W249" i="5"/>
  <c r="X249" i="5" s="1"/>
  <c r="W245" i="5"/>
  <c r="X245" i="5" s="1"/>
  <c r="W241" i="5"/>
  <c r="X241" i="5" s="1"/>
  <c r="W233" i="5"/>
  <c r="X233" i="5" s="1"/>
  <c r="W193" i="5"/>
  <c r="X193" i="5" s="1"/>
  <c r="W191" i="5"/>
  <c r="X191" i="5" s="1"/>
  <c r="W178" i="5"/>
  <c r="X178" i="5" s="1"/>
  <c r="W164" i="5"/>
  <c r="X164" i="5" s="1"/>
  <c r="W161" i="5"/>
  <c r="X161" i="5" s="1"/>
  <c r="W159" i="5"/>
  <c r="X159" i="5" s="1"/>
  <c r="W140" i="5"/>
  <c r="X140" i="5" s="1"/>
  <c r="W132" i="5"/>
  <c r="X132" i="5" s="1"/>
  <c r="W124" i="5"/>
  <c r="X124" i="5" s="1"/>
  <c r="W116" i="5"/>
  <c r="X116" i="5" s="1"/>
  <c r="W92" i="5"/>
  <c r="X92" i="5" s="1"/>
  <c r="AH502" i="9"/>
  <c r="AH500" i="9"/>
  <c r="AJ498" i="9"/>
  <c r="AH494" i="9"/>
  <c r="AH492" i="9"/>
  <c r="AJ490" i="9"/>
  <c r="AH486" i="9"/>
  <c r="AI483" i="9"/>
  <c r="AH466" i="9"/>
  <c r="AJ461" i="9"/>
  <c r="AI460" i="9"/>
  <c r="AJ452" i="9"/>
  <c r="AI447" i="9"/>
  <c r="AI445" i="9"/>
  <c r="AH443" i="9"/>
  <c r="AJ441" i="9"/>
  <c r="AI436" i="9"/>
  <c r="AJ424" i="9"/>
  <c r="AI424" i="9"/>
  <c r="AJ420" i="9"/>
  <c r="AI420" i="9"/>
  <c r="AI394" i="9"/>
  <c r="AJ370" i="9"/>
  <c r="AH370" i="9"/>
  <c r="AI358" i="9"/>
  <c r="AI327" i="9"/>
  <c r="AJ308" i="9"/>
  <c r="W469" i="5"/>
  <c r="X469" i="5" s="1"/>
  <c r="W421" i="5"/>
  <c r="X421" i="5" s="1"/>
  <c r="W334" i="5"/>
  <c r="X334" i="5" s="1"/>
  <c r="W490" i="5"/>
  <c r="X490" i="5" s="1"/>
  <c r="W488" i="5"/>
  <c r="X488" i="5" s="1"/>
  <c r="W480" i="5"/>
  <c r="X480" i="5" s="1"/>
  <c r="W413" i="5"/>
  <c r="X413" i="5" s="1"/>
  <c r="W353" i="5"/>
  <c r="X353" i="5" s="1"/>
  <c r="W276" i="5"/>
  <c r="X276" i="5" s="1"/>
  <c r="W264" i="5"/>
  <c r="X264" i="5" s="1"/>
  <c r="W263" i="5"/>
  <c r="X263" i="5" s="1"/>
  <c r="W240" i="5"/>
  <c r="X240" i="5" s="1"/>
  <c r="W224" i="5"/>
  <c r="X224" i="5" s="1"/>
  <c r="W185" i="5"/>
  <c r="X185" i="5" s="1"/>
  <c r="W180" i="5"/>
  <c r="X180" i="5" s="1"/>
  <c r="W145" i="5"/>
  <c r="X145" i="5" s="1"/>
  <c r="W129" i="5"/>
  <c r="X129" i="5" s="1"/>
  <c r="W113" i="5"/>
  <c r="X113" i="5" s="1"/>
  <c r="W97" i="5"/>
  <c r="X97" i="5" s="1"/>
  <c r="W95" i="5"/>
  <c r="X95" i="5" s="1"/>
  <c r="W68" i="5"/>
  <c r="X68" i="5" s="1"/>
  <c r="AJ501" i="9"/>
  <c r="AI499" i="9"/>
  <c r="AH498" i="9"/>
  <c r="AI495" i="9"/>
  <c r="AJ493" i="9"/>
  <c r="AI491" i="9"/>
  <c r="AH490" i="9"/>
  <c r="AI484" i="9"/>
  <c r="AI479" i="9"/>
  <c r="AJ477" i="9"/>
  <c r="AI468" i="9"/>
  <c r="AJ457" i="9"/>
  <c r="AJ453" i="9"/>
  <c r="AJ446" i="9"/>
  <c r="AJ444" i="9"/>
  <c r="AJ435" i="9"/>
  <c r="AH435" i="9"/>
  <c r="AJ433" i="9"/>
  <c r="AI432" i="9"/>
  <c r="AJ430" i="9"/>
  <c r="AJ429" i="9"/>
  <c r="AH429" i="9"/>
  <c r="AJ425" i="9"/>
  <c r="AH423" i="9"/>
  <c r="AJ412" i="9"/>
  <c r="AI412" i="9"/>
  <c r="AH405" i="9"/>
  <c r="AJ405" i="9"/>
  <c r="AI396" i="9"/>
  <c r="AJ392" i="9"/>
  <c r="AJ383" i="9"/>
  <c r="AI383" i="9"/>
  <c r="AJ368" i="9"/>
  <c r="AH365" i="9"/>
  <c r="AH364" i="9"/>
  <c r="AI350" i="9"/>
  <c r="AI345" i="9"/>
  <c r="AJ322" i="9"/>
  <c r="AJ299" i="9"/>
  <c r="AH299" i="9"/>
  <c r="AI299" i="9"/>
  <c r="AJ428" i="9"/>
  <c r="AJ426" i="9"/>
  <c r="AH391" i="9"/>
  <c r="AH389" i="9"/>
  <c r="AJ386" i="9"/>
  <c r="AJ364" i="9"/>
  <c r="AI362" i="9"/>
  <c r="AH356" i="9"/>
  <c r="AI354" i="9"/>
  <c r="AH349" i="9"/>
  <c r="AJ345" i="9"/>
  <c r="AJ335" i="9"/>
  <c r="AH332" i="9"/>
  <c r="AJ327" i="9"/>
  <c r="AH322" i="9"/>
  <c r="AJ256" i="9"/>
  <c r="AI256" i="9"/>
  <c r="AJ252" i="9"/>
  <c r="AH252" i="9"/>
  <c r="AI250" i="9"/>
  <c r="AJ233" i="9"/>
  <c r="AH233" i="9"/>
  <c r="AH224" i="9"/>
  <c r="AI224" i="9"/>
  <c r="AI440" i="9"/>
  <c r="AJ436" i="9"/>
  <c r="AJ432" i="9"/>
  <c r="AJ416" i="9"/>
  <c r="AJ414" i="9"/>
  <c r="AJ406" i="9"/>
  <c r="AJ396" i="9"/>
  <c r="AJ394" i="9"/>
  <c r="AJ388" i="9"/>
  <c r="AJ380" i="9"/>
  <c r="AJ378" i="9"/>
  <c r="AJ366" i="9"/>
  <c r="AJ350" i="9"/>
  <c r="AH347" i="9"/>
  <c r="AJ346" i="9"/>
  <c r="AJ339" i="9"/>
  <c r="AJ328" i="9"/>
  <c r="AJ320" i="9"/>
  <c r="AJ318" i="9"/>
  <c r="AI318" i="9"/>
  <c r="AJ302" i="9"/>
  <c r="AI302" i="9"/>
  <c r="AJ297" i="9"/>
  <c r="AI294" i="9"/>
  <c r="AI290" i="9"/>
  <c r="AJ228" i="9"/>
  <c r="AI323" i="9"/>
  <c r="AI315" i="9"/>
  <c r="AJ315" i="9"/>
  <c r="AI291" i="9"/>
  <c r="AJ291" i="9"/>
  <c r="AH240" i="9"/>
  <c r="AH191" i="9"/>
  <c r="AH187" i="9"/>
  <c r="AH158" i="9"/>
  <c r="AH120" i="9"/>
  <c r="AJ120" i="9"/>
  <c r="AI117" i="9"/>
  <c r="AJ117" i="9"/>
  <c r="AJ312" i="9"/>
  <c r="AI310" i="9"/>
  <c r="AH279" i="9"/>
  <c r="AI276" i="9"/>
  <c r="AJ274" i="9"/>
  <c r="AH273" i="9"/>
  <c r="AH269" i="9"/>
  <c r="AI268" i="9"/>
  <c r="AI261" i="9"/>
  <c r="AJ258" i="9"/>
  <c r="AJ253" i="9"/>
  <c r="AJ222" i="9"/>
  <c r="AJ216" i="9"/>
  <c r="AI216" i="9"/>
  <c r="AI210" i="9"/>
  <c r="AH210" i="9"/>
  <c r="AJ207" i="9"/>
  <c r="AJ201" i="9"/>
  <c r="AJ165" i="9"/>
  <c r="AI162" i="9"/>
  <c r="AJ75" i="9"/>
  <c r="AJ310" i="9"/>
  <c r="AH301" i="9"/>
  <c r="AJ288" i="9"/>
  <c r="AJ278" i="9"/>
  <c r="AH260" i="9"/>
  <c r="AH255" i="9"/>
  <c r="AI253" i="9"/>
  <c r="AH247" i="9"/>
  <c r="AJ236" i="9"/>
  <c r="AH225" i="9"/>
  <c r="AJ211" i="9"/>
  <c r="AI211" i="9"/>
  <c r="AH206" i="9"/>
  <c r="AJ203" i="9"/>
  <c r="AI203" i="9"/>
  <c r="AH194" i="9"/>
  <c r="AI191" i="9"/>
  <c r="AI186" i="9"/>
  <c r="AJ186" i="9"/>
  <c r="AJ178" i="9"/>
  <c r="AJ173" i="9"/>
  <c r="AH171" i="9"/>
  <c r="AJ166" i="9"/>
  <c r="AI157" i="9"/>
  <c r="AJ157" i="9"/>
  <c r="AI148" i="9"/>
  <c r="AJ148" i="9"/>
  <c r="AI133" i="9"/>
  <c r="AJ133" i="9"/>
  <c r="AI126" i="9"/>
  <c r="AJ126" i="9"/>
  <c r="AH112" i="9"/>
  <c r="AI112" i="9"/>
  <c r="AJ112" i="9"/>
  <c r="AH98" i="9"/>
  <c r="AI98" i="9"/>
  <c r="AI88" i="9"/>
  <c r="AJ304" i="9"/>
  <c r="AJ294" i="9"/>
  <c r="AJ290" i="9"/>
  <c r="AJ262" i="9"/>
  <c r="AJ250" i="9"/>
  <c r="AJ248" i="9"/>
  <c r="AJ224" i="9"/>
  <c r="AJ220" i="9"/>
  <c r="AJ218" i="9"/>
  <c r="AJ209" i="9"/>
  <c r="AJ202" i="9"/>
  <c r="AI202" i="9"/>
  <c r="AH184" i="9"/>
  <c r="AJ184" i="9"/>
  <c r="AI175" i="9"/>
  <c r="AJ155" i="9"/>
  <c r="AI150" i="9"/>
  <c r="AJ149" i="9"/>
  <c r="AI145" i="9"/>
  <c r="AJ136" i="9"/>
  <c r="AI136" i="9"/>
  <c r="AI85" i="9"/>
  <c r="AJ85" i="9"/>
  <c r="AH115" i="9"/>
  <c r="AH103" i="9"/>
  <c r="AJ61" i="9"/>
  <c r="AE506" i="16"/>
  <c r="AI178" i="9"/>
  <c r="AJ168" i="9"/>
  <c r="AI158" i="9"/>
  <c r="AJ147" i="9"/>
  <c r="AH126" i="9"/>
  <c r="AH125" i="9"/>
  <c r="AI123" i="9"/>
  <c r="AI116" i="9"/>
  <c r="AI110" i="9"/>
  <c r="AH104" i="9"/>
  <c r="AI104" i="9"/>
  <c r="AJ88" i="9"/>
  <c r="AH83" i="9"/>
  <c r="AI83" i="9"/>
  <c r="AI80" i="9"/>
  <c r="AJ80" i="9"/>
  <c r="AI77" i="9"/>
  <c r="AJ77" i="9"/>
  <c r="AJ72" i="9"/>
  <c r="AH67" i="9"/>
  <c r="AE503" i="16"/>
  <c r="AJ214" i="9"/>
  <c r="AJ212" i="9"/>
  <c r="AI209" i="9"/>
  <c r="AH198" i="9"/>
  <c r="AI187" i="9"/>
  <c r="AI180" i="9"/>
  <c r="AI174" i="9"/>
  <c r="AI161" i="9"/>
  <c r="AH156" i="9"/>
  <c r="AI151" i="9"/>
  <c r="AI149" i="9"/>
  <c r="AJ146" i="9"/>
  <c r="AI141" i="9"/>
  <c r="AJ140" i="9"/>
  <c r="AI132" i="9"/>
  <c r="AJ128" i="9"/>
  <c r="AI115" i="9"/>
  <c r="AH93" i="9"/>
  <c r="AH91" i="9"/>
  <c r="AH85" i="9"/>
  <c r="AH75" i="9"/>
  <c r="AI69" i="9"/>
  <c r="AJ69" i="9"/>
  <c r="AJ67" i="9"/>
  <c r="AE505" i="16"/>
  <c r="AF503" i="16"/>
  <c r="AE502" i="16"/>
  <c r="AI86" i="9"/>
  <c r="AH78" i="9"/>
  <c r="AI64" i="9"/>
  <c r="AH59" i="9"/>
  <c r="AF506" i="16"/>
  <c r="AH482" i="9"/>
  <c r="AH421" i="9"/>
  <c r="AJ421" i="9"/>
  <c r="AJ408" i="9"/>
  <c r="AH408" i="9"/>
  <c r="AJ379" i="9"/>
  <c r="AH379" i="9"/>
  <c r="AI379" i="9"/>
  <c r="AJ503" i="9"/>
  <c r="AI498" i="9"/>
  <c r="AJ495" i="9"/>
  <c r="AI490" i="9"/>
  <c r="AJ487" i="9"/>
  <c r="AJ480" i="9"/>
  <c r="AJ475" i="9"/>
  <c r="AH470" i="9"/>
  <c r="AJ462" i="9"/>
  <c r="AH438" i="9"/>
  <c r="AI438" i="9"/>
  <c r="AI469" i="9"/>
  <c r="AI487" i="9"/>
  <c r="AH475" i="9"/>
  <c r="AI462" i="9"/>
  <c r="AJ458" i="9"/>
  <c r="AI448" i="9"/>
  <c r="AJ448" i="9"/>
  <c r="AJ437" i="9"/>
  <c r="AH434" i="9"/>
  <c r="AI434" i="9"/>
  <c r="AI464" i="9"/>
  <c r="AJ464" i="9"/>
  <c r="AH467" i="9"/>
  <c r="AI467" i="9"/>
  <c r="AJ505" i="9"/>
  <c r="AH503" i="9"/>
  <c r="AI500" i="9"/>
  <c r="AJ497" i="9"/>
  <c r="AH495" i="9"/>
  <c r="AI492" i="9"/>
  <c r="AJ489" i="9"/>
  <c r="AI486" i="9"/>
  <c r="AI485" i="9"/>
  <c r="AH478" i="9"/>
  <c r="AJ476" i="9"/>
  <c r="AH472" i="9"/>
  <c r="AJ467" i="9"/>
  <c r="AH463" i="9"/>
  <c r="AI458" i="9"/>
  <c r="AH456" i="9"/>
  <c r="AI446" i="9"/>
  <c r="AJ445" i="9"/>
  <c r="AI443" i="9"/>
  <c r="AH402" i="9"/>
  <c r="AJ402" i="9"/>
  <c r="AI402" i="9"/>
  <c r="AH469" i="9"/>
  <c r="AI505" i="9"/>
  <c r="AJ502" i="9"/>
  <c r="AI497" i="9"/>
  <c r="AJ494" i="9"/>
  <c r="AI489" i="9"/>
  <c r="AH485" i="9"/>
  <c r="AH476" i="9"/>
  <c r="AH471" i="9"/>
  <c r="AH483" i="9"/>
  <c r="AI456" i="9"/>
  <c r="AJ456" i="9"/>
  <c r="AI427" i="9"/>
  <c r="AH427" i="9"/>
  <c r="AJ427" i="9"/>
  <c r="AH395" i="9"/>
  <c r="AJ395" i="9"/>
  <c r="AI395" i="9"/>
  <c r="AI475" i="9"/>
  <c r="AI472" i="9"/>
  <c r="AJ472" i="9"/>
  <c r="AH462" i="9"/>
  <c r="AH451" i="9"/>
  <c r="AI451" i="9"/>
  <c r="AJ451" i="9"/>
  <c r="AH505" i="9"/>
  <c r="AI502" i="9"/>
  <c r="AJ499" i="9"/>
  <c r="AH497" i="9"/>
  <c r="AI494" i="9"/>
  <c r="AJ491" i="9"/>
  <c r="AH489" i="9"/>
  <c r="AJ482" i="9"/>
  <c r="AJ463" i="9"/>
  <c r="AH459" i="9"/>
  <c r="AI459" i="9"/>
  <c r="AJ459" i="9"/>
  <c r="AH454" i="9"/>
  <c r="AI454" i="9"/>
  <c r="AJ450" i="9"/>
  <c r="AI408" i="9"/>
  <c r="AH400" i="9"/>
  <c r="AJ400" i="9"/>
  <c r="AI400" i="9"/>
  <c r="AH481" i="9"/>
  <c r="AJ440" i="9"/>
  <c r="AH440" i="9"/>
  <c r="AJ483" i="9"/>
  <c r="AI482" i="9"/>
  <c r="AJ481" i="9"/>
  <c r="AI450" i="9"/>
  <c r="AH448" i="9"/>
  <c r="AH445" i="9"/>
  <c r="AI421" i="9"/>
  <c r="AJ473" i="9"/>
  <c r="AH455" i="9"/>
  <c r="AH447" i="9"/>
  <c r="AH446" i="9"/>
  <c r="AI439" i="9"/>
  <c r="AH432" i="9"/>
  <c r="AH431" i="9"/>
  <c r="AI426" i="9"/>
  <c r="AJ419" i="9"/>
  <c r="AH414" i="9"/>
  <c r="AH413" i="9"/>
  <c r="AI407" i="9"/>
  <c r="AJ403" i="9"/>
  <c r="AI401" i="9"/>
  <c r="AJ390" i="9"/>
  <c r="AH390" i="9"/>
  <c r="AH384" i="9"/>
  <c r="AI384" i="9"/>
  <c r="AH372" i="9"/>
  <c r="AI372" i="9"/>
  <c r="AJ372" i="9"/>
  <c r="AH422" i="9"/>
  <c r="AI415" i="9"/>
  <c r="AI387" i="9"/>
  <c r="AJ442" i="9"/>
  <c r="AH442" i="9"/>
  <c r="AH441" i="9"/>
  <c r="AI435" i="9"/>
  <c r="AH428" i="9"/>
  <c r="AI422" i="9"/>
  <c r="AJ415" i="9"/>
  <c r="AJ410" i="9"/>
  <c r="AH410" i="9"/>
  <c r="AH409" i="9"/>
  <c r="AH404" i="9"/>
  <c r="AI393" i="9"/>
  <c r="AJ393" i="9"/>
  <c r="AI377" i="9"/>
  <c r="AJ377" i="9"/>
  <c r="AH430" i="9"/>
  <c r="AI423" i="9"/>
  <c r="AH415" i="9"/>
  <c r="AI399" i="9"/>
  <c r="AJ397" i="9"/>
  <c r="AH392" i="9"/>
  <c r="AI392" i="9"/>
  <c r="AI390" i="9"/>
  <c r="AJ384" i="9"/>
  <c r="AJ381" i="9"/>
  <c r="AH376" i="9"/>
  <c r="AI376" i="9"/>
  <c r="AH418" i="9"/>
  <c r="AI411" i="9"/>
  <c r="AI403" i="9"/>
  <c r="AJ398" i="9"/>
  <c r="AH398" i="9"/>
  <c r="AH387" i="9"/>
  <c r="AJ387" i="9"/>
  <c r="AJ382" i="9"/>
  <c r="AH382" i="9"/>
  <c r="AI431" i="9"/>
  <c r="AH424" i="9"/>
  <c r="AI418" i="9"/>
  <c r="AJ411" i="9"/>
  <c r="AH406" i="9"/>
  <c r="AJ431" i="9"/>
  <c r="AH426" i="9"/>
  <c r="AH425" i="9"/>
  <c r="AI419" i="9"/>
  <c r="AH412" i="9"/>
  <c r="AH411" i="9"/>
  <c r="AI406" i="9"/>
  <c r="AJ401" i="9"/>
  <c r="AI385" i="9"/>
  <c r="AJ385" i="9"/>
  <c r="AJ374" i="9"/>
  <c r="AI374" i="9"/>
  <c r="AH397" i="9"/>
  <c r="AH380" i="9"/>
  <c r="AH375" i="9"/>
  <c r="AI369" i="9"/>
  <c r="AJ369" i="9"/>
  <c r="AH366" i="9"/>
  <c r="AI361" i="9"/>
  <c r="AJ361" i="9"/>
  <c r="AJ359" i="9"/>
  <c r="AH358" i="9"/>
  <c r="AJ358" i="9"/>
  <c r="AI353" i="9"/>
  <c r="AJ353" i="9"/>
  <c r="AJ351" i="9"/>
  <c r="AI342" i="9"/>
  <c r="AH342" i="9"/>
  <c r="AJ336" i="9"/>
  <c r="AH319" i="9"/>
  <c r="AJ319" i="9"/>
  <c r="AI319" i="9"/>
  <c r="AH367" i="9"/>
  <c r="AI363" i="9"/>
  <c r="AI359" i="9"/>
  <c r="AI355" i="9"/>
  <c r="AI351" i="9"/>
  <c r="AJ343" i="9"/>
  <c r="AH343" i="9"/>
  <c r="AH266" i="9"/>
  <c r="AI266" i="9"/>
  <c r="AJ266" i="9"/>
  <c r="AH388" i="9"/>
  <c r="AI381" i="9"/>
  <c r="AJ367" i="9"/>
  <c r="AJ360" i="9"/>
  <c r="AH360" i="9"/>
  <c r="AJ352" i="9"/>
  <c r="AH352" i="9"/>
  <c r="AH337" i="9"/>
  <c r="AI337" i="9"/>
  <c r="AJ325" i="9"/>
  <c r="AH325" i="9"/>
  <c r="AI325" i="9"/>
  <c r="AI367" i="9"/>
  <c r="AH396" i="9"/>
  <c r="AI389" i="9"/>
  <c r="AH381" i="9"/>
  <c r="AH368" i="9"/>
  <c r="AJ363" i="9"/>
  <c r="AJ355" i="9"/>
  <c r="AJ306" i="9"/>
  <c r="AH306" i="9"/>
  <c r="AI306" i="9"/>
  <c r="AH359" i="9"/>
  <c r="AH351" i="9"/>
  <c r="AI397" i="9"/>
  <c r="AH348" i="9"/>
  <c r="AI373" i="9"/>
  <c r="AI365" i="9"/>
  <c r="AI357" i="9"/>
  <c r="AI349" i="9"/>
  <c r="AH346" i="9"/>
  <c r="AI341" i="9"/>
  <c r="AJ334" i="9"/>
  <c r="AH329" i="9"/>
  <c r="AH328" i="9"/>
  <c r="AI324" i="9"/>
  <c r="AI322" i="9"/>
  <c r="AH316" i="9"/>
  <c r="AH313" i="9"/>
  <c r="AJ305" i="9"/>
  <c r="AH300" i="9"/>
  <c r="AI300" i="9"/>
  <c r="AH287" i="9"/>
  <c r="AJ287" i="9"/>
  <c r="AJ282" i="9"/>
  <c r="AH282" i="9"/>
  <c r="AI330" i="9"/>
  <c r="AH311" i="9"/>
  <c r="AJ311" i="9"/>
  <c r="AI364" i="9"/>
  <c r="AI356" i="9"/>
  <c r="AI348" i="9"/>
  <c r="AJ330" i="9"/>
  <c r="AH323" i="9"/>
  <c r="AJ323" i="9"/>
  <c r="AI320" i="9"/>
  <c r="AJ298" i="9"/>
  <c r="AH298" i="9"/>
  <c r="AI296" i="9"/>
  <c r="AJ296" i="9"/>
  <c r="AI293" i="9"/>
  <c r="AJ293" i="9"/>
  <c r="AH345" i="9"/>
  <c r="AH344" i="9"/>
  <c r="AI338" i="9"/>
  <c r="AH331" i="9"/>
  <c r="AH330" i="9"/>
  <c r="AI316" i="9"/>
  <c r="AJ313" i="9"/>
  <c r="AI309" i="9"/>
  <c r="AJ309" i="9"/>
  <c r="AJ300" i="9"/>
  <c r="AJ295" i="9"/>
  <c r="AH295" i="9"/>
  <c r="AH333" i="9"/>
  <c r="AI326" i="9"/>
  <c r="AJ314" i="9"/>
  <c r="AH314" i="9"/>
  <c r="AH308" i="9"/>
  <c r="AI308" i="9"/>
  <c r="AH303" i="9"/>
  <c r="AJ303" i="9"/>
  <c r="AI346" i="9"/>
  <c r="AH339" i="9"/>
  <c r="AI333" i="9"/>
  <c r="AJ326" i="9"/>
  <c r="AI317" i="9"/>
  <c r="AJ317" i="9"/>
  <c r="AH341" i="9"/>
  <c r="AI334" i="9"/>
  <c r="AH326" i="9"/>
  <c r="AI311" i="9"/>
  <c r="AI301" i="9"/>
  <c r="AJ301" i="9"/>
  <c r="AH289" i="9"/>
  <c r="AJ289" i="9"/>
  <c r="AH271" i="9"/>
  <c r="AI271" i="9"/>
  <c r="AH296" i="9"/>
  <c r="AI289" i="9"/>
  <c r="AJ276" i="9"/>
  <c r="AJ273" i="9"/>
  <c r="AH284" i="9"/>
  <c r="AI280" i="9"/>
  <c r="AH280" i="9"/>
  <c r="AJ269" i="9"/>
  <c r="AI269" i="9"/>
  <c r="AJ264" i="9"/>
  <c r="AH304" i="9"/>
  <c r="AI297" i="9"/>
  <c r="AH290" i="9"/>
  <c r="AI284" i="9"/>
  <c r="AJ277" i="9"/>
  <c r="AI277" i="9"/>
  <c r="AI272" i="9"/>
  <c r="AH272" i="9"/>
  <c r="AH292" i="9"/>
  <c r="AH291" i="9"/>
  <c r="AI285" i="9"/>
  <c r="AJ280" i="9"/>
  <c r="AH275" i="9"/>
  <c r="AI259" i="9"/>
  <c r="AH259" i="9"/>
  <c r="AJ259" i="9"/>
  <c r="AH258" i="9"/>
  <c r="AI258" i="9"/>
  <c r="AH312" i="9"/>
  <c r="AI305" i="9"/>
  <c r="AH297" i="9"/>
  <c r="AI292" i="9"/>
  <c r="AJ285" i="9"/>
  <c r="AJ275" i="9"/>
  <c r="AJ272" i="9"/>
  <c r="AJ265" i="9"/>
  <c r="AH215" i="9"/>
  <c r="AI215" i="9"/>
  <c r="AJ215" i="9"/>
  <c r="AI251" i="9"/>
  <c r="AH251" i="9"/>
  <c r="AJ251" i="9"/>
  <c r="AH243" i="9"/>
  <c r="AI243" i="9"/>
  <c r="AJ243" i="9"/>
  <c r="AI313" i="9"/>
  <c r="AH288" i="9"/>
  <c r="AH276" i="9"/>
  <c r="AI273" i="9"/>
  <c r="AH265" i="9"/>
  <c r="AI264" i="9"/>
  <c r="AI263" i="9"/>
  <c r="AH256" i="9"/>
  <c r="AI245" i="9"/>
  <c r="AI240" i="9"/>
  <c r="AJ240" i="9"/>
  <c r="AH239" i="9"/>
  <c r="AH238" i="9"/>
  <c r="AH234" i="9"/>
  <c r="AI234" i="9"/>
  <c r="AH231" i="9"/>
  <c r="AI231" i="9"/>
  <c r="AJ231" i="9"/>
  <c r="AH230" i="9"/>
  <c r="AH228" i="9"/>
  <c r="AI228" i="9"/>
  <c r="AH223" i="9"/>
  <c r="AI223" i="9"/>
  <c r="AJ223" i="9"/>
  <c r="AI208" i="9"/>
  <c r="AH208" i="9"/>
  <c r="AJ208" i="9"/>
  <c r="AH246" i="9"/>
  <c r="AH176" i="9"/>
  <c r="AI176" i="9"/>
  <c r="AJ176" i="9"/>
  <c r="AH268" i="9"/>
  <c r="AJ254" i="9"/>
  <c r="AH254" i="9"/>
  <c r="AH253" i="9"/>
  <c r="AI247" i="9"/>
  <c r="AI239" i="9"/>
  <c r="AI236" i="9"/>
  <c r="AH220" i="9"/>
  <c r="AI220" i="9"/>
  <c r="AH200" i="9"/>
  <c r="AI200" i="9"/>
  <c r="AJ200" i="9"/>
  <c r="AJ247" i="9"/>
  <c r="AH242" i="9"/>
  <c r="AJ237" i="9"/>
  <c r="AH267" i="9"/>
  <c r="AH262" i="9"/>
  <c r="AH261" i="9"/>
  <c r="AI255" i="9"/>
  <c r="AH248" i="9"/>
  <c r="AJ242" i="9"/>
  <c r="AI237" i="9"/>
  <c r="AI262" i="9"/>
  <c r="AJ255" i="9"/>
  <c r="AH250" i="9"/>
  <c r="AH249" i="9"/>
  <c r="AJ245" i="9"/>
  <c r="AI242" i="9"/>
  <c r="AH237" i="9"/>
  <c r="AH227" i="9"/>
  <c r="AI235" i="9"/>
  <c r="AI227" i="9"/>
  <c r="AH222" i="9"/>
  <c r="AI219" i="9"/>
  <c r="AH214" i="9"/>
  <c r="AJ210" i="9"/>
  <c r="AH202" i="9"/>
  <c r="AH197" i="9"/>
  <c r="AI195" i="9"/>
  <c r="AH189" i="9"/>
  <c r="AI189" i="9"/>
  <c r="AJ179" i="9"/>
  <c r="AJ175" i="9"/>
  <c r="AJ229" i="9"/>
  <c r="AJ221" i="9"/>
  <c r="AH219" i="9"/>
  <c r="AH203" i="9"/>
  <c r="AH196" i="9"/>
  <c r="AI179" i="9"/>
  <c r="AH211" i="9"/>
  <c r="AH204" i="9"/>
  <c r="AJ181" i="9"/>
  <c r="AJ172" i="9"/>
  <c r="AH229" i="9"/>
  <c r="AI226" i="9"/>
  <c r="AH221" i="9"/>
  <c r="AI218" i="9"/>
  <c r="AH212" i="9"/>
  <c r="AH209" i="9"/>
  <c r="AJ205" i="9"/>
  <c r="AI204" i="9"/>
  <c r="AJ196" i="9"/>
  <c r="AJ193" i="9"/>
  <c r="AJ192" i="9"/>
  <c r="AJ189" i="9"/>
  <c r="AH188" i="9"/>
  <c r="AJ188" i="9"/>
  <c r="AI181" i="9"/>
  <c r="AI172" i="9"/>
  <c r="AJ170" i="9"/>
  <c r="AH170" i="9"/>
  <c r="AJ169" i="9"/>
  <c r="AH169" i="9"/>
  <c r="AI169" i="9"/>
  <c r="AI167" i="9"/>
  <c r="AJ167" i="9"/>
  <c r="AI166" i="9"/>
  <c r="AI164" i="9"/>
  <c r="AH164" i="9"/>
  <c r="AJ164" i="9"/>
  <c r="AI163" i="9"/>
  <c r="AJ163" i="9"/>
  <c r="AH163" i="9"/>
  <c r="AH226" i="9"/>
  <c r="AH218" i="9"/>
  <c r="AI212" i="9"/>
  <c r="AJ206" i="9"/>
  <c r="AH205" i="9"/>
  <c r="AI201" i="9"/>
  <c r="AJ199" i="9"/>
  <c r="AI196" i="9"/>
  <c r="AI194" i="9"/>
  <c r="AH193" i="9"/>
  <c r="AI192" i="9"/>
  <c r="AH190" i="9"/>
  <c r="AI190" i="9"/>
  <c r="AI185" i="9"/>
  <c r="AH185" i="9"/>
  <c r="AJ182" i="9"/>
  <c r="AH182" i="9"/>
  <c r="AJ180" i="9"/>
  <c r="AI197" i="9"/>
  <c r="AJ197" i="9"/>
  <c r="AH192" i="9"/>
  <c r="AH173" i="9"/>
  <c r="AI173" i="9"/>
  <c r="AH138" i="9"/>
  <c r="AI138" i="9"/>
  <c r="AJ138" i="9"/>
  <c r="AH195" i="9"/>
  <c r="AI193" i="9"/>
  <c r="AH181" i="9"/>
  <c r="AJ198" i="9"/>
  <c r="AH180" i="9"/>
  <c r="AJ174" i="9"/>
  <c r="AI168" i="9"/>
  <c r="AH167" i="9"/>
  <c r="AJ162" i="9"/>
  <c r="AH159" i="9"/>
  <c r="AJ159" i="9"/>
  <c r="AJ151" i="9"/>
  <c r="AH150" i="9"/>
  <c r="AJ150" i="9"/>
  <c r="AJ153" i="9"/>
  <c r="AH153" i="9"/>
  <c r="AJ190" i="9"/>
  <c r="AJ183" i="9"/>
  <c r="AJ156" i="9"/>
  <c r="AH155" i="9"/>
  <c r="AJ191" i="9"/>
  <c r="AI177" i="9"/>
  <c r="AI165" i="9"/>
  <c r="AH165" i="9"/>
  <c r="AH160" i="9"/>
  <c r="AI160" i="9"/>
  <c r="AI143" i="9"/>
  <c r="AH143" i="9"/>
  <c r="AJ143" i="9"/>
  <c r="AH152" i="9"/>
  <c r="AI113" i="9"/>
  <c r="AH113" i="9"/>
  <c r="AJ113" i="9"/>
  <c r="AH168" i="9"/>
  <c r="AJ161" i="9"/>
  <c r="AJ154" i="9"/>
  <c r="AI139" i="9"/>
  <c r="AH139" i="9"/>
  <c r="AJ139" i="9"/>
  <c r="AJ137" i="9"/>
  <c r="AH135" i="9"/>
  <c r="AJ135" i="9"/>
  <c r="AJ144" i="9"/>
  <c r="AH144" i="9"/>
  <c r="AI131" i="9"/>
  <c r="AJ131" i="9"/>
  <c r="AH131" i="9"/>
  <c r="AI156" i="9"/>
  <c r="AH151" i="9"/>
  <c r="AH146" i="9"/>
  <c r="AI146" i="9"/>
  <c r="AJ134" i="9"/>
  <c r="AI129" i="9"/>
  <c r="AJ127" i="9"/>
  <c r="AI147" i="9"/>
  <c r="AH140" i="9"/>
  <c r="AH130" i="9"/>
  <c r="AH142" i="9"/>
  <c r="AH122" i="9"/>
  <c r="AI122" i="9"/>
  <c r="AJ122" i="9"/>
  <c r="AH118" i="9"/>
  <c r="AJ102" i="9"/>
  <c r="AH102" i="9"/>
  <c r="AI102" i="9"/>
  <c r="AH134" i="9"/>
  <c r="AI134" i="9"/>
  <c r="AH108" i="9"/>
  <c r="AJ108" i="9"/>
  <c r="AI108" i="9"/>
  <c r="AH129" i="9"/>
  <c r="AI119" i="9"/>
  <c r="AJ119" i="9"/>
  <c r="AH105" i="9"/>
  <c r="AJ105" i="9"/>
  <c r="AI135" i="9"/>
  <c r="AI127" i="9"/>
  <c r="AH117" i="9"/>
  <c r="AH110" i="9"/>
  <c r="AI105" i="9"/>
  <c r="AI99" i="9"/>
  <c r="AJ97" i="9"/>
  <c r="AH97" i="9"/>
  <c r="AH114" i="9"/>
  <c r="AI114" i="9"/>
  <c r="AI111" i="9"/>
  <c r="AJ111" i="9"/>
  <c r="AH100" i="9"/>
  <c r="AJ100" i="9"/>
  <c r="AH99" i="9"/>
  <c r="AH109" i="9"/>
  <c r="AH124" i="9"/>
  <c r="AJ124" i="9"/>
  <c r="AJ118" i="9"/>
  <c r="AJ114" i="9"/>
  <c r="AH106" i="9"/>
  <c r="AI106" i="9"/>
  <c r="AI103" i="9"/>
  <c r="AJ103" i="9"/>
  <c r="AI121" i="9"/>
  <c r="AH111" i="9"/>
  <c r="AJ109" i="9"/>
  <c r="AH101" i="9"/>
  <c r="AH116" i="9"/>
  <c r="AJ116" i="9"/>
  <c r="AJ110" i="9"/>
  <c r="AI109" i="9"/>
  <c r="AH84" i="9"/>
  <c r="AI84" i="9"/>
  <c r="AJ84" i="9"/>
  <c r="AH81" i="9"/>
  <c r="AI81" i="9"/>
  <c r="AJ81" i="9"/>
  <c r="AJ89" i="9"/>
  <c r="AH89" i="9"/>
  <c r="AI89" i="9"/>
  <c r="AH95" i="9"/>
  <c r="AI95" i="9"/>
  <c r="AI91" i="9"/>
  <c r="AJ95" i="9"/>
  <c r="AI92" i="9"/>
  <c r="AJ92" i="9"/>
  <c r="AI70" i="9"/>
  <c r="AJ70" i="9"/>
  <c r="AH90" i="9"/>
  <c r="AJ90" i="9"/>
  <c r="AH87" i="9"/>
  <c r="AI87" i="9"/>
  <c r="AH65" i="9"/>
  <c r="AI65" i="9"/>
  <c r="AJ65" i="9"/>
  <c r="AH60" i="9"/>
  <c r="AI60" i="9"/>
  <c r="AJ60" i="9"/>
  <c r="AJ87" i="9"/>
  <c r="AH68" i="9"/>
  <c r="AI68" i="9"/>
  <c r="AJ68" i="9"/>
  <c r="AI62" i="9"/>
  <c r="AJ62" i="9"/>
  <c r="AI78" i="9"/>
  <c r="AJ78" i="9"/>
  <c r="AJ98" i="9"/>
  <c r="AH73" i="9"/>
  <c r="AI73" i="9"/>
  <c r="AJ73" i="9"/>
  <c r="AH76" i="9"/>
  <c r="AI76" i="9"/>
  <c r="AJ76" i="9"/>
  <c r="AH96" i="9"/>
  <c r="AH88" i="9"/>
  <c r="AJ82" i="9"/>
  <c r="AH80" i="9"/>
  <c r="AJ74" i="9"/>
  <c r="AH72" i="9"/>
  <c r="AJ66" i="9"/>
  <c r="AI61" i="9"/>
  <c r="AI82" i="9"/>
  <c r="AJ79" i="9"/>
  <c r="AI74" i="9"/>
  <c r="AJ71" i="9"/>
  <c r="AI66" i="9"/>
  <c r="AJ63" i="9"/>
  <c r="AH82" i="9"/>
  <c r="AI79" i="9"/>
  <c r="AH74" i="9"/>
  <c r="AI71" i="9"/>
  <c r="AH66" i="9"/>
  <c r="AI63" i="9"/>
  <c r="AH79" i="9"/>
  <c r="AH71" i="9"/>
  <c r="AH63" i="9"/>
  <c r="W147" i="5"/>
  <c r="X147" i="5" s="1"/>
  <c r="W126" i="5"/>
  <c r="X126" i="5" s="1"/>
  <c r="W84" i="5"/>
  <c r="X84" i="5" s="1"/>
  <c r="W489" i="5"/>
  <c r="X489" i="5" s="1"/>
  <c r="W483" i="5"/>
  <c r="X483" i="5" s="1"/>
  <c r="W455" i="5"/>
  <c r="X455" i="5" s="1"/>
  <c r="W439" i="5"/>
  <c r="X439" i="5" s="1"/>
  <c r="W388" i="5"/>
  <c r="X388" i="5" s="1"/>
  <c r="W363" i="5"/>
  <c r="X363" i="5" s="1"/>
  <c r="W362" i="5"/>
  <c r="X362" i="5" s="1"/>
  <c r="W361" i="5"/>
  <c r="X361" i="5" s="1"/>
  <c r="W348" i="5"/>
  <c r="X348" i="5" s="1"/>
  <c r="W339" i="5"/>
  <c r="X339" i="5" s="1"/>
  <c r="W314" i="5"/>
  <c r="X314" i="5" s="1"/>
  <c r="W305" i="5"/>
  <c r="X305" i="5" s="1"/>
  <c r="W265" i="5"/>
  <c r="X265" i="5" s="1"/>
  <c r="W251" i="5"/>
  <c r="X251" i="5" s="1"/>
  <c r="W228" i="5"/>
  <c r="X228" i="5" s="1"/>
  <c r="W217" i="5"/>
  <c r="X217" i="5" s="1"/>
  <c r="W204" i="5"/>
  <c r="X204" i="5" s="1"/>
  <c r="W190" i="5"/>
  <c r="X190" i="5" s="1"/>
  <c r="W179" i="5"/>
  <c r="X179" i="5" s="1"/>
  <c r="W153" i="5"/>
  <c r="X153" i="5" s="1"/>
  <c r="W111" i="5"/>
  <c r="X111" i="5" s="1"/>
  <c r="W109" i="5"/>
  <c r="X109" i="5" s="1"/>
  <c r="W105" i="5"/>
  <c r="X105" i="5" s="1"/>
  <c r="W82" i="5"/>
  <c r="X82" i="5" s="1"/>
  <c r="W24" i="5"/>
  <c r="X24" i="5" s="1"/>
  <c r="W502" i="5"/>
  <c r="X502" i="5" s="1"/>
  <c r="Y502" i="5" s="1"/>
  <c r="Z502" i="5" s="1"/>
  <c r="W500" i="5"/>
  <c r="X500" i="5" s="1"/>
  <c r="I505" i="9" s="1"/>
  <c r="W482" i="5"/>
  <c r="X482" i="5" s="1"/>
  <c r="W473" i="5"/>
  <c r="X473" i="5" s="1"/>
  <c r="W472" i="5"/>
  <c r="X472" i="5" s="1"/>
  <c r="W464" i="5"/>
  <c r="X464" i="5" s="1"/>
  <c r="W448" i="5"/>
  <c r="X448" i="5" s="1"/>
  <c r="W381" i="5"/>
  <c r="X381" i="5" s="1"/>
  <c r="W365" i="5"/>
  <c r="X365" i="5" s="1"/>
  <c r="W329" i="5"/>
  <c r="X329" i="5" s="1"/>
  <c r="W316" i="5"/>
  <c r="X316" i="5" s="1"/>
  <c r="W268" i="5"/>
  <c r="X268" i="5" s="1"/>
  <c r="W196" i="5"/>
  <c r="X196" i="5" s="1"/>
  <c r="W158" i="5"/>
  <c r="X158" i="5" s="1"/>
  <c r="W130" i="5"/>
  <c r="X130" i="5" s="1"/>
  <c r="W128" i="5"/>
  <c r="X128" i="5" s="1"/>
  <c r="W110" i="5"/>
  <c r="X110" i="5" s="1"/>
  <c r="W91" i="5"/>
  <c r="X91" i="5" s="1"/>
  <c r="W83" i="5"/>
  <c r="X83" i="5" s="1"/>
  <c r="W424" i="5"/>
  <c r="X424" i="5" s="1"/>
  <c r="W301" i="5"/>
  <c r="X301" i="5" s="1"/>
  <c r="W279" i="5"/>
  <c r="X279" i="5" s="1"/>
  <c r="W501" i="5"/>
  <c r="X501" i="5" s="1"/>
  <c r="Y501" i="5" s="1"/>
  <c r="Z501" i="5" s="1"/>
  <c r="W459" i="5"/>
  <c r="X459" i="5" s="1"/>
  <c r="W417" i="5"/>
  <c r="X417" i="5" s="1"/>
  <c r="W368" i="5"/>
  <c r="X368" i="5" s="1"/>
  <c r="W309" i="5"/>
  <c r="X309" i="5" s="1"/>
  <c r="W162" i="5"/>
  <c r="X162" i="5" s="1"/>
  <c r="W493" i="5"/>
  <c r="X493" i="5" s="1"/>
  <c r="W487" i="5"/>
  <c r="X487" i="5" s="1"/>
  <c r="W486" i="5"/>
  <c r="X486" i="5" s="1"/>
  <c r="W484" i="5"/>
  <c r="X484" i="5" s="1"/>
  <c r="W430" i="5"/>
  <c r="X430" i="5" s="1"/>
  <c r="W422" i="5"/>
  <c r="X422" i="5" s="1"/>
  <c r="W409" i="5"/>
  <c r="X409" i="5" s="1"/>
  <c r="W344" i="5"/>
  <c r="X344" i="5" s="1"/>
  <c r="W340" i="5"/>
  <c r="X340" i="5" s="1"/>
  <c r="W333" i="5"/>
  <c r="X333" i="5" s="1"/>
  <c r="W320" i="5"/>
  <c r="X320" i="5" s="1"/>
  <c r="W318" i="5"/>
  <c r="X318" i="5" s="1"/>
  <c r="W308" i="5"/>
  <c r="X308" i="5" s="1"/>
  <c r="W260" i="5"/>
  <c r="X260" i="5" s="1"/>
  <c r="W243" i="5"/>
  <c r="X243" i="5" s="1"/>
  <c r="W219" i="5"/>
  <c r="X219" i="5" s="1"/>
  <c r="W195" i="5"/>
  <c r="X195" i="5" s="1"/>
  <c r="W163" i="5"/>
  <c r="X163" i="5" s="1"/>
  <c r="W143" i="5"/>
  <c r="X143" i="5" s="1"/>
  <c r="W137" i="5"/>
  <c r="X137" i="5" s="1"/>
  <c r="W114" i="5"/>
  <c r="X114" i="5" s="1"/>
  <c r="W93" i="5"/>
  <c r="X93" i="5" s="1"/>
  <c r="W89" i="5"/>
  <c r="X89" i="5" s="1"/>
  <c r="W75" i="5"/>
  <c r="X75" i="5" s="1"/>
  <c r="W443" i="5"/>
  <c r="X443" i="5" s="1"/>
  <c r="W390" i="5"/>
  <c r="X390" i="5" s="1"/>
  <c r="W377" i="5"/>
  <c r="X377" i="5" s="1"/>
  <c r="W342" i="5"/>
  <c r="X342" i="5" s="1"/>
  <c r="W194" i="5"/>
  <c r="X194" i="5" s="1"/>
  <c r="W478" i="5"/>
  <c r="X478" i="5" s="1"/>
  <c r="W456" i="5"/>
  <c r="X456" i="5" s="1"/>
  <c r="W450" i="5"/>
  <c r="X450" i="5" s="1"/>
  <c r="W442" i="5"/>
  <c r="X442" i="5" s="1"/>
  <c r="W440" i="5"/>
  <c r="X440" i="5" s="1"/>
  <c r="W434" i="5"/>
  <c r="X434" i="5" s="1"/>
  <c r="W426" i="5"/>
  <c r="X426" i="5" s="1"/>
  <c r="W416" i="5"/>
  <c r="X416" i="5" s="1"/>
  <c r="W401" i="5"/>
  <c r="X401" i="5" s="1"/>
  <c r="W389" i="5"/>
  <c r="X389" i="5" s="1"/>
  <c r="W382" i="5"/>
  <c r="X382" i="5" s="1"/>
  <c r="W311" i="5"/>
  <c r="X311" i="5" s="1"/>
  <c r="W310" i="5"/>
  <c r="X310" i="5" s="1"/>
  <c r="W272" i="5"/>
  <c r="X272" i="5" s="1"/>
  <c r="W258" i="5"/>
  <c r="X258" i="5" s="1"/>
  <c r="W175" i="5"/>
  <c r="X175" i="5" s="1"/>
  <c r="W169" i="5"/>
  <c r="X169" i="5" s="1"/>
  <c r="W142" i="5"/>
  <c r="X142" i="5" s="1"/>
  <c r="W115" i="5"/>
  <c r="X115" i="5" s="1"/>
  <c r="W100" i="5"/>
  <c r="X100" i="5" s="1"/>
  <c r="W94" i="5"/>
  <c r="X94" i="5" s="1"/>
  <c r="W492" i="5"/>
  <c r="X492" i="5" s="1"/>
  <c r="W475" i="5"/>
  <c r="X475" i="5" s="1"/>
  <c r="W374" i="5"/>
  <c r="X374" i="5" s="1"/>
  <c r="W289" i="5"/>
  <c r="X289" i="5" s="1"/>
  <c r="W278" i="5"/>
  <c r="X278" i="5" s="1"/>
  <c r="W223" i="5"/>
  <c r="X223" i="5" s="1"/>
  <c r="W27" i="5"/>
  <c r="X27" i="5" s="1"/>
  <c r="W503" i="5"/>
  <c r="X503" i="5" s="1"/>
  <c r="Y503" i="5" s="1"/>
  <c r="Z503" i="5" s="1"/>
  <c r="W485" i="5"/>
  <c r="X485" i="5" s="1"/>
  <c r="W466" i="5"/>
  <c r="X466" i="5" s="1"/>
  <c r="W458" i="5"/>
  <c r="X458" i="5" s="1"/>
  <c r="W28" i="5"/>
  <c r="X28" i="5" s="1"/>
  <c r="W495" i="5"/>
  <c r="X495" i="5" s="1"/>
  <c r="W477" i="5"/>
  <c r="X477" i="5" s="1"/>
  <c r="W463" i="5"/>
  <c r="X463" i="5" s="1"/>
  <c r="W447" i="5"/>
  <c r="X447" i="5" s="1"/>
  <c r="W408" i="5"/>
  <c r="X408" i="5" s="1"/>
  <c r="W393" i="5"/>
  <c r="X393" i="5" s="1"/>
  <c r="W383" i="5"/>
  <c r="X383" i="5" s="1"/>
  <c r="W371" i="5"/>
  <c r="X371" i="5" s="1"/>
  <c r="W370" i="5"/>
  <c r="X370" i="5" s="1"/>
  <c r="W369" i="5"/>
  <c r="X369" i="5" s="1"/>
  <c r="W366" i="5"/>
  <c r="X366" i="5" s="1"/>
  <c r="W358" i="5"/>
  <c r="X358" i="5" s="1"/>
  <c r="W346" i="5"/>
  <c r="X346" i="5" s="1"/>
  <c r="W345" i="5"/>
  <c r="X345" i="5" s="1"/>
  <c r="W304" i="5"/>
  <c r="X304" i="5" s="1"/>
  <c r="W303" i="5"/>
  <c r="X303" i="5" s="1"/>
  <c r="W302" i="5"/>
  <c r="X302" i="5" s="1"/>
  <c r="W296" i="5"/>
  <c r="X296" i="5" s="1"/>
  <c r="W295" i="5"/>
  <c r="X295" i="5" s="1"/>
  <c r="W284" i="5"/>
  <c r="X284" i="5" s="1"/>
  <c r="W280" i="5"/>
  <c r="X280" i="5" s="1"/>
  <c r="W259" i="5"/>
  <c r="X259" i="5" s="1"/>
  <c r="W248" i="5"/>
  <c r="X248" i="5" s="1"/>
  <c r="W237" i="5"/>
  <c r="X237" i="5" s="1"/>
  <c r="W205" i="5"/>
  <c r="X205" i="5" s="1"/>
  <c r="W174" i="5"/>
  <c r="X174" i="5" s="1"/>
  <c r="W98" i="5"/>
  <c r="X98" i="5" s="1"/>
  <c r="W79" i="5"/>
  <c r="X79" i="5" s="1"/>
  <c r="W494" i="5"/>
  <c r="X494" i="5" s="1"/>
  <c r="W481" i="5"/>
  <c r="X481" i="5" s="1"/>
  <c r="W432" i="5"/>
  <c r="X432" i="5" s="1"/>
  <c r="W378" i="5"/>
  <c r="X378" i="5" s="1"/>
  <c r="W343" i="5"/>
  <c r="X343" i="5" s="1"/>
  <c r="W286" i="5"/>
  <c r="X286" i="5" s="1"/>
  <c r="W201" i="5"/>
  <c r="X201" i="5" s="1"/>
  <c r="W498" i="5"/>
  <c r="X498" i="5" s="1"/>
  <c r="W496" i="5"/>
  <c r="X496" i="5" s="1"/>
  <c r="W471" i="5"/>
  <c r="X471" i="5" s="1"/>
  <c r="W468" i="5"/>
  <c r="X468" i="5" s="1"/>
  <c r="W462" i="5"/>
  <c r="X462" i="5" s="1"/>
  <c r="W454" i="5"/>
  <c r="X454" i="5" s="1"/>
  <c r="W446" i="5"/>
  <c r="X446" i="5" s="1"/>
  <c r="W438" i="5"/>
  <c r="X438" i="5" s="1"/>
  <c r="W400" i="5"/>
  <c r="X400" i="5" s="1"/>
  <c r="W380" i="5"/>
  <c r="X380" i="5" s="1"/>
  <c r="W373" i="5"/>
  <c r="X373" i="5" s="1"/>
  <c r="W359" i="5"/>
  <c r="X359" i="5" s="1"/>
  <c r="W356" i="5"/>
  <c r="X356" i="5" s="1"/>
  <c r="W347" i="5"/>
  <c r="X347" i="5" s="1"/>
  <c r="W325" i="5"/>
  <c r="X325" i="5" s="1"/>
  <c r="W322" i="5"/>
  <c r="X322" i="5" s="1"/>
  <c r="W321" i="5"/>
  <c r="X321" i="5" s="1"/>
  <c r="W262" i="5"/>
  <c r="X262" i="5" s="1"/>
  <c r="W261" i="5"/>
  <c r="X261" i="5" s="1"/>
  <c r="W208" i="5"/>
  <c r="X208" i="5" s="1"/>
  <c r="W155" i="5"/>
  <c r="X155" i="5" s="1"/>
  <c r="W146" i="5"/>
  <c r="X146" i="5" s="1"/>
  <c r="W144" i="5"/>
  <c r="X144" i="5" s="1"/>
  <c r="W127" i="5"/>
  <c r="X127" i="5" s="1"/>
  <c r="W125" i="5"/>
  <c r="X125" i="5" s="1"/>
  <c r="W121" i="5"/>
  <c r="X121" i="5" s="1"/>
  <c r="W99" i="5"/>
  <c r="X99" i="5" s="1"/>
  <c r="W78" i="5"/>
  <c r="X78" i="5" s="1"/>
  <c r="W25" i="5"/>
  <c r="X25" i="5" s="1"/>
  <c r="W26" i="5"/>
  <c r="X26" i="5" s="1"/>
  <c r="W457" i="5"/>
  <c r="X457" i="5" s="1"/>
  <c r="W441" i="5"/>
  <c r="X441" i="5" s="1"/>
  <c r="W452" i="5"/>
  <c r="X452" i="5" s="1"/>
  <c r="W436" i="5"/>
  <c r="X436" i="5" s="1"/>
  <c r="W428" i="5"/>
  <c r="X428" i="5" s="1"/>
  <c r="W420" i="5"/>
  <c r="X420" i="5" s="1"/>
  <c r="W419" i="5"/>
  <c r="X419" i="5" s="1"/>
  <c r="W415" i="5"/>
  <c r="X415" i="5" s="1"/>
  <c r="W411" i="5"/>
  <c r="X411" i="5" s="1"/>
  <c r="W407" i="5"/>
  <c r="X407" i="5" s="1"/>
  <c r="W403" i="5"/>
  <c r="X403" i="5" s="1"/>
  <c r="W399" i="5"/>
  <c r="X399" i="5" s="1"/>
  <c r="W395" i="5"/>
  <c r="X395" i="5" s="1"/>
  <c r="W391" i="5"/>
  <c r="X391" i="5" s="1"/>
  <c r="W364" i="5"/>
  <c r="X364" i="5" s="1"/>
  <c r="W433" i="5"/>
  <c r="X433" i="5" s="1"/>
  <c r="W425" i="5"/>
  <c r="X425" i="5" s="1"/>
  <c r="W418" i="5"/>
  <c r="X418" i="5" s="1"/>
  <c r="W412" i="5"/>
  <c r="X412" i="5" s="1"/>
  <c r="W410" i="5"/>
  <c r="X410" i="5" s="1"/>
  <c r="W404" i="5"/>
  <c r="X404" i="5" s="1"/>
  <c r="W402" i="5"/>
  <c r="X402" i="5" s="1"/>
  <c r="W396" i="5"/>
  <c r="X396" i="5" s="1"/>
  <c r="W394" i="5"/>
  <c r="X394" i="5" s="1"/>
  <c r="W465" i="5"/>
  <c r="X465" i="5" s="1"/>
  <c r="W449" i="5"/>
  <c r="X449" i="5" s="1"/>
  <c r="W444" i="5"/>
  <c r="X444" i="5" s="1"/>
  <c r="W423" i="5"/>
  <c r="X423" i="5" s="1"/>
  <c r="W414" i="5"/>
  <c r="X414" i="5" s="1"/>
  <c r="W406" i="5"/>
  <c r="X406" i="5" s="1"/>
  <c r="W398" i="5"/>
  <c r="X398" i="5" s="1"/>
  <c r="W372" i="5"/>
  <c r="X372" i="5" s="1"/>
  <c r="W360" i="5"/>
  <c r="X360" i="5" s="1"/>
  <c r="W474" i="5"/>
  <c r="X474" i="5" s="1"/>
  <c r="W460" i="5"/>
  <c r="X460" i="5" s="1"/>
  <c r="W431" i="5"/>
  <c r="X431" i="5" s="1"/>
  <c r="W313" i="5"/>
  <c r="X313" i="5" s="1"/>
  <c r="W306" i="5"/>
  <c r="X306" i="5" s="1"/>
  <c r="W300" i="5"/>
  <c r="X300" i="5" s="1"/>
  <c r="W293" i="5"/>
  <c r="X293" i="5" s="1"/>
  <c r="W288" i="5"/>
  <c r="X288" i="5" s="1"/>
  <c r="W281" i="5"/>
  <c r="X281" i="5" s="1"/>
  <c r="W238" i="5"/>
  <c r="X238" i="5" s="1"/>
  <c r="W387" i="5"/>
  <c r="X387" i="5" s="1"/>
  <c r="W375" i="5"/>
  <c r="X375" i="5" s="1"/>
  <c r="W367" i="5"/>
  <c r="X367" i="5" s="1"/>
  <c r="W357" i="5"/>
  <c r="X357" i="5" s="1"/>
  <c r="W341" i="5"/>
  <c r="X341" i="5" s="1"/>
  <c r="W298" i="5"/>
  <c r="X298" i="5" s="1"/>
  <c r="W292" i="5"/>
  <c r="X292" i="5" s="1"/>
  <c r="W277" i="5"/>
  <c r="X277" i="5" s="1"/>
  <c r="W275" i="5"/>
  <c r="X275" i="5" s="1"/>
  <c r="W386" i="5"/>
  <c r="X386" i="5" s="1"/>
  <c r="W354" i="5"/>
  <c r="X354" i="5" s="1"/>
  <c r="W351" i="5"/>
  <c r="X351" i="5" s="1"/>
  <c r="W338" i="5"/>
  <c r="X338" i="5" s="1"/>
  <c r="W297" i="5"/>
  <c r="X297" i="5" s="1"/>
  <c r="W290" i="5"/>
  <c r="X290" i="5" s="1"/>
  <c r="W274" i="5"/>
  <c r="X274" i="5" s="1"/>
  <c r="W246" i="5"/>
  <c r="X246" i="5" s="1"/>
  <c r="W355" i="5"/>
  <c r="X355" i="5" s="1"/>
  <c r="W352" i="5"/>
  <c r="X352" i="5" s="1"/>
  <c r="W336" i="5"/>
  <c r="X336" i="5" s="1"/>
  <c r="W335" i="5"/>
  <c r="X335" i="5" s="1"/>
  <c r="W328" i="5"/>
  <c r="X328" i="5" s="1"/>
  <c r="W327" i="5"/>
  <c r="X327" i="5" s="1"/>
  <c r="W242" i="5"/>
  <c r="X242" i="5" s="1"/>
  <c r="W187" i="5"/>
  <c r="X187" i="5" s="1"/>
  <c r="W332" i="5"/>
  <c r="X332" i="5" s="1"/>
  <c r="W319" i="5"/>
  <c r="X319" i="5" s="1"/>
  <c r="W254" i="5"/>
  <c r="X254" i="5" s="1"/>
  <c r="W379" i="5"/>
  <c r="X379" i="5" s="1"/>
  <c r="W330" i="5"/>
  <c r="X330" i="5" s="1"/>
  <c r="W317" i="5"/>
  <c r="X317" i="5" s="1"/>
  <c r="W312" i="5"/>
  <c r="X312" i="5" s="1"/>
  <c r="W256" i="5"/>
  <c r="X256" i="5" s="1"/>
  <c r="W250" i="5"/>
  <c r="X250" i="5" s="1"/>
  <c r="W234" i="5"/>
  <c r="X234" i="5" s="1"/>
  <c r="W255" i="5"/>
  <c r="X255" i="5" s="1"/>
  <c r="W247" i="5"/>
  <c r="X247" i="5" s="1"/>
  <c r="W239" i="5"/>
  <c r="X239" i="5" s="1"/>
  <c r="W189" i="5"/>
  <c r="X189" i="5" s="1"/>
  <c r="W171" i="5"/>
  <c r="X171" i="5" s="1"/>
  <c r="W112" i="5"/>
  <c r="X112" i="5" s="1"/>
  <c r="W77" i="5"/>
  <c r="X77" i="5" s="1"/>
  <c r="W287" i="5"/>
  <c r="X287" i="5" s="1"/>
  <c r="W283" i="5"/>
  <c r="X283" i="5" s="1"/>
  <c r="W271" i="5"/>
  <c r="X271" i="5" s="1"/>
  <c r="W267" i="5"/>
  <c r="X267" i="5" s="1"/>
  <c r="W235" i="5"/>
  <c r="X235" i="5" s="1"/>
  <c r="W215" i="5"/>
  <c r="X215" i="5" s="1"/>
  <c r="W209" i="5"/>
  <c r="X209" i="5" s="1"/>
  <c r="W96" i="5"/>
  <c r="X96" i="5" s="1"/>
  <c r="W282" i="5"/>
  <c r="X282" i="5" s="1"/>
  <c r="W266" i="5"/>
  <c r="X266" i="5" s="1"/>
  <c r="W252" i="5"/>
  <c r="X252" i="5" s="1"/>
  <c r="W244" i="5"/>
  <c r="X244" i="5" s="1"/>
  <c r="W232" i="5"/>
  <c r="X232" i="5" s="1"/>
  <c r="W227" i="5"/>
  <c r="X227" i="5" s="1"/>
  <c r="W216" i="5"/>
  <c r="X216" i="5" s="1"/>
  <c r="W200" i="5"/>
  <c r="X200" i="5" s="1"/>
  <c r="W192" i="5"/>
  <c r="X192" i="5" s="1"/>
  <c r="W173" i="5"/>
  <c r="X173" i="5" s="1"/>
  <c r="W139" i="5"/>
  <c r="X139" i="5" s="1"/>
  <c r="W80" i="5"/>
  <c r="X80" i="5" s="1"/>
  <c r="W213" i="5"/>
  <c r="X213" i="5" s="1"/>
  <c r="W157" i="5"/>
  <c r="X157" i="5" s="1"/>
  <c r="W123" i="5"/>
  <c r="X123" i="5" s="1"/>
  <c r="W331" i="5"/>
  <c r="X331" i="5" s="1"/>
  <c r="W323" i="5"/>
  <c r="X323" i="5" s="1"/>
  <c r="W315" i="5"/>
  <c r="X315" i="5" s="1"/>
  <c r="W307" i="5"/>
  <c r="X307" i="5" s="1"/>
  <c r="W299" i="5"/>
  <c r="X299" i="5" s="1"/>
  <c r="W291" i="5"/>
  <c r="X291" i="5" s="1"/>
  <c r="W236" i="5"/>
  <c r="X236" i="5" s="1"/>
  <c r="W225" i="5"/>
  <c r="X225" i="5" s="1"/>
  <c r="W220" i="5"/>
  <c r="X220" i="5" s="1"/>
  <c r="W176" i="5"/>
  <c r="X176" i="5" s="1"/>
  <c r="W141" i="5"/>
  <c r="X141" i="5" s="1"/>
  <c r="W107" i="5"/>
  <c r="X107" i="5" s="1"/>
  <c r="W230" i="5"/>
  <c r="X230" i="5" s="1"/>
  <c r="W229" i="5"/>
  <c r="X229" i="5" s="1"/>
  <c r="W218" i="5"/>
  <c r="X218" i="5" s="1"/>
  <c r="W210" i="5"/>
  <c r="X210" i="5" s="1"/>
  <c r="W202" i="5"/>
  <c r="X202" i="5" s="1"/>
  <c r="W207" i="5"/>
  <c r="X207" i="5" s="1"/>
  <c r="W199" i="5"/>
  <c r="X199" i="5" s="1"/>
  <c r="W186" i="5"/>
  <c r="X186" i="5" s="1"/>
  <c r="W183" i="5"/>
  <c r="X183" i="5" s="1"/>
  <c r="W170" i="5"/>
  <c r="X170" i="5" s="1"/>
  <c r="W167" i="5"/>
  <c r="X167" i="5" s="1"/>
  <c r="W154" i="5"/>
  <c r="X154" i="5" s="1"/>
  <c r="W151" i="5"/>
  <c r="X151" i="5" s="1"/>
  <c r="W138" i="5"/>
  <c r="X138" i="5" s="1"/>
  <c r="W135" i="5"/>
  <c r="X135" i="5" s="1"/>
  <c r="W122" i="5"/>
  <c r="X122" i="5" s="1"/>
  <c r="W119" i="5"/>
  <c r="X119" i="5" s="1"/>
  <c r="W106" i="5"/>
  <c r="X106" i="5" s="1"/>
  <c r="W103" i="5"/>
  <c r="X103" i="5" s="1"/>
  <c r="W87" i="5"/>
  <c r="X87" i="5" s="1"/>
  <c r="W74" i="5"/>
  <c r="X74" i="5" s="1"/>
  <c r="W90" i="5"/>
  <c r="X90" i="5" s="1"/>
  <c r="W226" i="5"/>
  <c r="X226" i="5" s="1"/>
  <c r="W222" i="5"/>
  <c r="X222" i="5" s="1"/>
  <c r="W71" i="5"/>
  <c r="X71" i="5" s="1"/>
  <c r="W221" i="5"/>
  <c r="X221" i="5" s="1"/>
  <c r="W214" i="5"/>
  <c r="X214" i="5" s="1"/>
  <c r="W206" i="5"/>
  <c r="X206" i="5" s="1"/>
  <c r="W198" i="5"/>
  <c r="X198" i="5" s="1"/>
  <c r="W197" i="5"/>
  <c r="X197" i="5" s="1"/>
  <c r="W184" i="5"/>
  <c r="X184" i="5" s="1"/>
  <c r="W182" i="5"/>
  <c r="X182" i="5" s="1"/>
  <c r="W181" i="5"/>
  <c r="X181" i="5" s="1"/>
  <c r="W168" i="5"/>
  <c r="X168" i="5" s="1"/>
  <c r="W166" i="5"/>
  <c r="X166" i="5" s="1"/>
  <c r="W165" i="5"/>
  <c r="X165" i="5" s="1"/>
  <c r="W152" i="5"/>
  <c r="X152" i="5" s="1"/>
  <c r="W150" i="5"/>
  <c r="X150" i="5" s="1"/>
  <c r="W149" i="5"/>
  <c r="X149" i="5" s="1"/>
  <c r="W136" i="5"/>
  <c r="X136" i="5" s="1"/>
  <c r="W134" i="5"/>
  <c r="X134" i="5" s="1"/>
  <c r="W133" i="5"/>
  <c r="X133" i="5" s="1"/>
  <c r="W120" i="5"/>
  <c r="X120" i="5" s="1"/>
  <c r="W118" i="5"/>
  <c r="X118" i="5" s="1"/>
  <c r="W117" i="5"/>
  <c r="X117" i="5" s="1"/>
  <c r="W104" i="5"/>
  <c r="X104" i="5" s="1"/>
  <c r="W102" i="5"/>
  <c r="X102" i="5" s="1"/>
  <c r="W101" i="5"/>
  <c r="X101" i="5" s="1"/>
  <c r="W88" i="5"/>
  <c r="X88" i="5" s="1"/>
  <c r="W86" i="5"/>
  <c r="X86" i="5" s="1"/>
  <c r="W85" i="5"/>
  <c r="X85" i="5" s="1"/>
  <c r="W72" i="5"/>
  <c r="X72" i="5" s="1"/>
  <c r="W70" i="5"/>
  <c r="X70" i="5" s="1"/>
  <c r="W69" i="5"/>
  <c r="X69" i="5" s="1"/>
  <c r="AA27" i="16"/>
  <c r="AA28" i="16"/>
  <c r="AA29" i="16"/>
  <c r="AA30" i="16"/>
  <c r="AA31" i="16"/>
  <c r="AA32" i="16"/>
  <c r="AA33" i="16"/>
  <c r="AA34" i="16"/>
  <c r="AA35" i="16"/>
  <c r="AA36" i="16"/>
  <c r="AA37" i="16"/>
  <c r="AA38" i="16"/>
  <c r="AA39" i="16"/>
  <c r="AA40" i="16"/>
  <c r="AA41" i="16"/>
  <c r="AA42" i="16"/>
  <c r="AA43" i="16"/>
  <c r="AA44" i="16"/>
  <c r="AA45" i="16"/>
  <c r="AA46" i="16"/>
  <c r="AA47" i="16"/>
  <c r="AA48" i="16"/>
  <c r="AA49" i="16"/>
  <c r="AA50" i="16"/>
  <c r="AA51" i="16"/>
  <c r="AA52" i="16"/>
  <c r="AA53" i="16"/>
  <c r="AA54" i="16"/>
  <c r="AA55" i="16"/>
  <c r="AA56" i="16"/>
  <c r="W35" i="16"/>
  <c r="AI35" i="16" s="1"/>
  <c r="W36" i="16"/>
  <c r="AI36" i="16" s="1"/>
  <c r="W37" i="16"/>
  <c r="AI37" i="16" s="1"/>
  <c r="W38" i="16"/>
  <c r="AI38" i="16" s="1"/>
  <c r="W39" i="16"/>
  <c r="AI39" i="16" s="1"/>
  <c r="W40" i="16"/>
  <c r="AI40" i="16" s="1"/>
  <c r="W41" i="16"/>
  <c r="AI41" i="16" s="1"/>
  <c r="W42" i="16"/>
  <c r="AI42" i="16" s="1"/>
  <c r="W43" i="16"/>
  <c r="AI43" i="16" s="1"/>
  <c r="W44" i="16"/>
  <c r="AI44" i="16" s="1"/>
  <c r="W45" i="16"/>
  <c r="AI45" i="16" s="1"/>
  <c r="W46" i="16"/>
  <c r="AI46" i="16" s="1"/>
  <c r="W47" i="16"/>
  <c r="AI47" i="16" s="1"/>
  <c r="W48" i="16"/>
  <c r="AI48" i="16" s="1"/>
  <c r="W49" i="16"/>
  <c r="AI49" i="16" s="1"/>
  <c r="W50" i="16"/>
  <c r="AI50" i="16" s="1"/>
  <c r="W51" i="16"/>
  <c r="AI51" i="16" s="1"/>
  <c r="W52" i="16"/>
  <c r="AI52" i="16" s="1"/>
  <c r="W53" i="16"/>
  <c r="AI53" i="16" s="1"/>
  <c r="W54" i="16"/>
  <c r="AI54" i="16" s="1"/>
  <c r="W55" i="16"/>
  <c r="AI55" i="16" s="1"/>
  <c r="W56" i="16"/>
  <c r="AI56" i="16" s="1"/>
  <c r="T7" i="16"/>
  <c r="U7" i="16"/>
  <c r="U8" i="16"/>
  <c r="T23" i="16"/>
  <c r="T24" i="16"/>
  <c r="T25" i="16"/>
  <c r="T26" i="16"/>
  <c r="T27" i="16"/>
  <c r="U27" i="16"/>
  <c r="T28" i="16"/>
  <c r="U28" i="16"/>
  <c r="T29" i="16"/>
  <c r="U29" i="16"/>
  <c r="T30" i="16"/>
  <c r="U30" i="16"/>
  <c r="T31" i="16"/>
  <c r="U31" i="16"/>
  <c r="T32" i="16"/>
  <c r="U32" i="16"/>
  <c r="T33" i="16"/>
  <c r="U33" i="16"/>
  <c r="T34" i="16"/>
  <c r="U34" i="16"/>
  <c r="T35" i="16"/>
  <c r="U35" i="16"/>
  <c r="T36" i="16"/>
  <c r="U36" i="16"/>
  <c r="T37" i="16"/>
  <c r="U37" i="16"/>
  <c r="T38" i="16"/>
  <c r="U38" i="16"/>
  <c r="T39" i="16"/>
  <c r="U39" i="16"/>
  <c r="T40" i="16"/>
  <c r="U40" i="16"/>
  <c r="T41" i="16"/>
  <c r="U41" i="16"/>
  <c r="T42" i="16"/>
  <c r="U42" i="16"/>
  <c r="T43" i="16"/>
  <c r="U43" i="16"/>
  <c r="T44" i="16"/>
  <c r="U44" i="16"/>
  <c r="T45" i="16"/>
  <c r="U45" i="16"/>
  <c r="T46" i="16"/>
  <c r="U46" i="16"/>
  <c r="T47" i="16"/>
  <c r="U47" i="16"/>
  <c r="T48" i="16"/>
  <c r="U48" i="16"/>
  <c r="T49" i="16"/>
  <c r="U49" i="16"/>
  <c r="T50" i="16"/>
  <c r="U50" i="16"/>
  <c r="T51" i="16"/>
  <c r="U51" i="16"/>
  <c r="T52" i="16"/>
  <c r="U52" i="16"/>
  <c r="T53" i="16"/>
  <c r="U53" i="16"/>
  <c r="T54" i="16"/>
  <c r="U54" i="16"/>
  <c r="T55" i="16"/>
  <c r="U55" i="16"/>
  <c r="T56" i="16"/>
  <c r="U56" i="16"/>
  <c r="P25" i="16"/>
  <c r="AH25" i="16" s="1"/>
  <c r="P26" i="16"/>
  <c r="AH26" i="16" s="1"/>
  <c r="P27" i="16"/>
  <c r="AH27" i="16" s="1"/>
  <c r="P28" i="16"/>
  <c r="AH28" i="16" s="1"/>
  <c r="P29" i="16"/>
  <c r="AH29" i="16" s="1"/>
  <c r="P30" i="16"/>
  <c r="AH30" i="16" s="1"/>
  <c r="P31" i="16"/>
  <c r="AH31" i="16" s="1"/>
  <c r="P32" i="16"/>
  <c r="AH32" i="16" s="1"/>
  <c r="P33" i="16"/>
  <c r="AH33" i="16" s="1"/>
  <c r="P34" i="16"/>
  <c r="AH34" i="16" s="1"/>
  <c r="P35" i="16"/>
  <c r="AH35" i="16" s="1"/>
  <c r="P36" i="16"/>
  <c r="AH36" i="16" s="1"/>
  <c r="P37" i="16"/>
  <c r="AH37" i="16" s="1"/>
  <c r="P38" i="16"/>
  <c r="AH38" i="16" s="1"/>
  <c r="P39" i="16"/>
  <c r="AH39" i="16" s="1"/>
  <c r="P40" i="16"/>
  <c r="AH40" i="16" s="1"/>
  <c r="P41" i="16"/>
  <c r="AH41" i="16" s="1"/>
  <c r="P42" i="16"/>
  <c r="AH42" i="16" s="1"/>
  <c r="P43" i="16"/>
  <c r="AH43" i="16" s="1"/>
  <c r="P44" i="16"/>
  <c r="AH44" i="16" s="1"/>
  <c r="P45" i="16"/>
  <c r="AH45" i="16" s="1"/>
  <c r="P46" i="16"/>
  <c r="AH46" i="16" s="1"/>
  <c r="P47" i="16"/>
  <c r="AH47" i="16" s="1"/>
  <c r="P48" i="16"/>
  <c r="AH48" i="16" s="1"/>
  <c r="P49" i="16"/>
  <c r="AH49" i="16" s="1"/>
  <c r="P50" i="16"/>
  <c r="AH50" i="16" s="1"/>
  <c r="P51" i="16"/>
  <c r="AH51" i="16" s="1"/>
  <c r="P52" i="16"/>
  <c r="AH52" i="16" s="1"/>
  <c r="P53" i="16"/>
  <c r="AH53" i="16" s="1"/>
  <c r="P54" i="16"/>
  <c r="AH54" i="16" s="1"/>
  <c r="P55" i="16"/>
  <c r="AH55" i="16" s="1"/>
  <c r="P56" i="16"/>
  <c r="AH56" i="16" s="1"/>
  <c r="M24" i="16"/>
  <c r="M25" i="16"/>
  <c r="M26" i="16"/>
  <c r="N26" i="16"/>
  <c r="M27" i="16"/>
  <c r="N27" i="16"/>
  <c r="M28" i="16"/>
  <c r="N28" i="16"/>
  <c r="M29" i="16"/>
  <c r="N29" i="16"/>
  <c r="M30" i="16"/>
  <c r="N30" i="16"/>
  <c r="M31" i="16"/>
  <c r="N31" i="16"/>
  <c r="M32" i="16"/>
  <c r="N32" i="16"/>
  <c r="M33" i="16"/>
  <c r="N33" i="16"/>
  <c r="M34" i="16"/>
  <c r="N34" i="16"/>
  <c r="M35" i="16"/>
  <c r="N35" i="16"/>
  <c r="M36" i="16"/>
  <c r="N36" i="16"/>
  <c r="M37" i="16"/>
  <c r="N37" i="16"/>
  <c r="M38" i="16"/>
  <c r="N38" i="16"/>
  <c r="M39" i="16"/>
  <c r="N39" i="16"/>
  <c r="M40" i="16"/>
  <c r="N40" i="16"/>
  <c r="M41" i="16"/>
  <c r="N41" i="16"/>
  <c r="M42" i="16"/>
  <c r="N42" i="16"/>
  <c r="M43" i="16"/>
  <c r="N43" i="16"/>
  <c r="M44" i="16"/>
  <c r="N44" i="16"/>
  <c r="M45" i="16"/>
  <c r="N45" i="16"/>
  <c r="M46" i="16"/>
  <c r="N46" i="16"/>
  <c r="M47" i="16"/>
  <c r="N47" i="16"/>
  <c r="M48" i="16"/>
  <c r="N48" i="16"/>
  <c r="M49" i="16"/>
  <c r="N49" i="16"/>
  <c r="M50" i="16"/>
  <c r="N50" i="16"/>
  <c r="M51" i="16"/>
  <c r="N51" i="16"/>
  <c r="M52" i="16"/>
  <c r="N52" i="16"/>
  <c r="M53" i="16"/>
  <c r="N53" i="16"/>
  <c r="M54" i="16"/>
  <c r="N54" i="16"/>
  <c r="M55" i="16"/>
  <c r="N55" i="16"/>
  <c r="M56" i="16"/>
  <c r="N56" i="16"/>
  <c r="N7" i="16"/>
  <c r="N8" i="16"/>
  <c r="I226" i="9" l="1"/>
  <c r="L226" i="9" s="1"/>
  <c r="I240" i="9"/>
  <c r="L240" i="9" s="1"/>
  <c r="I454" i="9"/>
  <c r="L454" i="9" s="1"/>
  <c r="I206" i="9"/>
  <c r="L206" i="9" s="1"/>
  <c r="I316" i="9"/>
  <c r="L316" i="9" s="1"/>
  <c r="I368" i="9"/>
  <c r="L368" i="9" s="1"/>
  <c r="I410" i="9"/>
  <c r="L410" i="9" s="1"/>
  <c r="I93" i="9"/>
  <c r="H90" i="16" s="1"/>
  <c r="I139" i="9"/>
  <c r="L139" i="9" s="1"/>
  <c r="I186" i="9"/>
  <c r="L186" i="9" s="1"/>
  <c r="I76" i="9"/>
  <c r="L76" i="9" s="1"/>
  <c r="I124" i="9"/>
  <c r="L124" i="9" s="1"/>
  <c r="I188" i="9"/>
  <c r="L188" i="9" s="1"/>
  <c r="I235" i="9"/>
  <c r="L235" i="9" s="1"/>
  <c r="I304" i="9"/>
  <c r="L304" i="9" s="1"/>
  <c r="I85" i="9"/>
  <c r="L85" i="9" s="1"/>
  <c r="I249" i="9"/>
  <c r="L249" i="9" s="1"/>
  <c r="I272" i="9"/>
  <c r="L272" i="9" s="1"/>
  <c r="I244" i="9"/>
  <c r="L244" i="9" s="1"/>
  <c r="I335" i="9"/>
  <c r="H332" i="16" s="1"/>
  <c r="I333" i="9"/>
  <c r="L333" i="9" s="1"/>
  <c r="I302" i="9"/>
  <c r="L302" i="9" s="1"/>
  <c r="I303" i="9"/>
  <c r="L303" i="9" s="1"/>
  <c r="I293" i="9"/>
  <c r="H290" i="16" s="1"/>
  <c r="I365" i="9"/>
  <c r="L365" i="9" s="1"/>
  <c r="I470" i="9"/>
  <c r="L470" i="9" s="1"/>
  <c r="I430" i="9"/>
  <c r="L430" i="9" s="1"/>
  <c r="I416" i="9"/>
  <c r="H413" i="16" s="1"/>
  <c r="I462" i="9"/>
  <c r="L462" i="9" s="1"/>
  <c r="I149" i="9"/>
  <c r="L149" i="9" s="1"/>
  <c r="I330" i="9"/>
  <c r="L330" i="9" s="1"/>
  <c r="I451" i="9"/>
  <c r="H448" i="16" s="1"/>
  <c r="I291" i="9"/>
  <c r="L291" i="9" s="1"/>
  <c r="I179" i="9"/>
  <c r="L179" i="9" s="1"/>
  <c r="I301" i="9"/>
  <c r="L301" i="9" s="1"/>
  <c r="N301" i="9" s="1"/>
  <c r="I297" i="16" s="1"/>
  <c r="I374" i="9"/>
  <c r="H371" i="16" s="1"/>
  <c r="I482" i="9"/>
  <c r="L482" i="9" s="1"/>
  <c r="I228" i="9"/>
  <c r="L228" i="9" s="1"/>
  <c r="I120" i="9"/>
  <c r="L120" i="9" s="1"/>
  <c r="I387" i="9"/>
  <c r="L387" i="9" s="1"/>
  <c r="I455" i="9"/>
  <c r="L455" i="9" s="1"/>
  <c r="I80" i="9"/>
  <c r="L80" i="9" s="1"/>
  <c r="I224" i="9"/>
  <c r="L224" i="9" s="1"/>
  <c r="I349" i="9"/>
  <c r="H346" i="16" s="1"/>
  <c r="I167" i="9"/>
  <c r="L167" i="9" s="1"/>
  <c r="I429" i="9"/>
  <c r="L429" i="9" s="1"/>
  <c r="I273" i="9"/>
  <c r="L273" i="9" s="1"/>
  <c r="I478" i="9"/>
  <c r="L478" i="9" s="1"/>
  <c r="I116" i="9"/>
  <c r="L116" i="9" s="1"/>
  <c r="I270" i="9"/>
  <c r="L270" i="9" s="1"/>
  <c r="I393" i="9"/>
  <c r="L393" i="9" s="1"/>
  <c r="I190" i="9"/>
  <c r="H187" i="16" s="1"/>
  <c r="I485" i="9"/>
  <c r="L485" i="9" s="1"/>
  <c r="I169" i="9"/>
  <c r="L169" i="9" s="1"/>
  <c r="I262" i="9"/>
  <c r="L262" i="9" s="1"/>
  <c r="I481" i="9"/>
  <c r="H478" i="16" s="1"/>
  <c r="I113" i="9"/>
  <c r="L113" i="9" s="1"/>
  <c r="I354" i="9"/>
  <c r="L354" i="9" s="1"/>
  <c r="I208" i="9"/>
  <c r="L208" i="9" s="1"/>
  <c r="I91" i="9"/>
  <c r="H88" i="16" s="1"/>
  <c r="I296" i="9"/>
  <c r="L296" i="9" s="1"/>
  <c r="I297" i="9"/>
  <c r="L297" i="9" s="1"/>
  <c r="I446" i="9"/>
  <c r="L446" i="9" s="1"/>
  <c r="I371" i="9"/>
  <c r="L371" i="9" s="1"/>
  <c r="I200" i="9"/>
  <c r="L200" i="9" s="1"/>
  <c r="I114" i="9"/>
  <c r="L114" i="9" s="1"/>
  <c r="I418" i="9"/>
  <c r="L418" i="9" s="1"/>
  <c r="I106" i="9"/>
  <c r="H103" i="16" s="1"/>
  <c r="I141" i="9"/>
  <c r="L141" i="9" s="1"/>
  <c r="I187" i="9"/>
  <c r="L187" i="9" s="1"/>
  <c r="I227" i="9"/>
  <c r="L227" i="9" s="1"/>
  <c r="I127" i="9"/>
  <c r="H124" i="16" s="1"/>
  <c r="I191" i="9"/>
  <c r="L191" i="9" s="1"/>
  <c r="I112" i="9"/>
  <c r="L112" i="9" s="1"/>
  <c r="I312" i="9"/>
  <c r="L312" i="9" s="1"/>
  <c r="I144" i="9"/>
  <c r="L144" i="9" s="1"/>
  <c r="I257" i="9"/>
  <c r="L257" i="9" s="1"/>
  <c r="I276" i="9"/>
  <c r="L276" i="9" s="1"/>
  <c r="I252" i="9"/>
  <c r="L252" i="9" s="1"/>
  <c r="I384" i="9"/>
  <c r="L384" i="9" s="1"/>
  <c r="I340" i="9"/>
  <c r="L340" i="9" s="1"/>
  <c r="I343" i="9"/>
  <c r="L343" i="9" s="1"/>
  <c r="I346" i="9"/>
  <c r="L346" i="9" s="1"/>
  <c r="I298" i="9"/>
  <c r="H295" i="16" s="1"/>
  <c r="I377" i="9"/>
  <c r="L377" i="9" s="1"/>
  <c r="I399" i="9"/>
  <c r="L399" i="9" s="1"/>
  <c r="I438" i="9"/>
  <c r="L438" i="9" s="1"/>
  <c r="I420" i="9"/>
  <c r="H417" i="16" s="1"/>
  <c r="I31" i="9"/>
  <c r="L31" i="9" s="1"/>
  <c r="I151" i="9"/>
  <c r="L151" i="9" s="1"/>
  <c r="I352" i="9"/>
  <c r="L352" i="9" s="1"/>
  <c r="I459" i="9"/>
  <c r="H456" i="16" s="1"/>
  <c r="I348" i="9"/>
  <c r="L348" i="9" s="1"/>
  <c r="I210" i="9"/>
  <c r="L210" i="9" s="1"/>
  <c r="I307" i="9"/>
  <c r="L307" i="9" s="1"/>
  <c r="I375" i="9"/>
  <c r="H372" i="16" s="1"/>
  <c r="I500" i="9"/>
  <c r="L500" i="9" s="1"/>
  <c r="I283" i="9"/>
  <c r="L283" i="9" s="1"/>
  <c r="I147" i="9"/>
  <c r="L147" i="9" s="1"/>
  <c r="I394" i="9"/>
  <c r="L394" i="9" s="1"/>
  <c r="I461" i="9"/>
  <c r="L461" i="9" s="1"/>
  <c r="I94" i="9"/>
  <c r="L94" i="9" s="1"/>
  <c r="I248" i="9"/>
  <c r="L248" i="9" s="1"/>
  <c r="I414" i="9"/>
  <c r="H411" i="16" s="1"/>
  <c r="I314" i="9"/>
  <c r="L314" i="9" s="1"/>
  <c r="I88" i="9"/>
  <c r="L88" i="9" s="1"/>
  <c r="N88" i="9" s="1"/>
  <c r="I84" i="16" s="1"/>
  <c r="I321" i="9"/>
  <c r="L321" i="9" s="1"/>
  <c r="I487" i="9"/>
  <c r="H484" i="16" s="1"/>
  <c r="I158" i="9"/>
  <c r="L158" i="9" s="1"/>
  <c r="I310" i="9"/>
  <c r="L310" i="9" s="1"/>
  <c r="I444" i="9"/>
  <c r="L444" i="9" s="1"/>
  <c r="N444" i="9" s="1"/>
  <c r="I440" i="16" s="1"/>
  <c r="I73" i="9"/>
  <c r="L73" i="9" s="1"/>
  <c r="I229" i="9"/>
  <c r="L229" i="9" s="1"/>
  <c r="I493" i="9"/>
  <c r="L493" i="9" s="1"/>
  <c r="I97" i="9"/>
  <c r="L97" i="9" s="1"/>
  <c r="I183" i="9"/>
  <c r="L183" i="9" s="1"/>
  <c r="I274" i="9"/>
  <c r="L274" i="9" s="1"/>
  <c r="I484" i="9"/>
  <c r="L484" i="9" s="1"/>
  <c r="I165" i="9"/>
  <c r="L165" i="9" s="1"/>
  <c r="I397" i="9"/>
  <c r="H394" i="16" s="1"/>
  <c r="I216" i="9"/>
  <c r="L216" i="9" s="1"/>
  <c r="I175" i="9"/>
  <c r="L175" i="9" s="1"/>
  <c r="I332" i="9"/>
  <c r="L332" i="9" s="1"/>
  <c r="I132" i="9"/>
  <c r="H129" i="16" s="1"/>
  <c r="I468" i="9"/>
  <c r="L468" i="9" s="1"/>
  <c r="I306" i="9"/>
  <c r="L306" i="9" s="1"/>
  <c r="I502" i="9"/>
  <c r="L502" i="9" s="1"/>
  <c r="I107" i="9"/>
  <c r="H104" i="16" s="1"/>
  <c r="I154" i="9"/>
  <c r="L154" i="9" s="1"/>
  <c r="I189" i="9"/>
  <c r="L189" i="9" s="1"/>
  <c r="I231" i="9"/>
  <c r="L231" i="9" s="1"/>
  <c r="I140" i="9"/>
  <c r="H137" i="16" s="1"/>
  <c r="I204" i="9"/>
  <c r="L204" i="9" s="1"/>
  <c r="I146" i="9"/>
  <c r="L146" i="9" s="1"/>
  <c r="I320" i="9"/>
  <c r="L320" i="9" s="1"/>
  <c r="I178" i="9"/>
  <c r="H175" i="16" s="1"/>
  <c r="I271" i="9"/>
  <c r="L271" i="9" s="1"/>
  <c r="I288" i="9"/>
  <c r="L288" i="9" s="1"/>
  <c r="I260" i="9"/>
  <c r="L260" i="9" s="1"/>
  <c r="I259" i="9"/>
  <c r="H256" i="16" s="1"/>
  <c r="I341" i="9"/>
  <c r="L341" i="9" s="1"/>
  <c r="I356" i="9"/>
  <c r="L356" i="9" s="1"/>
  <c r="I362" i="9"/>
  <c r="L362" i="9" s="1"/>
  <c r="I305" i="9"/>
  <c r="H302" i="16" s="1"/>
  <c r="I403" i="9"/>
  <c r="L403" i="9" s="1"/>
  <c r="I401" i="9"/>
  <c r="L401" i="9" s="1"/>
  <c r="I369" i="9"/>
  <c r="L369" i="9" s="1"/>
  <c r="I424" i="9"/>
  <c r="H421" i="16" s="1"/>
  <c r="I30" i="9"/>
  <c r="L30" i="9" s="1"/>
  <c r="I160" i="9"/>
  <c r="L160" i="9" s="1"/>
  <c r="I361" i="9"/>
  <c r="L361" i="9" s="1"/>
  <c r="I467" i="9"/>
  <c r="H464" i="16" s="1"/>
  <c r="I383" i="9"/>
  <c r="L383" i="9" s="1"/>
  <c r="I242" i="9"/>
  <c r="L242" i="9" s="1"/>
  <c r="I308" i="9"/>
  <c r="L308" i="9" s="1"/>
  <c r="I376" i="9"/>
  <c r="H373" i="16" s="1"/>
  <c r="I33" i="9"/>
  <c r="L33" i="9" s="1"/>
  <c r="I294" i="9"/>
  <c r="L294" i="9" s="1"/>
  <c r="I174" i="9"/>
  <c r="L174" i="9" s="1"/>
  <c r="I406" i="9"/>
  <c r="H403" i="16" s="1"/>
  <c r="I483" i="9"/>
  <c r="L483" i="9" s="1"/>
  <c r="I98" i="9"/>
  <c r="L98" i="9" s="1"/>
  <c r="I265" i="9"/>
  <c r="L265" i="9" s="1"/>
  <c r="I427" i="9"/>
  <c r="H424" i="16" s="1"/>
  <c r="I373" i="9"/>
  <c r="L373" i="9" s="1"/>
  <c r="I96" i="9"/>
  <c r="L96" i="9" s="1"/>
  <c r="I334" i="9"/>
  <c r="L334" i="9" s="1"/>
  <c r="I184" i="9"/>
  <c r="H181" i="16" s="1"/>
  <c r="I319" i="9"/>
  <c r="L319" i="9" s="1"/>
  <c r="I460" i="9"/>
  <c r="L460" i="9" s="1"/>
  <c r="I100" i="9"/>
  <c r="L100" i="9" s="1"/>
  <c r="I245" i="9"/>
  <c r="H242" i="16" s="1"/>
  <c r="I495" i="9"/>
  <c r="L495" i="9" s="1"/>
  <c r="I121" i="9"/>
  <c r="L121" i="9" s="1"/>
  <c r="I196" i="9"/>
  <c r="L196" i="9" s="1"/>
  <c r="I275" i="9"/>
  <c r="H272" i="16" s="1"/>
  <c r="I496" i="9"/>
  <c r="L496" i="9" s="1"/>
  <c r="I177" i="9"/>
  <c r="L177" i="9" s="1"/>
  <c r="I236" i="9"/>
  <c r="L236" i="9" s="1"/>
  <c r="I86" i="9"/>
  <c r="H83" i="16" s="1"/>
  <c r="I111" i="9"/>
  <c r="L111" i="9" s="1"/>
  <c r="I194" i="9"/>
  <c r="L194" i="9" s="1"/>
  <c r="I479" i="9"/>
  <c r="L479" i="9" s="1"/>
  <c r="I443" i="9"/>
  <c r="H440" i="16" s="1"/>
  <c r="I105" i="9"/>
  <c r="L105" i="9" s="1"/>
  <c r="I498" i="9"/>
  <c r="L498" i="9" s="1"/>
  <c r="I256" i="9"/>
  <c r="L256" i="9" s="1"/>
  <c r="I342" i="9"/>
  <c r="H339" i="16" s="1"/>
  <c r="I74" i="9"/>
  <c r="L74" i="9" s="1"/>
  <c r="I109" i="9"/>
  <c r="L109" i="9" s="1"/>
  <c r="I155" i="9"/>
  <c r="L155" i="9" s="1"/>
  <c r="N155" i="9" s="1"/>
  <c r="I151" i="16" s="1"/>
  <c r="I202" i="9"/>
  <c r="H199" i="16" s="1"/>
  <c r="I95" i="9"/>
  <c r="L95" i="9" s="1"/>
  <c r="I143" i="9"/>
  <c r="L143" i="9" s="1"/>
  <c r="I212" i="9"/>
  <c r="L212" i="9" s="1"/>
  <c r="I181" i="9"/>
  <c r="H178" i="16" s="1"/>
  <c r="I328" i="9"/>
  <c r="L328" i="9" s="1"/>
  <c r="I197" i="9"/>
  <c r="L197" i="9" s="1"/>
  <c r="I287" i="9"/>
  <c r="L287" i="9" s="1"/>
  <c r="I292" i="9"/>
  <c r="H289" i="16" s="1"/>
  <c r="I239" i="9"/>
  <c r="L239" i="9" s="1"/>
  <c r="I324" i="9"/>
  <c r="L324" i="9" s="1"/>
  <c r="I357" i="9"/>
  <c r="L357" i="9" s="1"/>
  <c r="I359" i="9"/>
  <c r="H356" i="16" s="1"/>
  <c r="I372" i="9"/>
  <c r="L372" i="9" s="1"/>
  <c r="I311" i="9"/>
  <c r="L311" i="9" s="1"/>
  <c r="I411" i="9"/>
  <c r="L411" i="9" s="1"/>
  <c r="I407" i="9"/>
  <c r="H404" i="16" s="1"/>
  <c r="I396" i="9"/>
  <c r="L396" i="9" s="1"/>
  <c r="I425" i="9"/>
  <c r="L425" i="9" s="1"/>
  <c r="I83" i="9"/>
  <c r="L83" i="9" s="1"/>
  <c r="N83" i="9" s="1"/>
  <c r="I79" i="16" s="1"/>
  <c r="I213" i="9"/>
  <c r="H210" i="16" s="1"/>
  <c r="I364" i="9"/>
  <c r="L364" i="9" s="1"/>
  <c r="I473" i="9"/>
  <c r="L473" i="9" s="1"/>
  <c r="I437" i="9"/>
  <c r="L437" i="9" s="1"/>
  <c r="I253" i="9"/>
  <c r="L253" i="9" s="1"/>
  <c r="I309" i="9"/>
  <c r="L309" i="9" s="1"/>
  <c r="I388" i="9"/>
  <c r="L388" i="9" s="1"/>
  <c r="I463" i="9"/>
  <c r="L463" i="9" s="1"/>
  <c r="I379" i="9"/>
  <c r="H376" i="16" s="1"/>
  <c r="I180" i="9"/>
  <c r="L180" i="9" s="1"/>
  <c r="I421" i="9"/>
  <c r="L421" i="9" s="1"/>
  <c r="I199" i="9"/>
  <c r="L199" i="9" s="1"/>
  <c r="I119" i="9"/>
  <c r="H116" i="16" s="1"/>
  <c r="I313" i="9"/>
  <c r="L313" i="9" s="1"/>
  <c r="I435" i="9"/>
  <c r="L435" i="9" s="1"/>
  <c r="I422" i="9"/>
  <c r="L422" i="9" s="1"/>
  <c r="I115" i="9"/>
  <c r="H112" i="16" s="1"/>
  <c r="I370" i="9"/>
  <c r="L370" i="9" s="1"/>
  <c r="I195" i="9"/>
  <c r="L195" i="9" s="1"/>
  <c r="I344" i="9"/>
  <c r="L344" i="9" s="1"/>
  <c r="I488" i="9"/>
  <c r="H485" i="16" s="1"/>
  <c r="I102" i="9"/>
  <c r="L102" i="9" s="1"/>
  <c r="I268" i="9"/>
  <c r="L268" i="9" s="1"/>
  <c r="I339" i="9"/>
  <c r="L339" i="9" s="1"/>
  <c r="I129" i="9"/>
  <c r="H126" i="16" s="1"/>
  <c r="I198" i="9"/>
  <c r="L198" i="9" s="1"/>
  <c r="I278" i="9"/>
  <c r="L278" i="9" s="1"/>
  <c r="I475" i="9"/>
  <c r="L475" i="9" s="1"/>
  <c r="I182" i="9"/>
  <c r="H179" i="16" s="1"/>
  <c r="I258" i="9"/>
  <c r="L258" i="9" s="1"/>
  <c r="Y397" i="5"/>
  <c r="O402" i="9" s="1"/>
  <c r="I402" i="9"/>
  <c r="I173" i="9"/>
  <c r="L173" i="9" s="1"/>
  <c r="I237" i="9"/>
  <c r="H234" i="16" s="1"/>
  <c r="I286" i="9"/>
  <c r="L286" i="9" s="1"/>
  <c r="I327" i="9"/>
  <c r="L327" i="9" s="1"/>
  <c r="I32" i="9"/>
  <c r="L32" i="9" s="1"/>
  <c r="I345" i="9"/>
  <c r="H342" i="16" s="1"/>
  <c r="I152" i="9"/>
  <c r="L152" i="9" s="1"/>
  <c r="I185" i="9"/>
  <c r="L185" i="9" s="1"/>
  <c r="I254" i="9"/>
  <c r="L254" i="9" s="1"/>
  <c r="I75" i="9"/>
  <c r="H72" i="16" s="1"/>
  <c r="I122" i="9"/>
  <c r="L122" i="9" s="1"/>
  <c r="I157" i="9"/>
  <c r="L157" i="9" s="1"/>
  <c r="I203" i="9"/>
  <c r="L203" i="9" s="1"/>
  <c r="I79" i="9"/>
  <c r="L79" i="9" s="1"/>
  <c r="I156" i="9"/>
  <c r="L156" i="9" s="1"/>
  <c r="I207" i="9"/>
  <c r="L207" i="9" s="1"/>
  <c r="I225" i="9"/>
  <c r="L225" i="9" s="1"/>
  <c r="I336" i="9"/>
  <c r="H333" i="16" s="1"/>
  <c r="I205" i="9"/>
  <c r="L205" i="9" s="1"/>
  <c r="I101" i="9"/>
  <c r="L101" i="9" s="1"/>
  <c r="I82" i="9"/>
  <c r="L82" i="9" s="1"/>
  <c r="I255" i="9"/>
  <c r="H252" i="16" s="1"/>
  <c r="I337" i="9"/>
  <c r="L337" i="9" s="1"/>
  <c r="I360" i="9"/>
  <c r="L360" i="9" s="1"/>
  <c r="I391" i="9"/>
  <c r="L391" i="9" s="1"/>
  <c r="N391" i="9" s="1"/>
  <c r="I387" i="16" s="1"/>
  <c r="I380" i="9"/>
  <c r="H377" i="16" s="1"/>
  <c r="I318" i="9"/>
  <c r="L318" i="9" s="1"/>
  <c r="I419" i="9"/>
  <c r="L419" i="9" s="1"/>
  <c r="I409" i="9"/>
  <c r="L409" i="9" s="1"/>
  <c r="I400" i="9"/>
  <c r="L400" i="9" s="1"/>
  <c r="I433" i="9"/>
  <c r="L433" i="9" s="1"/>
  <c r="I104" i="9"/>
  <c r="L104" i="9" s="1"/>
  <c r="I266" i="9"/>
  <c r="L266" i="9" s="1"/>
  <c r="I378" i="9"/>
  <c r="H375" i="16" s="1"/>
  <c r="I476" i="9"/>
  <c r="L476" i="9" s="1"/>
  <c r="I486" i="9"/>
  <c r="L486" i="9" s="1"/>
  <c r="I264" i="9"/>
  <c r="L264" i="9" s="1"/>
  <c r="I350" i="9"/>
  <c r="H347" i="16" s="1"/>
  <c r="I398" i="9"/>
  <c r="L398" i="9" s="1"/>
  <c r="I471" i="9"/>
  <c r="L471" i="9" s="1"/>
  <c r="I480" i="9"/>
  <c r="L480" i="9" s="1"/>
  <c r="I263" i="9"/>
  <c r="L263" i="9" s="1"/>
  <c r="I431" i="9"/>
  <c r="L431" i="9" s="1"/>
  <c r="I347" i="9"/>
  <c r="L347" i="9" s="1"/>
  <c r="I142" i="9"/>
  <c r="L142" i="9" s="1"/>
  <c r="I323" i="9"/>
  <c r="H320" i="16" s="1"/>
  <c r="I489" i="9"/>
  <c r="L489" i="9" s="1"/>
  <c r="I464" i="9"/>
  <c r="L464" i="9" s="1"/>
  <c r="I133" i="9"/>
  <c r="L133" i="9" s="1"/>
  <c r="I386" i="9"/>
  <c r="H383" i="16" s="1"/>
  <c r="I29" i="9"/>
  <c r="L29" i="9" s="1"/>
  <c r="N29" i="9" s="1"/>
  <c r="I25" i="16" s="1"/>
  <c r="AG25" i="16" s="1"/>
  <c r="I209" i="9"/>
  <c r="L209" i="9" s="1"/>
  <c r="I353" i="9"/>
  <c r="L353" i="9" s="1"/>
  <c r="I494" i="9"/>
  <c r="H491" i="16" s="1"/>
  <c r="I118" i="9"/>
  <c r="L118" i="9" s="1"/>
  <c r="I269" i="9"/>
  <c r="L269" i="9" s="1"/>
  <c r="I426" i="9"/>
  <c r="L426" i="9" s="1"/>
  <c r="I137" i="9"/>
  <c r="H134" i="16" s="1"/>
  <c r="I238" i="9"/>
  <c r="L238" i="9" s="1"/>
  <c r="I290" i="9"/>
  <c r="L290" i="9" s="1"/>
  <c r="I434" i="9"/>
  <c r="L434" i="9" s="1"/>
  <c r="N434" i="9" s="1"/>
  <c r="I430" i="16" s="1"/>
  <c r="I193" i="9"/>
  <c r="H190" i="16" s="1"/>
  <c r="I138" i="9"/>
  <c r="L138" i="9" s="1"/>
  <c r="I218" i="9"/>
  <c r="L218" i="9" s="1"/>
  <c r="I295" i="9"/>
  <c r="L295" i="9" s="1"/>
  <c r="I412" i="9"/>
  <c r="H409" i="16" s="1"/>
  <c r="I300" i="9"/>
  <c r="L300" i="9" s="1"/>
  <c r="I448" i="9"/>
  <c r="L448" i="9" s="1"/>
  <c r="I201" i="9"/>
  <c r="L201" i="9" s="1"/>
  <c r="I161" i="9"/>
  <c r="H158" i="16" s="1"/>
  <c r="I77" i="9"/>
  <c r="L77" i="9" s="1"/>
  <c r="I123" i="9"/>
  <c r="L123" i="9" s="1"/>
  <c r="I170" i="9"/>
  <c r="L170" i="9" s="1"/>
  <c r="I211" i="9"/>
  <c r="H208" i="16" s="1"/>
  <c r="I92" i="9"/>
  <c r="L92" i="9" s="1"/>
  <c r="I159" i="9"/>
  <c r="L159" i="9" s="1"/>
  <c r="I215" i="9"/>
  <c r="L215" i="9" s="1"/>
  <c r="I230" i="9"/>
  <c r="H227" i="16" s="1"/>
  <c r="I128" i="9"/>
  <c r="L128" i="9" s="1"/>
  <c r="I221" i="9"/>
  <c r="L221" i="9" s="1"/>
  <c r="I214" i="9"/>
  <c r="L214" i="9" s="1"/>
  <c r="I117" i="9"/>
  <c r="L117" i="9" s="1"/>
  <c r="I261" i="9"/>
  <c r="L261" i="9" s="1"/>
  <c r="I192" i="9"/>
  <c r="L192" i="9" s="1"/>
  <c r="I251" i="9"/>
  <c r="H248" i="16" s="1"/>
  <c r="I280" i="9"/>
  <c r="H277" i="16" s="1"/>
  <c r="I392" i="9"/>
  <c r="L392" i="9" s="1"/>
  <c r="N392" i="9" s="1"/>
  <c r="I388" i="16" s="1"/>
  <c r="I436" i="9"/>
  <c r="L436" i="9" s="1"/>
  <c r="I428" i="9"/>
  <c r="L428" i="9" s="1"/>
  <c r="I415" i="9"/>
  <c r="H412" i="16" s="1"/>
  <c r="I404" i="9"/>
  <c r="L404" i="9" s="1"/>
  <c r="N404" i="9" s="1"/>
  <c r="I400" i="16" s="1"/>
  <c r="I441" i="9"/>
  <c r="L441" i="9" s="1"/>
  <c r="I126" i="9"/>
  <c r="L126" i="9" s="1"/>
  <c r="I267" i="9"/>
  <c r="H264" i="16" s="1"/>
  <c r="I385" i="9"/>
  <c r="L385" i="9" s="1"/>
  <c r="I501" i="9"/>
  <c r="L501" i="9" s="1"/>
  <c r="I499" i="9"/>
  <c r="L499" i="9" s="1"/>
  <c r="I285" i="9"/>
  <c r="H282" i="16" s="1"/>
  <c r="I351" i="9"/>
  <c r="L351" i="9" s="1"/>
  <c r="I413" i="9"/>
  <c r="L413" i="9" s="1"/>
  <c r="I490" i="9"/>
  <c r="L490" i="9" s="1"/>
  <c r="I497" i="9"/>
  <c r="L497" i="9" s="1"/>
  <c r="I277" i="9"/>
  <c r="L277" i="9" s="1"/>
  <c r="I439" i="9"/>
  <c r="L439" i="9" s="1"/>
  <c r="I382" i="9"/>
  <c r="H379" i="16" s="1"/>
  <c r="I148" i="9"/>
  <c r="H145" i="16" s="1"/>
  <c r="I325" i="9"/>
  <c r="L325" i="9" s="1"/>
  <c r="I491" i="9"/>
  <c r="L491" i="9" s="1"/>
  <c r="L135" i="9"/>
  <c r="I135" i="9"/>
  <c r="L453" i="9"/>
  <c r="I453" i="9"/>
  <c r="L87" i="9"/>
  <c r="I87" i="9"/>
  <c r="L222" i="9"/>
  <c r="I222" i="9"/>
  <c r="L366" i="9"/>
  <c r="I366" i="9"/>
  <c r="L89" i="9"/>
  <c r="I89" i="9"/>
  <c r="L134" i="9"/>
  <c r="I134" i="9"/>
  <c r="L281" i="9"/>
  <c r="I281" i="9"/>
  <c r="L474" i="9"/>
  <c r="I474" i="9"/>
  <c r="L145" i="9"/>
  <c r="I145" i="9"/>
  <c r="L246" i="9"/>
  <c r="I246" i="9"/>
  <c r="L355" i="9"/>
  <c r="I355" i="9"/>
  <c r="L458" i="9"/>
  <c r="I458" i="9"/>
  <c r="L217" i="9"/>
  <c r="I217" i="9"/>
  <c r="L78" i="9"/>
  <c r="I78" i="9"/>
  <c r="L234" i="9"/>
  <c r="I234" i="9"/>
  <c r="L322" i="9"/>
  <c r="I322" i="9"/>
  <c r="L423" i="9"/>
  <c r="I423" i="9"/>
  <c r="L103" i="9"/>
  <c r="I103" i="9"/>
  <c r="L447" i="9"/>
  <c r="I447" i="9"/>
  <c r="L477" i="9"/>
  <c r="I477" i="9"/>
  <c r="L166" i="9"/>
  <c r="I166" i="9"/>
  <c r="L90" i="9"/>
  <c r="I90" i="9"/>
  <c r="L125" i="9"/>
  <c r="I125" i="9"/>
  <c r="L171" i="9"/>
  <c r="I171" i="9"/>
  <c r="L219" i="9"/>
  <c r="I219" i="9"/>
  <c r="L108" i="9"/>
  <c r="I108" i="9"/>
  <c r="L172" i="9"/>
  <c r="I172" i="9"/>
  <c r="L223" i="9"/>
  <c r="I223" i="9"/>
  <c r="L241" i="9"/>
  <c r="I241" i="9"/>
  <c r="L162" i="9"/>
  <c r="I162" i="9"/>
  <c r="L232" i="9"/>
  <c r="I232" i="9"/>
  <c r="L220" i="9"/>
  <c r="I220" i="9"/>
  <c r="L176" i="9"/>
  <c r="I176" i="9"/>
  <c r="L317" i="9"/>
  <c r="I317" i="9"/>
  <c r="L247" i="9"/>
  <c r="I247" i="9"/>
  <c r="L279" i="9"/>
  <c r="I279" i="9"/>
  <c r="L282" i="9"/>
  <c r="I282" i="9"/>
  <c r="L243" i="9"/>
  <c r="I243" i="9"/>
  <c r="L465" i="9"/>
  <c r="I465" i="9"/>
  <c r="L449" i="9"/>
  <c r="I449" i="9"/>
  <c r="L417" i="9"/>
  <c r="I417" i="9"/>
  <c r="L408" i="9"/>
  <c r="I408" i="9"/>
  <c r="L457" i="9"/>
  <c r="I457" i="9"/>
  <c r="L130" i="9"/>
  <c r="I130" i="9"/>
  <c r="L326" i="9"/>
  <c r="I326" i="9"/>
  <c r="L405" i="9"/>
  <c r="I405" i="9"/>
  <c r="L503" i="9"/>
  <c r="I503" i="9"/>
  <c r="L84" i="9"/>
  <c r="I84" i="9"/>
  <c r="L289" i="9"/>
  <c r="I289" i="9"/>
  <c r="L363" i="9"/>
  <c r="I363" i="9"/>
  <c r="L452" i="9"/>
  <c r="I452" i="9"/>
  <c r="L99" i="9"/>
  <c r="I99" i="9"/>
  <c r="L315" i="9"/>
  <c r="I315" i="9"/>
  <c r="L445" i="9"/>
  <c r="I445" i="9"/>
  <c r="L395" i="9"/>
  <c r="I395" i="9"/>
  <c r="L168" i="9"/>
  <c r="I168" i="9"/>
  <c r="L338" i="9"/>
  <c r="I338" i="9"/>
  <c r="L492" i="9"/>
  <c r="I492" i="9"/>
  <c r="L284" i="9"/>
  <c r="I284" i="9"/>
  <c r="L163" i="9"/>
  <c r="I163" i="9"/>
  <c r="L469" i="9"/>
  <c r="I469" i="9"/>
  <c r="L110" i="9"/>
  <c r="I110" i="9"/>
  <c r="L233" i="9"/>
  <c r="I233" i="9"/>
  <c r="L367" i="9"/>
  <c r="I367" i="9"/>
  <c r="L131" i="9"/>
  <c r="I131" i="9"/>
  <c r="L150" i="9"/>
  <c r="I150" i="9"/>
  <c r="L358" i="9"/>
  <c r="I358" i="9"/>
  <c r="L164" i="9"/>
  <c r="I164" i="9"/>
  <c r="L250" i="9"/>
  <c r="I250" i="9"/>
  <c r="L381" i="9"/>
  <c r="I381" i="9"/>
  <c r="L466" i="9"/>
  <c r="I466" i="9"/>
  <c r="L331" i="9"/>
  <c r="I331" i="9"/>
  <c r="L136" i="9"/>
  <c r="I136" i="9"/>
  <c r="AE23" i="16"/>
  <c r="L402" i="9"/>
  <c r="Y385" i="5"/>
  <c r="O390" i="9" s="1"/>
  <c r="L390" i="9"/>
  <c r="AK88" i="9"/>
  <c r="H441" i="16"/>
  <c r="Y81" i="5"/>
  <c r="O86" i="9" s="1"/>
  <c r="Y435" i="5"/>
  <c r="O440" i="9" s="1"/>
  <c r="L440" i="9"/>
  <c r="Y437" i="5"/>
  <c r="O442" i="9" s="1"/>
  <c r="L442" i="9"/>
  <c r="N442" i="9" s="1"/>
  <c r="I438" i="16" s="1"/>
  <c r="Y427" i="5"/>
  <c r="O432" i="9" s="1"/>
  <c r="L432" i="9"/>
  <c r="Y294" i="5"/>
  <c r="O299" i="9" s="1"/>
  <c r="L299" i="9"/>
  <c r="Y500" i="5"/>
  <c r="O505" i="9" s="1"/>
  <c r="L505" i="9"/>
  <c r="AD391" i="9"/>
  <c r="Y451" i="5"/>
  <c r="O456" i="9" s="1"/>
  <c r="L456" i="9"/>
  <c r="Y148" i="5"/>
  <c r="O153" i="9" s="1"/>
  <c r="L153" i="9"/>
  <c r="AD444" i="9"/>
  <c r="Y499" i="5"/>
  <c r="O504" i="9" s="1"/>
  <c r="L504" i="9"/>
  <c r="Y384" i="5"/>
  <c r="O389" i="9" s="1"/>
  <c r="L389" i="9"/>
  <c r="Y467" i="5"/>
  <c r="O472" i="9" s="1"/>
  <c r="L472" i="9"/>
  <c r="Y324" i="5"/>
  <c r="O329" i="9" s="1"/>
  <c r="L329" i="9"/>
  <c r="Y445" i="5"/>
  <c r="O450" i="9" s="1"/>
  <c r="L450" i="9"/>
  <c r="Y76" i="5"/>
  <c r="O81" i="9" s="1"/>
  <c r="L81" i="9"/>
  <c r="AK444" i="9"/>
  <c r="H389" i="16"/>
  <c r="H27" i="16"/>
  <c r="AK458" i="9"/>
  <c r="H455" i="16"/>
  <c r="AD474" i="9"/>
  <c r="H471" i="16"/>
  <c r="H26" i="16"/>
  <c r="AE83" i="9"/>
  <c r="H80" i="16"/>
  <c r="AE331" i="9"/>
  <c r="H328" i="16"/>
  <c r="AE88" i="9"/>
  <c r="H85" i="16"/>
  <c r="AK391" i="9"/>
  <c r="N28" i="9"/>
  <c r="H152" i="16"/>
  <c r="H449" i="16"/>
  <c r="AD88" i="9"/>
  <c r="AD83" i="9"/>
  <c r="AE458" i="9"/>
  <c r="AD458" i="9"/>
  <c r="AE444" i="9"/>
  <c r="Y70" i="5"/>
  <c r="O75" i="9" s="1"/>
  <c r="H74" i="16"/>
  <c r="Y88" i="5"/>
  <c r="O93" i="9" s="1"/>
  <c r="H92" i="16"/>
  <c r="Y117" i="5"/>
  <c r="O122" i="9" s="1"/>
  <c r="H121" i="16"/>
  <c r="Y134" i="5"/>
  <c r="O139" i="9" s="1"/>
  <c r="H138" i="16"/>
  <c r="Y152" i="5"/>
  <c r="O157" i="9" s="1"/>
  <c r="H156" i="16"/>
  <c r="Y181" i="5"/>
  <c r="O186" i="9" s="1"/>
  <c r="H185" i="16"/>
  <c r="Y198" i="5"/>
  <c r="O203" i="9" s="1"/>
  <c r="H202" i="16"/>
  <c r="Y71" i="5"/>
  <c r="O76" i="9" s="1"/>
  <c r="H75" i="16"/>
  <c r="Y74" i="5"/>
  <c r="O79" i="9" s="1"/>
  <c r="Y119" i="5"/>
  <c r="O124" i="9" s="1"/>
  <c r="Y151" i="5"/>
  <c r="O156" i="9" s="1"/>
  <c r="H155" i="16"/>
  <c r="Y183" i="5"/>
  <c r="O188" i="9" s="1"/>
  <c r="Y202" i="5"/>
  <c r="O207" i="9" s="1"/>
  <c r="H206" i="16"/>
  <c r="Y230" i="5"/>
  <c r="O235" i="9" s="1"/>
  <c r="Y220" i="5"/>
  <c r="O225" i="9" s="1"/>
  <c r="H224" i="16"/>
  <c r="Y299" i="5"/>
  <c r="O304" i="9" s="1"/>
  <c r="H303" i="16"/>
  <c r="Y331" i="5"/>
  <c r="O336" i="9" s="1"/>
  <c r="H335" i="16"/>
  <c r="Y80" i="5"/>
  <c r="O85" i="9" s="1"/>
  <c r="H84" i="16"/>
  <c r="Y200" i="5"/>
  <c r="O205" i="9" s="1"/>
  <c r="H204" i="16"/>
  <c r="Y244" i="5"/>
  <c r="O249" i="9" s="1"/>
  <c r="Y96" i="5"/>
  <c r="O101" i="9" s="1"/>
  <c r="H100" i="16"/>
  <c r="Y267" i="5"/>
  <c r="O272" i="9" s="1"/>
  <c r="H271" i="16"/>
  <c r="Y77" i="5"/>
  <c r="O82" i="9" s="1"/>
  <c r="H81" i="16"/>
  <c r="Y239" i="5"/>
  <c r="O244" i="9" s="1"/>
  <c r="H243" i="16"/>
  <c r="Y250" i="5"/>
  <c r="O255" i="9" s="1"/>
  <c r="H254" i="16"/>
  <c r="Y330" i="5"/>
  <c r="O335" i="9" s="1"/>
  <c r="H334" i="16"/>
  <c r="Y332" i="5"/>
  <c r="O337" i="9" s="1"/>
  <c r="H336" i="16"/>
  <c r="Y328" i="5"/>
  <c r="O333" i="9" s="1"/>
  <c r="Y355" i="5"/>
  <c r="O360" i="9" s="1"/>
  <c r="H359" i="16"/>
  <c r="Y297" i="5"/>
  <c r="O302" i="9" s="1"/>
  <c r="H301" i="16"/>
  <c r="Y386" i="5"/>
  <c r="O391" i="9" s="1"/>
  <c r="H390" i="16"/>
  <c r="Y298" i="5"/>
  <c r="O303" i="9" s="1"/>
  <c r="Y375" i="5"/>
  <c r="O380" i="9" s="1"/>
  <c r="Y288" i="5"/>
  <c r="O293" i="9" s="1"/>
  <c r="H292" i="16"/>
  <c r="Y313" i="5"/>
  <c r="O318" i="9" s="1"/>
  <c r="H317" i="16"/>
  <c r="Y360" i="5"/>
  <c r="O365" i="9" s="1"/>
  <c r="H364" i="16"/>
  <c r="Y414" i="5"/>
  <c r="O419" i="9" s="1"/>
  <c r="H418" i="16"/>
  <c r="Y465" i="5"/>
  <c r="O470" i="9" s="1"/>
  <c r="Y404" i="5"/>
  <c r="O409" i="9" s="1"/>
  <c r="H408" i="16"/>
  <c r="Y425" i="5"/>
  <c r="O430" i="9" s="1"/>
  <c r="Y395" i="5"/>
  <c r="O400" i="9" s="1"/>
  <c r="Y411" i="5"/>
  <c r="O416" i="9" s="1"/>
  <c r="H415" i="16"/>
  <c r="Y428" i="5"/>
  <c r="O433" i="9" s="1"/>
  <c r="H432" i="16"/>
  <c r="Y457" i="5"/>
  <c r="O462" i="9" s="1"/>
  <c r="H461" i="16"/>
  <c r="Y78" i="5"/>
  <c r="H82" i="16"/>
  <c r="Y127" i="5"/>
  <c r="O132" i="9" s="1"/>
  <c r="H131" i="16"/>
  <c r="Y208" i="5"/>
  <c r="O213" i="9" s="1"/>
  <c r="H212" i="16"/>
  <c r="Y322" i="5"/>
  <c r="O327" i="9" s="1"/>
  <c r="Y359" i="5"/>
  <c r="O364" i="9" s="1"/>
  <c r="H363" i="16"/>
  <c r="Y438" i="5"/>
  <c r="O443" i="9" s="1"/>
  <c r="H442" i="16"/>
  <c r="Y468" i="5"/>
  <c r="O473" i="9" s="1"/>
  <c r="H472" i="16"/>
  <c r="Y201" i="5"/>
  <c r="O206" i="9" s="1"/>
  <c r="H205" i="16"/>
  <c r="Y432" i="5"/>
  <c r="O437" i="9" s="1"/>
  <c r="H436" i="16"/>
  <c r="Y98" i="5"/>
  <c r="O103" i="9" s="1"/>
  <c r="H102" i="16"/>
  <c r="Y248" i="5"/>
  <c r="O253" i="9" s="1"/>
  <c r="Y295" i="5"/>
  <c r="O300" i="9" s="1"/>
  <c r="H299" i="16"/>
  <c r="Y304" i="5"/>
  <c r="O309" i="9" s="1"/>
  <c r="H308" i="16"/>
  <c r="Y366" i="5"/>
  <c r="O371" i="9" s="1"/>
  <c r="H370" i="16"/>
  <c r="Y383" i="5"/>
  <c r="O388" i="9" s="1"/>
  <c r="Y463" i="5"/>
  <c r="O468" i="9" s="1"/>
  <c r="H467" i="16"/>
  <c r="Y458" i="5"/>
  <c r="O463" i="9" s="1"/>
  <c r="H462" i="16"/>
  <c r="Y27" i="5"/>
  <c r="O32" i="9" s="1"/>
  <c r="Y374" i="5"/>
  <c r="O379" i="9" s="1"/>
  <c r="H378" i="16"/>
  <c r="Y100" i="5"/>
  <c r="O105" i="9" s="1"/>
  <c r="Y175" i="5"/>
  <c r="O180" i="9" s="1"/>
  <c r="Y311" i="5"/>
  <c r="O316" i="9" s="1"/>
  <c r="H315" i="16"/>
  <c r="Y416" i="5"/>
  <c r="O421" i="9" s="1"/>
  <c r="H420" i="16"/>
  <c r="Y442" i="5"/>
  <c r="O447" i="9" s="1"/>
  <c r="H446" i="16"/>
  <c r="Y194" i="5"/>
  <c r="O199" i="9" s="1"/>
  <c r="H198" i="16"/>
  <c r="Y443" i="5"/>
  <c r="O448" i="9" s="1"/>
  <c r="Y114" i="5"/>
  <c r="O119" i="9" s="1"/>
  <c r="H118" i="16"/>
  <c r="Y195" i="5"/>
  <c r="O200" i="9" s="1"/>
  <c r="Y308" i="5"/>
  <c r="O313" i="9" s="1"/>
  <c r="H312" i="16"/>
  <c r="Y340" i="5"/>
  <c r="O345" i="9" s="1"/>
  <c r="H344" i="16"/>
  <c r="Y430" i="5"/>
  <c r="O435" i="9" s="1"/>
  <c r="H434" i="16"/>
  <c r="Y493" i="5"/>
  <c r="O498" i="9" s="1"/>
  <c r="H497" i="16"/>
  <c r="Y417" i="5"/>
  <c r="O422" i="9" s="1"/>
  <c r="Y301" i="5"/>
  <c r="O306" i="9" s="1"/>
  <c r="H305" i="16"/>
  <c r="Y110" i="5"/>
  <c r="O115" i="9" s="1"/>
  <c r="H114" i="16"/>
  <c r="Y196" i="5"/>
  <c r="O201" i="9" s="1"/>
  <c r="H200" i="16"/>
  <c r="Y365" i="5"/>
  <c r="O370" i="9" s="1"/>
  <c r="H369" i="16"/>
  <c r="Y472" i="5"/>
  <c r="O477" i="9" s="1"/>
  <c r="H476" i="16"/>
  <c r="Y109" i="5"/>
  <c r="O114" i="9" s="1"/>
  <c r="H113" i="16"/>
  <c r="Y190" i="5"/>
  <c r="O195" i="9" s="1"/>
  <c r="H194" i="16"/>
  <c r="Y251" i="5"/>
  <c r="O256" i="9" s="1"/>
  <c r="H255" i="16"/>
  <c r="Y339" i="5"/>
  <c r="O344" i="9" s="1"/>
  <c r="H343" i="16"/>
  <c r="Y363" i="5"/>
  <c r="O368" i="9" s="1"/>
  <c r="H367" i="16"/>
  <c r="Y483" i="5"/>
  <c r="O488" i="9" s="1"/>
  <c r="H487" i="16"/>
  <c r="Y126" i="5"/>
  <c r="O131" i="9" s="1"/>
  <c r="H130" i="16"/>
  <c r="N458" i="9"/>
  <c r="I454" i="16" s="1"/>
  <c r="Y95" i="5"/>
  <c r="O100" i="9" s="1"/>
  <c r="H99" i="16"/>
  <c r="Y145" i="5"/>
  <c r="O150" i="9" s="1"/>
  <c r="H149" i="16"/>
  <c r="Y240" i="5"/>
  <c r="O245" i="9" s="1"/>
  <c r="H244" i="16"/>
  <c r="Y353" i="5"/>
  <c r="O358" i="9" s="1"/>
  <c r="H357" i="16"/>
  <c r="Y490" i="5"/>
  <c r="O495" i="9" s="1"/>
  <c r="Z385" i="5"/>
  <c r="Y469" i="5"/>
  <c r="O474" i="9" s="1"/>
  <c r="H473" i="16"/>
  <c r="Y132" i="5"/>
  <c r="O137" i="9" s="1"/>
  <c r="H136" i="16"/>
  <c r="Y164" i="5"/>
  <c r="O169" i="9" s="1"/>
  <c r="H168" i="16"/>
  <c r="Y233" i="5"/>
  <c r="O238" i="9" s="1"/>
  <c r="H237" i="16"/>
  <c r="Y257" i="5"/>
  <c r="O262" i="9" s="1"/>
  <c r="H261" i="16"/>
  <c r="Y285" i="5"/>
  <c r="O290" i="9" s="1"/>
  <c r="Y476" i="5"/>
  <c r="O481" i="9" s="1"/>
  <c r="H480" i="16"/>
  <c r="Y497" i="5"/>
  <c r="O502" i="9" s="1"/>
  <c r="Y177" i="5"/>
  <c r="O182" i="9" s="1"/>
  <c r="Y337" i="5"/>
  <c r="O342" i="9" s="1"/>
  <c r="H341" i="16"/>
  <c r="Y131" i="5"/>
  <c r="O136" i="9" s="1"/>
  <c r="H135" i="16"/>
  <c r="Y231" i="5"/>
  <c r="O236" i="9" s="1"/>
  <c r="H235" i="16"/>
  <c r="AD404" i="9"/>
  <c r="AK404" i="9"/>
  <c r="AE404" i="9"/>
  <c r="AK301" i="9"/>
  <c r="Y72" i="5"/>
  <c r="O77" i="9" s="1"/>
  <c r="Y101" i="5"/>
  <c r="O106" i="9" s="1"/>
  <c r="H105" i="16"/>
  <c r="Y118" i="5"/>
  <c r="O123" i="9" s="1"/>
  <c r="H122" i="16"/>
  <c r="Y136" i="5"/>
  <c r="O141" i="9" s="1"/>
  <c r="H140" i="16"/>
  <c r="Y165" i="5"/>
  <c r="O170" i="9" s="1"/>
  <c r="H169" i="16"/>
  <c r="Y182" i="5"/>
  <c r="O187" i="9" s="1"/>
  <c r="H186" i="16"/>
  <c r="Y206" i="5"/>
  <c r="O211" i="9" s="1"/>
  <c r="Y222" i="5"/>
  <c r="O227" i="9" s="1"/>
  <c r="H226" i="16"/>
  <c r="Y87" i="5"/>
  <c r="O92" i="9" s="1"/>
  <c r="H91" i="16"/>
  <c r="Y122" i="5"/>
  <c r="O127" i="9" s="1"/>
  <c r="Y154" i="5"/>
  <c r="O159" i="9" s="1"/>
  <c r="Y186" i="5"/>
  <c r="O191" i="9" s="1"/>
  <c r="Y210" i="5"/>
  <c r="O215" i="9" s="1"/>
  <c r="H214" i="16"/>
  <c r="Y107" i="5"/>
  <c r="O112" i="9" s="1"/>
  <c r="H111" i="16"/>
  <c r="Y225" i="5"/>
  <c r="O230" i="9" s="1"/>
  <c r="H229" i="16"/>
  <c r="Y307" i="5"/>
  <c r="O312" i="9" s="1"/>
  <c r="H311" i="16"/>
  <c r="Y123" i="5"/>
  <c r="O128" i="9" s="1"/>
  <c r="H127" i="16"/>
  <c r="Y139" i="5"/>
  <c r="O144" i="9" s="1"/>
  <c r="H143" i="16"/>
  <c r="Y216" i="5"/>
  <c r="O221" i="9" s="1"/>
  <c r="H220" i="16"/>
  <c r="Y252" i="5"/>
  <c r="O257" i="9" s="1"/>
  <c r="Y209" i="5"/>
  <c r="O214" i="9" s="1"/>
  <c r="H213" i="16"/>
  <c r="Y271" i="5"/>
  <c r="O276" i="9" s="1"/>
  <c r="H275" i="16"/>
  <c r="Y112" i="5"/>
  <c r="O117" i="9" s="1"/>
  <c r="Y247" i="5"/>
  <c r="O252" i="9" s="1"/>
  <c r="H251" i="16"/>
  <c r="Y256" i="5"/>
  <c r="O261" i="9" s="1"/>
  <c r="Y379" i="5"/>
  <c r="O384" i="9" s="1"/>
  <c r="Y187" i="5"/>
  <c r="O192" i="9" s="1"/>
  <c r="H191" i="16"/>
  <c r="Y335" i="5"/>
  <c r="O340" i="9" s="1"/>
  <c r="Y246" i="5"/>
  <c r="O251" i="9" s="1"/>
  <c r="Y338" i="5"/>
  <c r="O343" i="9" s="1"/>
  <c r="Y275" i="5"/>
  <c r="O280" i="9" s="1"/>
  <c r="H279" i="16"/>
  <c r="Y341" i="5"/>
  <c r="O346" i="9" s="1"/>
  <c r="H345" i="16"/>
  <c r="Y387" i="5"/>
  <c r="Y293" i="5"/>
  <c r="O298" i="9" s="1"/>
  <c r="H297" i="16"/>
  <c r="Y431" i="5"/>
  <c r="O436" i="9" s="1"/>
  <c r="H435" i="16"/>
  <c r="Y372" i="5"/>
  <c r="O377" i="9" s="1"/>
  <c r="Y423" i="5"/>
  <c r="O428" i="9" s="1"/>
  <c r="H427" i="16"/>
  <c r="Y394" i="5"/>
  <c r="O399" i="9" s="1"/>
  <c r="H398" i="16"/>
  <c r="Y410" i="5"/>
  <c r="O415" i="9" s="1"/>
  <c r="H414" i="16"/>
  <c r="Y433" i="5"/>
  <c r="O438" i="9" s="1"/>
  <c r="Y399" i="5"/>
  <c r="Y415" i="5"/>
  <c r="O420" i="9" s="1"/>
  <c r="H419" i="16"/>
  <c r="Y436" i="5"/>
  <c r="O441" i="9" s="1"/>
  <c r="Y99" i="5"/>
  <c r="O104" i="9" s="1"/>
  <c r="Y144" i="5"/>
  <c r="O149" i="9" s="1"/>
  <c r="H148" i="16"/>
  <c r="Y261" i="5"/>
  <c r="O266" i="9" s="1"/>
  <c r="H265" i="16"/>
  <c r="Y325" i="5"/>
  <c r="O330" i="9" s="1"/>
  <c r="H329" i="16"/>
  <c r="Y373" i="5"/>
  <c r="O378" i="9" s="1"/>
  <c r="Y446" i="5"/>
  <c r="O451" i="9" s="1"/>
  <c r="H450" i="16"/>
  <c r="Y471" i="5"/>
  <c r="O476" i="9" s="1"/>
  <c r="H475" i="16"/>
  <c r="Y286" i="5"/>
  <c r="O291" i="9" s="1"/>
  <c r="Y481" i="5"/>
  <c r="O486" i="9" s="1"/>
  <c r="Y174" i="5"/>
  <c r="O179" i="9" s="1"/>
  <c r="Y259" i="5"/>
  <c r="O264" i="9" s="1"/>
  <c r="H263" i="16"/>
  <c r="Y296" i="5"/>
  <c r="H300" i="16"/>
  <c r="Y345" i="5"/>
  <c r="O350" i="9" s="1"/>
  <c r="H349" i="16"/>
  <c r="Y369" i="5"/>
  <c r="O374" i="9" s="1"/>
  <c r="Y393" i="5"/>
  <c r="O398" i="9" s="1"/>
  <c r="H397" i="16"/>
  <c r="Y477" i="5"/>
  <c r="O482" i="9" s="1"/>
  <c r="H481" i="16"/>
  <c r="Y466" i="5"/>
  <c r="O471" i="9" s="1"/>
  <c r="H470" i="16"/>
  <c r="Y223" i="5"/>
  <c r="O228" i="9" s="1"/>
  <c r="Y475" i="5"/>
  <c r="O480" i="9" s="1"/>
  <c r="H479" i="16"/>
  <c r="Y115" i="5"/>
  <c r="O120" i="9" s="1"/>
  <c r="H119" i="16"/>
  <c r="Y258" i="5"/>
  <c r="O263" i="9" s="1"/>
  <c r="H262" i="16"/>
  <c r="Y382" i="5"/>
  <c r="O387" i="9" s="1"/>
  <c r="Y426" i="5"/>
  <c r="O431" i="9" s="1"/>
  <c r="H430" i="16"/>
  <c r="Y450" i="5"/>
  <c r="O455" i="9" s="1"/>
  <c r="H454" i="16"/>
  <c r="Y342" i="5"/>
  <c r="O347" i="9" s="1"/>
  <c r="Y75" i="5"/>
  <c r="O80" i="9" s="1"/>
  <c r="H79" i="16"/>
  <c r="Y137" i="5"/>
  <c r="O142" i="9" s="1"/>
  <c r="Y219" i="5"/>
  <c r="O224" i="9" s="1"/>
  <c r="H223" i="16"/>
  <c r="Y318" i="5"/>
  <c r="O323" i="9" s="1"/>
  <c r="H322" i="16"/>
  <c r="Y344" i="5"/>
  <c r="O349" i="9" s="1"/>
  <c r="H348" i="16"/>
  <c r="Y484" i="5"/>
  <c r="O489" i="9" s="1"/>
  <c r="H488" i="16"/>
  <c r="Y162" i="5"/>
  <c r="O167" i="9" s="1"/>
  <c r="H166" i="16"/>
  <c r="Y459" i="5"/>
  <c r="O464" i="9" s="1"/>
  <c r="H463" i="16"/>
  <c r="Y424" i="5"/>
  <c r="O429" i="9" s="1"/>
  <c r="H428" i="16"/>
  <c r="Y128" i="5"/>
  <c r="O133" i="9" s="1"/>
  <c r="H132" i="16"/>
  <c r="Y268" i="5"/>
  <c r="O273" i="9" s="1"/>
  <c r="Y381" i="5"/>
  <c r="O386" i="9" s="1"/>
  <c r="H385" i="16"/>
  <c r="Y473" i="5"/>
  <c r="O478" i="9" s="1"/>
  <c r="H477" i="16"/>
  <c r="Y24" i="5"/>
  <c r="O29" i="9" s="1"/>
  <c r="H28" i="16"/>
  <c r="Y111" i="5"/>
  <c r="O116" i="9" s="1"/>
  <c r="H115" i="16"/>
  <c r="Y204" i="5"/>
  <c r="O209" i="9" s="1"/>
  <c r="Y265" i="5"/>
  <c r="O270" i="9" s="1"/>
  <c r="H269" i="16"/>
  <c r="Y348" i="5"/>
  <c r="O353" i="9" s="1"/>
  <c r="H352" i="16"/>
  <c r="Y388" i="5"/>
  <c r="O393" i="9" s="1"/>
  <c r="H392" i="16"/>
  <c r="Y489" i="5"/>
  <c r="O494" i="9" s="1"/>
  <c r="H493" i="16"/>
  <c r="Y147" i="5"/>
  <c r="O152" i="9" s="1"/>
  <c r="H151" i="16"/>
  <c r="AE442" i="9"/>
  <c r="Y97" i="5"/>
  <c r="O102" i="9" s="1"/>
  <c r="H101" i="16"/>
  <c r="Y180" i="5"/>
  <c r="O185" i="9" s="1"/>
  <c r="H184" i="16"/>
  <c r="Y263" i="5"/>
  <c r="O268" i="9" s="1"/>
  <c r="H267" i="16"/>
  <c r="Y413" i="5"/>
  <c r="O418" i="9" s="1"/>
  <c r="Y421" i="5"/>
  <c r="O426" i="9" s="1"/>
  <c r="H425" i="16"/>
  <c r="Y92" i="5"/>
  <c r="O97" i="9" s="1"/>
  <c r="H96" i="16"/>
  <c r="Y140" i="5"/>
  <c r="O145" i="9" s="1"/>
  <c r="H144" i="16"/>
  <c r="Y178" i="5"/>
  <c r="O183" i="9" s="1"/>
  <c r="H182" i="16"/>
  <c r="Y241" i="5"/>
  <c r="O246" i="9" s="1"/>
  <c r="H245" i="16"/>
  <c r="Y269" i="5"/>
  <c r="O274" i="9" s="1"/>
  <c r="H273" i="16"/>
  <c r="Y350" i="5"/>
  <c r="O355" i="9" s="1"/>
  <c r="H354" i="16"/>
  <c r="Y479" i="5"/>
  <c r="O484" i="9" s="1"/>
  <c r="H483" i="16"/>
  <c r="Y429" i="5"/>
  <c r="H433" i="16"/>
  <c r="Y108" i="5"/>
  <c r="O113" i="9" s="1"/>
  <c r="Y188" i="5"/>
  <c r="O193" i="9" s="1"/>
  <c r="H192" i="16"/>
  <c r="Y349" i="5"/>
  <c r="O354" i="9" s="1"/>
  <c r="H353" i="16"/>
  <c r="Y73" i="5"/>
  <c r="O78" i="9" s="1"/>
  <c r="H77" i="16"/>
  <c r="Y156" i="5"/>
  <c r="O161" i="9" s="1"/>
  <c r="H160" i="16"/>
  <c r="Y253" i="5"/>
  <c r="O258" i="9" s="1"/>
  <c r="H257" i="16"/>
  <c r="Z397" i="5"/>
  <c r="AE391" i="9"/>
  <c r="Y85" i="5"/>
  <c r="O90" i="9" s="1"/>
  <c r="H89" i="16"/>
  <c r="Y102" i="5"/>
  <c r="O107" i="9" s="1"/>
  <c r="H106" i="16"/>
  <c r="Y120" i="5"/>
  <c r="O125" i="9" s="1"/>
  <c r="Y149" i="5"/>
  <c r="O154" i="9" s="1"/>
  <c r="H153" i="16"/>
  <c r="Y166" i="5"/>
  <c r="O171" i="9" s="1"/>
  <c r="H170" i="16"/>
  <c r="Y184" i="5"/>
  <c r="O189" i="9" s="1"/>
  <c r="H188" i="16"/>
  <c r="Y214" i="5"/>
  <c r="O219" i="9" s="1"/>
  <c r="H218" i="16"/>
  <c r="Y226" i="5"/>
  <c r="O231" i="9" s="1"/>
  <c r="H230" i="16"/>
  <c r="Y103" i="5"/>
  <c r="O108" i="9" s="1"/>
  <c r="H107" i="16"/>
  <c r="Y135" i="5"/>
  <c r="O140" i="9" s="1"/>
  <c r="H139" i="16"/>
  <c r="Y167" i="5"/>
  <c r="O172" i="9" s="1"/>
  <c r="H171" i="16"/>
  <c r="Y199" i="5"/>
  <c r="O204" i="9" s="1"/>
  <c r="Y218" i="5"/>
  <c r="O223" i="9" s="1"/>
  <c r="H222" i="16"/>
  <c r="Y141" i="5"/>
  <c r="O146" i="9" s="1"/>
  <c r="Y236" i="5"/>
  <c r="O241" i="9" s="1"/>
  <c r="H240" i="16"/>
  <c r="Y315" i="5"/>
  <c r="O320" i="9" s="1"/>
  <c r="H319" i="16"/>
  <c r="Y157" i="5"/>
  <c r="O162" i="9" s="1"/>
  <c r="H161" i="16"/>
  <c r="Y173" i="5"/>
  <c r="O178" i="9" s="1"/>
  <c r="H177" i="16"/>
  <c r="Y227" i="5"/>
  <c r="O232" i="9" s="1"/>
  <c r="H231" i="16"/>
  <c r="Y266" i="5"/>
  <c r="O271" i="9" s="1"/>
  <c r="H270" i="16"/>
  <c r="Y215" i="5"/>
  <c r="O220" i="9" s="1"/>
  <c r="H219" i="16"/>
  <c r="Y283" i="5"/>
  <c r="O288" i="9" s="1"/>
  <c r="H287" i="16"/>
  <c r="Y171" i="5"/>
  <c r="O176" i="9" s="1"/>
  <c r="Y255" i="5"/>
  <c r="O260" i="9" s="1"/>
  <c r="H259" i="16"/>
  <c r="Y312" i="5"/>
  <c r="O317" i="9" s="1"/>
  <c r="H316" i="16"/>
  <c r="Y254" i="5"/>
  <c r="O259" i="9" s="1"/>
  <c r="H258" i="16"/>
  <c r="Y242" i="5"/>
  <c r="O247" i="9" s="1"/>
  <c r="H246" i="16"/>
  <c r="Y336" i="5"/>
  <c r="O341" i="9" s="1"/>
  <c r="H340" i="16"/>
  <c r="Y274" i="5"/>
  <c r="O279" i="9" s="1"/>
  <c r="H278" i="16"/>
  <c r="Y351" i="5"/>
  <c r="O356" i="9" s="1"/>
  <c r="H355" i="16"/>
  <c r="Y277" i="5"/>
  <c r="O282" i="9" s="1"/>
  <c r="H281" i="16"/>
  <c r="Y357" i="5"/>
  <c r="O362" i="9" s="1"/>
  <c r="H361" i="16"/>
  <c r="Y238" i="5"/>
  <c r="O243" i="9" s="1"/>
  <c r="Y300" i="5"/>
  <c r="O305" i="9" s="1"/>
  <c r="H304" i="16"/>
  <c r="Y460" i="5"/>
  <c r="O465" i="9" s="1"/>
  <c r="Y398" i="5"/>
  <c r="O403" i="9" s="1"/>
  <c r="H402" i="16"/>
  <c r="Y444" i="5"/>
  <c r="O449" i="9" s="1"/>
  <c r="Y396" i="5"/>
  <c r="O401" i="9" s="1"/>
  <c r="H400" i="16"/>
  <c r="Y412" i="5"/>
  <c r="O417" i="9" s="1"/>
  <c r="H416" i="16"/>
  <c r="Y364" i="5"/>
  <c r="O369" i="9" s="1"/>
  <c r="Y403" i="5"/>
  <c r="O408" i="9" s="1"/>
  <c r="H407" i="16"/>
  <c r="Y419" i="5"/>
  <c r="O424" i="9" s="1"/>
  <c r="H423" i="16"/>
  <c r="Y452" i="5"/>
  <c r="O457" i="9" s="1"/>
  <c r="Y26" i="5"/>
  <c r="O31" i="9" s="1"/>
  <c r="H30" i="16"/>
  <c r="Y121" i="5"/>
  <c r="O126" i="9" s="1"/>
  <c r="H125" i="16"/>
  <c r="Y146" i="5"/>
  <c r="O151" i="9" s="1"/>
  <c r="Y262" i="5"/>
  <c r="O267" i="9" s="1"/>
  <c r="H266" i="16"/>
  <c r="Y347" i="5"/>
  <c r="O352" i="9" s="1"/>
  <c r="H351" i="16"/>
  <c r="Y380" i="5"/>
  <c r="O385" i="9" s="1"/>
  <c r="H384" i="16"/>
  <c r="Y454" i="5"/>
  <c r="O459" i="9" s="1"/>
  <c r="H458" i="16"/>
  <c r="Y496" i="5"/>
  <c r="O501" i="9" s="1"/>
  <c r="H500" i="16"/>
  <c r="Y343" i="5"/>
  <c r="O348" i="9" s="1"/>
  <c r="Y494" i="5"/>
  <c r="O499" i="9" s="1"/>
  <c r="H498" i="16"/>
  <c r="Y205" i="5"/>
  <c r="O210" i="9" s="1"/>
  <c r="H209" i="16"/>
  <c r="Y280" i="5"/>
  <c r="O285" i="9" s="1"/>
  <c r="H284" i="16"/>
  <c r="Y302" i="5"/>
  <c r="O307" i="9" s="1"/>
  <c r="H306" i="16"/>
  <c r="Y346" i="5"/>
  <c r="O351" i="9" s="1"/>
  <c r="H350" i="16"/>
  <c r="Y370" i="5"/>
  <c r="O375" i="9" s="1"/>
  <c r="H374" i="16"/>
  <c r="Y408" i="5"/>
  <c r="O413" i="9" s="1"/>
  <c r="Y495" i="5"/>
  <c r="O500" i="9" s="1"/>
  <c r="H499" i="16"/>
  <c r="Y485" i="5"/>
  <c r="O490" i="9" s="1"/>
  <c r="H489" i="16"/>
  <c r="Y278" i="5"/>
  <c r="O283" i="9" s="1"/>
  <c r="Y492" i="5"/>
  <c r="O497" i="9" s="1"/>
  <c r="H496" i="16"/>
  <c r="Y142" i="5"/>
  <c r="O147" i="9" s="1"/>
  <c r="H146" i="16"/>
  <c r="Y272" i="5"/>
  <c r="O277" i="9" s="1"/>
  <c r="H276" i="16"/>
  <c r="Y389" i="5"/>
  <c r="O394" i="9" s="1"/>
  <c r="H393" i="16"/>
  <c r="Y434" i="5"/>
  <c r="O439" i="9" s="1"/>
  <c r="H438" i="16"/>
  <c r="Y456" i="5"/>
  <c r="O461" i="9" s="1"/>
  <c r="H460" i="16"/>
  <c r="Y377" i="5"/>
  <c r="O382" i="9" s="1"/>
  <c r="H381" i="16"/>
  <c r="Y89" i="5"/>
  <c r="O94" i="9" s="1"/>
  <c r="H93" i="16"/>
  <c r="Y143" i="5"/>
  <c r="O148" i="9" s="1"/>
  <c r="H147" i="16"/>
  <c r="Y243" i="5"/>
  <c r="O248" i="9" s="1"/>
  <c r="H247" i="16"/>
  <c r="Y320" i="5"/>
  <c r="O325" i="9" s="1"/>
  <c r="H324" i="16"/>
  <c r="Y409" i="5"/>
  <c r="O414" i="9" s="1"/>
  <c r="Y486" i="5"/>
  <c r="O491" i="9" s="1"/>
  <c r="H490" i="16"/>
  <c r="Y309" i="5"/>
  <c r="O314" i="9" s="1"/>
  <c r="H313" i="16"/>
  <c r="Y83" i="5"/>
  <c r="H87" i="16"/>
  <c r="Y130" i="5"/>
  <c r="O135" i="9" s="1"/>
  <c r="Y316" i="5"/>
  <c r="O321" i="9" s="1"/>
  <c r="Y448" i="5"/>
  <c r="O453" i="9" s="1"/>
  <c r="H452" i="16"/>
  <c r="Y482" i="5"/>
  <c r="O487" i="9" s="1"/>
  <c r="H486" i="16"/>
  <c r="Y82" i="5"/>
  <c r="O87" i="9" s="1"/>
  <c r="H86" i="16"/>
  <c r="Y153" i="5"/>
  <c r="O158" i="9" s="1"/>
  <c r="H157" i="16"/>
  <c r="Y217" i="5"/>
  <c r="O222" i="9" s="1"/>
  <c r="H221" i="16"/>
  <c r="Y305" i="5"/>
  <c r="O310" i="9" s="1"/>
  <c r="H309" i="16"/>
  <c r="Y361" i="5"/>
  <c r="O366" i="9" s="1"/>
  <c r="H365" i="16"/>
  <c r="Y439" i="5"/>
  <c r="H443" i="16"/>
  <c r="Y113" i="5"/>
  <c r="O118" i="9" s="1"/>
  <c r="H117" i="16"/>
  <c r="Y185" i="5"/>
  <c r="O190" i="9" s="1"/>
  <c r="H189" i="16"/>
  <c r="Y264" i="5"/>
  <c r="O269" i="9" s="1"/>
  <c r="H268" i="16"/>
  <c r="Y480" i="5"/>
  <c r="O485" i="9" s="1"/>
  <c r="Y334" i="5"/>
  <c r="O339" i="9" s="1"/>
  <c r="H338" i="16"/>
  <c r="AE434" i="9"/>
  <c r="Y116" i="5"/>
  <c r="O121" i="9" s="1"/>
  <c r="H120" i="16"/>
  <c r="Y159" i="5"/>
  <c r="O164" i="9" s="1"/>
  <c r="H163" i="16"/>
  <c r="Y191" i="5"/>
  <c r="O196" i="9" s="1"/>
  <c r="H195" i="16"/>
  <c r="Y245" i="5"/>
  <c r="O250" i="9" s="1"/>
  <c r="H249" i="16"/>
  <c r="Y270" i="5"/>
  <c r="O275" i="9" s="1"/>
  <c r="H274" i="16"/>
  <c r="Y376" i="5"/>
  <c r="O381" i="9" s="1"/>
  <c r="H380" i="16"/>
  <c r="Y491" i="5"/>
  <c r="O496" i="9" s="1"/>
  <c r="H495" i="16"/>
  <c r="Y453" i="5"/>
  <c r="H457" i="16"/>
  <c r="N474" i="9"/>
  <c r="I470" i="16" s="1"/>
  <c r="AE474" i="9"/>
  <c r="Y160" i="5"/>
  <c r="O165" i="9" s="1"/>
  <c r="H164" i="16"/>
  <c r="Y212" i="5"/>
  <c r="O217" i="9" s="1"/>
  <c r="H216" i="16"/>
  <c r="Y392" i="5"/>
  <c r="O397" i="9" s="1"/>
  <c r="H396" i="16"/>
  <c r="AK83" i="9"/>
  <c r="Y203" i="5"/>
  <c r="O208" i="9" s="1"/>
  <c r="H207" i="16"/>
  <c r="AD331" i="9"/>
  <c r="AK331" i="9"/>
  <c r="N331" i="9"/>
  <c r="I327" i="16" s="1"/>
  <c r="Z384" i="5"/>
  <c r="R391" i="9"/>
  <c r="T391" i="9" s="1"/>
  <c r="AK442" i="9"/>
  <c r="Y69" i="5"/>
  <c r="O74" i="9" s="1"/>
  <c r="H73" i="16"/>
  <c r="Y86" i="5"/>
  <c r="O91" i="9" s="1"/>
  <c r="Y104" i="5"/>
  <c r="O109" i="9" s="1"/>
  <c r="H108" i="16"/>
  <c r="Y133" i="5"/>
  <c r="O138" i="9" s="1"/>
  <c r="Y150" i="5"/>
  <c r="H154" i="16"/>
  <c r="Y168" i="5"/>
  <c r="O173" i="9" s="1"/>
  <c r="H172" i="16"/>
  <c r="Y197" i="5"/>
  <c r="O202" i="9" s="1"/>
  <c r="H201" i="16"/>
  <c r="Y221" i="5"/>
  <c r="O226" i="9" s="1"/>
  <c r="H225" i="16"/>
  <c r="Y90" i="5"/>
  <c r="O95" i="9" s="1"/>
  <c r="H94" i="16"/>
  <c r="Y106" i="5"/>
  <c r="O111" i="9" s="1"/>
  <c r="H110" i="16"/>
  <c r="Y138" i="5"/>
  <c r="O143" i="9" s="1"/>
  <c r="H142" i="16"/>
  <c r="Y170" i="5"/>
  <c r="O175" i="9" s="1"/>
  <c r="H174" i="16"/>
  <c r="Y207" i="5"/>
  <c r="O212" i="9" s="1"/>
  <c r="H211" i="16"/>
  <c r="Y229" i="5"/>
  <c r="O234" i="9" s="1"/>
  <c r="H233" i="16"/>
  <c r="Y176" i="5"/>
  <c r="O181" i="9" s="1"/>
  <c r="H180" i="16"/>
  <c r="Y291" i="5"/>
  <c r="O296" i="9" s="1"/>
  <c r="Y323" i="5"/>
  <c r="O328" i="9" s="1"/>
  <c r="H327" i="16"/>
  <c r="Y213" i="5"/>
  <c r="O218" i="9" s="1"/>
  <c r="H217" i="16"/>
  <c r="Y192" i="5"/>
  <c r="O197" i="9" s="1"/>
  <c r="H196" i="16"/>
  <c r="Y232" i="5"/>
  <c r="O237" i="9" s="1"/>
  <c r="H236" i="16"/>
  <c r="Y282" i="5"/>
  <c r="O287" i="9" s="1"/>
  <c r="H286" i="16"/>
  <c r="Y235" i="5"/>
  <c r="O240" i="9" s="1"/>
  <c r="H239" i="16"/>
  <c r="Y287" i="5"/>
  <c r="O292" i="9" s="1"/>
  <c r="H291" i="16"/>
  <c r="Y189" i="5"/>
  <c r="O194" i="9" s="1"/>
  <c r="H193" i="16"/>
  <c r="Y234" i="5"/>
  <c r="O239" i="9" s="1"/>
  <c r="H238" i="16"/>
  <c r="Y317" i="5"/>
  <c r="O322" i="9" s="1"/>
  <c r="H321" i="16"/>
  <c r="Y319" i="5"/>
  <c r="O324" i="9" s="1"/>
  <c r="H323" i="16"/>
  <c r="Y327" i="5"/>
  <c r="O332" i="9" s="1"/>
  <c r="H331" i="16"/>
  <c r="Y352" i="5"/>
  <c r="O357" i="9" s="1"/>
  <c r="Y290" i="5"/>
  <c r="O295" i="9" s="1"/>
  <c r="H294" i="16"/>
  <c r="Y354" i="5"/>
  <c r="O359" i="9" s="1"/>
  <c r="H358" i="16"/>
  <c r="Y292" i="5"/>
  <c r="O297" i="9" s="1"/>
  <c r="Y367" i="5"/>
  <c r="O372" i="9" s="1"/>
  <c r="Y281" i="5"/>
  <c r="O286" i="9" s="1"/>
  <c r="H285" i="16"/>
  <c r="Y306" i="5"/>
  <c r="O311" i="9" s="1"/>
  <c r="H310" i="16"/>
  <c r="Y474" i="5"/>
  <c r="O479" i="9" s="1"/>
  <c r="Y406" i="5"/>
  <c r="O411" i="9" s="1"/>
  <c r="H410" i="16"/>
  <c r="Y449" i="5"/>
  <c r="O454" i="9" s="1"/>
  <c r="Y402" i="5"/>
  <c r="O407" i="9" s="1"/>
  <c r="H406" i="16"/>
  <c r="Y418" i="5"/>
  <c r="O423" i="9" s="1"/>
  <c r="H422" i="16"/>
  <c r="Y391" i="5"/>
  <c r="O396" i="9" s="1"/>
  <c r="H395" i="16"/>
  <c r="Y407" i="5"/>
  <c r="O412" i="9" s="1"/>
  <c r="Y420" i="5"/>
  <c r="O425" i="9" s="1"/>
  <c r="Y441" i="5"/>
  <c r="O446" i="9" s="1"/>
  <c r="H445" i="16"/>
  <c r="Y25" i="5"/>
  <c r="O30" i="9" s="1"/>
  <c r="H29" i="16"/>
  <c r="Y125" i="5"/>
  <c r="O130" i="9" s="1"/>
  <c r="Y155" i="5"/>
  <c r="O160" i="9" s="1"/>
  <c r="H159" i="16"/>
  <c r="Y321" i="5"/>
  <c r="O326" i="9" s="1"/>
  <c r="H325" i="16"/>
  <c r="Y356" i="5"/>
  <c r="O361" i="9" s="1"/>
  <c r="H360" i="16"/>
  <c r="Y400" i="5"/>
  <c r="O405" i="9" s="1"/>
  <c r="Y462" i="5"/>
  <c r="O467" i="9" s="1"/>
  <c r="H466" i="16"/>
  <c r="Y498" i="5"/>
  <c r="O503" i="9" s="1"/>
  <c r="H502" i="16"/>
  <c r="Y378" i="5"/>
  <c r="O383" i="9" s="1"/>
  <c r="H382" i="16"/>
  <c r="Y79" i="5"/>
  <c r="O84" i="9" s="1"/>
  <c r="Y237" i="5"/>
  <c r="O242" i="9" s="1"/>
  <c r="H241" i="16"/>
  <c r="Y284" i="5"/>
  <c r="O289" i="9" s="1"/>
  <c r="H288" i="16"/>
  <c r="Y303" i="5"/>
  <c r="O308" i="9" s="1"/>
  <c r="H307" i="16"/>
  <c r="Y358" i="5"/>
  <c r="O363" i="9" s="1"/>
  <c r="H362" i="16"/>
  <c r="Y371" i="5"/>
  <c r="O376" i="9" s="1"/>
  <c r="Y447" i="5"/>
  <c r="H451" i="16"/>
  <c r="Y28" i="5"/>
  <c r="O33" i="9" s="1"/>
  <c r="Y289" i="5"/>
  <c r="O294" i="9" s="1"/>
  <c r="H293" i="16"/>
  <c r="Y94" i="5"/>
  <c r="O99" i="9" s="1"/>
  <c r="H98" i="16"/>
  <c r="Y169" i="5"/>
  <c r="O174" i="9" s="1"/>
  <c r="H173" i="16"/>
  <c r="Y310" i="5"/>
  <c r="O315" i="9" s="1"/>
  <c r="H314" i="16"/>
  <c r="Y401" i="5"/>
  <c r="O406" i="9" s="1"/>
  <c r="H405" i="16"/>
  <c r="Y440" i="5"/>
  <c r="O445" i="9" s="1"/>
  <c r="H444" i="16"/>
  <c r="Y478" i="5"/>
  <c r="O483" i="9" s="1"/>
  <c r="H482" i="16"/>
  <c r="Y390" i="5"/>
  <c r="O395" i="9" s="1"/>
  <c r="Y93" i="5"/>
  <c r="O98" i="9" s="1"/>
  <c r="H97" i="16"/>
  <c r="Y163" i="5"/>
  <c r="O168" i="9" s="1"/>
  <c r="H167" i="16"/>
  <c r="Y260" i="5"/>
  <c r="O265" i="9" s="1"/>
  <c r="Y333" i="5"/>
  <c r="O338" i="9" s="1"/>
  <c r="H337" i="16"/>
  <c r="Y422" i="5"/>
  <c r="O427" i="9" s="1"/>
  <c r="H426" i="16"/>
  <c r="Y487" i="5"/>
  <c r="O492" i="9" s="1"/>
  <c r="Y368" i="5"/>
  <c r="O373" i="9" s="1"/>
  <c r="Y279" i="5"/>
  <c r="O284" i="9" s="1"/>
  <c r="H283" i="16"/>
  <c r="Y91" i="5"/>
  <c r="O96" i="9" s="1"/>
  <c r="H95" i="16"/>
  <c r="Y158" i="5"/>
  <c r="O163" i="9" s="1"/>
  <c r="H162" i="16"/>
  <c r="Y329" i="5"/>
  <c r="O334" i="9" s="1"/>
  <c r="Y464" i="5"/>
  <c r="O469" i="9" s="1"/>
  <c r="H468" i="16"/>
  <c r="Y105" i="5"/>
  <c r="O110" i="9" s="1"/>
  <c r="H109" i="16"/>
  <c r="Y179" i="5"/>
  <c r="O184" i="9" s="1"/>
  <c r="H183" i="16"/>
  <c r="Y228" i="5"/>
  <c r="O233" i="9" s="1"/>
  <c r="H232" i="16"/>
  <c r="Y314" i="5"/>
  <c r="O319" i="9" s="1"/>
  <c r="H318" i="16"/>
  <c r="Y362" i="5"/>
  <c r="O367" i="9" s="1"/>
  <c r="H366" i="16"/>
  <c r="Y455" i="5"/>
  <c r="O460" i="9" s="1"/>
  <c r="H459" i="16"/>
  <c r="Y84" i="5"/>
  <c r="O89" i="9" s="1"/>
  <c r="Y68" i="5"/>
  <c r="O73" i="9" s="1"/>
  <c r="Y129" i="5"/>
  <c r="O134" i="9" s="1"/>
  <c r="H133" i="16"/>
  <c r="Y224" i="5"/>
  <c r="O229" i="9" s="1"/>
  <c r="H228" i="16"/>
  <c r="Y276" i="5"/>
  <c r="O281" i="9" s="1"/>
  <c r="H280" i="16"/>
  <c r="Y488" i="5"/>
  <c r="O493" i="9" s="1"/>
  <c r="H492" i="16"/>
  <c r="Y124" i="5"/>
  <c r="O129" i="9" s="1"/>
  <c r="H128" i="16"/>
  <c r="Y161" i="5"/>
  <c r="O166" i="9" s="1"/>
  <c r="H165" i="16"/>
  <c r="Y193" i="5"/>
  <c r="O198" i="9" s="1"/>
  <c r="H197" i="16"/>
  <c r="Y249" i="5"/>
  <c r="O254" i="9" s="1"/>
  <c r="H253" i="16"/>
  <c r="Y273" i="5"/>
  <c r="O278" i="9" s="1"/>
  <c r="Y405" i="5"/>
  <c r="O410" i="9" s="1"/>
  <c r="Y470" i="5"/>
  <c r="O475" i="9" s="1"/>
  <c r="H474" i="16"/>
  <c r="Y461" i="5"/>
  <c r="O466" i="9" s="1"/>
  <c r="H465" i="16"/>
  <c r="Y172" i="5"/>
  <c r="O177" i="9" s="1"/>
  <c r="H176" i="16"/>
  <c r="Y326" i="5"/>
  <c r="H330" i="16"/>
  <c r="AK474" i="9"/>
  <c r="Z76" i="5"/>
  <c r="Y211" i="5"/>
  <c r="O216" i="9" s="1"/>
  <c r="H215" i="16"/>
  <c r="F4" i="15"/>
  <c r="Y9" i="9"/>
  <c r="S9" i="9"/>
  <c r="U389" i="9" l="1"/>
  <c r="H368" i="16"/>
  <c r="H203" i="16"/>
  <c r="O434" i="9"/>
  <c r="R434" i="9" s="1"/>
  <c r="T434" i="9" s="1"/>
  <c r="H141" i="16"/>
  <c r="H391" i="16"/>
  <c r="H250" i="16"/>
  <c r="H260" i="16"/>
  <c r="H76" i="16"/>
  <c r="H494" i="16"/>
  <c r="O83" i="9"/>
  <c r="R83" i="9" s="1"/>
  <c r="T83" i="9" s="1"/>
  <c r="AD392" i="9"/>
  <c r="H388" i="16"/>
  <c r="L148" i="9"/>
  <c r="L285" i="9"/>
  <c r="L267" i="9"/>
  <c r="L415" i="9"/>
  <c r="L280" i="9"/>
  <c r="L230" i="9"/>
  <c r="L211" i="9"/>
  <c r="L161" i="9"/>
  <c r="N161" i="9" s="1"/>
  <c r="I157" i="16" s="1"/>
  <c r="L412" i="9"/>
  <c r="L193" i="9"/>
  <c r="L137" i="9"/>
  <c r="L494" i="9"/>
  <c r="L386" i="9"/>
  <c r="L323" i="9"/>
  <c r="L350" i="9"/>
  <c r="L378" i="9"/>
  <c r="N378" i="9" s="1"/>
  <c r="I374" i="16" s="1"/>
  <c r="L380" i="9"/>
  <c r="L255" i="9"/>
  <c r="L336" i="9"/>
  <c r="L75" i="9"/>
  <c r="L345" i="9"/>
  <c r="L237" i="9"/>
  <c r="L182" i="9"/>
  <c r="L129" i="9"/>
  <c r="N129" i="9" s="1"/>
  <c r="I125" i="16" s="1"/>
  <c r="L488" i="9"/>
  <c r="L115" i="9"/>
  <c r="L119" i="9"/>
  <c r="L379" i="9"/>
  <c r="L213" i="9"/>
  <c r="L407" i="9"/>
  <c r="L359" i="9"/>
  <c r="L292" i="9"/>
  <c r="L181" i="9"/>
  <c r="L202" i="9"/>
  <c r="L342" i="9"/>
  <c r="L443" i="9"/>
  <c r="L86" i="9"/>
  <c r="L275" i="9"/>
  <c r="L245" i="9"/>
  <c r="L184" i="9"/>
  <c r="N184" i="9" s="1"/>
  <c r="I180" i="16" s="1"/>
  <c r="L427" i="9"/>
  <c r="L406" i="9"/>
  <c r="L376" i="9"/>
  <c r="L467" i="9"/>
  <c r="L424" i="9"/>
  <c r="L305" i="9"/>
  <c r="L259" i="9"/>
  <c r="L178" i="9"/>
  <c r="N178" i="9" s="1"/>
  <c r="I174" i="16" s="1"/>
  <c r="L140" i="9"/>
  <c r="L107" i="9"/>
  <c r="L132" i="9"/>
  <c r="L397" i="9"/>
  <c r="L487" i="9"/>
  <c r="L414" i="9"/>
  <c r="L375" i="9"/>
  <c r="L459" i="9"/>
  <c r="N459" i="9" s="1"/>
  <c r="I455" i="16" s="1"/>
  <c r="L420" i="9"/>
  <c r="L298" i="9"/>
  <c r="L127" i="9"/>
  <c r="L106" i="9"/>
  <c r="L91" i="9"/>
  <c r="L481" i="9"/>
  <c r="L190" i="9"/>
  <c r="L349" i="9"/>
  <c r="N349" i="9" s="1"/>
  <c r="I345" i="16" s="1"/>
  <c r="L374" i="9"/>
  <c r="L451" i="9"/>
  <c r="L416" i="9"/>
  <c r="L293" i="9"/>
  <c r="L335" i="9"/>
  <c r="L93" i="9"/>
  <c r="O392" i="9"/>
  <c r="R392" i="9" s="1"/>
  <c r="T392" i="9" s="1"/>
  <c r="O88" i="9"/>
  <c r="R88" i="9" s="1"/>
  <c r="T88" i="9" s="1"/>
  <c r="O331" i="9"/>
  <c r="R331" i="9" s="1"/>
  <c r="T331" i="9" s="1"/>
  <c r="U402" i="9"/>
  <c r="O404" i="9"/>
  <c r="O401" i="16" s="1"/>
  <c r="H123" i="16"/>
  <c r="L382" i="9"/>
  <c r="L251" i="9"/>
  <c r="O458" i="9"/>
  <c r="AF458" i="9" s="1"/>
  <c r="U81" i="9"/>
  <c r="R452" i="9"/>
  <c r="T452" i="9" s="1"/>
  <c r="O452" i="9"/>
  <c r="R155" i="9"/>
  <c r="T155" i="9" s="1"/>
  <c r="O155" i="9"/>
  <c r="O444" i="9"/>
  <c r="R444" i="9" s="1"/>
  <c r="T444" i="9" s="1"/>
  <c r="H401" i="16"/>
  <c r="X389" i="9"/>
  <c r="Z389" i="9" s="1"/>
  <c r="U390" i="9"/>
  <c r="O301" i="9"/>
  <c r="R301" i="9" s="1"/>
  <c r="T301" i="9" s="1"/>
  <c r="AE392" i="9"/>
  <c r="AG151" i="16"/>
  <c r="AC151" i="16"/>
  <c r="AE151" i="16" s="1"/>
  <c r="AD151" i="16"/>
  <c r="AF151" i="16" s="1"/>
  <c r="AG470" i="16"/>
  <c r="AC470" i="16"/>
  <c r="AE470" i="16" s="1"/>
  <c r="AD470" i="16"/>
  <c r="AF470" i="16" s="1"/>
  <c r="AG440" i="16"/>
  <c r="AD440" i="16"/>
  <c r="AF440" i="16" s="1"/>
  <c r="AC440" i="16"/>
  <c r="AE440" i="16" s="1"/>
  <c r="AG327" i="16"/>
  <c r="AD327" i="16"/>
  <c r="AF327" i="16" s="1"/>
  <c r="AC327" i="16"/>
  <c r="AE327" i="16" s="1"/>
  <c r="AG387" i="16"/>
  <c r="AD387" i="16"/>
  <c r="AF387" i="16" s="1"/>
  <c r="AC387" i="16"/>
  <c r="AE387" i="16" s="1"/>
  <c r="AG454" i="16"/>
  <c r="AD454" i="16"/>
  <c r="AF454" i="16" s="1"/>
  <c r="AC454" i="16"/>
  <c r="AE454" i="16" s="1"/>
  <c r="AG438" i="16"/>
  <c r="AC438" i="16"/>
  <c r="AE438" i="16" s="1"/>
  <c r="AD438" i="16"/>
  <c r="AF438" i="16" s="1"/>
  <c r="AG297" i="16"/>
  <c r="AD297" i="16"/>
  <c r="AF297" i="16" s="1"/>
  <c r="AC297" i="16"/>
  <c r="AE297" i="16" s="1"/>
  <c r="AG430" i="16"/>
  <c r="AD430" i="16"/>
  <c r="AF430" i="16" s="1"/>
  <c r="AC430" i="16"/>
  <c r="AE430" i="16" s="1"/>
  <c r="AG84" i="16"/>
  <c r="AC84" i="16"/>
  <c r="AE84" i="16" s="1"/>
  <c r="AD84" i="16"/>
  <c r="AF84" i="16" s="1"/>
  <c r="AG388" i="16"/>
  <c r="AC388" i="16"/>
  <c r="AE388" i="16" s="1"/>
  <c r="AD388" i="16"/>
  <c r="AF388" i="16" s="1"/>
  <c r="AG400" i="16"/>
  <c r="AD400" i="16"/>
  <c r="AF400" i="16" s="1"/>
  <c r="AC400" i="16"/>
  <c r="AE400" i="16" s="1"/>
  <c r="AG79" i="16"/>
  <c r="AC79" i="16"/>
  <c r="AE79" i="16" s="1"/>
  <c r="AD79" i="16"/>
  <c r="AF79" i="16" s="1"/>
  <c r="AC25" i="16"/>
  <c r="AE25" i="16" s="1"/>
  <c r="AD25" i="16"/>
  <c r="H501" i="16"/>
  <c r="H469" i="16"/>
  <c r="H399" i="16"/>
  <c r="Z81" i="5"/>
  <c r="H296" i="16"/>
  <c r="H429" i="16"/>
  <c r="Z324" i="5"/>
  <c r="H386" i="16"/>
  <c r="H78" i="16"/>
  <c r="H150" i="16"/>
  <c r="Z294" i="5"/>
  <c r="H326" i="16"/>
  <c r="H437" i="16"/>
  <c r="H447" i="16"/>
  <c r="Z148" i="5"/>
  <c r="H387" i="16"/>
  <c r="AF452" i="9"/>
  <c r="O449" i="16"/>
  <c r="O455" i="16"/>
  <c r="O441" i="16"/>
  <c r="R458" i="9"/>
  <c r="T458" i="9" s="1"/>
  <c r="Z435" i="5"/>
  <c r="R440" i="9"/>
  <c r="T440" i="9" s="1"/>
  <c r="AF444" i="9"/>
  <c r="Z451" i="5"/>
  <c r="R456" i="9"/>
  <c r="T456" i="9" s="1"/>
  <c r="Z445" i="5"/>
  <c r="R450" i="9"/>
  <c r="T450" i="9" s="1"/>
  <c r="Z467" i="5"/>
  <c r="Z499" i="5"/>
  <c r="Z500" i="5"/>
  <c r="R505" i="9"/>
  <c r="T505" i="9" s="1"/>
  <c r="R28" i="9"/>
  <c r="T28" i="9" s="1"/>
  <c r="R29" i="9"/>
  <c r="T29" i="9" s="1"/>
  <c r="Z427" i="5"/>
  <c r="H453" i="16"/>
  <c r="Z437" i="5"/>
  <c r="R442" i="9"/>
  <c r="T442" i="9" s="1"/>
  <c r="R30" i="9"/>
  <c r="T30" i="9" s="1"/>
  <c r="AK392" i="9"/>
  <c r="H298" i="16"/>
  <c r="AE301" i="9"/>
  <c r="AD301" i="9"/>
  <c r="H431" i="16"/>
  <c r="AK434" i="9"/>
  <c r="AD434" i="9"/>
  <c r="AF474" i="9"/>
  <c r="R474" i="9"/>
  <c r="T474" i="9" s="1"/>
  <c r="AD442" i="9"/>
  <c r="H439" i="16"/>
  <c r="AE452" i="9"/>
  <c r="N452" i="9"/>
  <c r="I448" i="16" s="1"/>
  <c r="AK452" i="9"/>
  <c r="AK155" i="9"/>
  <c r="AE155" i="9"/>
  <c r="AD155" i="9"/>
  <c r="AD452" i="9"/>
  <c r="O471" i="16"/>
  <c r="Z326" i="5"/>
  <c r="R333" i="9"/>
  <c r="T333" i="9" s="1"/>
  <c r="Z249" i="5"/>
  <c r="R256" i="9"/>
  <c r="T256" i="9" s="1"/>
  <c r="Z224" i="5"/>
  <c r="R231" i="9"/>
  <c r="T231" i="9" s="1"/>
  <c r="AE321" i="9"/>
  <c r="AK321" i="9"/>
  <c r="N321" i="9"/>
  <c r="I317" i="16" s="1"/>
  <c r="AD321" i="9"/>
  <c r="AE165" i="9"/>
  <c r="AK165" i="9"/>
  <c r="N165" i="9"/>
  <c r="I161" i="16" s="1"/>
  <c r="AD165" i="9"/>
  <c r="N340" i="9"/>
  <c r="I336" i="16" s="1"/>
  <c r="AE340" i="9"/>
  <c r="AK340" i="9"/>
  <c r="AD340" i="9"/>
  <c r="N397" i="9"/>
  <c r="I393" i="16" s="1"/>
  <c r="AD397" i="9"/>
  <c r="AE397" i="9"/>
  <c r="AK397" i="9"/>
  <c r="N101" i="9"/>
  <c r="I97" i="16" s="1"/>
  <c r="AK101" i="9"/>
  <c r="AE101" i="9"/>
  <c r="AD101" i="9"/>
  <c r="AE310" i="9"/>
  <c r="AK310" i="9"/>
  <c r="AD310" i="9"/>
  <c r="N310" i="9"/>
  <c r="I306" i="16" s="1"/>
  <c r="AD469" i="9"/>
  <c r="N469" i="9"/>
  <c r="I465" i="16" s="1"/>
  <c r="AK469" i="9"/>
  <c r="AE469" i="9"/>
  <c r="AE398" i="9"/>
  <c r="N398" i="9"/>
  <c r="I394" i="16" s="1"/>
  <c r="AK398" i="9"/>
  <c r="AD398" i="9"/>
  <c r="N413" i="9"/>
  <c r="I409" i="16" s="1"/>
  <c r="AK413" i="9"/>
  <c r="AD413" i="9"/>
  <c r="AE413" i="9"/>
  <c r="AE374" i="9"/>
  <c r="N374" i="9"/>
  <c r="I370" i="16" s="1"/>
  <c r="AD374" i="9"/>
  <c r="AK374" i="9"/>
  <c r="N326" i="9"/>
  <c r="I322" i="16" s="1"/>
  <c r="AK326" i="9"/>
  <c r="AE326" i="9"/>
  <c r="AD326" i="9"/>
  <c r="N289" i="9"/>
  <c r="I285" i="16" s="1"/>
  <c r="AK289" i="9"/>
  <c r="AD289" i="9"/>
  <c r="AE289" i="9"/>
  <c r="N330" i="9"/>
  <c r="I326" i="16" s="1"/>
  <c r="AK330" i="9"/>
  <c r="AE330" i="9"/>
  <c r="AD330" i="9"/>
  <c r="AD145" i="9"/>
  <c r="N145" i="9"/>
  <c r="I141" i="16" s="1"/>
  <c r="AE145" i="9"/>
  <c r="AK145" i="9"/>
  <c r="Z203" i="5"/>
  <c r="R210" i="9"/>
  <c r="T210" i="9" s="1"/>
  <c r="Z392" i="5"/>
  <c r="R399" i="9"/>
  <c r="T399" i="9" s="1"/>
  <c r="Z160" i="5"/>
  <c r="R167" i="9"/>
  <c r="T167" i="9" s="1"/>
  <c r="AD460" i="9"/>
  <c r="AE460" i="9"/>
  <c r="AK460" i="9"/>
  <c r="N460" i="9"/>
  <c r="I456" i="16" s="1"/>
  <c r="AD383" i="9"/>
  <c r="N383" i="9"/>
  <c r="I379" i="16" s="1"/>
  <c r="AE383" i="9"/>
  <c r="AK383" i="9"/>
  <c r="AK252" i="9"/>
  <c r="N252" i="9"/>
  <c r="I248" i="16" s="1"/>
  <c r="AD252" i="9"/>
  <c r="AE252" i="9"/>
  <c r="AE166" i="9"/>
  <c r="N166" i="9"/>
  <c r="I162" i="16" s="1"/>
  <c r="AK166" i="9"/>
  <c r="AD166" i="9"/>
  <c r="N487" i="9"/>
  <c r="I483" i="16" s="1"/>
  <c r="AK487" i="9"/>
  <c r="AD487" i="9"/>
  <c r="AE487" i="9"/>
  <c r="N192" i="9"/>
  <c r="I188" i="16" s="1"/>
  <c r="AE192" i="9"/>
  <c r="AD192" i="9"/>
  <c r="AK192" i="9"/>
  <c r="N368" i="9"/>
  <c r="I364" i="16" s="1"/>
  <c r="AK368" i="9"/>
  <c r="AD368" i="9"/>
  <c r="AE368" i="9"/>
  <c r="AE224" i="9"/>
  <c r="N224" i="9"/>
  <c r="I220" i="16" s="1"/>
  <c r="AK224" i="9"/>
  <c r="AD224" i="9"/>
  <c r="N89" i="9"/>
  <c r="I85" i="16" s="1"/>
  <c r="AE89" i="9"/>
  <c r="AD89" i="9"/>
  <c r="AK89" i="9"/>
  <c r="N455" i="9"/>
  <c r="I451" i="16" s="1"/>
  <c r="AK455" i="9"/>
  <c r="AD455" i="9"/>
  <c r="AE455" i="9"/>
  <c r="N137" i="9"/>
  <c r="I133" i="16" s="1"/>
  <c r="AE137" i="9"/>
  <c r="AD137" i="9"/>
  <c r="AK137" i="9"/>
  <c r="N316" i="9"/>
  <c r="I312" i="16" s="1"/>
  <c r="AE316" i="9"/>
  <c r="AD316" i="9"/>
  <c r="AK316" i="9"/>
  <c r="N416" i="9"/>
  <c r="I412" i="16" s="1"/>
  <c r="AK416" i="9"/>
  <c r="AE416" i="9"/>
  <c r="AD416" i="9"/>
  <c r="N250" i="9"/>
  <c r="I246" i="16" s="1"/>
  <c r="AK250" i="9"/>
  <c r="AE250" i="9"/>
  <c r="AD250" i="9"/>
  <c r="AD96" i="9"/>
  <c r="N96" i="9"/>
  <c r="I92" i="16" s="1"/>
  <c r="AK96" i="9"/>
  <c r="AE96" i="9"/>
  <c r="N463" i="9"/>
  <c r="I459" i="16" s="1"/>
  <c r="AD463" i="9"/>
  <c r="AE463" i="9"/>
  <c r="AK463" i="9"/>
  <c r="N396" i="9"/>
  <c r="I392" i="16" s="1"/>
  <c r="AD396" i="9"/>
  <c r="AK396" i="9"/>
  <c r="AE396" i="9"/>
  <c r="AD149" i="9"/>
  <c r="N149" i="9"/>
  <c r="I145" i="16" s="1"/>
  <c r="AK149" i="9"/>
  <c r="AE149" i="9"/>
  <c r="N285" i="9"/>
  <c r="I281" i="16" s="1"/>
  <c r="AE285" i="9"/>
  <c r="AD285" i="9"/>
  <c r="AK285" i="9"/>
  <c r="N502" i="9"/>
  <c r="I498" i="16" s="1"/>
  <c r="AD502" i="9"/>
  <c r="AK502" i="9"/>
  <c r="AE502" i="9"/>
  <c r="N377" i="9"/>
  <c r="I373" i="16" s="1"/>
  <c r="AK377" i="9"/>
  <c r="AE377" i="9"/>
  <c r="AD377" i="9"/>
  <c r="N309" i="9"/>
  <c r="I305" i="16" s="1"/>
  <c r="AK309" i="9"/>
  <c r="AE309" i="9"/>
  <c r="AD309" i="9"/>
  <c r="N212" i="9"/>
  <c r="I208" i="16" s="1"/>
  <c r="AK212" i="9"/>
  <c r="AE212" i="9"/>
  <c r="AD212" i="9"/>
  <c r="AK350" i="9"/>
  <c r="N350" i="9"/>
  <c r="I346" i="16" s="1"/>
  <c r="AE350" i="9"/>
  <c r="AD350" i="9"/>
  <c r="N461" i="9"/>
  <c r="I457" i="16" s="1"/>
  <c r="AE461" i="9"/>
  <c r="AD461" i="9"/>
  <c r="AK461" i="9"/>
  <c r="AE354" i="9"/>
  <c r="N354" i="9"/>
  <c r="I350" i="16" s="1"/>
  <c r="AK354" i="9"/>
  <c r="AD354" i="9"/>
  <c r="N153" i="9"/>
  <c r="I149" i="16" s="1"/>
  <c r="AD153" i="9"/>
  <c r="AE153" i="9"/>
  <c r="AK153" i="9"/>
  <c r="N426" i="9"/>
  <c r="I422" i="16" s="1"/>
  <c r="AE426" i="9"/>
  <c r="AD426" i="9"/>
  <c r="AK426" i="9"/>
  <c r="AE371" i="9"/>
  <c r="N371" i="9"/>
  <c r="I367" i="16" s="1"/>
  <c r="AK371" i="9"/>
  <c r="AD371" i="9"/>
  <c r="N403" i="9"/>
  <c r="I399" i="16" s="1"/>
  <c r="AD403" i="9"/>
  <c r="AE403" i="9"/>
  <c r="AK403" i="9"/>
  <c r="N405" i="9"/>
  <c r="I401" i="16" s="1"/>
  <c r="AE405" i="9"/>
  <c r="AD405" i="9"/>
  <c r="AK405" i="9"/>
  <c r="N307" i="9"/>
  <c r="I303" i="16" s="1"/>
  <c r="AE307" i="9"/>
  <c r="AD307" i="9"/>
  <c r="AK307" i="9"/>
  <c r="N364" i="9"/>
  <c r="I360" i="16" s="1"/>
  <c r="AK364" i="9"/>
  <c r="AE364" i="9"/>
  <c r="AD364" i="9"/>
  <c r="AK358" i="9"/>
  <c r="N358" i="9"/>
  <c r="I354" i="16" s="1"/>
  <c r="AD358" i="9"/>
  <c r="AE358" i="9"/>
  <c r="AK343" i="9"/>
  <c r="N343" i="9"/>
  <c r="I339" i="16" s="1"/>
  <c r="AD343" i="9"/>
  <c r="AE343" i="9"/>
  <c r="N261" i="9"/>
  <c r="I257" i="16" s="1"/>
  <c r="AK261" i="9"/>
  <c r="AD261" i="9"/>
  <c r="AE261" i="9"/>
  <c r="N262" i="9"/>
  <c r="I258" i="16" s="1"/>
  <c r="AE262" i="9"/>
  <c r="AD262" i="9"/>
  <c r="AK262" i="9"/>
  <c r="N290" i="9"/>
  <c r="I286" i="16" s="1"/>
  <c r="AD290" i="9"/>
  <c r="AE290" i="9"/>
  <c r="AK290" i="9"/>
  <c r="N273" i="9"/>
  <c r="I269" i="16" s="1"/>
  <c r="AK273" i="9"/>
  <c r="AD273" i="9"/>
  <c r="AE273" i="9"/>
  <c r="N180" i="9"/>
  <c r="I176" i="16" s="1"/>
  <c r="AE180" i="9"/>
  <c r="AD180" i="9"/>
  <c r="AK180" i="9"/>
  <c r="N322" i="9"/>
  <c r="I318" i="16" s="1"/>
  <c r="AD322" i="9"/>
  <c r="AE322" i="9"/>
  <c r="AK322" i="9"/>
  <c r="N148" i="9"/>
  <c r="I144" i="16" s="1"/>
  <c r="AE148" i="9"/>
  <c r="AD148" i="9"/>
  <c r="AK148" i="9"/>
  <c r="AK206" i="9"/>
  <c r="N206" i="9"/>
  <c r="I202" i="16" s="1"/>
  <c r="AE206" i="9"/>
  <c r="AD206" i="9"/>
  <c r="N142" i="9"/>
  <c r="I138" i="16" s="1"/>
  <c r="AE142" i="9"/>
  <c r="AK142" i="9"/>
  <c r="AD142" i="9"/>
  <c r="N233" i="9"/>
  <c r="I229" i="16" s="1"/>
  <c r="AK233" i="9"/>
  <c r="AE233" i="9"/>
  <c r="AD233" i="9"/>
  <c r="N191" i="9"/>
  <c r="I187" i="16" s="1"/>
  <c r="AK191" i="9"/>
  <c r="AD191" i="9"/>
  <c r="AE191" i="9"/>
  <c r="AD156" i="9"/>
  <c r="N156" i="9"/>
  <c r="I152" i="16" s="1"/>
  <c r="AK156" i="9"/>
  <c r="AE156" i="9"/>
  <c r="N109" i="9"/>
  <c r="I105" i="16" s="1"/>
  <c r="AE109" i="9"/>
  <c r="AD109" i="9"/>
  <c r="AK109" i="9"/>
  <c r="O298" i="16"/>
  <c r="AF301" i="9"/>
  <c r="Z253" i="5"/>
  <c r="R260" i="9"/>
  <c r="T260" i="9" s="1"/>
  <c r="Z73" i="5"/>
  <c r="R80" i="9"/>
  <c r="T80" i="9" s="1"/>
  <c r="Z188" i="5"/>
  <c r="R195" i="9"/>
  <c r="T195" i="9" s="1"/>
  <c r="Z429" i="5"/>
  <c r="R436" i="9"/>
  <c r="T436" i="9" s="1"/>
  <c r="Z350" i="5"/>
  <c r="R357" i="9"/>
  <c r="T357" i="9" s="1"/>
  <c r="Z241" i="5"/>
  <c r="R248" i="9"/>
  <c r="T248" i="9" s="1"/>
  <c r="Z140" i="5"/>
  <c r="R147" i="9"/>
  <c r="T147" i="9" s="1"/>
  <c r="Z421" i="5"/>
  <c r="R428" i="9"/>
  <c r="T428" i="9" s="1"/>
  <c r="Z413" i="5"/>
  <c r="R420" i="9"/>
  <c r="T420" i="9" s="1"/>
  <c r="Z180" i="5"/>
  <c r="R187" i="9"/>
  <c r="T187" i="9" s="1"/>
  <c r="N496" i="9"/>
  <c r="I492" i="16" s="1"/>
  <c r="AD496" i="9"/>
  <c r="AK496" i="9"/>
  <c r="AE496" i="9"/>
  <c r="N355" i="9"/>
  <c r="I351" i="16" s="1"/>
  <c r="AD355" i="9"/>
  <c r="AE355" i="9"/>
  <c r="AK355" i="9"/>
  <c r="N211" i="9"/>
  <c r="I207" i="16" s="1"/>
  <c r="AE211" i="9"/>
  <c r="AK211" i="9"/>
  <c r="AD211" i="9"/>
  <c r="N388" i="9"/>
  <c r="I384" i="16" s="1"/>
  <c r="AD388" i="9"/>
  <c r="AE388" i="9"/>
  <c r="AK388" i="9"/>
  <c r="N135" i="9"/>
  <c r="I131" i="16" s="1"/>
  <c r="AE135" i="9"/>
  <c r="AD135" i="9"/>
  <c r="AK135" i="9"/>
  <c r="N466" i="9"/>
  <c r="I462" i="16" s="1"/>
  <c r="AE466" i="9"/>
  <c r="AK466" i="9"/>
  <c r="AD466" i="9"/>
  <c r="N491" i="9"/>
  <c r="I487" i="16" s="1"/>
  <c r="AD491" i="9"/>
  <c r="AE491" i="9"/>
  <c r="AK491" i="9"/>
  <c r="N325" i="9"/>
  <c r="I321" i="16" s="1"/>
  <c r="AD325" i="9"/>
  <c r="AE325" i="9"/>
  <c r="AK325" i="9"/>
  <c r="AK144" i="9"/>
  <c r="AD144" i="9"/>
  <c r="AE144" i="9"/>
  <c r="N144" i="9"/>
  <c r="I140" i="16" s="1"/>
  <c r="AD349" i="9"/>
  <c r="AK349" i="9"/>
  <c r="AE349" i="9"/>
  <c r="N433" i="9"/>
  <c r="I429" i="16" s="1"/>
  <c r="AK433" i="9"/>
  <c r="AD433" i="9"/>
  <c r="AE433" i="9"/>
  <c r="N265" i="9"/>
  <c r="I261" i="16" s="1"/>
  <c r="AK265" i="9"/>
  <c r="AD265" i="9"/>
  <c r="AE265" i="9"/>
  <c r="N482" i="9"/>
  <c r="I478" i="16" s="1"/>
  <c r="AK482" i="9"/>
  <c r="AD482" i="9"/>
  <c r="AE482" i="9"/>
  <c r="AK473" i="9"/>
  <c r="AE473" i="9"/>
  <c r="N473" i="9"/>
  <c r="I469" i="16" s="1"/>
  <c r="AD473" i="9"/>
  <c r="AE400" i="9"/>
  <c r="N400" i="9"/>
  <c r="I396" i="16" s="1"/>
  <c r="AD400" i="9"/>
  <c r="AK400" i="9"/>
  <c r="N352" i="9"/>
  <c r="I348" i="16" s="1"/>
  <c r="AK352" i="9"/>
  <c r="AD352" i="9"/>
  <c r="AE352" i="9"/>
  <c r="N266" i="9"/>
  <c r="I262" i="16" s="1"/>
  <c r="AD266" i="9"/>
  <c r="AE266" i="9"/>
  <c r="AK266" i="9"/>
  <c r="N488" i="9"/>
  <c r="I484" i="16" s="1"/>
  <c r="AK488" i="9"/>
  <c r="AD488" i="9"/>
  <c r="AE488" i="9"/>
  <c r="N478" i="9"/>
  <c r="I474" i="16" s="1"/>
  <c r="AD478" i="9"/>
  <c r="AK478" i="9"/>
  <c r="AE478" i="9"/>
  <c r="N380" i="9"/>
  <c r="I376" i="16" s="1"/>
  <c r="AK380" i="9"/>
  <c r="AE380" i="9"/>
  <c r="AD380" i="9"/>
  <c r="N268" i="9"/>
  <c r="I264" i="16" s="1"/>
  <c r="AK268" i="9"/>
  <c r="AE268" i="9"/>
  <c r="AD268" i="9"/>
  <c r="AE106" i="9"/>
  <c r="N106" i="9"/>
  <c r="I102" i="16" s="1"/>
  <c r="AK106" i="9"/>
  <c r="AD106" i="9"/>
  <c r="N443" i="9"/>
  <c r="I439" i="16" s="1"/>
  <c r="AK443" i="9"/>
  <c r="AE443" i="9"/>
  <c r="AD443" i="9"/>
  <c r="N406" i="9"/>
  <c r="I402" i="16" s="1"/>
  <c r="AK406" i="9"/>
  <c r="AE406" i="9"/>
  <c r="AD406" i="9"/>
  <c r="AD417" i="9"/>
  <c r="N417" i="9"/>
  <c r="I413" i="16" s="1"/>
  <c r="AE417" i="9"/>
  <c r="AK417" i="9"/>
  <c r="N430" i="9"/>
  <c r="I426" i="16" s="1"/>
  <c r="AE430" i="9"/>
  <c r="AK430" i="9"/>
  <c r="AD430" i="9"/>
  <c r="N438" i="9"/>
  <c r="I434" i="16" s="1"/>
  <c r="AE438" i="9"/>
  <c r="AD438" i="9"/>
  <c r="AK438" i="9"/>
  <c r="AK394" i="9"/>
  <c r="N394" i="9"/>
  <c r="I390" i="16" s="1"/>
  <c r="AE394" i="9"/>
  <c r="AD394" i="9"/>
  <c r="AD282" i="9"/>
  <c r="N282" i="9"/>
  <c r="I278" i="16" s="1"/>
  <c r="AE282" i="9"/>
  <c r="AK282" i="9"/>
  <c r="N253" i="9"/>
  <c r="I249" i="16" s="1"/>
  <c r="AK253" i="9"/>
  <c r="AD253" i="9"/>
  <c r="AE253" i="9"/>
  <c r="AK194" i="9"/>
  <c r="AE194" i="9"/>
  <c r="N194" i="9"/>
  <c r="I190" i="16" s="1"/>
  <c r="AD194" i="9"/>
  <c r="N263" i="9"/>
  <c r="I259" i="16" s="1"/>
  <c r="AD263" i="9"/>
  <c r="AE263" i="9"/>
  <c r="AK263" i="9"/>
  <c r="N119" i="9"/>
  <c r="I115" i="16" s="1"/>
  <c r="AD119" i="9"/>
  <c r="AE119" i="9"/>
  <c r="AK119" i="9"/>
  <c r="AD216" i="9"/>
  <c r="AK216" i="9"/>
  <c r="N216" i="9"/>
  <c r="I212" i="16" s="1"/>
  <c r="AE216" i="9"/>
  <c r="N223" i="9"/>
  <c r="I219" i="16" s="1"/>
  <c r="AK223" i="9"/>
  <c r="AD223" i="9"/>
  <c r="AE223" i="9"/>
  <c r="N130" i="9"/>
  <c r="I126" i="16" s="1"/>
  <c r="AD130" i="9"/>
  <c r="AK130" i="9"/>
  <c r="AE130" i="9"/>
  <c r="AD232" i="9"/>
  <c r="AK232" i="9"/>
  <c r="N232" i="9"/>
  <c r="I228" i="16" s="1"/>
  <c r="AE232" i="9"/>
  <c r="AK217" i="9"/>
  <c r="N217" i="9"/>
  <c r="I213" i="16" s="1"/>
  <c r="AD217" i="9"/>
  <c r="AE217" i="9"/>
  <c r="AD161" i="9"/>
  <c r="AK161" i="9"/>
  <c r="AE161" i="9"/>
  <c r="N94" i="9"/>
  <c r="I90" i="16" s="1"/>
  <c r="AE94" i="9"/>
  <c r="AD94" i="9"/>
  <c r="AK94" i="9"/>
  <c r="AE213" i="9"/>
  <c r="AD213" i="9"/>
  <c r="AK213" i="9"/>
  <c r="N213" i="9"/>
  <c r="I209" i="16" s="1"/>
  <c r="N172" i="9"/>
  <c r="I168" i="16" s="1"/>
  <c r="AD172" i="9"/>
  <c r="AE172" i="9"/>
  <c r="AK172" i="9"/>
  <c r="N125" i="9"/>
  <c r="I121" i="16" s="1"/>
  <c r="AE125" i="9"/>
  <c r="AD125" i="9"/>
  <c r="AK125" i="9"/>
  <c r="N79" i="9"/>
  <c r="I75" i="16" s="1"/>
  <c r="AD79" i="9"/>
  <c r="AK79" i="9"/>
  <c r="AE79" i="9"/>
  <c r="N238" i="9"/>
  <c r="I234" i="16" s="1"/>
  <c r="AK238" i="9"/>
  <c r="AE238" i="9"/>
  <c r="AD238" i="9"/>
  <c r="AE344" i="9"/>
  <c r="N344" i="9"/>
  <c r="I340" i="16" s="1"/>
  <c r="AD344" i="9"/>
  <c r="AK344" i="9"/>
  <c r="Z497" i="5"/>
  <c r="R504" i="9"/>
  <c r="T504" i="9" s="1"/>
  <c r="Z476" i="5"/>
  <c r="R483" i="9"/>
  <c r="T483" i="9" s="1"/>
  <c r="Z257" i="5"/>
  <c r="R264" i="9"/>
  <c r="T264" i="9" s="1"/>
  <c r="Z164" i="5"/>
  <c r="R171" i="9"/>
  <c r="T171" i="9" s="1"/>
  <c r="Z353" i="5"/>
  <c r="R360" i="9"/>
  <c r="T360" i="9" s="1"/>
  <c r="Z145" i="5"/>
  <c r="R152" i="9"/>
  <c r="T152" i="9" s="1"/>
  <c r="AD490" i="9"/>
  <c r="AK490" i="9"/>
  <c r="N490" i="9"/>
  <c r="I486" i="16" s="1"/>
  <c r="AE490" i="9"/>
  <c r="N346" i="9"/>
  <c r="I342" i="16" s="1"/>
  <c r="AD346" i="9"/>
  <c r="AE346" i="9"/>
  <c r="AK346" i="9"/>
  <c r="N197" i="9"/>
  <c r="I193" i="16" s="1"/>
  <c r="AK197" i="9"/>
  <c r="AE197" i="9"/>
  <c r="AD197" i="9"/>
  <c r="AK479" i="9"/>
  <c r="N479" i="9"/>
  <c r="I475" i="16" s="1"/>
  <c r="AE479" i="9"/>
  <c r="AD479" i="9"/>
  <c r="N203" i="9"/>
  <c r="I199" i="16" s="1"/>
  <c r="AK203" i="9"/>
  <c r="AE203" i="9"/>
  <c r="AD203" i="9"/>
  <c r="N308" i="9"/>
  <c r="I304" i="16" s="1"/>
  <c r="AK308" i="9"/>
  <c r="AE308" i="9"/>
  <c r="AD308" i="9"/>
  <c r="N500" i="9"/>
  <c r="I496" i="16" s="1"/>
  <c r="AE500" i="9"/>
  <c r="AD500" i="9"/>
  <c r="AK500" i="9"/>
  <c r="AE347" i="9"/>
  <c r="N347" i="9"/>
  <c r="I343" i="16" s="1"/>
  <c r="AD347" i="9"/>
  <c r="AK347" i="9"/>
  <c r="N202" i="9"/>
  <c r="I198" i="16" s="1"/>
  <c r="AE202" i="9"/>
  <c r="AK202" i="9"/>
  <c r="AD202" i="9"/>
  <c r="N450" i="9"/>
  <c r="I446" i="16" s="1"/>
  <c r="AK450" i="9"/>
  <c r="AD450" i="9"/>
  <c r="AE450" i="9"/>
  <c r="AE449" i="9"/>
  <c r="AK449" i="9"/>
  <c r="N449" i="9"/>
  <c r="I445" i="16" s="1"/>
  <c r="AD449" i="9"/>
  <c r="AD318" i="9"/>
  <c r="N318" i="9"/>
  <c r="I314" i="16" s="1"/>
  <c r="AE318" i="9"/>
  <c r="AK318" i="9"/>
  <c r="N107" i="9"/>
  <c r="I103" i="16" s="1"/>
  <c r="AD107" i="9"/>
  <c r="AK107" i="9"/>
  <c r="AE107" i="9"/>
  <c r="N470" i="9"/>
  <c r="I466" i="16" s="1"/>
  <c r="AK470" i="9"/>
  <c r="AE470" i="9"/>
  <c r="AD470" i="9"/>
  <c r="N373" i="9"/>
  <c r="I369" i="16" s="1"/>
  <c r="AE373" i="9"/>
  <c r="AD373" i="9"/>
  <c r="AK373" i="9"/>
  <c r="AE302" i="9"/>
  <c r="AK302" i="9"/>
  <c r="N302" i="9"/>
  <c r="I298" i="16" s="1"/>
  <c r="AD302" i="9"/>
  <c r="AK105" i="9"/>
  <c r="N105" i="9"/>
  <c r="I101" i="16" s="1"/>
  <c r="AD105" i="9"/>
  <c r="AE105" i="9"/>
  <c r="N208" i="9"/>
  <c r="I204" i="16" s="1"/>
  <c r="AK208" i="9"/>
  <c r="AD208" i="9"/>
  <c r="AE208" i="9"/>
  <c r="N445" i="9"/>
  <c r="I441" i="16" s="1"/>
  <c r="AD445" i="9"/>
  <c r="AE445" i="9"/>
  <c r="AK445" i="9"/>
  <c r="N329" i="9"/>
  <c r="I325" i="16" s="1"/>
  <c r="AD329" i="9"/>
  <c r="AE329" i="9"/>
  <c r="AK329" i="9"/>
  <c r="AK134" i="9"/>
  <c r="N134" i="9"/>
  <c r="I130" i="16" s="1"/>
  <c r="AD134" i="9"/>
  <c r="AE134" i="9"/>
  <c r="N464" i="9"/>
  <c r="I460" i="16" s="1"/>
  <c r="AE464" i="9"/>
  <c r="AD464" i="9"/>
  <c r="AK464" i="9"/>
  <c r="AE418" i="9"/>
  <c r="N418" i="9"/>
  <c r="I414" i="16" s="1"/>
  <c r="AK418" i="9"/>
  <c r="AD418" i="9"/>
  <c r="N432" i="9"/>
  <c r="I428" i="16" s="1"/>
  <c r="AK432" i="9"/>
  <c r="AD432" i="9"/>
  <c r="AE432" i="9"/>
  <c r="N472" i="9"/>
  <c r="I468" i="16" s="1"/>
  <c r="AD472" i="9"/>
  <c r="AK472" i="9"/>
  <c r="AE472" i="9"/>
  <c r="AE367" i="9"/>
  <c r="N367" i="9"/>
  <c r="I363" i="16" s="1"/>
  <c r="AD367" i="9"/>
  <c r="AK367" i="9"/>
  <c r="N295" i="9"/>
  <c r="I291" i="16" s="1"/>
  <c r="AK295" i="9"/>
  <c r="AD295" i="9"/>
  <c r="AE295" i="9"/>
  <c r="N305" i="9"/>
  <c r="I301" i="16" s="1"/>
  <c r="AD305" i="9"/>
  <c r="AK305" i="9"/>
  <c r="AE305" i="9"/>
  <c r="N304" i="9"/>
  <c r="I300" i="16" s="1"/>
  <c r="AD304" i="9"/>
  <c r="AK304" i="9"/>
  <c r="AE304" i="9"/>
  <c r="N335" i="9"/>
  <c r="I331" i="16" s="1"/>
  <c r="AK335" i="9"/>
  <c r="AE335" i="9"/>
  <c r="AD335" i="9"/>
  <c r="N337" i="9"/>
  <c r="I333" i="16" s="1"/>
  <c r="AK337" i="9"/>
  <c r="AD337" i="9"/>
  <c r="AE337" i="9"/>
  <c r="N246" i="9"/>
  <c r="I242" i="16" s="1"/>
  <c r="AK246" i="9"/>
  <c r="AE246" i="9"/>
  <c r="AD246" i="9"/>
  <c r="AE274" i="9"/>
  <c r="AK274" i="9"/>
  <c r="N274" i="9"/>
  <c r="I270" i="16" s="1"/>
  <c r="AD274" i="9"/>
  <c r="N251" i="9"/>
  <c r="I247" i="16" s="1"/>
  <c r="AK251" i="9"/>
  <c r="AD251" i="9"/>
  <c r="AE251" i="9"/>
  <c r="N87" i="9"/>
  <c r="I83" i="16" s="1"/>
  <c r="AE87" i="9"/>
  <c r="AD87" i="9"/>
  <c r="AK87" i="9"/>
  <c r="N306" i="9"/>
  <c r="I302" i="16" s="1"/>
  <c r="AE306" i="9"/>
  <c r="AD306" i="9"/>
  <c r="AK306" i="9"/>
  <c r="N237" i="9"/>
  <c r="I233" i="16" s="1"/>
  <c r="AE237" i="9"/>
  <c r="AD237" i="9"/>
  <c r="AK237" i="9"/>
  <c r="N190" i="9"/>
  <c r="I186" i="16" s="1"/>
  <c r="AK190" i="9"/>
  <c r="AE190" i="9"/>
  <c r="AD190" i="9"/>
  <c r="AE126" i="9"/>
  <c r="N126" i="9"/>
  <c r="I122" i="16" s="1"/>
  <c r="AD126" i="9"/>
  <c r="AK126" i="9"/>
  <c r="N78" i="9"/>
  <c r="I74" i="16" s="1"/>
  <c r="AK78" i="9"/>
  <c r="AD78" i="9"/>
  <c r="AE78" i="9"/>
  <c r="AD188" i="9"/>
  <c r="N188" i="9"/>
  <c r="I184" i="16" s="1"/>
  <c r="AK188" i="9"/>
  <c r="AE188" i="9"/>
  <c r="N141" i="9"/>
  <c r="I137" i="16" s="1"/>
  <c r="AE141" i="9"/>
  <c r="AD141" i="9"/>
  <c r="AK141" i="9"/>
  <c r="N95" i="9"/>
  <c r="I91" i="16" s="1"/>
  <c r="AE95" i="9"/>
  <c r="AK95" i="9"/>
  <c r="AD95" i="9"/>
  <c r="O152" i="16"/>
  <c r="AF155" i="9"/>
  <c r="O80" i="16"/>
  <c r="AF83" i="9"/>
  <c r="Z405" i="5"/>
  <c r="R412" i="9"/>
  <c r="T412" i="9" s="1"/>
  <c r="Z161" i="5"/>
  <c r="R168" i="9"/>
  <c r="T168" i="9" s="1"/>
  <c r="Z488" i="5"/>
  <c r="R495" i="9"/>
  <c r="T495" i="9" s="1"/>
  <c r="N462" i="9"/>
  <c r="I458" i="16" s="1"/>
  <c r="AK462" i="9"/>
  <c r="AE462" i="9"/>
  <c r="AD462" i="9"/>
  <c r="AD186" i="9"/>
  <c r="AK186" i="9"/>
  <c r="N186" i="9"/>
  <c r="I182" i="16" s="1"/>
  <c r="AE186" i="9"/>
  <c r="AD286" i="9"/>
  <c r="N286" i="9"/>
  <c r="I282" i="16" s="1"/>
  <c r="AE286" i="9"/>
  <c r="AK286" i="9"/>
  <c r="N170" i="9"/>
  <c r="I166" i="16" s="1"/>
  <c r="AD170" i="9"/>
  <c r="AK170" i="9"/>
  <c r="AE170" i="9"/>
  <c r="N317" i="9"/>
  <c r="I313" i="16" s="1"/>
  <c r="AE317" i="9"/>
  <c r="AD317" i="9"/>
  <c r="AK317" i="9"/>
  <c r="AK378" i="9"/>
  <c r="AE378" i="9"/>
  <c r="AD378" i="9"/>
  <c r="N385" i="9"/>
  <c r="I381" i="16" s="1"/>
  <c r="AK385" i="9"/>
  <c r="AE385" i="9"/>
  <c r="AD385" i="9"/>
  <c r="N363" i="9"/>
  <c r="I359" i="16" s="1"/>
  <c r="AK363" i="9"/>
  <c r="AE363" i="9"/>
  <c r="AD363" i="9"/>
  <c r="N162" i="9"/>
  <c r="I158" i="16" s="1"/>
  <c r="AE162" i="9"/>
  <c r="AD162" i="9"/>
  <c r="AK162" i="9"/>
  <c r="N427" i="9"/>
  <c r="I423" i="16" s="1"/>
  <c r="AE427" i="9"/>
  <c r="AD427" i="9"/>
  <c r="AK427" i="9"/>
  <c r="N409" i="9"/>
  <c r="I405" i="16" s="1"/>
  <c r="AE409" i="9"/>
  <c r="AD409" i="9"/>
  <c r="AK409" i="9"/>
  <c r="N313" i="9"/>
  <c r="I309" i="16" s="1"/>
  <c r="AD313" i="9"/>
  <c r="AK313" i="9"/>
  <c r="AE313" i="9"/>
  <c r="N361" i="9"/>
  <c r="I357" i="16" s="1"/>
  <c r="AE361" i="9"/>
  <c r="AD361" i="9"/>
  <c r="AK361" i="9"/>
  <c r="AE241" i="9"/>
  <c r="N241" i="9"/>
  <c r="I237" i="16" s="1"/>
  <c r="AK241" i="9"/>
  <c r="AD241" i="9"/>
  <c r="AD294" i="9"/>
  <c r="AK294" i="9"/>
  <c r="AE294" i="9"/>
  <c r="N294" i="9"/>
  <c r="I290" i="16" s="1"/>
  <c r="N199" i="9"/>
  <c r="I195" i="16" s="1"/>
  <c r="AD199" i="9"/>
  <c r="AE199" i="9"/>
  <c r="AK199" i="9"/>
  <c r="N183" i="9"/>
  <c r="I179" i="16" s="1"/>
  <c r="AE183" i="9"/>
  <c r="AK183" i="9"/>
  <c r="AD183" i="9"/>
  <c r="N214" i="9"/>
  <c r="I210" i="16" s="1"/>
  <c r="AK214" i="9"/>
  <c r="AE214" i="9"/>
  <c r="AD214" i="9"/>
  <c r="N97" i="9"/>
  <c r="I93" i="16" s="1"/>
  <c r="AK97" i="9"/>
  <c r="AD97" i="9"/>
  <c r="AE97" i="9"/>
  <c r="N204" i="9"/>
  <c r="I200" i="16" s="1"/>
  <c r="AK204" i="9"/>
  <c r="AE204" i="9"/>
  <c r="AD204" i="9"/>
  <c r="AD157" i="9"/>
  <c r="AE157" i="9"/>
  <c r="N157" i="9"/>
  <c r="I153" i="16" s="1"/>
  <c r="AK157" i="9"/>
  <c r="N111" i="9"/>
  <c r="I107" i="16" s="1"/>
  <c r="AD111" i="9"/>
  <c r="AK111" i="9"/>
  <c r="AE111" i="9"/>
  <c r="N76" i="9"/>
  <c r="I72" i="16" s="1"/>
  <c r="AE76" i="9"/>
  <c r="AK76" i="9"/>
  <c r="AD76" i="9"/>
  <c r="N179" i="9"/>
  <c r="I175" i="16" s="1"/>
  <c r="AK179" i="9"/>
  <c r="AD179" i="9"/>
  <c r="AE179" i="9"/>
  <c r="AE477" i="9"/>
  <c r="AD477" i="9"/>
  <c r="N477" i="9"/>
  <c r="I473" i="16" s="1"/>
  <c r="AK477" i="9"/>
  <c r="N280" i="9"/>
  <c r="I276" i="16" s="1"/>
  <c r="AE280" i="9"/>
  <c r="AK280" i="9"/>
  <c r="AD280" i="9"/>
  <c r="N200" i="9"/>
  <c r="I196" i="16" s="1"/>
  <c r="AE200" i="9"/>
  <c r="AK200" i="9"/>
  <c r="AD200" i="9"/>
  <c r="N131" i="9"/>
  <c r="I127" i="16" s="1"/>
  <c r="AD131" i="9"/>
  <c r="AE131" i="9"/>
  <c r="AK131" i="9"/>
  <c r="AD283" i="9"/>
  <c r="N283" i="9"/>
  <c r="I279" i="16" s="1"/>
  <c r="AK283" i="9"/>
  <c r="AE283" i="9"/>
  <c r="N136" i="9"/>
  <c r="I132" i="16" s="1"/>
  <c r="AE136" i="9"/>
  <c r="AK136" i="9"/>
  <c r="AD136" i="9"/>
  <c r="Z455" i="5"/>
  <c r="R462" i="9"/>
  <c r="T462" i="9" s="1"/>
  <c r="Z314" i="5"/>
  <c r="R321" i="9"/>
  <c r="T321" i="9" s="1"/>
  <c r="Z179" i="5"/>
  <c r="R186" i="9"/>
  <c r="T186" i="9" s="1"/>
  <c r="Z464" i="5"/>
  <c r="R471" i="9"/>
  <c r="T471" i="9" s="1"/>
  <c r="Z158" i="5"/>
  <c r="R165" i="9"/>
  <c r="T165" i="9" s="1"/>
  <c r="Z279" i="5"/>
  <c r="R286" i="9"/>
  <c r="T286" i="9" s="1"/>
  <c r="Z487" i="5"/>
  <c r="R494" i="9"/>
  <c r="T494" i="9" s="1"/>
  <c r="Z333" i="5"/>
  <c r="R340" i="9"/>
  <c r="T340" i="9" s="1"/>
  <c r="Z163" i="5"/>
  <c r="R170" i="9"/>
  <c r="T170" i="9" s="1"/>
  <c r="Z390" i="5"/>
  <c r="R397" i="9"/>
  <c r="T397" i="9" s="1"/>
  <c r="Z440" i="5"/>
  <c r="U445" i="9" s="1"/>
  <c r="R447" i="9"/>
  <c r="T447" i="9" s="1"/>
  <c r="Z310" i="5"/>
  <c r="R317" i="9"/>
  <c r="T317" i="9" s="1"/>
  <c r="Z94" i="5"/>
  <c r="R101" i="9"/>
  <c r="T101" i="9" s="1"/>
  <c r="Z28" i="5"/>
  <c r="Z371" i="5"/>
  <c r="R378" i="9"/>
  <c r="T378" i="9" s="1"/>
  <c r="Z303" i="5"/>
  <c r="R310" i="9"/>
  <c r="T310" i="9" s="1"/>
  <c r="Z237" i="5"/>
  <c r="R244" i="9"/>
  <c r="T244" i="9" s="1"/>
  <c r="Z378" i="5"/>
  <c r="R385" i="9"/>
  <c r="T385" i="9" s="1"/>
  <c r="Z462" i="5"/>
  <c r="R469" i="9"/>
  <c r="T469" i="9" s="1"/>
  <c r="Z356" i="5"/>
  <c r="R363" i="9"/>
  <c r="T363" i="9" s="1"/>
  <c r="Z155" i="5"/>
  <c r="R162" i="9"/>
  <c r="T162" i="9" s="1"/>
  <c r="Z25" i="5"/>
  <c r="U30" i="9" s="1"/>
  <c r="R32" i="9"/>
  <c r="T32" i="9" s="1"/>
  <c r="Z420" i="5"/>
  <c r="R427" i="9"/>
  <c r="T427" i="9" s="1"/>
  <c r="Z391" i="5"/>
  <c r="R398" i="9"/>
  <c r="T398" i="9" s="1"/>
  <c r="Z402" i="5"/>
  <c r="R409" i="9"/>
  <c r="T409" i="9" s="1"/>
  <c r="Z406" i="5"/>
  <c r="R413" i="9"/>
  <c r="T413" i="9" s="1"/>
  <c r="Z306" i="5"/>
  <c r="R313" i="9"/>
  <c r="T313" i="9" s="1"/>
  <c r="Z367" i="5"/>
  <c r="R374" i="9"/>
  <c r="T374" i="9" s="1"/>
  <c r="Z354" i="5"/>
  <c r="R361" i="9"/>
  <c r="T361" i="9" s="1"/>
  <c r="Z352" i="5"/>
  <c r="R359" i="9"/>
  <c r="T359" i="9" s="1"/>
  <c r="Z319" i="5"/>
  <c r="R326" i="9"/>
  <c r="T326" i="9" s="1"/>
  <c r="Z234" i="5"/>
  <c r="R241" i="9"/>
  <c r="T241" i="9" s="1"/>
  <c r="Z287" i="5"/>
  <c r="R294" i="9"/>
  <c r="T294" i="9" s="1"/>
  <c r="Z282" i="5"/>
  <c r="R289" i="9"/>
  <c r="T289" i="9" s="1"/>
  <c r="Z192" i="5"/>
  <c r="R199" i="9"/>
  <c r="T199" i="9" s="1"/>
  <c r="Z323" i="5"/>
  <c r="R330" i="9"/>
  <c r="T330" i="9" s="1"/>
  <c r="Z176" i="5"/>
  <c r="R183" i="9"/>
  <c r="T183" i="9" s="1"/>
  <c r="Z207" i="5"/>
  <c r="R214" i="9"/>
  <c r="T214" i="9" s="1"/>
  <c r="Z138" i="5"/>
  <c r="R145" i="9"/>
  <c r="T145" i="9" s="1"/>
  <c r="Z90" i="5"/>
  <c r="R97" i="9"/>
  <c r="T97" i="9" s="1"/>
  <c r="Z197" i="5"/>
  <c r="R204" i="9"/>
  <c r="T204" i="9" s="1"/>
  <c r="Z150" i="5"/>
  <c r="R157" i="9"/>
  <c r="T157" i="9" s="1"/>
  <c r="Z104" i="5"/>
  <c r="R111" i="9"/>
  <c r="T111" i="9" s="1"/>
  <c r="Z69" i="5"/>
  <c r="R76" i="9"/>
  <c r="T76" i="9" s="1"/>
  <c r="O388" i="16"/>
  <c r="AF391" i="9"/>
  <c r="N219" i="9"/>
  <c r="I215" i="16" s="1"/>
  <c r="AD219" i="9"/>
  <c r="AK219" i="9"/>
  <c r="AE219" i="9"/>
  <c r="Z453" i="5"/>
  <c r="R460" i="9"/>
  <c r="T460" i="9" s="1"/>
  <c r="Z376" i="5"/>
  <c r="R383" i="9"/>
  <c r="T383" i="9" s="1"/>
  <c r="Z245" i="5"/>
  <c r="R252" i="9"/>
  <c r="T252" i="9" s="1"/>
  <c r="Z159" i="5"/>
  <c r="R166" i="9"/>
  <c r="T166" i="9" s="1"/>
  <c r="Z480" i="5"/>
  <c r="R487" i="9"/>
  <c r="T487" i="9" s="1"/>
  <c r="Z185" i="5"/>
  <c r="R192" i="9"/>
  <c r="T192" i="9" s="1"/>
  <c r="Z361" i="5"/>
  <c r="R368" i="9"/>
  <c r="T368" i="9" s="1"/>
  <c r="Z217" i="5"/>
  <c r="R224" i="9"/>
  <c r="T224" i="9" s="1"/>
  <c r="Z82" i="5"/>
  <c r="R89" i="9"/>
  <c r="T89" i="9" s="1"/>
  <c r="Z448" i="5"/>
  <c r="U453" i="9" s="1"/>
  <c r="R455" i="9"/>
  <c r="T455" i="9" s="1"/>
  <c r="Z130" i="5"/>
  <c r="R137" i="9"/>
  <c r="T137" i="9" s="1"/>
  <c r="Z309" i="5"/>
  <c r="R316" i="9"/>
  <c r="T316" i="9" s="1"/>
  <c r="Z409" i="5"/>
  <c r="R416" i="9"/>
  <c r="T416" i="9" s="1"/>
  <c r="Z243" i="5"/>
  <c r="R250" i="9"/>
  <c r="T250" i="9" s="1"/>
  <c r="Z89" i="5"/>
  <c r="R96" i="9"/>
  <c r="T96" i="9" s="1"/>
  <c r="Z456" i="5"/>
  <c r="R463" i="9"/>
  <c r="T463" i="9" s="1"/>
  <c r="Z389" i="5"/>
  <c r="R396" i="9"/>
  <c r="T396" i="9" s="1"/>
  <c r="Z142" i="5"/>
  <c r="R149" i="9"/>
  <c r="T149" i="9" s="1"/>
  <c r="Z278" i="5"/>
  <c r="R285" i="9"/>
  <c r="T285" i="9" s="1"/>
  <c r="Z495" i="5"/>
  <c r="R502" i="9"/>
  <c r="T502" i="9" s="1"/>
  <c r="Z370" i="5"/>
  <c r="R377" i="9"/>
  <c r="T377" i="9" s="1"/>
  <c r="Z302" i="5"/>
  <c r="R309" i="9"/>
  <c r="T309" i="9" s="1"/>
  <c r="Z205" i="5"/>
  <c r="R212" i="9"/>
  <c r="T212" i="9" s="1"/>
  <c r="Z343" i="5"/>
  <c r="R350" i="9"/>
  <c r="T350" i="9" s="1"/>
  <c r="Z454" i="5"/>
  <c r="U459" i="9" s="1"/>
  <c r="R461" i="9"/>
  <c r="T461" i="9" s="1"/>
  <c r="Z347" i="5"/>
  <c r="R354" i="9"/>
  <c r="T354" i="9" s="1"/>
  <c r="Z146" i="5"/>
  <c r="R153" i="9"/>
  <c r="T153" i="9" s="1"/>
  <c r="Z26" i="5"/>
  <c r="U31" i="9" s="1"/>
  <c r="R33" i="9"/>
  <c r="T33" i="9" s="1"/>
  <c r="Z419" i="5"/>
  <c r="R426" i="9"/>
  <c r="T426" i="9" s="1"/>
  <c r="Z364" i="5"/>
  <c r="R371" i="9"/>
  <c r="T371" i="9" s="1"/>
  <c r="Z396" i="5"/>
  <c r="R403" i="9"/>
  <c r="T403" i="9" s="1"/>
  <c r="Z398" i="5"/>
  <c r="R405" i="9"/>
  <c r="T405" i="9" s="1"/>
  <c r="Z300" i="5"/>
  <c r="R307" i="9"/>
  <c r="T307" i="9" s="1"/>
  <c r="Z357" i="5"/>
  <c r="R364" i="9"/>
  <c r="T364" i="9" s="1"/>
  <c r="Z351" i="5"/>
  <c r="R358" i="9"/>
  <c r="T358" i="9" s="1"/>
  <c r="Z336" i="5"/>
  <c r="R343" i="9"/>
  <c r="T343" i="9" s="1"/>
  <c r="Z254" i="5"/>
  <c r="R261" i="9"/>
  <c r="T261" i="9" s="1"/>
  <c r="Z255" i="5"/>
  <c r="R262" i="9"/>
  <c r="T262" i="9" s="1"/>
  <c r="Z283" i="5"/>
  <c r="R290" i="9"/>
  <c r="T290" i="9" s="1"/>
  <c r="Z266" i="5"/>
  <c r="R273" i="9"/>
  <c r="T273" i="9" s="1"/>
  <c r="Z173" i="5"/>
  <c r="R180" i="9"/>
  <c r="T180" i="9" s="1"/>
  <c r="Z315" i="5"/>
  <c r="R322" i="9"/>
  <c r="T322" i="9" s="1"/>
  <c r="Z141" i="5"/>
  <c r="R148" i="9"/>
  <c r="T148" i="9" s="1"/>
  <c r="Z199" i="5"/>
  <c r="R206" i="9"/>
  <c r="T206" i="9" s="1"/>
  <c r="Z135" i="5"/>
  <c r="R142" i="9"/>
  <c r="T142" i="9" s="1"/>
  <c r="Z226" i="5"/>
  <c r="R233" i="9"/>
  <c r="T233" i="9" s="1"/>
  <c r="Z184" i="5"/>
  <c r="R191" i="9"/>
  <c r="T191" i="9" s="1"/>
  <c r="Z149" i="5"/>
  <c r="R156" i="9"/>
  <c r="T156" i="9" s="1"/>
  <c r="Z102" i="5"/>
  <c r="R109" i="9"/>
  <c r="T109" i="9" s="1"/>
  <c r="N163" i="9"/>
  <c r="I159" i="16" s="1"/>
  <c r="AK163" i="9"/>
  <c r="AD163" i="9"/>
  <c r="AE163" i="9"/>
  <c r="AE356" i="9"/>
  <c r="AK356" i="9"/>
  <c r="N356" i="9"/>
  <c r="I352" i="16" s="1"/>
  <c r="AD356" i="9"/>
  <c r="N115" i="9"/>
  <c r="I111" i="16" s="1"/>
  <c r="AK115" i="9"/>
  <c r="AE115" i="9"/>
  <c r="AD115" i="9"/>
  <c r="N486" i="9"/>
  <c r="I482" i="16" s="1"/>
  <c r="AD486" i="9"/>
  <c r="AE486" i="9"/>
  <c r="AK486" i="9"/>
  <c r="N276" i="9"/>
  <c r="I272" i="16" s="1"/>
  <c r="AK276" i="9"/>
  <c r="AE276" i="9"/>
  <c r="AD276" i="9"/>
  <c r="N185" i="9"/>
  <c r="I181" i="16" s="1"/>
  <c r="AK185" i="9"/>
  <c r="AD185" i="9"/>
  <c r="AE185" i="9"/>
  <c r="N99" i="9"/>
  <c r="I95" i="16" s="1"/>
  <c r="AD99" i="9"/>
  <c r="AK99" i="9"/>
  <c r="AE99" i="9"/>
  <c r="N270" i="9"/>
  <c r="I266" i="16" s="1"/>
  <c r="AE270" i="9"/>
  <c r="AK270" i="9"/>
  <c r="AD270" i="9"/>
  <c r="AD104" i="9"/>
  <c r="AK104" i="9"/>
  <c r="AE104" i="9"/>
  <c r="N104" i="9"/>
  <c r="I100" i="16" s="1"/>
  <c r="Z489" i="5"/>
  <c r="R496" i="9"/>
  <c r="T496" i="9" s="1"/>
  <c r="Z348" i="5"/>
  <c r="R355" i="9"/>
  <c r="T355" i="9" s="1"/>
  <c r="Z204" i="5"/>
  <c r="R211" i="9"/>
  <c r="T211" i="9" s="1"/>
  <c r="Z24" i="5"/>
  <c r="U29" i="9" s="1"/>
  <c r="R31" i="9"/>
  <c r="T31" i="9" s="1"/>
  <c r="Z381" i="5"/>
  <c r="R388" i="9"/>
  <c r="T388" i="9" s="1"/>
  <c r="Z128" i="5"/>
  <c r="R135" i="9"/>
  <c r="T135" i="9" s="1"/>
  <c r="Z459" i="5"/>
  <c r="R466" i="9"/>
  <c r="T466" i="9" s="1"/>
  <c r="Z484" i="5"/>
  <c r="R491" i="9"/>
  <c r="T491" i="9" s="1"/>
  <c r="Z318" i="5"/>
  <c r="R325" i="9"/>
  <c r="T325" i="9" s="1"/>
  <c r="Z137" i="5"/>
  <c r="R144" i="9"/>
  <c r="T144" i="9" s="1"/>
  <c r="Z342" i="5"/>
  <c r="R349" i="9"/>
  <c r="T349" i="9" s="1"/>
  <c r="Z426" i="5"/>
  <c r="R433" i="9"/>
  <c r="T433" i="9" s="1"/>
  <c r="Z258" i="5"/>
  <c r="R265" i="9"/>
  <c r="T265" i="9" s="1"/>
  <c r="Z475" i="5"/>
  <c r="R482" i="9"/>
  <c r="T482" i="9" s="1"/>
  <c r="Z466" i="5"/>
  <c r="R473" i="9"/>
  <c r="T473" i="9" s="1"/>
  <c r="Z393" i="5"/>
  <c r="R400" i="9"/>
  <c r="T400" i="9" s="1"/>
  <c r="Z345" i="5"/>
  <c r="R352" i="9"/>
  <c r="T352" i="9" s="1"/>
  <c r="Z259" i="5"/>
  <c r="R266" i="9"/>
  <c r="T266" i="9" s="1"/>
  <c r="Z481" i="5"/>
  <c r="R488" i="9"/>
  <c r="T488" i="9" s="1"/>
  <c r="Z471" i="5"/>
  <c r="R478" i="9"/>
  <c r="T478" i="9" s="1"/>
  <c r="Z373" i="5"/>
  <c r="R380" i="9"/>
  <c r="T380" i="9" s="1"/>
  <c r="Z261" i="5"/>
  <c r="R268" i="9"/>
  <c r="T268" i="9" s="1"/>
  <c r="Z99" i="5"/>
  <c r="R106" i="9"/>
  <c r="T106" i="9" s="1"/>
  <c r="Z436" i="5"/>
  <c r="R443" i="9"/>
  <c r="T443" i="9" s="1"/>
  <c r="Z399" i="5"/>
  <c r="R406" i="9"/>
  <c r="T406" i="9" s="1"/>
  <c r="Z410" i="5"/>
  <c r="R417" i="9"/>
  <c r="T417" i="9" s="1"/>
  <c r="Z423" i="5"/>
  <c r="R430" i="9"/>
  <c r="T430" i="9" s="1"/>
  <c r="Z431" i="5"/>
  <c r="R438" i="9"/>
  <c r="T438" i="9" s="1"/>
  <c r="Z387" i="5"/>
  <c r="R394" i="9"/>
  <c r="T394" i="9" s="1"/>
  <c r="Z275" i="5"/>
  <c r="R282" i="9"/>
  <c r="T282" i="9" s="1"/>
  <c r="Z246" i="5"/>
  <c r="R253" i="9"/>
  <c r="T253" i="9" s="1"/>
  <c r="Z187" i="5"/>
  <c r="R194" i="9"/>
  <c r="T194" i="9" s="1"/>
  <c r="Z256" i="5"/>
  <c r="R263" i="9"/>
  <c r="T263" i="9" s="1"/>
  <c r="Z112" i="5"/>
  <c r="R119" i="9"/>
  <c r="T119" i="9" s="1"/>
  <c r="Z209" i="5"/>
  <c r="R216" i="9"/>
  <c r="T216" i="9" s="1"/>
  <c r="Z216" i="5"/>
  <c r="R223" i="9"/>
  <c r="T223" i="9" s="1"/>
  <c r="Z123" i="5"/>
  <c r="R130" i="9"/>
  <c r="T130" i="9" s="1"/>
  <c r="Z225" i="5"/>
  <c r="R232" i="9"/>
  <c r="T232" i="9" s="1"/>
  <c r="Z210" i="5"/>
  <c r="R217" i="9"/>
  <c r="T217" i="9" s="1"/>
  <c r="Z154" i="5"/>
  <c r="R161" i="9"/>
  <c r="T161" i="9" s="1"/>
  <c r="Z87" i="5"/>
  <c r="R94" i="9"/>
  <c r="T94" i="9" s="1"/>
  <c r="Z206" i="5"/>
  <c r="R213" i="9"/>
  <c r="T213" i="9" s="1"/>
  <c r="Z165" i="5"/>
  <c r="R172" i="9"/>
  <c r="T172" i="9" s="1"/>
  <c r="Z118" i="5"/>
  <c r="R125" i="9"/>
  <c r="T125" i="9" s="1"/>
  <c r="Z72" i="5"/>
  <c r="R79" i="9"/>
  <c r="T79" i="9" s="1"/>
  <c r="AF88" i="9"/>
  <c r="O85" i="16"/>
  <c r="Z231" i="5"/>
  <c r="R238" i="9"/>
  <c r="T238" i="9" s="1"/>
  <c r="Z337" i="5"/>
  <c r="R344" i="9"/>
  <c r="T344" i="9" s="1"/>
  <c r="N292" i="9"/>
  <c r="I288" i="16" s="1"/>
  <c r="AK292" i="9"/>
  <c r="AD292" i="9"/>
  <c r="AE292" i="9"/>
  <c r="N240" i="9"/>
  <c r="I236" i="16" s="1"/>
  <c r="AK240" i="9"/>
  <c r="AE240" i="9"/>
  <c r="AD240" i="9"/>
  <c r="N139" i="9"/>
  <c r="I135" i="16" s="1"/>
  <c r="AD139" i="9"/>
  <c r="AK139" i="9"/>
  <c r="AE139" i="9"/>
  <c r="N476" i="9"/>
  <c r="I472" i="16" s="1"/>
  <c r="AK476" i="9"/>
  <c r="AD476" i="9"/>
  <c r="AE476" i="9"/>
  <c r="N497" i="9"/>
  <c r="I493" i="16" s="1"/>
  <c r="AK497" i="9"/>
  <c r="AD497" i="9"/>
  <c r="AE497" i="9"/>
  <c r="N247" i="9"/>
  <c r="I243" i="16" s="1"/>
  <c r="AK247" i="9"/>
  <c r="AD247" i="9"/>
  <c r="AE247" i="9"/>
  <c r="N102" i="9"/>
  <c r="I98" i="16" s="1"/>
  <c r="AD102" i="9"/>
  <c r="AE102" i="9"/>
  <c r="AK102" i="9"/>
  <c r="Z483" i="5"/>
  <c r="R490" i="9"/>
  <c r="T490" i="9" s="1"/>
  <c r="Z339" i="5"/>
  <c r="R346" i="9"/>
  <c r="T346" i="9" s="1"/>
  <c r="Z190" i="5"/>
  <c r="R197" i="9"/>
  <c r="T197" i="9" s="1"/>
  <c r="Z472" i="5"/>
  <c r="R479" i="9"/>
  <c r="T479" i="9" s="1"/>
  <c r="Z196" i="5"/>
  <c r="R203" i="9"/>
  <c r="T203" i="9" s="1"/>
  <c r="Z301" i="5"/>
  <c r="R308" i="9"/>
  <c r="T308" i="9" s="1"/>
  <c r="Z493" i="5"/>
  <c r="R500" i="9"/>
  <c r="T500" i="9" s="1"/>
  <c r="Z340" i="5"/>
  <c r="R347" i="9"/>
  <c r="T347" i="9" s="1"/>
  <c r="Z195" i="5"/>
  <c r="R202" i="9"/>
  <c r="T202" i="9" s="1"/>
  <c r="Z443" i="5"/>
  <c r="Z442" i="5"/>
  <c r="R449" i="9"/>
  <c r="T449" i="9" s="1"/>
  <c r="Z311" i="5"/>
  <c r="R318" i="9"/>
  <c r="T318" i="9" s="1"/>
  <c r="Z100" i="5"/>
  <c r="R107" i="9"/>
  <c r="T107" i="9" s="1"/>
  <c r="Z27" i="5"/>
  <c r="U32" i="9" s="1"/>
  <c r="Z463" i="5"/>
  <c r="R470" i="9"/>
  <c r="T470" i="9" s="1"/>
  <c r="Z366" i="5"/>
  <c r="R373" i="9"/>
  <c r="T373" i="9" s="1"/>
  <c r="Z295" i="5"/>
  <c r="R302" i="9"/>
  <c r="T302" i="9" s="1"/>
  <c r="Z98" i="5"/>
  <c r="R105" i="9"/>
  <c r="T105" i="9" s="1"/>
  <c r="Z201" i="5"/>
  <c r="R208" i="9"/>
  <c r="T208" i="9" s="1"/>
  <c r="Z438" i="5"/>
  <c r="U443" i="9" s="1"/>
  <c r="R445" i="9"/>
  <c r="T445" i="9" s="1"/>
  <c r="Z322" i="5"/>
  <c r="R329" i="9"/>
  <c r="T329" i="9" s="1"/>
  <c r="Z127" i="5"/>
  <c r="R134" i="9"/>
  <c r="T134" i="9" s="1"/>
  <c r="Z457" i="5"/>
  <c r="R464" i="9"/>
  <c r="T464" i="9" s="1"/>
  <c r="Z411" i="5"/>
  <c r="R418" i="9"/>
  <c r="T418" i="9" s="1"/>
  <c r="Z425" i="5"/>
  <c r="R432" i="9"/>
  <c r="T432" i="9" s="1"/>
  <c r="Z465" i="5"/>
  <c r="R472" i="9"/>
  <c r="T472" i="9" s="1"/>
  <c r="Z360" i="5"/>
  <c r="R367" i="9"/>
  <c r="T367" i="9" s="1"/>
  <c r="Z288" i="5"/>
  <c r="R295" i="9"/>
  <c r="T295" i="9" s="1"/>
  <c r="Z298" i="5"/>
  <c r="R305" i="9"/>
  <c r="T305" i="9" s="1"/>
  <c r="Z297" i="5"/>
  <c r="R304" i="9"/>
  <c r="T304" i="9" s="1"/>
  <c r="Z328" i="5"/>
  <c r="R335" i="9"/>
  <c r="T335" i="9" s="1"/>
  <c r="Z330" i="5"/>
  <c r="R337" i="9"/>
  <c r="T337" i="9" s="1"/>
  <c r="Z239" i="5"/>
  <c r="R246" i="9"/>
  <c r="T246" i="9" s="1"/>
  <c r="Z267" i="5"/>
  <c r="R274" i="9"/>
  <c r="T274" i="9" s="1"/>
  <c r="Z244" i="5"/>
  <c r="R251" i="9"/>
  <c r="T251" i="9" s="1"/>
  <c r="Z80" i="5"/>
  <c r="R87" i="9"/>
  <c r="T87" i="9" s="1"/>
  <c r="Z299" i="5"/>
  <c r="R306" i="9"/>
  <c r="T306" i="9" s="1"/>
  <c r="Z230" i="5"/>
  <c r="R237" i="9"/>
  <c r="T237" i="9" s="1"/>
  <c r="Z183" i="5"/>
  <c r="R190" i="9"/>
  <c r="T190" i="9" s="1"/>
  <c r="Z119" i="5"/>
  <c r="R126" i="9"/>
  <c r="T126" i="9" s="1"/>
  <c r="Z71" i="5"/>
  <c r="R78" i="9"/>
  <c r="T78" i="9" s="1"/>
  <c r="Z181" i="5"/>
  <c r="R188" i="9"/>
  <c r="T188" i="9" s="1"/>
  <c r="Z134" i="5"/>
  <c r="R141" i="9"/>
  <c r="T141" i="9" s="1"/>
  <c r="Z88" i="5"/>
  <c r="R95" i="9"/>
  <c r="T95" i="9" s="1"/>
  <c r="AE244" i="9"/>
  <c r="AD244" i="9"/>
  <c r="N244" i="9"/>
  <c r="I240" i="16" s="1"/>
  <c r="AK244" i="9"/>
  <c r="N218" i="9"/>
  <c r="I214" i="16" s="1"/>
  <c r="AE218" i="9"/>
  <c r="AK218" i="9"/>
  <c r="AD218" i="9"/>
  <c r="Z172" i="5"/>
  <c r="R179" i="9"/>
  <c r="T179" i="9" s="1"/>
  <c r="Z470" i="5"/>
  <c r="U475" i="9" s="1"/>
  <c r="R477" i="9"/>
  <c r="T477" i="9" s="1"/>
  <c r="Z273" i="5"/>
  <c r="R280" i="9"/>
  <c r="T280" i="9" s="1"/>
  <c r="Z193" i="5"/>
  <c r="R200" i="9"/>
  <c r="T200" i="9" s="1"/>
  <c r="Z124" i="5"/>
  <c r="R131" i="9"/>
  <c r="T131" i="9" s="1"/>
  <c r="Z276" i="5"/>
  <c r="R283" i="9"/>
  <c r="T283" i="9" s="1"/>
  <c r="Z129" i="5"/>
  <c r="R136" i="9"/>
  <c r="T136" i="9" s="1"/>
  <c r="N91" i="9"/>
  <c r="I87" i="16" s="1"/>
  <c r="AK91" i="9"/>
  <c r="AD91" i="9"/>
  <c r="AE91" i="9"/>
  <c r="N369" i="9"/>
  <c r="I365" i="16" s="1"/>
  <c r="AE369" i="9"/>
  <c r="AD369" i="9"/>
  <c r="AK369" i="9"/>
  <c r="N235" i="9"/>
  <c r="I231" i="16" s="1"/>
  <c r="AK235" i="9"/>
  <c r="AD235" i="9"/>
  <c r="AE235" i="9"/>
  <c r="AE112" i="9"/>
  <c r="N112" i="9"/>
  <c r="I108" i="16" s="1"/>
  <c r="AK112" i="9"/>
  <c r="AD112" i="9"/>
  <c r="N336" i="9"/>
  <c r="I332" i="16" s="1"/>
  <c r="AD336" i="9"/>
  <c r="AE336" i="9"/>
  <c r="AK336" i="9"/>
  <c r="N98" i="9"/>
  <c r="I94" i="16" s="1"/>
  <c r="AD98" i="9"/>
  <c r="AK98" i="9"/>
  <c r="AE98" i="9"/>
  <c r="AD375" i="9"/>
  <c r="N375" i="9"/>
  <c r="I371" i="16" s="1"/>
  <c r="AK375" i="9"/>
  <c r="AE375" i="9"/>
  <c r="AE429" i="9"/>
  <c r="N429" i="9"/>
  <c r="I425" i="16" s="1"/>
  <c r="AK429" i="9"/>
  <c r="AD429" i="9"/>
  <c r="N267" i="9"/>
  <c r="I263" i="16" s="1"/>
  <c r="AD267" i="9"/>
  <c r="AE267" i="9"/>
  <c r="AK267" i="9"/>
  <c r="N100" i="9"/>
  <c r="I96" i="16" s="1"/>
  <c r="AE100" i="9"/>
  <c r="AD100" i="9"/>
  <c r="AK100" i="9"/>
  <c r="N485" i="9"/>
  <c r="I481" i="16" s="1"/>
  <c r="AD485" i="9"/>
  <c r="AE485" i="9"/>
  <c r="AK485" i="9"/>
  <c r="AE408" i="9"/>
  <c r="N408" i="9"/>
  <c r="I404" i="16" s="1"/>
  <c r="AK408" i="9"/>
  <c r="AD408" i="9"/>
  <c r="N176" i="9"/>
  <c r="I172" i="16" s="1"/>
  <c r="AK176" i="9"/>
  <c r="AD176" i="9"/>
  <c r="AE176" i="9"/>
  <c r="N296" i="9"/>
  <c r="I292" i="16" s="1"/>
  <c r="AE296" i="9"/>
  <c r="AK296" i="9"/>
  <c r="AD296" i="9"/>
  <c r="N454" i="9"/>
  <c r="I450" i="16" s="1"/>
  <c r="AE454" i="9"/>
  <c r="AK454" i="9"/>
  <c r="AD454" i="9"/>
  <c r="N365" i="9"/>
  <c r="I361" i="16" s="1"/>
  <c r="AD365" i="9"/>
  <c r="AE365" i="9"/>
  <c r="AK365" i="9"/>
  <c r="AE291" i="9"/>
  <c r="N291" i="9"/>
  <c r="I287" i="16" s="1"/>
  <c r="AK291" i="9"/>
  <c r="AD291" i="9"/>
  <c r="N86" i="9"/>
  <c r="I82" i="16" s="1"/>
  <c r="AE86" i="9"/>
  <c r="AK86" i="9"/>
  <c r="AD86" i="9"/>
  <c r="N505" i="9"/>
  <c r="I501" i="16" s="1"/>
  <c r="AD505" i="9"/>
  <c r="AK505" i="9"/>
  <c r="AE505" i="9"/>
  <c r="N407" i="9"/>
  <c r="I403" i="16" s="1"/>
  <c r="AD407" i="9"/>
  <c r="AK407" i="9"/>
  <c r="AE407" i="9"/>
  <c r="N328" i="9"/>
  <c r="I324" i="16" s="1"/>
  <c r="AE328" i="9"/>
  <c r="AD328" i="9"/>
  <c r="AK328" i="9"/>
  <c r="AK132" i="9"/>
  <c r="AD132" i="9"/>
  <c r="AE132" i="9"/>
  <c r="N132" i="9"/>
  <c r="I128" i="16" s="1"/>
  <c r="N448" i="9"/>
  <c r="I444" i="16" s="1"/>
  <c r="AD448" i="9"/>
  <c r="AK448" i="9"/>
  <c r="AE448" i="9"/>
  <c r="N414" i="9"/>
  <c r="I410" i="16" s="1"/>
  <c r="AK414" i="9"/>
  <c r="AD414" i="9"/>
  <c r="AE414" i="9"/>
  <c r="N425" i="9"/>
  <c r="I421" i="16" s="1"/>
  <c r="AE425" i="9"/>
  <c r="AK425" i="9"/>
  <c r="AD425" i="9"/>
  <c r="N456" i="9"/>
  <c r="I452" i="16" s="1"/>
  <c r="AK456" i="9"/>
  <c r="AD456" i="9"/>
  <c r="AE456" i="9"/>
  <c r="N481" i="9"/>
  <c r="I477" i="16" s="1"/>
  <c r="AD481" i="9"/>
  <c r="AK481" i="9"/>
  <c r="AE481" i="9"/>
  <c r="N288" i="9"/>
  <c r="I284" i="16" s="1"/>
  <c r="AE288" i="9"/>
  <c r="AK288" i="9"/>
  <c r="AD288" i="9"/>
  <c r="AE299" i="9"/>
  <c r="N299" i="9"/>
  <c r="I295" i="16" s="1"/>
  <c r="AK299" i="9"/>
  <c r="AD299" i="9"/>
  <c r="N297" i="9"/>
  <c r="I293" i="16" s="1"/>
  <c r="AD297" i="9"/>
  <c r="AK297" i="9"/>
  <c r="AE297" i="9"/>
  <c r="N334" i="9"/>
  <c r="I330" i="16" s="1"/>
  <c r="AD334" i="9"/>
  <c r="AE334" i="9"/>
  <c r="AK334" i="9"/>
  <c r="N324" i="9"/>
  <c r="I320" i="16" s="1"/>
  <c r="AK324" i="9"/>
  <c r="AE324" i="9"/>
  <c r="AD324" i="9"/>
  <c r="AK196" i="9"/>
  <c r="N196" i="9"/>
  <c r="I192" i="16" s="1"/>
  <c r="AD196" i="9"/>
  <c r="AE196" i="9"/>
  <c r="AE242" i="9"/>
  <c r="N242" i="9"/>
  <c r="I238" i="16" s="1"/>
  <c r="AD242" i="9"/>
  <c r="AK242" i="9"/>
  <c r="N239" i="9"/>
  <c r="I235" i="16" s="1"/>
  <c r="AD239" i="9"/>
  <c r="AE239" i="9"/>
  <c r="AK239" i="9"/>
  <c r="N220" i="9"/>
  <c r="I216" i="16" s="1"/>
  <c r="AD220" i="9"/>
  <c r="AK220" i="9"/>
  <c r="AE220" i="9"/>
  <c r="AE298" i="9"/>
  <c r="AD298" i="9"/>
  <c r="N298" i="9"/>
  <c r="I294" i="16" s="1"/>
  <c r="AK298" i="9"/>
  <c r="AD236" i="9"/>
  <c r="AK236" i="9"/>
  <c r="N236" i="9"/>
  <c r="I232" i="16" s="1"/>
  <c r="AE236" i="9"/>
  <c r="AE177" i="9"/>
  <c r="AK177" i="9"/>
  <c r="N177" i="9"/>
  <c r="I173" i="16" s="1"/>
  <c r="AD177" i="9"/>
  <c r="N113" i="9"/>
  <c r="I109" i="16" s="1"/>
  <c r="AK113" i="9"/>
  <c r="AD113" i="9"/>
  <c r="AE113" i="9"/>
  <c r="N228" i="9"/>
  <c r="I224" i="16" s="1"/>
  <c r="AD228" i="9"/>
  <c r="AE228" i="9"/>
  <c r="AK228" i="9"/>
  <c r="N175" i="9"/>
  <c r="I171" i="16" s="1"/>
  <c r="AD175" i="9"/>
  <c r="AE175" i="9"/>
  <c r="AK175" i="9"/>
  <c r="N140" i="9"/>
  <c r="I136" i="16" s="1"/>
  <c r="AE140" i="9"/>
  <c r="AK140" i="9"/>
  <c r="AD140" i="9"/>
  <c r="N93" i="9"/>
  <c r="I89" i="16" s="1"/>
  <c r="AK93" i="9"/>
  <c r="AD93" i="9"/>
  <c r="AE93" i="9"/>
  <c r="Z212" i="5"/>
  <c r="R219" i="9"/>
  <c r="T219" i="9" s="1"/>
  <c r="AD498" i="9"/>
  <c r="AK498" i="9"/>
  <c r="N498" i="9"/>
  <c r="I494" i="16" s="1"/>
  <c r="AE498" i="9"/>
  <c r="N277" i="9"/>
  <c r="I273" i="16" s="1"/>
  <c r="AK277" i="9"/>
  <c r="AD277" i="9"/>
  <c r="AE277" i="9"/>
  <c r="AE198" i="9"/>
  <c r="AK198" i="9"/>
  <c r="N198" i="9"/>
  <c r="I194" i="16" s="1"/>
  <c r="AD198" i="9"/>
  <c r="AD123" i="9"/>
  <c r="N123" i="9"/>
  <c r="I119" i="16" s="1"/>
  <c r="AE123" i="9"/>
  <c r="AK123" i="9"/>
  <c r="N341" i="9"/>
  <c r="I337" i="16" s="1"/>
  <c r="AE341" i="9"/>
  <c r="AD341" i="9"/>
  <c r="AK341" i="9"/>
  <c r="N271" i="9"/>
  <c r="I267" i="16" s="1"/>
  <c r="AK271" i="9"/>
  <c r="AE271" i="9"/>
  <c r="AD271" i="9"/>
  <c r="AD120" i="9"/>
  <c r="AK120" i="9"/>
  <c r="AE120" i="9"/>
  <c r="N120" i="9"/>
  <c r="I116" i="16" s="1"/>
  <c r="N446" i="9"/>
  <c r="I442" i="16" s="1"/>
  <c r="AK446" i="9"/>
  <c r="AD446" i="9"/>
  <c r="AE446" i="9"/>
  <c r="N312" i="9"/>
  <c r="I308" i="16" s="1"/>
  <c r="AE312" i="9"/>
  <c r="AK312" i="9"/>
  <c r="AD312" i="9"/>
  <c r="N160" i="9"/>
  <c r="I156" i="16" s="1"/>
  <c r="AD160" i="9"/>
  <c r="AE160" i="9"/>
  <c r="AK160" i="9"/>
  <c r="N489" i="9"/>
  <c r="I485" i="16" s="1"/>
  <c r="AE489" i="9"/>
  <c r="AD489" i="9"/>
  <c r="AK489" i="9"/>
  <c r="N323" i="9"/>
  <c r="I319" i="16" s="1"/>
  <c r="AK323" i="9"/>
  <c r="AE323" i="9"/>
  <c r="AD323" i="9"/>
  <c r="AE90" i="9"/>
  <c r="N90" i="9"/>
  <c r="I86" i="16" s="1"/>
  <c r="AD90" i="9"/>
  <c r="AK90" i="9"/>
  <c r="N493" i="9"/>
  <c r="I489" i="16" s="1"/>
  <c r="AD493" i="9"/>
  <c r="AK493" i="9"/>
  <c r="AE493" i="9"/>
  <c r="N327" i="9"/>
  <c r="I323" i="16" s="1"/>
  <c r="AD327" i="9"/>
  <c r="AE327" i="9"/>
  <c r="AK327" i="9"/>
  <c r="N150" i="9"/>
  <c r="I146" i="16" s="1"/>
  <c r="AE150" i="9"/>
  <c r="AD150" i="9"/>
  <c r="AK150" i="9"/>
  <c r="N384" i="9"/>
  <c r="I380" i="16" s="1"/>
  <c r="AE384" i="9"/>
  <c r="AK384" i="9"/>
  <c r="AD384" i="9"/>
  <c r="AE441" i="9"/>
  <c r="N441" i="9"/>
  <c r="I437" i="16" s="1"/>
  <c r="AD441" i="9"/>
  <c r="AK441" i="9"/>
  <c r="N279" i="9"/>
  <c r="I275" i="16" s="1"/>
  <c r="AE279" i="9"/>
  <c r="AD279" i="9"/>
  <c r="AK279" i="9"/>
  <c r="N499" i="9"/>
  <c r="I495" i="16" s="1"/>
  <c r="AE499" i="9"/>
  <c r="AK499" i="9"/>
  <c r="AD499" i="9"/>
  <c r="N492" i="9"/>
  <c r="I488" i="16" s="1"/>
  <c r="AE492" i="9"/>
  <c r="AD492" i="9"/>
  <c r="AK492" i="9"/>
  <c r="N415" i="9"/>
  <c r="I411" i="16" s="1"/>
  <c r="AD415" i="9"/>
  <c r="AK415" i="9"/>
  <c r="AE415" i="9"/>
  <c r="N353" i="9"/>
  <c r="I349" i="16" s="1"/>
  <c r="AE353" i="9"/>
  <c r="AK353" i="9"/>
  <c r="AD353" i="9"/>
  <c r="N287" i="9"/>
  <c r="I283" i="16" s="1"/>
  <c r="AD287" i="9"/>
  <c r="AK287" i="9"/>
  <c r="AE287" i="9"/>
  <c r="N501" i="9"/>
  <c r="I497" i="16" s="1"/>
  <c r="AE501" i="9"/>
  <c r="AD501" i="9"/>
  <c r="AK501" i="9"/>
  <c r="AD503" i="9"/>
  <c r="AK503" i="9"/>
  <c r="N503" i="9"/>
  <c r="I499" i="16" s="1"/>
  <c r="AE503" i="9"/>
  <c r="N387" i="9"/>
  <c r="I383" i="16" s="1"/>
  <c r="AD387" i="9"/>
  <c r="AK387" i="9"/>
  <c r="AE387" i="9"/>
  <c r="N269" i="9"/>
  <c r="I265" i="16" s="1"/>
  <c r="AD269" i="9"/>
  <c r="AK269" i="9"/>
  <c r="AE269" i="9"/>
  <c r="N128" i="9"/>
  <c r="I124" i="16" s="1"/>
  <c r="AD128" i="9"/>
  <c r="AK128" i="9"/>
  <c r="AE128" i="9"/>
  <c r="AD459" i="9"/>
  <c r="AE459" i="9"/>
  <c r="AK459" i="9"/>
  <c r="AK410" i="9"/>
  <c r="N410" i="9"/>
  <c r="I406" i="16" s="1"/>
  <c r="AE410" i="9"/>
  <c r="AD410" i="9"/>
  <c r="N419" i="9"/>
  <c r="I415" i="16" s="1"/>
  <c r="AE419" i="9"/>
  <c r="AD419" i="9"/>
  <c r="AK419" i="9"/>
  <c r="N451" i="9"/>
  <c r="I447" i="16" s="1"/>
  <c r="AK451" i="9"/>
  <c r="AD451" i="9"/>
  <c r="AE451" i="9"/>
  <c r="N467" i="9"/>
  <c r="I463" i="16" s="1"/>
  <c r="AK467" i="9"/>
  <c r="AD467" i="9"/>
  <c r="AE467" i="9"/>
  <c r="N245" i="9"/>
  <c r="I241" i="16" s="1"/>
  <c r="AE245" i="9"/>
  <c r="AD245" i="9"/>
  <c r="AK245" i="9"/>
  <c r="AE284" i="9"/>
  <c r="N284" i="9"/>
  <c r="I280" i="16" s="1"/>
  <c r="AD284" i="9"/>
  <c r="AK284" i="9"/>
  <c r="N281" i="9"/>
  <c r="I277" i="16" s="1"/>
  <c r="AK281" i="9"/>
  <c r="AD281" i="9"/>
  <c r="AE281" i="9"/>
  <c r="N249" i="9"/>
  <c r="I245" i="16" s="1"/>
  <c r="AE249" i="9"/>
  <c r="AD249" i="9"/>
  <c r="AK249" i="9"/>
  <c r="N319" i="9"/>
  <c r="I315" i="16" s="1"/>
  <c r="AE319" i="9"/>
  <c r="AK319" i="9"/>
  <c r="AD319" i="9"/>
  <c r="AE178" i="9"/>
  <c r="AD178" i="9"/>
  <c r="AK178" i="9"/>
  <c r="N222" i="9"/>
  <c r="I218" i="16" s="1"/>
  <c r="AD222" i="9"/>
  <c r="AK222" i="9"/>
  <c r="AE222" i="9"/>
  <c r="N234" i="9"/>
  <c r="I230" i="16" s="1"/>
  <c r="AE234" i="9"/>
  <c r="AK234" i="9"/>
  <c r="AD234" i="9"/>
  <c r="N164" i="9"/>
  <c r="I160" i="16" s="1"/>
  <c r="AE164" i="9"/>
  <c r="AD164" i="9"/>
  <c r="AK164" i="9"/>
  <c r="N243" i="9"/>
  <c r="I239" i="16" s="1"/>
  <c r="AD243" i="9"/>
  <c r="AK243" i="9"/>
  <c r="AE243" i="9"/>
  <c r="N225" i="9"/>
  <c r="I221" i="16" s="1"/>
  <c r="AE225" i="9"/>
  <c r="AD225" i="9"/>
  <c r="AK225" i="9"/>
  <c r="AD174" i="9"/>
  <c r="N174" i="9"/>
  <c r="I170" i="16" s="1"/>
  <c r="AK174" i="9"/>
  <c r="AE174" i="9"/>
  <c r="N110" i="9"/>
  <c r="I106" i="16" s="1"/>
  <c r="AE110" i="9"/>
  <c r="AK110" i="9"/>
  <c r="AD110" i="9"/>
  <c r="N221" i="9"/>
  <c r="I217" i="16" s="1"/>
  <c r="AD221" i="9"/>
  <c r="AE221" i="9"/>
  <c r="AK221" i="9"/>
  <c r="N173" i="9"/>
  <c r="I169" i="16" s="1"/>
  <c r="AK173" i="9"/>
  <c r="AD173" i="9"/>
  <c r="AE173" i="9"/>
  <c r="N127" i="9"/>
  <c r="I123" i="16" s="1"/>
  <c r="AD127" i="9"/>
  <c r="AK127" i="9"/>
  <c r="AE127" i="9"/>
  <c r="N92" i="9"/>
  <c r="I88" i="16" s="1"/>
  <c r="AE92" i="9"/>
  <c r="AD92" i="9"/>
  <c r="AK92" i="9"/>
  <c r="Z156" i="5"/>
  <c r="R163" i="9"/>
  <c r="T163" i="9" s="1"/>
  <c r="Z349" i="5"/>
  <c r="R356" i="9"/>
  <c r="T356" i="9" s="1"/>
  <c r="Z108" i="5"/>
  <c r="R115" i="9"/>
  <c r="T115" i="9" s="1"/>
  <c r="Z479" i="5"/>
  <c r="R486" i="9"/>
  <c r="T486" i="9" s="1"/>
  <c r="Z269" i="5"/>
  <c r="R276" i="9"/>
  <c r="T276" i="9" s="1"/>
  <c r="Z178" i="5"/>
  <c r="R185" i="9"/>
  <c r="T185" i="9" s="1"/>
  <c r="Z92" i="5"/>
  <c r="R99" i="9"/>
  <c r="T99" i="9" s="1"/>
  <c r="Z263" i="5"/>
  <c r="R270" i="9"/>
  <c r="T270" i="9" s="1"/>
  <c r="Z97" i="5"/>
  <c r="R104" i="9"/>
  <c r="T104" i="9" s="1"/>
  <c r="N154" i="9"/>
  <c r="I150" i="16" s="1"/>
  <c r="AD154" i="9"/>
  <c r="AK154" i="9"/>
  <c r="AE154" i="9"/>
  <c r="N395" i="9"/>
  <c r="I391" i="16" s="1"/>
  <c r="AE395" i="9"/>
  <c r="AD395" i="9"/>
  <c r="AK395" i="9"/>
  <c r="N272" i="9"/>
  <c r="I268" i="16" s="1"/>
  <c r="AE272" i="9"/>
  <c r="AK272" i="9"/>
  <c r="AD272" i="9"/>
  <c r="N118" i="9"/>
  <c r="I114" i="16" s="1"/>
  <c r="AD118" i="9"/>
  <c r="AE118" i="9"/>
  <c r="AK118" i="9"/>
  <c r="N480" i="9"/>
  <c r="I476" i="16" s="1"/>
  <c r="AK480" i="9"/>
  <c r="AE480" i="9"/>
  <c r="AD480" i="9"/>
  <c r="N275" i="9"/>
  <c r="I271" i="16" s="1"/>
  <c r="AD275" i="9"/>
  <c r="AK275" i="9"/>
  <c r="AE275" i="9"/>
  <c r="N431" i="9"/>
  <c r="I427" i="16" s="1"/>
  <c r="AK431" i="9"/>
  <c r="AD431" i="9"/>
  <c r="AE431" i="9"/>
  <c r="N169" i="9"/>
  <c r="I165" i="16" s="1"/>
  <c r="AD169" i="9"/>
  <c r="AE169" i="9"/>
  <c r="AK169" i="9"/>
  <c r="N351" i="9"/>
  <c r="I347" i="16" s="1"/>
  <c r="AK351" i="9"/>
  <c r="AE351" i="9"/>
  <c r="AD351" i="9"/>
  <c r="AE226" i="9"/>
  <c r="N226" i="9"/>
  <c r="I222" i="16" s="1"/>
  <c r="AD226" i="9"/>
  <c r="AK226" i="9"/>
  <c r="N82" i="9"/>
  <c r="I78" i="16" s="1"/>
  <c r="AD82" i="9"/>
  <c r="AE82" i="9"/>
  <c r="AK82" i="9"/>
  <c r="N457" i="9"/>
  <c r="I453" i="16" s="1"/>
  <c r="AK457" i="9"/>
  <c r="AE457" i="9"/>
  <c r="AD457" i="9"/>
  <c r="N389" i="9"/>
  <c r="I385" i="16" s="1"/>
  <c r="AD389" i="9"/>
  <c r="AK389" i="9"/>
  <c r="AE389" i="9"/>
  <c r="AE122" i="9"/>
  <c r="N122" i="9"/>
  <c r="I118" i="16" s="1"/>
  <c r="AD122" i="9"/>
  <c r="AK122" i="9"/>
  <c r="N230" i="9"/>
  <c r="I226" i="16" s="1"/>
  <c r="AK230" i="9"/>
  <c r="AD230" i="9"/>
  <c r="AE230" i="9"/>
  <c r="N484" i="9"/>
  <c r="I480" i="16" s="1"/>
  <c r="AE484" i="9"/>
  <c r="AK484" i="9"/>
  <c r="AD484" i="9"/>
  <c r="N376" i="9"/>
  <c r="I372" i="16" s="1"/>
  <c r="AE376" i="9"/>
  <c r="AD376" i="9"/>
  <c r="AK376" i="9"/>
  <c r="N303" i="9"/>
  <c r="I299" i="16" s="1"/>
  <c r="AK303" i="9"/>
  <c r="AE303" i="9"/>
  <c r="AD303" i="9"/>
  <c r="N181" i="9"/>
  <c r="I177" i="16" s="1"/>
  <c r="AD181" i="9"/>
  <c r="AE181" i="9"/>
  <c r="AK181" i="9"/>
  <c r="N293" i="9"/>
  <c r="I289" i="16" s="1"/>
  <c r="AD293" i="9"/>
  <c r="AK293" i="9"/>
  <c r="AE293" i="9"/>
  <c r="AD453" i="9"/>
  <c r="N453" i="9"/>
  <c r="I449" i="16" s="1"/>
  <c r="AE453" i="9"/>
  <c r="AK453" i="9"/>
  <c r="AE332" i="9"/>
  <c r="N332" i="9"/>
  <c r="I328" i="16" s="1"/>
  <c r="AD332" i="9"/>
  <c r="AK332" i="9"/>
  <c r="N151" i="9"/>
  <c r="I147" i="16" s="1"/>
  <c r="AK151" i="9"/>
  <c r="AE151" i="9"/>
  <c r="AD151" i="9"/>
  <c r="N422" i="9"/>
  <c r="I418" i="16" s="1"/>
  <c r="AE422" i="9"/>
  <c r="AD422" i="9"/>
  <c r="AK422" i="9"/>
  <c r="AE440" i="9"/>
  <c r="N440" i="9"/>
  <c r="I436" i="16" s="1"/>
  <c r="AD440" i="9"/>
  <c r="AK440" i="9"/>
  <c r="N401" i="9"/>
  <c r="I397" i="16" s="1"/>
  <c r="AK401" i="9"/>
  <c r="AD401" i="9"/>
  <c r="AE401" i="9"/>
  <c r="N379" i="9"/>
  <c r="I375" i="16" s="1"/>
  <c r="AE379" i="9"/>
  <c r="AD379" i="9"/>
  <c r="AK379" i="9"/>
  <c r="N300" i="9"/>
  <c r="I296" i="16" s="1"/>
  <c r="AE300" i="9"/>
  <c r="AD300" i="9"/>
  <c r="AK300" i="9"/>
  <c r="AE348" i="9"/>
  <c r="N348" i="9"/>
  <c r="I344" i="16" s="1"/>
  <c r="AD348" i="9"/>
  <c r="AK348" i="9"/>
  <c r="N345" i="9"/>
  <c r="I341" i="16" s="1"/>
  <c r="AE345" i="9"/>
  <c r="AK345" i="9"/>
  <c r="AD345" i="9"/>
  <c r="N342" i="9"/>
  <c r="I338" i="16" s="1"/>
  <c r="AK342" i="9"/>
  <c r="AE342" i="9"/>
  <c r="AD342" i="9"/>
  <c r="AK386" i="9"/>
  <c r="AE386" i="9"/>
  <c r="N386" i="9"/>
  <c r="I382" i="16" s="1"/>
  <c r="AD386" i="9"/>
  <c r="AK254" i="9"/>
  <c r="N254" i="9"/>
  <c r="I250" i="16" s="1"/>
  <c r="AE254" i="9"/>
  <c r="AD254" i="9"/>
  <c r="N278" i="9"/>
  <c r="I274" i="16" s="1"/>
  <c r="AD278" i="9"/>
  <c r="AE278" i="9"/>
  <c r="AK278" i="9"/>
  <c r="N259" i="9"/>
  <c r="I255" i="16" s="1"/>
  <c r="AD259" i="9"/>
  <c r="AK259" i="9"/>
  <c r="AE259" i="9"/>
  <c r="N146" i="9"/>
  <c r="I142" i="16" s="1"/>
  <c r="AK146" i="9"/>
  <c r="AE146" i="9"/>
  <c r="AD146" i="9"/>
  <c r="AE314" i="9"/>
  <c r="N314" i="9"/>
  <c r="I310" i="16" s="1"/>
  <c r="AD314" i="9"/>
  <c r="AK314" i="9"/>
  <c r="N114" i="9"/>
  <c r="I110" i="16" s="1"/>
  <c r="AK114" i="9"/>
  <c r="AE114" i="9"/>
  <c r="AD114" i="9"/>
  <c r="N193" i="9"/>
  <c r="I189" i="16" s="1"/>
  <c r="AK193" i="9"/>
  <c r="AE193" i="9"/>
  <c r="AD193" i="9"/>
  <c r="AE129" i="9"/>
  <c r="AK129" i="9"/>
  <c r="AD129" i="9"/>
  <c r="N229" i="9"/>
  <c r="I225" i="16" s="1"/>
  <c r="AD229" i="9"/>
  <c r="AE229" i="9"/>
  <c r="AK229" i="9"/>
  <c r="N189" i="9"/>
  <c r="I185" i="16" s="1"/>
  <c r="AE189" i="9"/>
  <c r="AD189" i="9"/>
  <c r="AK189" i="9"/>
  <c r="N143" i="9"/>
  <c r="I139" i="16" s="1"/>
  <c r="AK143" i="9"/>
  <c r="AE143" i="9"/>
  <c r="AD143" i="9"/>
  <c r="N108" i="9"/>
  <c r="I104" i="16" s="1"/>
  <c r="AE108" i="9"/>
  <c r="AK108" i="9"/>
  <c r="AD108" i="9"/>
  <c r="N138" i="9"/>
  <c r="I134" i="16" s="1"/>
  <c r="AE138" i="9"/>
  <c r="AD138" i="9"/>
  <c r="AK138" i="9"/>
  <c r="AD184" i="9"/>
  <c r="AK184" i="9"/>
  <c r="AE184" i="9"/>
  <c r="Z285" i="5"/>
  <c r="R292" i="9"/>
  <c r="T292" i="9" s="1"/>
  <c r="Z233" i="5"/>
  <c r="R240" i="9"/>
  <c r="T240" i="9" s="1"/>
  <c r="Z132" i="5"/>
  <c r="R139" i="9"/>
  <c r="T139" i="9" s="1"/>
  <c r="Z469" i="5"/>
  <c r="R476" i="9"/>
  <c r="T476" i="9" s="1"/>
  <c r="Z490" i="5"/>
  <c r="R497" i="9"/>
  <c r="T497" i="9" s="1"/>
  <c r="Z240" i="5"/>
  <c r="R247" i="9"/>
  <c r="T247" i="9" s="1"/>
  <c r="Z95" i="5"/>
  <c r="R102" i="9"/>
  <c r="T102" i="9" s="1"/>
  <c r="N133" i="9"/>
  <c r="I129" i="16" s="1"/>
  <c r="AE133" i="9"/>
  <c r="AD133" i="9"/>
  <c r="AK133" i="9"/>
  <c r="N370" i="9"/>
  <c r="I366" i="16" s="1"/>
  <c r="AK370" i="9"/>
  <c r="AD370" i="9"/>
  <c r="AE370" i="9"/>
  <c r="N258" i="9"/>
  <c r="I254" i="16" s="1"/>
  <c r="AE258" i="9"/>
  <c r="AD258" i="9"/>
  <c r="AK258" i="9"/>
  <c r="N116" i="9"/>
  <c r="I112" i="16" s="1"/>
  <c r="AK116" i="9"/>
  <c r="AD116" i="9"/>
  <c r="AE116" i="9"/>
  <c r="N372" i="9"/>
  <c r="I368" i="16" s="1"/>
  <c r="AD372" i="9"/>
  <c r="AK372" i="9"/>
  <c r="AE372" i="9"/>
  <c r="N117" i="9"/>
  <c r="I113" i="16" s="1"/>
  <c r="AD117" i="9"/>
  <c r="AE117" i="9"/>
  <c r="AK117" i="9"/>
  <c r="N424" i="9"/>
  <c r="I420" i="16" s="1"/>
  <c r="AD424" i="9"/>
  <c r="AE424" i="9"/>
  <c r="AK424" i="9"/>
  <c r="N437" i="9"/>
  <c r="I433" i="16" s="1"/>
  <c r="AD437" i="9"/>
  <c r="AE437" i="9"/>
  <c r="AK437" i="9"/>
  <c r="AD315" i="9"/>
  <c r="N315" i="9"/>
  <c r="I311" i="16" s="1"/>
  <c r="AE315" i="9"/>
  <c r="AK315" i="9"/>
  <c r="AK121" i="9"/>
  <c r="N121" i="9"/>
  <c r="I117" i="16" s="1"/>
  <c r="AD121" i="9"/>
  <c r="AE121" i="9"/>
  <c r="AD201" i="9"/>
  <c r="AE201" i="9"/>
  <c r="AK201" i="9"/>
  <c r="N201" i="9"/>
  <c r="I197" i="16" s="1"/>
  <c r="N423" i="9"/>
  <c r="I419" i="16" s="1"/>
  <c r="AE423" i="9"/>
  <c r="AD423" i="9"/>
  <c r="AK423" i="9"/>
  <c r="AD182" i="9"/>
  <c r="N182" i="9"/>
  <c r="I178" i="16" s="1"/>
  <c r="AK182" i="9"/>
  <c r="AE182" i="9"/>
  <c r="N381" i="9"/>
  <c r="I377" i="16" s="1"/>
  <c r="AD381" i="9"/>
  <c r="AE381" i="9"/>
  <c r="AK381" i="9"/>
  <c r="N465" i="9"/>
  <c r="I461" i="16" s="1"/>
  <c r="AD465" i="9"/>
  <c r="AE465" i="9"/>
  <c r="AK465" i="9"/>
  <c r="AD390" i="9"/>
  <c r="N390" i="9"/>
  <c r="I386" i="16" s="1"/>
  <c r="AE390" i="9"/>
  <c r="AK390" i="9"/>
  <c r="N311" i="9"/>
  <c r="I307" i="16" s="1"/>
  <c r="AD311" i="9"/>
  <c r="AE311" i="9"/>
  <c r="AK311" i="9"/>
  <c r="N255" i="9"/>
  <c r="I251" i="16" s="1"/>
  <c r="AD255" i="9"/>
  <c r="AK255" i="9"/>
  <c r="AE255" i="9"/>
  <c r="AD439" i="9"/>
  <c r="AK439" i="9"/>
  <c r="N439" i="9"/>
  <c r="I435" i="16" s="1"/>
  <c r="AE439" i="9"/>
  <c r="N475" i="9"/>
  <c r="I471" i="16" s="1"/>
  <c r="AK475" i="9"/>
  <c r="AD475" i="9"/>
  <c r="AE475" i="9"/>
  <c r="AK366" i="9"/>
  <c r="N366" i="9"/>
  <c r="I362" i="16" s="1"/>
  <c r="AD366" i="9"/>
  <c r="AE366" i="9"/>
  <c r="N215" i="9"/>
  <c r="I211" i="16" s="1"/>
  <c r="AK215" i="9"/>
  <c r="AD215" i="9"/>
  <c r="AE215" i="9"/>
  <c r="N85" i="9"/>
  <c r="I81" i="16" s="1"/>
  <c r="AK85" i="9"/>
  <c r="AE85" i="9"/>
  <c r="AD85" i="9"/>
  <c r="N435" i="9"/>
  <c r="I431" i="16" s="1"/>
  <c r="AE435" i="9"/>
  <c r="AK435" i="9"/>
  <c r="AD435" i="9"/>
  <c r="N402" i="9"/>
  <c r="I398" i="16" s="1"/>
  <c r="AD402" i="9"/>
  <c r="AE402" i="9"/>
  <c r="AK402" i="9"/>
  <c r="N411" i="9"/>
  <c r="I407" i="16" s="1"/>
  <c r="AK411" i="9"/>
  <c r="AD411" i="9"/>
  <c r="AE411" i="9"/>
  <c r="N421" i="9"/>
  <c r="I417" i="16" s="1"/>
  <c r="AK421" i="9"/>
  <c r="AD421" i="9"/>
  <c r="AE421" i="9"/>
  <c r="N320" i="9"/>
  <c r="I316" i="16" s="1"/>
  <c r="AE320" i="9"/>
  <c r="AK320" i="9"/>
  <c r="AD320" i="9"/>
  <c r="N382" i="9"/>
  <c r="I378" i="16" s="1"/>
  <c r="AE382" i="9"/>
  <c r="AD382" i="9"/>
  <c r="AK382" i="9"/>
  <c r="N393" i="9"/>
  <c r="I389" i="16" s="1"/>
  <c r="AK393" i="9"/>
  <c r="AD393" i="9"/>
  <c r="AE393" i="9"/>
  <c r="AE362" i="9"/>
  <c r="N362" i="9"/>
  <c r="I358" i="16" s="1"/>
  <c r="AK362" i="9"/>
  <c r="AD362" i="9"/>
  <c r="N339" i="9"/>
  <c r="I335" i="16" s="1"/>
  <c r="AD339" i="9"/>
  <c r="AK339" i="9"/>
  <c r="AE339" i="9"/>
  <c r="N257" i="9"/>
  <c r="I253" i="16" s="1"/>
  <c r="AD257" i="9"/>
  <c r="AE257" i="9"/>
  <c r="AK257" i="9"/>
  <c r="N84" i="9"/>
  <c r="I80" i="16" s="1"/>
  <c r="AK84" i="9"/>
  <c r="AE84" i="9"/>
  <c r="AD84" i="9"/>
  <c r="N103" i="9"/>
  <c r="I99" i="16" s="1"/>
  <c r="AE103" i="9"/>
  <c r="AD103" i="9"/>
  <c r="AK103" i="9"/>
  <c r="AE207" i="9"/>
  <c r="N207" i="9"/>
  <c r="I203" i="16" s="1"/>
  <c r="AK207" i="9"/>
  <c r="AD207" i="9"/>
  <c r="AD338" i="9"/>
  <c r="AE338" i="9"/>
  <c r="N338" i="9"/>
  <c r="I334" i="16" s="1"/>
  <c r="AK338" i="9"/>
  <c r="N227" i="9"/>
  <c r="I223" i="16" s="1"/>
  <c r="AD227" i="9"/>
  <c r="AE227" i="9"/>
  <c r="AK227" i="9"/>
  <c r="N209" i="9"/>
  <c r="I205" i="16" s="1"/>
  <c r="AK209" i="9"/>
  <c r="AD209" i="9"/>
  <c r="AE209" i="9"/>
  <c r="N158" i="9"/>
  <c r="I154" i="16" s="1"/>
  <c r="AD158" i="9"/>
  <c r="AK158" i="9"/>
  <c r="AE158" i="9"/>
  <c r="N81" i="9"/>
  <c r="I77" i="16" s="1"/>
  <c r="AK81" i="9"/>
  <c r="AD81" i="9"/>
  <c r="AE81" i="9"/>
  <c r="N205" i="9"/>
  <c r="I201" i="16" s="1"/>
  <c r="AK205" i="9"/>
  <c r="AD205" i="9"/>
  <c r="AE205" i="9"/>
  <c r="AD159" i="9"/>
  <c r="N159" i="9"/>
  <c r="I155" i="16" s="1"/>
  <c r="AE159" i="9"/>
  <c r="AK159" i="9"/>
  <c r="AD124" i="9"/>
  <c r="N124" i="9"/>
  <c r="I120" i="16" s="1"/>
  <c r="AE124" i="9"/>
  <c r="AK124" i="9"/>
  <c r="N77" i="9"/>
  <c r="I73" i="16" s="1"/>
  <c r="AD77" i="9"/>
  <c r="AE77" i="9"/>
  <c r="AK77" i="9"/>
  <c r="AF331" i="9"/>
  <c r="O328" i="16"/>
  <c r="Z461" i="5"/>
  <c r="R468" i="9"/>
  <c r="T468" i="9" s="1"/>
  <c r="Z68" i="5"/>
  <c r="R75" i="9"/>
  <c r="T75" i="9" s="1"/>
  <c r="N471" i="9"/>
  <c r="I467" i="16" s="1"/>
  <c r="AK471" i="9"/>
  <c r="AD471" i="9"/>
  <c r="AE471" i="9"/>
  <c r="N494" i="9"/>
  <c r="I490" i="16" s="1"/>
  <c r="AD494" i="9"/>
  <c r="AE494" i="9"/>
  <c r="AK494" i="9"/>
  <c r="AK447" i="9"/>
  <c r="N447" i="9"/>
  <c r="I443" i="16" s="1"/>
  <c r="AE447" i="9"/>
  <c r="AD447" i="9"/>
  <c r="N359" i="9"/>
  <c r="I355" i="16" s="1"/>
  <c r="AK359" i="9"/>
  <c r="AE359" i="9"/>
  <c r="AD359" i="9"/>
  <c r="Z211" i="5"/>
  <c r="R218" i="9"/>
  <c r="T218" i="9" s="1"/>
  <c r="AE333" i="9"/>
  <c r="N333" i="9"/>
  <c r="I329" i="16" s="1"/>
  <c r="AK333" i="9"/>
  <c r="AD333" i="9"/>
  <c r="AD468" i="9"/>
  <c r="AE468" i="9"/>
  <c r="N468" i="9"/>
  <c r="I464" i="16" s="1"/>
  <c r="AK468" i="9"/>
  <c r="N412" i="9"/>
  <c r="I408" i="16" s="1"/>
  <c r="AE412" i="9"/>
  <c r="AK412" i="9"/>
  <c r="AD412" i="9"/>
  <c r="AE256" i="9"/>
  <c r="N256" i="9"/>
  <c r="I252" i="16" s="1"/>
  <c r="AD256" i="9"/>
  <c r="AK256" i="9"/>
  <c r="N168" i="9"/>
  <c r="I164" i="16" s="1"/>
  <c r="AK168" i="9"/>
  <c r="AE168" i="9"/>
  <c r="AD168" i="9"/>
  <c r="O431" i="16"/>
  <c r="AF434" i="9"/>
  <c r="N495" i="9"/>
  <c r="I491" i="16" s="1"/>
  <c r="AD495" i="9"/>
  <c r="AE495" i="9"/>
  <c r="AK495" i="9"/>
  <c r="N231" i="9"/>
  <c r="I227" i="16" s="1"/>
  <c r="AK231" i="9"/>
  <c r="AD231" i="9"/>
  <c r="AE231" i="9"/>
  <c r="AK75" i="9"/>
  <c r="N75" i="9"/>
  <c r="I71" i="16" s="1"/>
  <c r="AD75" i="9"/>
  <c r="AE75" i="9"/>
  <c r="Z84" i="5"/>
  <c r="R91" i="9"/>
  <c r="T91" i="9" s="1"/>
  <c r="Z362" i="5"/>
  <c r="R369" i="9"/>
  <c r="T369" i="9" s="1"/>
  <c r="Z228" i="5"/>
  <c r="R235" i="9"/>
  <c r="T235" i="9" s="1"/>
  <c r="Z105" i="5"/>
  <c r="R112" i="9"/>
  <c r="T112" i="9" s="1"/>
  <c r="Z329" i="5"/>
  <c r="R336" i="9"/>
  <c r="T336" i="9" s="1"/>
  <c r="Z91" i="5"/>
  <c r="R98" i="9"/>
  <c r="T98" i="9" s="1"/>
  <c r="Z368" i="5"/>
  <c r="R375" i="9"/>
  <c r="T375" i="9" s="1"/>
  <c r="Z422" i="5"/>
  <c r="R429" i="9"/>
  <c r="T429" i="9" s="1"/>
  <c r="Z260" i="5"/>
  <c r="R267" i="9"/>
  <c r="T267" i="9" s="1"/>
  <c r="Z93" i="5"/>
  <c r="R100" i="9"/>
  <c r="T100" i="9" s="1"/>
  <c r="Z478" i="5"/>
  <c r="R485" i="9"/>
  <c r="T485" i="9" s="1"/>
  <c r="Z401" i="5"/>
  <c r="R408" i="9"/>
  <c r="T408" i="9" s="1"/>
  <c r="Z169" i="5"/>
  <c r="R176" i="9"/>
  <c r="T176" i="9" s="1"/>
  <c r="Z289" i="5"/>
  <c r="R296" i="9"/>
  <c r="T296" i="9" s="1"/>
  <c r="Z447" i="5"/>
  <c r="R454" i="9"/>
  <c r="T454" i="9" s="1"/>
  <c r="Z358" i="5"/>
  <c r="R365" i="9"/>
  <c r="T365" i="9" s="1"/>
  <c r="Z284" i="5"/>
  <c r="R291" i="9"/>
  <c r="T291" i="9" s="1"/>
  <c r="Z79" i="5"/>
  <c r="R86" i="9"/>
  <c r="T86" i="9" s="1"/>
  <c r="Z498" i="5"/>
  <c r="Z400" i="5"/>
  <c r="R407" i="9"/>
  <c r="T407" i="9" s="1"/>
  <c r="Z321" i="5"/>
  <c r="R328" i="9"/>
  <c r="T328" i="9" s="1"/>
  <c r="Z125" i="5"/>
  <c r="R132" i="9"/>
  <c r="T132" i="9" s="1"/>
  <c r="Z441" i="5"/>
  <c r="R448" i="9"/>
  <c r="T448" i="9" s="1"/>
  <c r="Z407" i="5"/>
  <c r="R414" i="9"/>
  <c r="T414" i="9" s="1"/>
  <c r="Z418" i="5"/>
  <c r="R425" i="9"/>
  <c r="T425" i="9" s="1"/>
  <c r="Z449" i="5"/>
  <c r="Z474" i="5"/>
  <c r="R481" i="9"/>
  <c r="T481" i="9" s="1"/>
  <c r="Z281" i="5"/>
  <c r="R288" i="9"/>
  <c r="T288" i="9" s="1"/>
  <c r="Z292" i="5"/>
  <c r="R299" i="9"/>
  <c r="T299" i="9" s="1"/>
  <c r="Z290" i="5"/>
  <c r="R297" i="9"/>
  <c r="T297" i="9" s="1"/>
  <c r="Z327" i="5"/>
  <c r="R334" i="9"/>
  <c r="T334" i="9" s="1"/>
  <c r="Z317" i="5"/>
  <c r="R324" i="9"/>
  <c r="T324" i="9" s="1"/>
  <c r="Z189" i="5"/>
  <c r="R196" i="9"/>
  <c r="T196" i="9" s="1"/>
  <c r="Z235" i="5"/>
  <c r="R242" i="9"/>
  <c r="T242" i="9" s="1"/>
  <c r="Z232" i="5"/>
  <c r="R239" i="9"/>
  <c r="T239" i="9" s="1"/>
  <c r="Z213" i="5"/>
  <c r="R220" i="9"/>
  <c r="T220" i="9" s="1"/>
  <c r="Z291" i="5"/>
  <c r="R298" i="9"/>
  <c r="T298" i="9" s="1"/>
  <c r="Z229" i="5"/>
  <c r="R236" i="9"/>
  <c r="T236" i="9" s="1"/>
  <c r="Z170" i="5"/>
  <c r="R177" i="9"/>
  <c r="T177" i="9" s="1"/>
  <c r="Z106" i="5"/>
  <c r="R113" i="9"/>
  <c r="T113" i="9" s="1"/>
  <c r="Z221" i="5"/>
  <c r="R228" i="9"/>
  <c r="T228" i="9" s="1"/>
  <c r="Z168" i="5"/>
  <c r="R175" i="9"/>
  <c r="T175" i="9" s="1"/>
  <c r="Z133" i="5"/>
  <c r="R140" i="9"/>
  <c r="T140" i="9" s="1"/>
  <c r="Z86" i="5"/>
  <c r="R93" i="9"/>
  <c r="T93" i="9" s="1"/>
  <c r="N210" i="9"/>
  <c r="I206" i="16" s="1"/>
  <c r="AD210" i="9"/>
  <c r="AK210" i="9"/>
  <c r="AE210" i="9"/>
  <c r="N399" i="9"/>
  <c r="I395" i="16" s="1"/>
  <c r="AD399" i="9"/>
  <c r="AK399" i="9"/>
  <c r="AE399" i="9"/>
  <c r="N167" i="9"/>
  <c r="I163" i="16" s="1"/>
  <c r="AE167" i="9"/>
  <c r="AD167" i="9"/>
  <c r="AK167" i="9"/>
  <c r="Z491" i="5"/>
  <c r="R498" i="9"/>
  <c r="T498" i="9" s="1"/>
  <c r="Z270" i="5"/>
  <c r="R277" i="9"/>
  <c r="T277" i="9" s="1"/>
  <c r="Z191" i="5"/>
  <c r="R198" i="9"/>
  <c r="T198" i="9" s="1"/>
  <c r="Z116" i="5"/>
  <c r="R123" i="9"/>
  <c r="T123" i="9" s="1"/>
  <c r="Z334" i="5"/>
  <c r="R341" i="9"/>
  <c r="T341" i="9" s="1"/>
  <c r="Z264" i="5"/>
  <c r="R271" i="9"/>
  <c r="T271" i="9" s="1"/>
  <c r="Z113" i="5"/>
  <c r="R120" i="9"/>
  <c r="T120" i="9" s="1"/>
  <c r="Z439" i="5"/>
  <c r="R446" i="9"/>
  <c r="T446" i="9" s="1"/>
  <c r="Z305" i="5"/>
  <c r="R312" i="9"/>
  <c r="T312" i="9" s="1"/>
  <c r="Z153" i="5"/>
  <c r="R160" i="9"/>
  <c r="T160" i="9" s="1"/>
  <c r="Z482" i="5"/>
  <c r="R489" i="9"/>
  <c r="T489" i="9" s="1"/>
  <c r="Z316" i="5"/>
  <c r="R323" i="9"/>
  <c r="T323" i="9" s="1"/>
  <c r="Z83" i="5"/>
  <c r="R90" i="9"/>
  <c r="T90" i="9" s="1"/>
  <c r="Z486" i="5"/>
  <c r="R493" i="9"/>
  <c r="T493" i="9" s="1"/>
  <c r="Z320" i="5"/>
  <c r="R327" i="9"/>
  <c r="T327" i="9" s="1"/>
  <c r="Z143" i="5"/>
  <c r="R150" i="9"/>
  <c r="T150" i="9" s="1"/>
  <c r="Z377" i="5"/>
  <c r="R384" i="9"/>
  <c r="T384" i="9" s="1"/>
  <c r="Z434" i="5"/>
  <c r="R441" i="9"/>
  <c r="T441" i="9" s="1"/>
  <c r="Z272" i="5"/>
  <c r="R279" i="9"/>
  <c r="T279" i="9" s="1"/>
  <c r="Z492" i="5"/>
  <c r="R499" i="9"/>
  <c r="T499" i="9" s="1"/>
  <c r="Z485" i="5"/>
  <c r="R492" i="9"/>
  <c r="T492" i="9" s="1"/>
  <c r="Z408" i="5"/>
  <c r="R415" i="9"/>
  <c r="T415" i="9" s="1"/>
  <c r="Z346" i="5"/>
  <c r="R353" i="9"/>
  <c r="T353" i="9" s="1"/>
  <c r="Z280" i="5"/>
  <c r="R287" i="9"/>
  <c r="T287" i="9" s="1"/>
  <c r="Z494" i="5"/>
  <c r="R501" i="9"/>
  <c r="T501" i="9" s="1"/>
  <c r="Z496" i="5"/>
  <c r="R503" i="9"/>
  <c r="T503" i="9" s="1"/>
  <c r="Z380" i="5"/>
  <c r="R387" i="9"/>
  <c r="T387" i="9" s="1"/>
  <c r="Z262" i="5"/>
  <c r="R269" i="9"/>
  <c r="T269" i="9" s="1"/>
  <c r="Z121" i="5"/>
  <c r="R128" i="9"/>
  <c r="T128" i="9" s="1"/>
  <c r="Z452" i="5"/>
  <c r="R459" i="9"/>
  <c r="T459" i="9" s="1"/>
  <c r="Z403" i="5"/>
  <c r="R410" i="9"/>
  <c r="T410" i="9" s="1"/>
  <c r="Z412" i="5"/>
  <c r="R419" i="9"/>
  <c r="T419" i="9" s="1"/>
  <c r="Z444" i="5"/>
  <c r="R451" i="9"/>
  <c r="T451" i="9" s="1"/>
  <c r="Z460" i="5"/>
  <c r="R467" i="9"/>
  <c r="T467" i="9" s="1"/>
  <c r="Z238" i="5"/>
  <c r="R245" i="9"/>
  <c r="T245" i="9" s="1"/>
  <c r="Z277" i="5"/>
  <c r="R284" i="9"/>
  <c r="T284" i="9" s="1"/>
  <c r="Z274" i="5"/>
  <c r="R281" i="9"/>
  <c r="T281" i="9" s="1"/>
  <c r="Z242" i="5"/>
  <c r="R249" i="9"/>
  <c r="T249" i="9" s="1"/>
  <c r="Z312" i="5"/>
  <c r="R319" i="9"/>
  <c r="T319" i="9" s="1"/>
  <c r="Z171" i="5"/>
  <c r="R178" i="9"/>
  <c r="T178" i="9" s="1"/>
  <c r="Z215" i="5"/>
  <c r="R222" i="9"/>
  <c r="T222" i="9" s="1"/>
  <c r="Z227" i="5"/>
  <c r="R234" i="9"/>
  <c r="T234" i="9" s="1"/>
  <c r="Z157" i="5"/>
  <c r="R164" i="9"/>
  <c r="T164" i="9" s="1"/>
  <c r="Z236" i="5"/>
  <c r="R243" i="9"/>
  <c r="T243" i="9" s="1"/>
  <c r="Z218" i="5"/>
  <c r="R225" i="9"/>
  <c r="T225" i="9" s="1"/>
  <c r="Z167" i="5"/>
  <c r="R174" i="9"/>
  <c r="T174" i="9" s="1"/>
  <c r="Z103" i="5"/>
  <c r="R110" i="9"/>
  <c r="T110" i="9" s="1"/>
  <c r="Z214" i="5"/>
  <c r="R221" i="9"/>
  <c r="T221" i="9" s="1"/>
  <c r="Z166" i="5"/>
  <c r="R173" i="9"/>
  <c r="T173" i="9" s="1"/>
  <c r="Z120" i="5"/>
  <c r="R127" i="9"/>
  <c r="T127" i="9" s="1"/>
  <c r="Z85" i="5"/>
  <c r="R92" i="9"/>
  <c r="T92" i="9" s="1"/>
  <c r="AK260" i="9"/>
  <c r="AE260" i="9"/>
  <c r="N260" i="9"/>
  <c r="AD260" i="9"/>
  <c r="N80" i="9"/>
  <c r="I76" i="16" s="1"/>
  <c r="AD80" i="9"/>
  <c r="AK80" i="9"/>
  <c r="AE80" i="9"/>
  <c r="N195" i="9"/>
  <c r="I191" i="16" s="1"/>
  <c r="AE195" i="9"/>
  <c r="AD195" i="9"/>
  <c r="AK195" i="9"/>
  <c r="N436" i="9"/>
  <c r="I432" i="16" s="1"/>
  <c r="AE436" i="9"/>
  <c r="AD436" i="9"/>
  <c r="AK436" i="9"/>
  <c r="AD357" i="9"/>
  <c r="AE357" i="9"/>
  <c r="AK357" i="9"/>
  <c r="N357" i="9"/>
  <c r="I353" i="16" s="1"/>
  <c r="N248" i="9"/>
  <c r="I244" i="16" s="1"/>
  <c r="AD248" i="9"/>
  <c r="AE248" i="9"/>
  <c r="AK248" i="9"/>
  <c r="AE147" i="9"/>
  <c r="N147" i="9"/>
  <c r="I143" i="16" s="1"/>
  <c r="AK147" i="9"/>
  <c r="AD147" i="9"/>
  <c r="AK428" i="9"/>
  <c r="AE428" i="9"/>
  <c r="N428" i="9"/>
  <c r="I424" i="16" s="1"/>
  <c r="AD428" i="9"/>
  <c r="AD420" i="9"/>
  <c r="N420" i="9"/>
  <c r="I416" i="16" s="1"/>
  <c r="AK420" i="9"/>
  <c r="AE420" i="9"/>
  <c r="N187" i="9"/>
  <c r="I183" i="16" s="1"/>
  <c r="AD187" i="9"/>
  <c r="AE187" i="9"/>
  <c r="AK187" i="9"/>
  <c r="Z147" i="5"/>
  <c r="R154" i="9"/>
  <c r="T154" i="9" s="1"/>
  <c r="Z388" i="5"/>
  <c r="R395" i="9"/>
  <c r="T395" i="9" s="1"/>
  <c r="Z265" i="5"/>
  <c r="R272" i="9"/>
  <c r="T272" i="9" s="1"/>
  <c r="Z111" i="5"/>
  <c r="R118" i="9"/>
  <c r="T118" i="9" s="1"/>
  <c r="Z473" i="5"/>
  <c r="R480" i="9"/>
  <c r="T480" i="9" s="1"/>
  <c r="Z268" i="5"/>
  <c r="R275" i="9"/>
  <c r="T275" i="9" s="1"/>
  <c r="Z424" i="5"/>
  <c r="R431" i="9"/>
  <c r="T431" i="9" s="1"/>
  <c r="Z162" i="5"/>
  <c r="R169" i="9"/>
  <c r="T169" i="9" s="1"/>
  <c r="Z344" i="5"/>
  <c r="R351" i="9"/>
  <c r="T351" i="9" s="1"/>
  <c r="Z219" i="5"/>
  <c r="R226" i="9"/>
  <c r="T226" i="9" s="1"/>
  <c r="Z75" i="5"/>
  <c r="R82" i="9"/>
  <c r="T82" i="9" s="1"/>
  <c r="Z450" i="5"/>
  <c r="R457" i="9"/>
  <c r="T457" i="9" s="1"/>
  <c r="Z382" i="5"/>
  <c r="R389" i="9"/>
  <c r="T389" i="9" s="1"/>
  <c r="Z115" i="5"/>
  <c r="R122" i="9"/>
  <c r="T122" i="9" s="1"/>
  <c r="Z223" i="5"/>
  <c r="R230" i="9"/>
  <c r="T230" i="9" s="1"/>
  <c r="Z477" i="5"/>
  <c r="R484" i="9"/>
  <c r="T484" i="9" s="1"/>
  <c r="Z369" i="5"/>
  <c r="R376" i="9"/>
  <c r="T376" i="9" s="1"/>
  <c r="Z296" i="5"/>
  <c r="R303" i="9"/>
  <c r="T303" i="9" s="1"/>
  <c r="Z174" i="5"/>
  <c r="R181" i="9"/>
  <c r="T181" i="9" s="1"/>
  <c r="Z286" i="5"/>
  <c r="R293" i="9"/>
  <c r="T293" i="9" s="1"/>
  <c r="Z446" i="5"/>
  <c r="R453" i="9"/>
  <c r="T453" i="9" s="1"/>
  <c r="Z325" i="5"/>
  <c r="R332" i="9"/>
  <c r="T332" i="9" s="1"/>
  <c r="Z144" i="5"/>
  <c r="R151" i="9"/>
  <c r="T151" i="9" s="1"/>
  <c r="Z415" i="5"/>
  <c r="R422" i="9"/>
  <c r="T422" i="9" s="1"/>
  <c r="Z433" i="5"/>
  <c r="Z394" i="5"/>
  <c r="R401" i="9"/>
  <c r="T401" i="9" s="1"/>
  <c r="Z372" i="5"/>
  <c r="R379" i="9"/>
  <c r="T379" i="9" s="1"/>
  <c r="Z293" i="5"/>
  <c r="R300" i="9"/>
  <c r="T300" i="9" s="1"/>
  <c r="Z341" i="5"/>
  <c r="R348" i="9"/>
  <c r="T348" i="9" s="1"/>
  <c r="Z338" i="5"/>
  <c r="R345" i="9"/>
  <c r="T345" i="9" s="1"/>
  <c r="Z335" i="5"/>
  <c r="R342" i="9"/>
  <c r="T342" i="9" s="1"/>
  <c r="Z379" i="5"/>
  <c r="R386" i="9"/>
  <c r="T386" i="9" s="1"/>
  <c r="Z247" i="5"/>
  <c r="R254" i="9"/>
  <c r="T254" i="9" s="1"/>
  <c r="Z271" i="5"/>
  <c r="R278" i="9"/>
  <c r="T278" i="9" s="1"/>
  <c r="Z252" i="5"/>
  <c r="R259" i="9"/>
  <c r="T259" i="9" s="1"/>
  <c r="Z139" i="5"/>
  <c r="R146" i="9"/>
  <c r="T146" i="9" s="1"/>
  <c r="Z307" i="5"/>
  <c r="R314" i="9"/>
  <c r="T314" i="9" s="1"/>
  <c r="Z107" i="5"/>
  <c r="R114" i="9"/>
  <c r="T114" i="9" s="1"/>
  <c r="Z186" i="5"/>
  <c r="R193" i="9"/>
  <c r="T193" i="9" s="1"/>
  <c r="Z122" i="5"/>
  <c r="R129" i="9"/>
  <c r="T129" i="9" s="1"/>
  <c r="Z222" i="5"/>
  <c r="R229" i="9"/>
  <c r="T229" i="9" s="1"/>
  <c r="Z182" i="5"/>
  <c r="R189" i="9"/>
  <c r="T189" i="9" s="1"/>
  <c r="Z136" i="5"/>
  <c r="R143" i="9"/>
  <c r="T143" i="9" s="1"/>
  <c r="Z101" i="5"/>
  <c r="R108" i="9"/>
  <c r="T108" i="9" s="1"/>
  <c r="Z131" i="5"/>
  <c r="R138" i="9"/>
  <c r="T138" i="9" s="1"/>
  <c r="Z177" i="5"/>
  <c r="R184" i="9"/>
  <c r="T184" i="9" s="1"/>
  <c r="N504" i="9"/>
  <c r="I500" i="16" s="1"/>
  <c r="AD504" i="9"/>
  <c r="AE504" i="9"/>
  <c r="AK504" i="9"/>
  <c r="N483" i="9"/>
  <c r="I479" i="16" s="1"/>
  <c r="AE483" i="9"/>
  <c r="AD483" i="9"/>
  <c r="AK483" i="9"/>
  <c r="AE264" i="9"/>
  <c r="N264" i="9"/>
  <c r="I260" i="16" s="1"/>
  <c r="AD264" i="9"/>
  <c r="AK264" i="9"/>
  <c r="N171" i="9"/>
  <c r="I167" i="16" s="1"/>
  <c r="AK171" i="9"/>
  <c r="AD171" i="9"/>
  <c r="AE171" i="9"/>
  <c r="AF392" i="9"/>
  <c r="N360" i="9"/>
  <c r="I356" i="16" s="1"/>
  <c r="AK360" i="9"/>
  <c r="AD360" i="9"/>
  <c r="AE360" i="9"/>
  <c r="AD152" i="9"/>
  <c r="N152" i="9"/>
  <c r="I148" i="16" s="1"/>
  <c r="AE152" i="9"/>
  <c r="AK152" i="9"/>
  <c r="Z126" i="5"/>
  <c r="R133" i="9"/>
  <c r="T133" i="9" s="1"/>
  <c r="Z363" i="5"/>
  <c r="R370" i="9"/>
  <c r="T370" i="9" s="1"/>
  <c r="Z251" i="5"/>
  <c r="R258" i="9"/>
  <c r="T258" i="9" s="1"/>
  <c r="Z109" i="5"/>
  <c r="R116" i="9"/>
  <c r="T116" i="9" s="1"/>
  <c r="Z365" i="5"/>
  <c r="R372" i="9"/>
  <c r="T372" i="9" s="1"/>
  <c r="Z110" i="5"/>
  <c r="R117" i="9"/>
  <c r="T117" i="9" s="1"/>
  <c r="Z417" i="5"/>
  <c r="R424" i="9"/>
  <c r="T424" i="9" s="1"/>
  <c r="Z430" i="5"/>
  <c r="R437" i="9"/>
  <c r="T437" i="9" s="1"/>
  <c r="Z308" i="5"/>
  <c r="R315" i="9"/>
  <c r="T315" i="9" s="1"/>
  <c r="Z114" i="5"/>
  <c r="R121" i="9"/>
  <c r="T121" i="9" s="1"/>
  <c r="Z194" i="5"/>
  <c r="R201" i="9"/>
  <c r="T201" i="9" s="1"/>
  <c r="Z416" i="5"/>
  <c r="R423" i="9"/>
  <c r="T423" i="9" s="1"/>
  <c r="Z175" i="5"/>
  <c r="R182" i="9"/>
  <c r="T182" i="9" s="1"/>
  <c r="Z374" i="5"/>
  <c r="R381" i="9"/>
  <c r="T381" i="9" s="1"/>
  <c r="Z458" i="5"/>
  <c r="R465" i="9"/>
  <c r="T465" i="9" s="1"/>
  <c r="Z383" i="5"/>
  <c r="R390" i="9"/>
  <c r="T390" i="9" s="1"/>
  <c r="Z304" i="5"/>
  <c r="R311" i="9"/>
  <c r="T311" i="9" s="1"/>
  <c r="Z248" i="5"/>
  <c r="R255" i="9"/>
  <c r="T255" i="9" s="1"/>
  <c r="Z432" i="5"/>
  <c r="R439" i="9"/>
  <c r="T439" i="9" s="1"/>
  <c r="Z468" i="5"/>
  <c r="R475" i="9"/>
  <c r="T475" i="9" s="1"/>
  <c r="Z359" i="5"/>
  <c r="R366" i="9"/>
  <c r="T366" i="9" s="1"/>
  <c r="Z208" i="5"/>
  <c r="R215" i="9"/>
  <c r="T215" i="9" s="1"/>
  <c r="Z78" i="5"/>
  <c r="R85" i="9"/>
  <c r="T85" i="9" s="1"/>
  <c r="Z428" i="5"/>
  <c r="R435" i="9"/>
  <c r="T435" i="9" s="1"/>
  <c r="Z395" i="5"/>
  <c r="R402" i="9"/>
  <c r="T402" i="9" s="1"/>
  <c r="Z404" i="5"/>
  <c r="R411" i="9"/>
  <c r="T411" i="9" s="1"/>
  <c r="Z414" i="5"/>
  <c r="R421" i="9"/>
  <c r="T421" i="9" s="1"/>
  <c r="Z313" i="5"/>
  <c r="R320" i="9"/>
  <c r="T320" i="9" s="1"/>
  <c r="Z375" i="5"/>
  <c r="R382" i="9"/>
  <c r="T382" i="9" s="1"/>
  <c r="Z386" i="5"/>
  <c r="R393" i="9"/>
  <c r="T393" i="9" s="1"/>
  <c r="Z355" i="5"/>
  <c r="R362" i="9"/>
  <c r="T362" i="9" s="1"/>
  <c r="Z332" i="5"/>
  <c r="R339" i="9"/>
  <c r="T339" i="9" s="1"/>
  <c r="Z250" i="5"/>
  <c r="R257" i="9"/>
  <c r="T257" i="9" s="1"/>
  <c r="Z77" i="5"/>
  <c r="R84" i="9"/>
  <c r="T84" i="9" s="1"/>
  <c r="Z96" i="5"/>
  <c r="R103" i="9"/>
  <c r="T103" i="9" s="1"/>
  <c r="Z200" i="5"/>
  <c r="R207" i="9"/>
  <c r="T207" i="9" s="1"/>
  <c r="Z331" i="5"/>
  <c r="R338" i="9"/>
  <c r="T338" i="9" s="1"/>
  <c r="Z220" i="5"/>
  <c r="R227" i="9"/>
  <c r="T227" i="9" s="1"/>
  <c r="Z202" i="5"/>
  <c r="R209" i="9"/>
  <c r="T209" i="9" s="1"/>
  <c r="Z151" i="5"/>
  <c r="R158" i="9"/>
  <c r="T158" i="9" s="1"/>
  <c r="Z74" i="5"/>
  <c r="R81" i="9"/>
  <c r="T81" i="9" s="1"/>
  <c r="Z198" i="5"/>
  <c r="R205" i="9"/>
  <c r="T205" i="9" s="1"/>
  <c r="Z152" i="5"/>
  <c r="R159" i="9"/>
  <c r="T159" i="9" s="1"/>
  <c r="Z117" i="5"/>
  <c r="R124" i="9"/>
  <c r="T124" i="9" s="1"/>
  <c r="Z70" i="5"/>
  <c r="R77" i="9"/>
  <c r="T77" i="9" s="1"/>
  <c r="AF25" i="16"/>
  <c r="AF23" i="16"/>
  <c r="U149" i="9" l="1"/>
  <c r="U270" i="9"/>
  <c r="U125" i="9"/>
  <c r="U501" i="9"/>
  <c r="AG501" i="9" s="1"/>
  <c r="U275" i="9"/>
  <c r="U322" i="9"/>
  <c r="U233" i="9"/>
  <c r="U93" i="9"/>
  <c r="V90" i="16" s="1"/>
  <c r="U77" i="9"/>
  <c r="U259" i="9"/>
  <c r="U87" i="9"/>
  <c r="U361" i="9"/>
  <c r="V358" i="16" s="1"/>
  <c r="U122" i="9"/>
  <c r="U156" i="9"/>
  <c r="U205" i="9"/>
  <c r="U337" i="9"/>
  <c r="V334" i="16" s="1"/>
  <c r="U318" i="9"/>
  <c r="U433" i="9"/>
  <c r="U473" i="9"/>
  <c r="U388" i="9"/>
  <c r="X388" i="9" s="1"/>
  <c r="Z388" i="9" s="1"/>
  <c r="AA388" i="9" s="1"/>
  <c r="AC388" i="9" s="1"/>
  <c r="L383" i="15" s="1"/>
  <c r="U421" i="9"/>
  <c r="U435" i="9"/>
  <c r="U114" i="9"/>
  <c r="O389" i="16"/>
  <c r="X140" i="9"/>
  <c r="Z140" i="9" s="1"/>
  <c r="AA140" i="9" s="1"/>
  <c r="AC140" i="9" s="1"/>
  <c r="L135" i="15" s="1"/>
  <c r="U141" i="9"/>
  <c r="U191" i="9"/>
  <c r="U257" i="9"/>
  <c r="U340" i="9"/>
  <c r="X376" i="9"/>
  <c r="Z376" i="9" s="1"/>
  <c r="AA376" i="9" s="1"/>
  <c r="AC376" i="9" s="1"/>
  <c r="L371" i="15" s="1"/>
  <c r="U377" i="9"/>
  <c r="X445" i="9"/>
  <c r="Z445" i="9" s="1"/>
  <c r="U446" i="9"/>
  <c r="X446" i="9"/>
  <c r="Z446" i="9" s="1"/>
  <c r="U447" i="9"/>
  <c r="U492" i="9"/>
  <c r="U184" i="9"/>
  <c r="U166" i="9"/>
  <c r="U169" i="9"/>
  <c r="X184" i="9"/>
  <c r="Z184" i="9" s="1"/>
  <c r="U185" i="9"/>
  <c r="X245" i="9"/>
  <c r="Z245" i="9" s="1"/>
  <c r="AA245" i="9" s="1"/>
  <c r="AC245" i="9" s="1"/>
  <c r="L240" i="15" s="1"/>
  <c r="U246" i="9"/>
  <c r="X77" i="9"/>
  <c r="Z77" i="9" s="1"/>
  <c r="U78" i="9"/>
  <c r="U397" i="9"/>
  <c r="U331" i="9"/>
  <c r="X431" i="9"/>
  <c r="Z431" i="9" s="1"/>
  <c r="AA431" i="9" s="1"/>
  <c r="AC431" i="9" s="1"/>
  <c r="L426" i="15" s="1"/>
  <c r="U432" i="9"/>
  <c r="X432" i="9" s="1"/>
  <c r="Z432" i="9" s="1"/>
  <c r="AA432" i="9" s="1"/>
  <c r="AC432" i="9" s="1"/>
  <c r="L427" i="15" s="1"/>
  <c r="U450" i="9"/>
  <c r="U299" i="9"/>
  <c r="R404" i="9"/>
  <c r="T404" i="9" s="1"/>
  <c r="U228" i="9"/>
  <c r="X228" i="9" s="1"/>
  <c r="Z228" i="9" s="1"/>
  <c r="AA228" i="9" s="1"/>
  <c r="AC228" i="9" s="1"/>
  <c r="L223" i="15" s="1"/>
  <c r="U429" i="9"/>
  <c r="U172" i="9"/>
  <c r="U269" i="9"/>
  <c r="X269" i="9" s="1"/>
  <c r="Z269" i="9" s="1"/>
  <c r="AA269" i="9" s="1"/>
  <c r="AC269" i="9" s="1"/>
  <c r="L264" i="15" s="1"/>
  <c r="U495" i="9"/>
  <c r="V492" i="16" s="1"/>
  <c r="U198" i="9"/>
  <c r="U140" i="9"/>
  <c r="U394" i="9"/>
  <c r="U458" i="9"/>
  <c r="X458" i="9" s="1"/>
  <c r="Z458" i="9" s="1"/>
  <c r="AA458" i="9" s="1"/>
  <c r="U396" i="9"/>
  <c r="X396" i="9" s="1"/>
  <c r="Z396" i="9" s="1"/>
  <c r="AA396" i="9" s="1"/>
  <c r="AC396" i="9" s="1"/>
  <c r="L391" i="15" s="1"/>
  <c r="U330" i="9"/>
  <c r="X330" i="9" s="1"/>
  <c r="Z330" i="9" s="1"/>
  <c r="AA330" i="9" s="1"/>
  <c r="AC330" i="9" s="1"/>
  <c r="L325" i="15" s="1"/>
  <c r="U301" i="9"/>
  <c r="U120" i="9"/>
  <c r="V117" i="16" s="1"/>
  <c r="U224" i="9"/>
  <c r="U273" i="9"/>
  <c r="X273" i="9" s="1"/>
  <c r="Z273" i="9" s="1"/>
  <c r="AA273" i="9" s="1"/>
  <c r="AC273" i="9" s="1"/>
  <c r="L268" i="15" s="1"/>
  <c r="U393" i="9"/>
  <c r="X393" i="9" s="1"/>
  <c r="Z393" i="9" s="1"/>
  <c r="AA393" i="9" s="1"/>
  <c r="AC393" i="9" s="1"/>
  <c r="L388" i="15" s="1"/>
  <c r="U171" i="9"/>
  <c r="V168" i="16" s="1"/>
  <c r="U223" i="9"/>
  <c r="X223" i="9" s="1"/>
  <c r="Z223" i="9" s="1"/>
  <c r="AA223" i="9" s="1"/>
  <c r="AC223" i="9" s="1"/>
  <c r="L218" i="15" s="1"/>
  <c r="U220" i="9"/>
  <c r="U279" i="9"/>
  <c r="U449" i="9"/>
  <c r="X449" i="9" s="1"/>
  <c r="Z449" i="9" s="1"/>
  <c r="AA449" i="9" s="1"/>
  <c r="AC449" i="9" s="1"/>
  <c r="L444" i="15" s="1"/>
  <c r="X125" i="9"/>
  <c r="Z125" i="9" s="1"/>
  <c r="U126" i="9"/>
  <c r="U499" i="9"/>
  <c r="U490" i="9"/>
  <c r="U382" i="9"/>
  <c r="X382" i="9" s="1"/>
  <c r="Z382" i="9" s="1"/>
  <c r="AA382" i="9" s="1"/>
  <c r="AC382" i="9" s="1"/>
  <c r="L377" i="15" s="1"/>
  <c r="X87" i="9"/>
  <c r="Z87" i="9" s="1"/>
  <c r="U88" i="9"/>
  <c r="U310" i="9"/>
  <c r="U339" i="9"/>
  <c r="X339" i="9" s="1"/>
  <c r="Z339" i="9" s="1"/>
  <c r="AA339" i="9" s="1"/>
  <c r="AC339" i="9" s="1"/>
  <c r="L334" i="15" s="1"/>
  <c r="U496" i="9"/>
  <c r="X496" i="9" s="1"/>
  <c r="Z496" i="9" s="1"/>
  <c r="AA496" i="9" s="1"/>
  <c r="AC496" i="9" s="1"/>
  <c r="L491" i="15" s="1"/>
  <c r="U138" i="9"/>
  <c r="X138" i="9" s="1"/>
  <c r="Z138" i="9" s="1"/>
  <c r="AA138" i="9" s="1"/>
  <c r="AC138" i="9" s="1"/>
  <c r="L133" i="15" s="1"/>
  <c r="U175" i="9"/>
  <c r="U237" i="9"/>
  <c r="X331" i="9"/>
  <c r="Z331" i="9" s="1"/>
  <c r="AA331" i="9" s="1"/>
  <c r="AC331" i="9" s="1"/>
  <c r="L326" i="15" s="1"/>
  <c r="U332" i="9"/>
  <c r="X332" i="9" s="1"/>
  <c r="Z332" i="9" s="1"/>
  <c r="AA332" i="9" s="1"/>
  <c r="AC332" i="9" s="1"/>
  <c r="L327" i="15" s="1"/>
  <c r="U479" i="9"/>
  <c r="U84" i="9"/>
  <c r="U294" i="9"/>
  <c r="U98" i="9"/>
  <c r="X98" i="9" s="1"/>
  <c r="Z98" i="9" s="1"/>
  <c r="AA98" i="9" s="1"/>
  <c r="AC98" i="9" s="1"/>
  <c r="L93" i="15" s="1"/>
  <c r="U96" i="9"/>
  <c r="U367" i="9"/>
  <c r="U73" i="9"/>
  <c r="X473" i="9"/>
  <c r="Z473" i="9" s="1"/>
  <c r="U474" i="9"/>
  <c r="X474" i="9" s="1"/>
  <c r="Z474" i="9" s="1"/>
  <c r="AA474" i="9" s="1"/>
  <c r="U102" i="9"/>
  <c r="U274" i="9"/>
  <c r="X274" i="9" s="1"/>
  <c r="Z274" i="9" s="1"/>
  <c r="AA274" i="9" s="1"/>
  <c r="AC274" i="9" s="1"/>
  <c r="L269" i="15" s="1"/>
  <c r="U161" i="9"/>
  <c r="U134" i="9"/>
  <c r="X134" i="9" s="1"/>
  <c r="Z134" i="9" s="1"/>
  <c r="AA134" i="9" s="1"/>
  <c r="AC134" i="9" s="1"/>
  <c r="L129" i="15" s="1"/>
  <c r="U278" i="9"/>
  <c r="X278" i="9" s="1"/>
  <c r="Z278" i="9" s="1"/>
  <c r="AA278" i="9" s="1"/>
  <c r="AC278" i="9" s="1"/>
  <c r="L273" i="15" s="1"/>
  <c r="U139" i="9"/>
  <c r="X139" i="9" s="1"/>
  <c r="Z139" i="9" s="1"/>
  <c r="AA139" i="9" s="1"/>
  <c r="AC139" i="9" s="1"/>
  <c r="L134" i="15" s="1"/>
  <c r="U188" i="9"/>
  <c r="U249" i="9"/>
  <c r="X249" i="9" s="1"/>
  <c r="Z249" i="9" s="1"/>
  <c r="AA249" i="9" s="1"/>
  <c r="AC249" i="9" s="1"/>
  <c r="L244" i="15" s="1"/>
  <c r="U333" i="9"/>
  <c r="U365" i="9"/>
  <c r="U462" i="9"/>
  <c r="X205" i="9"/>
  <c r="Z205" i="9" s="1"/>
  <c r="U206" i="9"/>
  <c r="X206" i="9" s="1"/>
  <c r="Z206" i="9" s="1"/>
  <c r="AA206" i="9" s="1"/>
  <c r="AC206" i="9" s="1"/>
  <c r="L201" i="15" s="1"/>
  <c r="U468" i="9"/>
  <c r="X447" i="9"/>
  <c r="Z447" i="9" s="1"/>
  <c r="U448" i="9"/>
  <c r="X448" i="9" s="1"/>
  <c r="Z448" i="9" s="1"/>
  <c r="AA448" i="9" s="1"/>
  <c r="AC448" i="9" s="1"/>
  <c r="L443" i="15" s="1"/>
  <c r="U306" i="9"/>
  <c r="U344" i="9"/>
  <c r="V341" i="16" s="1"/>
  <c r="U342" i="9"/>
  <c r="X342" i="9" s="1"/>
  <c r="Z342" i="9" s="1"/>
  <c r="AA342" i="9" s="1"/>
  <c r="AC342" i="9" s="1"/>
  <c r="L337" i="15" s="1"/>
  <c r="X122" i="9"/>
  <c r="Z122" i="9" s="1"/>
  <c r="U123" i="9"/>
  <c r="U159" i="9"/>
  <c r="X220" i="9"/>
  <c r="Z220" i="9" s="1"/>
  <c r="U221" i="9"/>
  <c r="X221" i="9" s="1"/>
  <c r="Z221" i="9" s="1"/>
  <c r="AA221" i="9" s="1"/>
  <c r="AC221" i="9" s="1"/>
  <c r="L216" i="15" s="1"/>
  <c r="X191" i="9"/>
  <c r="Z191" i="9" s="1"/>
  <c r="U192" i="9"/>
  <c r="X435" i="9"/>
  <c r="Z435" i="9" s="1"/>
  <c r="U436" i="9"/>
  <c r="U441" i="9"/>
  <c r="X475" i="9"/>
  <c r="Z475" i="9" s="1"/>
  <c r="U476" i="9"/>
  <c r="X476" i="9" s="1"/>
  <c r="Z476" i="9" s="1"/>
  <c r="AA476" i="9" s="1"/>
  <c r="AC476" i="9" s="1"/>
  <c r="L471" i="15" s="1"/>
  <c r="X397" i="9"/>
  <c r="Z397" i="9" s="1"/>
  <c r="U398" i="9"/>
  <c r="U431" i="9"/>
  <c r="U489" i="9"/>
  <c r="X489" i="9" s="1"/>
  <c r="Z489" i="9" s="1"/>
  <c r="AA489" i="9" s="1"/>
  <c r="AC489" i="9" s="1"/>
  <c r="L484" i="15" s="1"/>
  <c r="U154" i="9"/>
  <c r="V151" i="16" s="1"/>
  <c r="U204" i="9"/>
  <c r="X204" i="9" s="1"/>
  <c r="Z204" i="9" s="1"/>
  <c r="AA204" i="9" s="1"/>
  <c r="AC204" i="9" s="1"/>
  <c r="L199" i="15" s="1"/>
  <c r="X270" i="9"/>
  <c r="Z270" i="9" s="1"/>
  <c r="U271" i="9"/>
  <c r="X340" i="9"/>
  <c r="Z340" i="9" s="1"/>
  <c r="U341" i="9"/>
  <c r="X341" i="9" s="1"/>
  <c r="Z341" i="9" s="1"/>
  <c r="AA341" i="9" s="1"/>
  <c r="AC341" i="9" s="1"/>
  <c r="L336" i="15" s="1"/>
  <c r="X402" i="9"/>
  <c r="Z402" i="9" s="1"/>
  <c r="U403" i="9"/>
  <c r="X403" i="9" s="1"/>
  <c r="Z403" i="9" s="1"/>
  <c r="AA403" i="9" s="1"/>
  <c r="AC403" i="9" s="1"/>
  <c r="L398" i="15" s="1"/>
  <c r="U348" i="9"/>
  <c r="X499" i="9"/>
  <c r="Z499" i="9" s="1"/>
  <c r="U500" i="9"/>
  <c r="X500" i="9" s="1"/>
  <c r="Z500" i="9" s="1"/>
  <c r="AA500" i="9" s="1"/>
  <c r="AC500" i="9" s="1"/>
  <c r="L495" i="15" s="1"/>
  <c r="U461" i="9"/>
  <c r="X461" i="9" s="1"/>
  <c r="Z461" i="9" s="1"/>
  <c r="AA461" i="9" s="1"/>
  <c r="AC461" i="9" s="1"/>
  <c r="L456" i="15" s="1"/>
  <c r="U314" i="9"/>
  <c r="X314" i="9" s="1"/>
  <c r="Z314" i="9" s="1"/>
  <c r="AA314" i="9" s="1"/>
  <c r="AC314" i="9" s="1"/>
  <c r="L309" i="15" s="1"/>
  <c r="U222" i="9"/>
  <c r="X222" i="9" s="1"/>
  <c r="Z222" i="9" s="1"/>
  <c r="AA222" i="9" s="1"/>
  <c r="AC222" i="9" s="1"/>
  <c r="L217" i="15" s="1"/>
  <c r="U164" i="9"/>
  <c r="U109" i="9"/>
  <c r="U143" i="9"/>
  <c r="X143" i="9" s="1"/>
  <c r="Z143" i="9" s="1"/>
  <c r="AA143" i="9" s="1"/>
  <c r="AC143" i="9" s="1"/>
  <c r="L138" i="15" s="1"/>
  <c r="U197" i="9"/>
  <c r="X197" i="9" s="1"/>
  <c r="Z197" i="9" s="1"/>
  <c r="AA197" i="9" s="1"/>
  <c r="AC197" i="9" s="1"/>
  <c r="L192" i="15" s="1"/>
  <c r="U324" i="9"/>
  <c r="X310" i="9"/>
  <c r="Z310" i="9" s="1"/>
  <c r="U311" i="9"/>
  <c r="U425" i="9"/>
  <c r="X425" i="9" s="1"/>
  <c r="Z425" i="9" s="1"/>
  <c r="AA425" i="9" s="1"/>
  <c r="AC425" i="9" s="1"/>
  <c r="L420" i="15" s="1"/>
  <c r="U467" i="9"/>
  <c r="X467" i="9" s="1"/>
  <c r="Z467" i="9" s="1"/>
  <c r="AA467" i="9" s="1"/>
  <c r="AC467" i="9" s="1"/>
  <c r="L462" i="15" s="1"/>
  <c r="U376" i="9"/>
  <c r="U413" i="9"/>
  <c r="X413" i="9" s="1"/>
  <c r="Z413" i="9" s="1"/>
  <c r="AA413" i="9" s="1"/>
  <c r="AC413" i="9" s="1"/>
  <c r="L408" i="15" s="1"/>
  <c r="X123" i="9"/>
  <c r="Z123" i="9" s="1"/>
  <c r="U124" i="9"/>
  <c r="V121" i="16" s="1"/>
  <c r="U195" i="9"/>
  <c r="U350" i="9"/>
  <c r="U424" i="9"/>
  <c r="X424" i="9" s="1"/>
  <c r="Z424" i="9" s="1"/>
  <c r="AA424" i="9" s="1"/>
  <c r="AC424" i="9" s="1"/>
  <c r="L419" i="15" s="1"/>
  <c r="X73" i="9"/>
  <c r="Z73" i="9" s="1"/>
  <c r="U74" i="9"/>
  <c r="X74" i="9" s="1"/>
  <c r="Z74" i="9" s="1"/>
  <c r="U308" i="9"/>
  <c r="U207" i="9"/>
  <c r="X207" i="9" s="1"/>
  <c r="Z207" i="9" s="1"/>
  <c r="AA207" i="9" s="1"/>
  <c r="AC207" i="9" s="1"/>
  <c r="L202" i="15" s="1"/>
  <c r="U83" i="9"/>
  <c r="X83" i="9" s="1"/>
  <c r="Z83" i="9" s="1"/>
  <c r="AA83" i="9" s="1"/>
  <c r="AC83" i="9" s="1"/>
  <c r="L78" i="15" s="1"/>
  <c r="X462" i="9"/>
  <c r="Z462" i="9" s="1"/>
  <c r="U463" i="9"/>
  <c r="X463" i="9" s="1"/>
  <c r="Z463" i="9" s="1"/>
  <c r="AA463" i="9" s="1"/>
  <c r="AC463" i="9" s="1"/>
  <c r="L458" i="15" s="1"/>
  <c r="U256" i="9"/>
  <c r="X256" i="9" s="1"/>
  <c r="Z256" i="9" s="1"/>
  <c r="AA256" i="9" s="1"/>
  <c r="AC256" i="9" s="1"/>
  <c r="L251" i="15" s="1"/>
  <c r="U182" i="9"/>
  <c r="U343" i="9"/>
  <c r="X343" i="9" s="1"/>
  <c r="Z343" i="9" s="1"/>
  <c r="AA343" i="9" s="1"/>
  <c r="AC343" i="9" s="1"/>
  <c r="L338" i="15" s="1"/>
  <c r="X453" i="9"/>
  <c r="Z453" i="9" s="1"/>
  <c r="U454" i="9"/>
  <c r="AG454" i="9" s="1"/>
  <c r="U130" i="9"/>
  <c r="X32" i="9"/>
  <c r="Z32" i="9" s="1"/>
  <c r="U33" i="9"/>
  <c r="X394" i="9"/>
  <c r="Z394" i="9" s="1"/>
  <c r="U395" i="9"/>
  <c r="X395" i="9" s="1"/>
  <c r="Z395" i="9" s="1"/>
  <c r="AA395" i="9" s="1"/>
  <c r="AC395" i="9" s="1"/>
  <c r="L390" i="15" s="1"/>
  <c r="U284" i="9"/>
  <c r="X284" i="9" s="1"/>
  <c r="Z284" i="9" s="1"/>
  <c r="AA284" i="9" s="1"/>
  <c r="AC284" i="9" s="1"/>
  <c r="L279" i="15" s="1"/>
  <c r="X318" i="9"/>
  <c r="Z318" i="9" s="1"/>
  <c r="U319" i="9"/>
  <c r="U410" i="9"/>
  <c r="U262" i="9"/>
  <c r="X262" i="9" s="1"/>
  <c r="Z262" i="9" s="1"/>
  <c r="AA262" i="9" s="1"/>
  <c r="AC262" i="9" s="1"/>
  <c r="L257" i="15" s="1"/>
  <c r="U418" i="9"/>
  <c r="X418" i="9" s="1"/>
  <c r="Z418" i="9" s="1"/>
  <c r="AA418" i="9" s="1"/>
  <c r="AC418" i="9" s="1"/>
  <c r="L413" i="15" s="1"/>
  <c r="U355" i="9"/>
  <c r="X257" i="9"/>
  <c r="Z257" i="9" s="1"/>
  <c r="U258" i="9"/>
  <c r="X258" i="9" s="1"/>
  <c r="Z258" i="9" s="1"/>
  <c r="AA258" i="9" s="1"/>
  <c r="AC258" i="9" s="1"/>
  <c r="L253" i="15" s="1"/>
  <c r="U208" i="9"/>
  <c r="X208" i="9" s="1"/>
  <c r="Z208" i="9" s="1"/>
  <c r="AA208" i="9" s="1"/>
  <c r="AC208" i="9" s="1"/>
  <c r="L203" i="15" s="1"/>
  <c r="U456" i="9"/>
  <c r="X456" i="9" s="1"/>
  <c r="Z456" i="9" s="1"/>
  <c r="AA456" i="9" s="1"/>
  <c r="AC456" i="9" s="1"/>
  <c r="L451" i="15" s="1"/>
  <c r="U80" i="9"/>
  <c r="X80" i="9" s="1"/>
  <c r="Z80" i="9" s="1"/>
  <c r="U465" i="9"/>
  <c r="U503" i="9"/>
  <c r="X182" i="9"/>
  <c r="Z182" i="9" s="1"/>
  <c r="U183" i="9"/>
  <c r="V180" i="16" s="1"/>
  <c r="X84" i="9"/>
  <c r="Z84" i="9" s="1"/>
  <c r="U85" i="9"/>
  <c r="U416" i="9"/>
  <c r="X416" i="9" s="1"/>
  <c r="Z416" i="9" s="1"/>
  <c r="AA416" i="9" s="1"/>
  <c r="AC416" i="9" s="1"/>
  <c r="L411" i="15" s="1"/>
  <c r="U371" i="9"/>
  <c r="U261" i="9"/>
  <c r="X261" i="9" s="1"/>
  <c r="Z261" i="9" s="1"/>
  <c r="AA261" i="9" s="1"/>
  <c r="AC261" i="9" s="1"/>
  <c r="L256" i="15" s="1"/>
  <c r="U404" i="9"/>
  <c r="U263" i="9"/>
  <c r="U494" i="9"/>
  <c r="X494" i="9" s="1"/>
  <c r="Z494" i="9" s="1"/>
  <c r="AA494" i="9" s="1"/>
  <c r="AC494" i="9" s="1"/>
  <c r="L489" i="15" s="1"/>
  <c r="U178" i="9"/>
  <c r="X178" i="9" s="1"/>
  <c r="Z178" i="9" s="1"/>
  <c r="AA178" i="9" s="1"/>
  <c r="AC178" i="9" s="1"/>
  <c r="L173" i="15" s="1"/>
  <c r="U414" i="9"/>
  <c r="U95" i="9"/>
  <c r="X95" i="9" s="1"/>
  <c r="Z95" i="9" s="1"/>
  <c r="AA95" i="9" s="1"/>
  <c r="AC95" i="9" s="1"/>
  <c r="L90" i="15" s="1"/>
  <c r="U101" i="9"/>
  <c r="X101" i="9" s="1"/>
  <c r="Z101" i="9" s="1"/>
  <c r="AA101" i="9" s="1"/>
  <c r="AC101" i="9" s="1"/>
  <c r="L96" i="15" s="1"/>
  <c r="X436" i="9"/>
  <c r="Z436" i="9" s="1"/>
  <c r="U437" i="9"/>
  <c r="V434" i="16" s="1"/>
  <c r="U187" i="9"/>
  <c r="X187" i="9" s="1"/>
  <c r="Z187" i="9" s="1"/>
  <c r="AA187" i="9" s="1"/>
  <c r="AC187" i="9" s="1"/>
  <c r="L182" i="15" s="1"/>
  <c r="U112" i="9"/>
  <c r="X398" i="9"/>
  <c r="Z398" i="9" s="1"/>
  <c r="U399" i="9"/>
  <c r="U438" i="9"/>
  <c r="V435" i="16" s="1"/>
  <c r="X450" i="9"/>
  <c r="Z450" i="9" s="1"/>
  <c r="U451" i="9"/>
  <c r="U374" i="9"/>
  <c r="X374" i="9" s="1"/>
  <c r="Z374" i="9" s="1"/>
  <c r="AA374" i="9" s="1"/>
  <c r="AC374" i="9" s="1"/>
  <c r="L369" i="15" s="1"/>
  <c r="U387" i="9"/>
  <c r="X387" i="9" s="1"/>
  <c r="Z387" i="9" s="1"/>
  <c r="AA387" i="9" s="1"/>
  <c r="AC387" i="9" s="1"/>
  <c r="L382" i="15" s="1"/>
  <c r="X348" i="9"/>
  <c r="Z348" i="9" s="1"/>
  <c r="U349" i="9"/>
  <c r="X349" i="9" s="1"/>
  <c r="Z349" i="9" s="1"/>
  <c r="AA349" i="9" s="1"/>
  <c r="AC349" i="9" s="1"/>
  <c r="L344" i="15" s="1"/>
  <c r="U478" i="9"/>
  <c r="X478" i="9" s="1"/>
  <c r="Z478" i="9" s="1"/>
  <c r="AA478" i="9" s="1"/>
  <c r="AC478" i="9" s="1"/>
  <c r="L473" i="15" s="1"/>
  <c r="U152" i="9"/>
  <c r="U219" i="9"/>
  <c r="X219" i="9" s="1"/>
  <c r="Z219" i="9" s="1"/>
  <c r="AA219" i="9" s="1"/>
  <c r="AC219" i="9" s="1"/>
  <c r="L214" i="15" s="1"/>
  <c r="U241" i="9"/>
  <c r="AG241" i="9" s="1"/>
  <c r="X175" i="9"/>
  <c r="Z175" i="9" s="1"/>
  <c r="U176" i="9"/>
  <c r="U282" i="9"/>
  <c r="X282" i="9" s="1"/>
  <c r="Z282" i="9" s="1"/>
  <c r="AA282" i="9" s="1"/>
  <c r="AC282" i="9" s="1"/>
  <c r="L277" i="15" s="1"/>
  <c r="U417" i="9"/>
  <c r="X417" i="9" s="1"/>
  <c r="Z417" i="9" s="1"/>
  <c r="AA417" i="9" s="1"/>
  <c r="AC417" i="9" s="1"/>
  <c r="L412" i="15" s="1"/>
  <c r="U267" i="9"/>
  <c r="X267" i="9" s="1"/>
  <c r="Z267" i="9" s="1"/>
  <c r="AA267" i="9" s="1"/>
  <c r="AC267" i="9" s="1"/>
  <c r="L262" i="15" s="1"/>
  <c r="U285" i="9"/>
  <c r="U497" i="9"/>
  <c r="U148" i="9"/>
  <c r="X148" i="9" s="1"/>
  <c r="Z148" i="9" s="1"/>
  <c r="AA148" i="9" s="1"/>
  <c r="AC148" i="9" s="1"/>
  <c r="L143" i="15" s="1"/>
  <c r="U321" i="9"/>
  <c r="V318" i="16" s="1"/>
  <c r="X443" i="9"/>
  <c r="Z443" i="9" s="1"/>
  <c r="U444" i="9"/>
  <c r="U121" i="9"/>
  <c r="X121" i="9" s="1"/>
  <c r="Z121" i="9" s="1"/>
  <c r="AA121" i="9" s="1"/>
  <c r="AC121" i="9" s="1"/>
  <c r="L116" i="15" s="1"/>
  <c r="X172" i="9"/>
  <c r="Z172" i="9" s="1"/>
  <c r="U173" i="9"/>
  <c r="X173" i="9" s="1"/>
  <c r="Z173" i="9" s="1"/>
  <c r="AA173" i="9" s="1"/>
  <c r="AC173" i="9" s="1"/>
  <c r="L168" i="15" s="1"/>
  <c r="X233" i="9"/>
  <c r="Z233" i="9" s="1"/>
  <c r="U234" i="9"/>
  <c r="V231" i="16" s="1"/>
  <c r="U240" i="9"/>
  <c r="X240" i="9" s="1"/>
  <c r="Z240" i="9" s="1"/>
  <c r="AA240" i="9" s="1"/>
  <c r="AC240" i="9" s="1"/>
  <c r="L235" i="15" s="1"/>
  <c r="X294" i="9"/>
  <c r="Z294" i="9" s="1"/>
  <c r="U295" i="9"/>
  <c r="U289" i="9"/>
  <c r="X289" i="9" s="1"/>
  <c r="Z289" i="9" s="1"/>
  <c r="AA289" i="9" s="1"/>
  <c r="AC289" i="9" s="1"/>
  <c r="L284" i="15" s="1"/>
  <c r="U174" i="9"/>
  <c r="V171" i="16" s="1"/>
  <c r="U265" i="9"/>
  <c r="X333" i="9"/>
  <c r="Z333" i="9" s="1"/>
  <c r="U334" i="9"/>
  <c r="X88" i="9"/>
  <c r="Z88" i="9" s="1"/>
  <c r="AA88" i="9" s="1"/>
  <c r="AC88" i="9" s="1"/>
  <c r="L83" i="15" s="1"/>
  <c r="U89" i="9"/>
  <c r="X465" i="9"/>
  <c r="Z465" i="9" s="1"/>
  <c r="U466" i="9"/>
  <c r="X466" i="9" s="1"/>
  <c r="Z466" i="9" s="1"/>
  <c r="AA466" i="9" s="1"/>
  <c r="AC466" i="9" s="1"/>
  <c r="L461" i="15" s="1"/>
  <c r="U100" i="9"/>
  <c r="X100" i="9" s="1"/>
  <c r="Z100" i="9" s="1"/>
  <c r="AA100" i="9" s="1"/>
  <c r="AC100" i="9" s="1"/>
  <c r="L95" i="15" s="1"/>
  <c r="U137" i="9"/>
  <c r="X137" i="9" s="1"/>
  <c r="Z137" i="9" s="1"/>
  <c r="AA137" i="9" s="1"/>
  <c r="AC137" i="9" s="1"/>
  <c r="L132" i="15" s="1"/>
  <c r="U268" i="9"/>
  <c r="X268" i="9" s="1"/>
  <c r="Z268" i="9" s="1"/>
  <c r="AA268" i="9" s="1"/>
  <c r="AC268" i="9" s="1"/>
  <c r="L263" i="15" s="1"/>
  <c r="U484" i="9"/>
  <c r="AG484" i="9" s="1"/>
  <c r="U281" i="9"/>
  <c r="X281" i="9" s="1"/>
  <c r="Z281" i="9" s="1"/>
  <c r="AA281" i="9" s="1"/>
  <c r="AC281" i="9" s="1"/>
  <c r="L276" i="15" s="1"/>
  <c r="X185" i="9"/>
  <c r="Z185" i="9" s="1"/>
  <c r="U186" i="9"/>
  <c r="X186" i="9" s="1"/>
  <c r="Z186" i="9" s="1"/>
  <c r="AA186" i="9" s="1"/>
  <c r="AC186" i="9" s="1"/>
  <c r="L181" i="15" s="1"/>
  <c r="U235" i="9"/>
  <c r="X235" i="9" s="1"/>
  <c r="Z235" i="9" s="1"/>
  <c r="AA235" i="9" s="1"/>
  <c r="AC235" i="9" s="1"/>
  <c r="L230" i="15" s="1"/>
  <c r="X271" i="9"/>
  <c r="Z271" i="9" s="1"/>
  <c r="U272" i="9"/>
  <c r="X272" i="9" s="1"/>
  <c r="Z272" i="9" s="1"/>
  <c r="AA272" i="9" s="1"/>
  <c r="AC272" i="9" s="1"/>
  <c r="L267" i="15" s="1"/>
  <c r="X301" i="9"/>
  <c r="Z301" i="9" s="1"/>
  <c r="AA301" i="9" s="1"/>
  <c r="AC301" i="9" s="1"/>
  <c r="L296" i="15" s="1"/>
  <c r="U302" i="9"/>
  <c r="U470" i="9"/>
  <c r="X470" i="9" s="1"/>
  <c r="Z470" i="9" s="1"/>
  <c r="AA470" i="9" s="1"/>
  <c r="AC470" i="9" s="1"/>
  <c r="L465" i="15" s="1"/>
  <c r="U132" i="9"/>
  <c r="X102" i="9"/>
  <c r="Z102" i="9" s="1"/>
  <c r="U103" i="9"/>
  <c r="X103" i="9" s="1"/>
  <c r="Z103" i="9" s="1"/>
  <c r="AA103" i="9" s="1"/>
  <c r="AC103" i="9" s="1"/>
  <c r="L98" i="15" s="1"/>
  <c r="U200" i="9"/>
  <c r="X200" i="9" s="1"/>
  <c r="Z200" i="9" s="1"/>
  <c r="AA200" i="9" s="1"/>
  <c r="AC200" i="9" s="1"/>
  <c r="L195" i="15" s="1"/>
  <c r="U201" i="9"/>
  <c r="U488" i="9"/>
  <c r="X488" i="9" s="1"/>
  <c r="Z488" i="9" s="1"/>
  <c r="AA488" i="9" s="1"/>
  <c r="AC488" i="9" s="1"/>
  <c r="L483" i="15" s="1"/>
  <c r="U236" i="9"/>
  <c r="X236" i="9" s="1"/>
  <c r="Z236" i="9" s="1"/>
  <c r="AA236" i="9" s="1"/>
  <c r="AC236" i="9" s="1"/>
  <c r="L231" i="15" s="1"/>
  <c r="X169" i="9"/>
  <c r="Z169" i="9" s="1"/>
  <c r="U170" i="9"/>
  <c r="X170" i="9" s="1"/>
  <c r="Z170" i="9" s="1"/>
  <c r="AA170" i="9" s="1"/>
  <c r="AC170" i="9" s="1"/>
  <c r="L165" i="15" s="1"/>
  <c r="U215" i="9"/>
  <c r="U214" i="9"/>
  <c r="X214" i="9" s="1"/>
  <c r="Z214" i="9" s="1"/>
  <c r="AA214" i="9" s="1"/>
  <c r="AC214" i="9" s="1"/>
  <c r="L209" i="15" s="1"/>
  <c r="U251" i="9"/>
  <c r="X251" i="9" s="1"/>
  <c r="Z251" i="9" s="1"/>
  <c r="AA251" i="9" s="1"/>
  <c r="AC251" i="9" s="1"/>
  <c r="L246" i="15" s="1"/>
  <c r="U428" i="9"/>
  <c r="X428" i="9" s="1"/>
  <c r="Z428" i="9" s="1"/>
  <c r="AA428" i="9" s="1"/>
  <c r="AC428" i="9" s="1"/>
  <c r="L423" i="15" s="1"/>
  <c r="U104" i="9"/>
  <c r="X104" i="9" s="1"/>
  <c r="Z104" i="9" s="1"/>
  <c r="AA104" i="9" s="1"/>
  <c r="AC104" i="9" s="1"/>
  <c r="L99" i="15" s="1"/>
  <c r="U486" i="9"/>
  <c r="U471" i="9"/>
  <c r="AG471" i="9" s="1"/>
  <c r="U347" i="9"/>
  <c r="X347" i="9" s="1"/>
  <c r="Z347" i="9" s="1"/>
  <c r="AA347" i="9" s="1"/>
  <c r="AC347" i="9" s="1"/>
  <c r="L342" i="15" s="1"/>
  <c r="U464" i="9"/>
  <c r="X464" i="9" s="1"/>
  <c r="Z464" i="9" s="1"/>
  <c r="AA464" i="9" s="1"/>
  <c r="AC464" i="9" s="1"/>
  <c r="L459" i="15" s="1"/>
  <c r="U209" i="9"/>
  <c r="X209" i="9" s="1"/>
  <c r="Z209" i="9" s="1"/>
  <c r="AA209" i="9" s="1"/>
  <c r="AC209" i="9" s="1"/>
  <c r="L204" i="15" s="1"/>
  <c r="X188" i="9"/>
  <c r="Z188" i="9" s="1"/>
  <c r="U189" i="9"/>
  <c r="V186" i="16" s="1"/>
  <c r="U146" i="9"/>
  <c r="U288" i="9"/>
  <c r="X288" i="9" s="1"/>
  <c r="Z288" i="9" s="1"/>
  <c r="AA288" i="9" s="1"/>
  <c r="AC288" i="9" s="1"/>
  <c r="L283" i="15" s="1"/>
  <c r="X355" i="9"/>
  <c r="Z355" i="9" s="1"/>
  <c r="U356" i="9"/>
  <c r="X356" i="9" s="1"/>
  <c r="Z356" i="9" s="1"/>
  <c r="AA356" i="9" s="1"/>
  <c r="AC356" i="9" s="1"/>
  <c r="L351" i="15" s="1"/>
  <c r="U401" i="9"/>
  <c r="X401" i="9" s="1"/>
  <c r="Z401" i="9" s="1"/>
  <c r="AA401" i="9" s="1"/>
  <c r="AC401" i="9" s="1"/>
  <c r="L396" i="15" s="1"/>
  <c r="U151" i="9"/>
  <c r="X151" i="9" s="1"/>
  <c r="Z151" i="9" s="1"/>
  <c r="AA151" i="9" s="1"/>
  <c r="AC151" i="9" s="1"/>
  <c r="L146" i="15" s="1"/>
  <c r="U210" i="9"/>
  <c r="U283" i="9"/>
  <c r="X283" i="9" s="1"/>
  <c r="Z283" i="9" s="1"/>
  <c r="AA283" i="9" s="1"/>
  <c r="AC283" i="9" s="1"/>
  <c r="L278" i="15" s="1"/>
  <c r="U94" i="9"/>
  <c r="X94" i="9" s="1"/>
  <c r="Z94" i="9" s="1"/>
  <c r="AA94" i="9" s="1"/>
  <c r="AC94" i="9" s="1"/>
  <c r="L89" i="15" s="1"/>
  <c r="U135" i="9"/>
  <c r="X135" i="9" s="1"/>
  <c r="Z135" i="9" s="1"/>
  <c r="AA135" i="9" s="1"/>
  <c r="AC135" i="9" s="1"/>
  <c r="L130" i="15" s="1"/>
  <c r="X365" i="9"/>
  <c r="Z365" i="9" s="1"/>
  <c r="U366" i="9"/>
  <c r="X366" i="9" s="1"/>
  <c r="Z366" i="9" s="1"/>
  <c r="AA366" i="9" s="1"/>
  <c r="AC366" i="9" s="1"/>
  <c r="L361" i="15" s="1"/>
  <c r="U250" i="9"/>
  <c r="X250" i="9" s="1"/>
  <c r="Z250" i="9" s="1"/>
  <c r="AA250" i="9" s="1"/>
  <c r="AC250" i="9" s="1"/>
  <c r="L245" i="15" s="1"/>
  <c r="U155" i="9"/>
  <c r="V152" i="16" s="1"/>
  <c r="U212" i="9"/>
  <c r="X212" i="9" s="1"/>
  <c r="Z212" i="9" s="1"/>
  <c r="AA212" i="9" s="1"/>
  <c r="AC212" i="9" s="1"/>
  <c r="L207" i="15" s="1"/>
  <c r="U287" i="9"/>
  <c r="X287" i="9" s="1"/>
  <c r="Z287" i="9" s="1"/>
  <c r="AA287" i="9" s="1"/>
  <c r="AC287" i="9" s="1"/>
  <c r="L282" i="15" s="1"/>
  <c r="U357" i="9"/>
  <c r="X410" i="9"/>
  <c r="Z410" i="9" s="1"/>
  <c r="U411" i="9"/>
  <c r="V408" i="16" s="1"/>
  <c r="U383" i="9"/>
  <c r="U457" i="9"/>
  <c r="X457" i="9" s="1"/>
  <c r="Z457" i="9" s="1"/>
  <c r="AA457" i="9" s="1"/>
  <c r="AC457" i="9" s="1"/>
  <c r="L452" i="15" s="1"/>
  <c r="U158" i="9"/>
  <c r="X158" i="9" s="1"/>
  <c r="Z158" i="9" s="1"/>
  <c r="AA158" i="9" s="1"/>
  <c r="AC158" i="9" s="1"/>
  <c r="L153" i="15" s="1"/>
  <c r="X217" i="9"/>
  <c r="Z217" i="9" s="1"/>
  <c r="U218" i="9"/>
  <c r="X218" i="9" s="1"/>
  <c r="Z218" i="9" s="1"/>
  <c r="AA218" i="9" s="1"/>
  <c r="AC218" i="9" s="1"/>
  <c r="L213" i="15" s="1"/>
  <c r="U483" i="9"/>
  <c r="X483" i="9" s="1"/>
  <c r="Z483" i="9" s="1"/>
  <c r="AA483" i="9" s="1"/>
  <c r="AC483" i="9" s="1"/>
  <c r="L478" i="15" s="1"/>
  <c r="U290" i="9"/>
  <c r="U354" i="9"/>
  <c r="X354" i="9" s="1"/>
  <c r="Z354" i="9" s="1"/>
  <c r="AA354" i="9" s="1"/>
  <c r="AC354" i="9" s="1"/>
  <c r="L349" i="15" s="1"/>
  <c r="X334" i="9"/>
  <c r="Z334" i="9" s="1"/>
  <c r="U335" i="9"/>
  <c r="AG335" i="9" s="1"/>
  <c r="U92" i="9"/>
  <c r="X92" i="9" s="1"/>
  <c r="Z92" i="9" s="1"/>
  <c r="AA92" i="9" s="1"/>
  <c r="AC92" i="9" s="1"/>
  <c r="L87" i="15" s="1"/>
  <c r="U392" i="9"/>
  <c r="X392" i="9" s="1"/>
  <c r="Z392" i="9" s="1"/>
  <c r="AA392" i="9" s="1"/>
  <c r="X377" i="9"/>
  <c r="Z377" i="9" s="1"/>
  <c r="U378" i="9"/>
  <c r="X378" i="9" s="1"/>
  <c r="Z378" i="9" s="1"/>
  <c r="AA378" i="9" s="1"/>
  <c r="AC378" i="9" s="1"/>
  <c r="L373" i="15" s="1"/>
  <c r="X322" i="9"/>
  <c r="Z322" i="9" s="1"/>
  <c r="U323" i="9"/>
  <c r="AG323" i="9" s="1"/>
  <c r="U107" i="9"/>
  <c r="U375" i="9"/>
  <c r="X375" i="9" s="1"/>
  <c r="Z375" i="9" s="1"/>
  <c r="AA375" i="9" s="1"/>
  <c r="AC375" i="9" s="1"/>
  <c r="L370" i="15" s="1"/>
  <c r="X371" i="9"/>
  <c r="Z371" i="9" s="1"/>
  <c r="U372" i="9"/>
  <c r="X156" i="9"/>
  <c r="Z156" i="9" s="1"/>
  <c r="U157" i="9"/>
  <c r="X157" i="9" s="1"/>
  <c r="Z157" i="9" s="1"/>
  <c r="AA157" i="9" s="1"/>
  <c r="AC157" i="9" s="1"/>
  <c r="L152" i="15" s="1"/>
  <c r="U419" i="9"/>
  <c r="X198" i="9"/>
  <c r="Z198" i="9" s="1"/>
  <c r="U199" i="9"/>
  <c r="X199" i="9" s="1"/>
  <c r="Z199" i="9" s="1"/>
  <c r="AA199" i="9" s="1"/>
  <c r="AC199" i="9" s="1"/>
  <c r="L194" i="15" s="1"/>
  <c r="X275" i="9"/>
  <c r="Z275" i="9" s="1"/>
  <c r="U276" i="9"/>
  <c r="U203" i="9"/>
  <c r="X203" i="9" s="1"/>
  <c r="Z203" i="9" s="1"/>
  <c r="AA203" i="9" s="1"/>
  <c r="AC203" i="9" s="1"/>
  <c r="L198" i="15" s="1"/>
  <c r="X224" i="9"/>
  <c r="Z224" i="9" s="1"/>
  <c r="U225" i="9"/>
  <c r="X81" i="9"/>
  <c r="Z81" i="9" s="1"/>
  <c r="U82" i="9"/>
  <c r="X82" i="9" s="1"/>
  <c r="Z82" i="9" s="1"/>
  <c r="AA82" i="9" s="1"/>
  <c r="AC82" i="9" s="1"/>
  <c r="L77" i="15" s="1"/>
  <c r="X390" i="9"/>
  <c r="Z390" i="9" s="1"/>
  <c r="U391" i="9"/>
  <c r="X391" i="9" s="1"/>
  <c r="Z391" i="9" s="1"/>
  <c r="AA391" i="9" s="1"/>
  <c r="AC391" i="9" s="1"/>
  <c r="L386" i="15" s="1"/>
  <c r="U409" i="9"/>
  <c r="AG409" i="9" s="1"/>
  <c r="U213" i="9"/>
  <c r="X213" i="9" s="1"/>
  <c r="Z213" i="9" s="1"/>
  <c r="AA213" i="9" s="1"/>
  <c r="AC213" i="9" s="1"/>
  <c r="L208" i="15" s="1"/>
  <c r="U253" i="9"/>
  <c r="U379" i="9"/>
  <c r="X118" i="9"/>
  <c r="Z118" i="9" s="1"/>
  <c r="U119" i="9"/>
  <c r="V116" i="16" s="1"/>
  <c r="X114" i="9"/>
  <c r="Z114" i="9" s="1"/>
  <c r="U115" i="9"/>
  <c r="X367" i="9"/>
  <c r="Z367" i="9" s="1"/>
  <c r="U368" i="9"/>
  <c r="U136" i="9"/>
  <c r="X136" i="9" s="1"/>
  <c r="Z136" i="9" s="1"/>
  <c r="AA136" i="9" s="1"/>
  <c r="AC136" i="9" s="1"/>
  <c r="L131" i="15" s="1"/>
  <c r="U227" i="9"/>
  <c r="V224" i="16" s="1"/>
  <c r="X311" i="9"/>
  <c r="Z311" i="9" s="1"/>
  <c r="U312" i="9"/>
  <c r="U252" i="9"/>
  <c r="X252" i="9" s="1"/>
  <c r="Z252" i="9" s="1"/>
  <c r="AA252" i="9" s="1"/>
  <c r="AC252" i="9" s="1"/>
  <c r="L247" i="15" s="1"/>
  <c r="U346" i="9"/>
  <c r="X346" i="9" s="1"/>
  <c r="Z346" i="9" s="1"/>
  <c r="AA346" i="9" s="1"/>
  <c r="AC346" i="9" s="1"/>
  <c r="L341" i="15" s="1"/>
  <c r="U423" i="9"/>
  <c r="V420" i="16" s="1"/>
  <c r="U326" i="9"/>
  <c r="U105" i="9"/>
  <c r="AF404" i="9"/>
  <c r="U99" i="9"/>
  <c r="X99" i="9" s="1"/>
  <c r="Z99" i="9" s="1"/>
  <c r="AA99" i="9" s="1"/>
  <c r="AC99" i="9" s="1"/>
  <c r="L94" i="15" s="1"/>
  <c r="X167" i="9"/>
  <c r="Z167" i="9" s="1"/>
  <c r="AA167" i="9" s="1"/>
  <c r="AC167" i="9" s="1"/>
  <c r="L162" i="15" s="1"/>
  <c r="U168" i="9"/>
  <c r="X168" i="9" s="1"/>
  <c r="Z168" i="9" s="1"/>
  <c r="AA168" i="9" s="1"/>
  <c r="AC168" i="9" s="1"/>
  <c r="L163" i="15" s="1"/>
  <c r="X162" i="9"/>
  <c r="Z162" i="9" s="1"/>
  <c r="U163" i="9"/>
  <c r="X163" i="9" s="1"/>
  <c r="Z163" i="9" s="1"/>
  <c r="AA163" i="9" s="1"/>
  <c r="AC163" i="9" s="1"/>
  <c r="L158" i="15" s="1"/>
  <c r="X459" i="9"/>
  <c r="Z459" i="9" s="1"/>
  <c r="U460" i="9"/>
  <c r="X460" i="9" s="1"/>
  <c r="Z460" i="9" s="1"/>
  <c r="AA460" i="9" s="1"/>
  <c r="AC460" i="9" s="1"/>
  <c r="L455" i="15" s="1"/>
  <c r="X149" i="9"/>
  <c r="Z149" i="9" s="1"/>
  <c r="U150" i="9"/>
  <c r="X150" i="9" s="1"/>
  <c r="Z150" i="9" s="1"/>
  <c r="AA150" i="9" s="1"/>
  <c r="AC150" i="9" s="1"/>
  <c r="L145" i="15" s="1"/>
  <c r="X480" i="9"/>
  <c r="Z480" i="9" s="1"/>
  <c r="AA480" i="9" s="1"/>
  <c r="AC480" i="9" s="1"/>
  <c r="L475" i="15" s="1"/>
  <c r="U481" i="9"/>
  <c r="U426" i="9"/>
  <c r="X433" i="9"/>
  <c r="Z433" i="9" s="1"/>
  <c r="U434" i="9"/>
  <c r="X434" i="9" s="1"/>
  <c r="Z434" i="9" s="1"/>
  <c r="AA434" i="9" s="1"/>
  <c r="U229" i="9"/>
  <c r="X504" i="9"/>
  <c r="Z504" i="9" s="1"/>
  <c r="AA504" i="9" s="1"/>
  <c r="AC504" i="9" s="1"/>
  <c r="L499" i="15" s="1"/>
  <c r="U505" i="9"/>
  <c r="X505" i="9" s="1"/>
  <c r="Z505" i="9" s="1"/>
  <c r="X152" i="9"/>
  <c r="Z152" i="9" s="1"/>
  <c r="U153" i="9"/>
  <c r="X153" i="9" s="1"/>
  <c r="Z153" i="9" s="1"/>
  <c r="AA153" i="9" s="1"/>
  <c r="AC153" i="9" s="1"/>
  <c r="L148" i="15" s="1"/>
  <c r="X328" i="9"/>
  <c r="Z328" i="9" s="1"/>
  <c r="U329" i="9"/>
  <c r="X329" i="9" s="1"/>
  <c r="Z329" i="9" s="1"/>
  <c r="AA329" i="9" s="1"/>
  <c r="AC329" i="9" s="1"/>
  <c r="L324" i="15" s="1"/>
  <c r="X231" i="9"/>
  <c r="Z231" i="9" s="1"/>
  <c r="U232" i="9"/>
  <c r="X232" i="9" s="1"/>
  <c r="Z232" i="9" s="1"/>
  <c r="AA232" i="9" s="1"/>
  <c r="AC232" i="9" s="1"/>
  <c r="L227" i="15" s="1"/>
  <c r="X438" i="9"/>
  <c r="Z438" i="9" s="1"/>
  <c r="AA438" i="9" s="1"/>
  <c r="AC438" i="9" s="1"/>
  <c r="L433" i="15" s="1"/>
  <c r="U439" i="9"/>
  <c r="X90" i="9"/>
  <c r="Z90" i="9" s="1"/>
  <c r="U91" i="9"/>
  <c r="X91" i="9" s="1"/>
  <c r="Z91" i="9" s="1"/>
  <c r="AA91" i="9" s="1"/>
  <c r="AC91" i="9" s="1"/>
  <c r="L86" i="15" s="1"/>
  <c r="X285" i="9"/>
  <c r="Z285" i="9" s="1"/>
  <c r="U286" i="9"/>
  <c r="X286" i="9" s="1"/>
  <c r="Z286" i="9" s="1"/>
  <c r="AA286" i="9" s="1"/>
  <c r="AC286" i="9" s="1"/>
  <c r="L281" i="15" s="1"/>
  <c r="X372" i="9"/>
  <c r="Z372" i="9" s="1"/>
  <c r="U373" i="9"/>
  <c r="X373" i="9" s="1"/>
  <c r="Z373" i="9" s="1"/>
  <c r="AA373" i="9" s="1"/>
  <c r="AC373" i="9" s="1"/>
  <c r="L368" i="15" s="1"/>
  <c r="X215" i="9"/>
  <c r="Z215" i="9" s="1"/>
  <c r="U216" i="9"/>
  <c r="X216" i="9"/>
  <c r="Z216" i="9" s="1"/>
  <c r="U217" i="9"/>
  <c r="X497" i="9"/>
  <c r="Z497" i="9" s="1"/>
  <c r="U498" i="9"/>
  <c r="X498" i="9" s="1"/>
  <c r="Z498" i="9" s="1"/>
  <c r="AA498" i="9" s="1"/>
  <c r="AC498" i="9" s="1"/>
  <c r="L493" i="15" s="1"/>
  <c r="X304" i="9"/>
  <c r="Z304" i="9" s="1"/>
  <c r="U305" i="9"/>
  <c r="X305" i="9" s="1"/>
  <c r="Z305" i="9" s="1"/>
  <c r="AA305" i="9" s="1"/>
  <c r="AC305" i="9" s="1"/>
  <c r="L300" i="15" s="1"/>
  <c r="X327" i="9"/>
  <c r="Z327" i="9" s="1"/>
  <c r="AA327" i="9" s="1"/>
  <c r="AC327" i="9" s="1"/>
  <c r="L322" i="15" s="1"/>
  <c r="U328" i="9"/>
  <c r="X85" i="9"/>
  <c r="Z85" i="9" s="1"/>
  <c r="U86" i="9"/>
  <c r="X86" i="9" s="1"/>
  <c r="Z86" i="9" s="1"/>
  <c r="AA86" i="9" s="1"/>
  <c r="AC86" i="9" s="1"/>
  <c r="L81" i="15" s="1"/>
  <c r="U360" i="9"/>
  <c r="X360" i="9" s="1"/>
  <c r="Z360" i="9" s="1"/>
  <c r="AA360" i="9" s="1"/>
  <c r="AC360" i="9" s="1"/>
  <c r="L355" i="15" s="1"/>
  <c r="X421" i="9"/>
  <c r="Z421" i="9" s="1"/>
  <c r="U422" i="9"/>
  <c r="X422" i="9" s="1"/>
  <c r="Z422" i="9" s="1"/>
  <c r="AA422" i="9" s="1"/>
  <c r="AC422" i="9" s="1"/>
  <c r="L417" i="15" s="1"/>
  <c r="X419" i="9"/>
  <c r="Z419" i="9" s="1"/>
  <c r="AA419" i="9" s="1"/>
  <c r="AC419" i="9" s="1"/>
  <c r="L414" i="15" s="1"/>
  <c r="U420" i="9"/>
  <c r="X420" i="9" s="1"/>
  <c r="Z420" i="9" s="1"/>
  <c r="AA420" i="9" s="1"/>
  <c r="AC420" i="9" s="1"/>
  <c r="L415" i="15" s="1"/>
  <c r="X290" i="9"/>
  <c r="Z290" i="9" s="1"/>
  <c r="U291" i="9"/>
  <c r="X481" i="9"/>
  <c r="Z481" i="9" s="1"/>
  <c r="U482" i="9"/>
  <c r="X482" i="9" s="1"/>
  <c r="Z482" i="9" s="1"/>
  <c r="AA482" i="9" s="1"/>
  <c r="AC482" i="9" s="1"/>
  <c r="L477" i="15" s="1"/>
  <c r="U455" i="9"/>
  <c r="X455" i="9" s="1"/>
  <c r="Z455" i="9" s="1"/>
  <c r="AA455" i="9" s="1"/>
  <c r="AC455" i="9" s="1"/>
  <c r="L450" i="15" s="1"/>
  <c r="X166" i="9"/>
  <c r="Z166" i="9" s="1"/>
  <c r="AA166" i="9" s="1"/>
  <c r="AC166" i="9" s="1"/>
  <c r="L161" i="15" s="1"/>
  <c r="U167" i="9"/>
  <c r="X115" i="9"/>
  <c r="Z115" i="9" s="1"/>
  <c r="U116" i="9"/>
  <c r="X89" i="9"/>
  <c r="Z89" i="9" s="1"/>
  <c r="U90" i="9"/>
  <c r="X107" i="9"/>
  <c r="Z107" i="9" s="1"/>
  <c r="U108" i="9"/>
  <c r="X108" i="9" s="1"/>
  <c r="Z108" i="9" s="1"/>
  <c r="AA108" i="9" s="1"/>
  <c r="AC108" i="9" s="1"/>
  <c r="L103" i="15" s="1"/>
  <c r="X161" i="9"/>
  <c r="Z161" i="9" s="1"/>
  <c r="AA161" i="9" s="1"/>
  <c r="AC161" i="9" s="1"/>
  <c r="L156" i="15" s="1"/>
  <c r="U162" i="9"/>
  <c r="U317" i="9"/>
  <c r="X317" i="9" s="1"/>
  <c r="Z317" i="9" s="1"/>
  <c r="AA317" i="9" s="1"/>
  <c r="AC317" i="9" s="1"/>
  <c r="L312" i="15" s="1"/>
  <c r="X242" i="9"/>
  <c r="Z242" i="9" s="1"/>
  <c r="U243" i="9"/>
  <c r="X407" i="9"/>
  <c r="Z407" i="9" s="1"/>
  <c r="U408" i="9"/>
  <c r="X408" i="9" s="1"/>
  <c r="Z408" i="9" s="1"/>
  <c r="AA408" i="9" s="1"/>
  <c r="AC408" i="9" s="1"/>
  <c r="L403" i="15" s="1"/>
  <c r="X384" i="9"/>
  <c r="Z384" i="9" s="1"/>
  <c r="U385" i="9"/>
  <c r="X350" i="9"/>
  <c r="Z350" i="9" s="1"/>
  <c r="U351" i="9"/>
  <c r="X276" i="9"/>
  <c r="Z276" i="9" s="1"/>
  <c r="U277" i="9"/>
  <c r="X277" i="9" s="1"/>
  <c r="Z277" i="9" s="1"/>
  <c r="AA277" i="9" s="1"/>
  <c r="AC277" i="9" s="1"/>
  <c r="L272" i="15" s="1"/>
  <c r="X324" i="9"/>
  <c r="Z324" i="9" s="1"/>
  <c r="U325" i="9"/>
  <c r="X325" i="9" s="1"/>
  <c r="Z325" i="9" s="1"/>
  <c r="AA325" i="9" s="1"/>
  <c r="AC325" i="9" s="1"/>
  <c r="L320" i="15" s="1"/>
  <c r="X486" i="9"/>
  <c r="Z486" i="9" s="1"/>
  <c r="AA486" i="9" s="1"/>
  <c r="AC486" i="9" s="1"/>
  <c r="L481" i="15" s="1"/>
  <c r="U487" i="9"/>
  <c r="X487" i="9" s="1"/>
  <c r="Z487" i="9" s="1"/>
  <c r="AA487" i="9" s="1"/>
  <c r="AC487" i="9" s="1"/>
  <c r="L482" i="15" s="1"/>
  <c r="X117" i="9"/>
  <c r="Z117" i="9" s="1"/>
  <c r="U118" i="9"/>
  <c r="X195" i="9"/>
  <c r="Z195" i="9" s="1"/>
  <c r="U196" i="9"/>
  <c r="X196" i="9" s="1"/>
  <c r="Z196" i="9" s="1"/>
  <c r="AA196" i="9" s="1"/>
  <c r="AC196" i="9" s="1"/>
  <c r="L191" i="15" s="1"/>
  <c r="X225" i="9"/>
  <c r="Z225" i="9" s="1"/>
  <c r="U226" i="9"/>
  <c r="X226" i="9" s="1"/>
  <c r="Z226" i="9" s="1"/>
  <c r="AA226" i="9" s="1"/>
  <c r="AC226" i="9" s="1"/>
  <c r="L221" i="15" s="1"/>
  <c r="X295" i="9"/>
  <c r="Z295" i="9" s="1"/>
  <c r="AA295" i="9" s="1"/>
  <c r="AC295" i="9" s="1"/>
  <c r="L290" i="15" s="1"/>
  <c r="U296" i="9"/>
  <c r="U194" i="9"/>
  <c r="X194" i="9" s="1"/>
  <c r="Z194" i="9" s="1"/>
  <c r="AA194" i="9" s="1"/>
  <c r="AC194" i="9" s="1"/>
  <c r="L189" i="15" s="1"/>
  <c r="X296" i="9"/>
  <c r="Z296" i="9" s="1"/>
  <c r="U297" i="9"/>
  <c r="X362" i="9"/>
  <c r="Z362" i="9" s="1"/>
  <c r="U363" i="9"/>
  <c r="X405" i="9"/>
  <c r="Z405" i="9" s="1"/>
  <c r="AA405" i="9" s="1"/>
  <c r="AC405" i="9" s="1"/>
  <c r="L400" i="15" s="1"/>
  <c r="U406" i="9"/>
  <c r="X426" i="9"/>
  <c r="Z426" i="9" s="1"/>
  <c r="U427" i="9"/>
  <c r="X427" i="9" s="1"/>
  <c r="Z427" i="9" s="1"/>
  <c r="AA427" i="9" s="1"/>
  <c r="AC427" i="9" s="1"/>
  <c r="L422" i="15" s="1"/>
  <c r="X109" i="9"/>
  <c r="Z109" i="9" s="1"/>
  <c r="U110" i="9"/>
  <c r="X244" i="9"/>
  <c r="Z244" i="9" s="1"/>
  <c r="U245" i="9"/>
  <c r="X237" i="9"/>
  <c r="Z237" i="9" s="1"/>
  <c r="AA237" i="9" s="1"/>
  <c r="AC237" i="9" s="1"/>
  <c r="L232" i="15" s="1"/>
  <c r="U238" i="9"/>
  <c r="X96" i="9"/>
  <c r="Z96" i="9" s="1"/>
  <c r="U97" i="9"/>
  <c r="X97" i="9" s="1"/>
  <c r="Z97" i="9" s="1"/>
  <c r="AA97" i="9" s="1"/>
  <c r="AC97" i="9" s="1"/>
  <c r="L92" i="15" s="1"/>
  <c r="X112" i="9"/>
  <c r="Z112" i="9" s="1"/>
  <c r="U113" i="9"/>
  <c r="X113" i="9" s="1"/>
  <c r="Z113" i="9" s="1"/>
  <c r="AA113" i="9" s="1"/>
  <c r="AC113" i="9" s="1"/>
  <c r="L108" i="15" s="1"/>
  <c r="X128" i="9"/>
  <c r="Z128" i="9" s="1"/>
  <c r="U129" i="9"/>
  <c r="X129" i="9" s="1"/>
  <c r="Z129" i="9" s="1"/>
  <c r="AA129" i="9" s="1"/>
  <c r="AC129" i="9" s="1"/>
  <c r="L124" i="15" s="1"/>
  <c r="X176" i="9"/>
  <c r="Z176" i="9" s="1"/>
  <c r="AA176" i="9" s="1"/>
  <c r="AC176" i="9" s="1"/>
  <c r="L171" i="15" s="1"/>
  <c r="U177" i="9"/>
  <c r="X177" i="9" s="1"/>
  <c r="Z177" i="9" s="1"/>
  <c r="AA177" i="9" s="1"/>
  <c r="AC177" i="9" s="1"/>
  <c r="L172" i="15" s="1"/>
  <c r="U76" i="9"/>
  <c r="X76" i="9" s="1"/>
  <c r="Z76" i="9" s="1"/>
  <c r="AA76" i="9" s="1"/>
  <c r="AC76" i="9" s="1"/>
  <c r="L71" i="15" s="1"/>
  <c r="X303" i="9"/>
  <c r="Z303" i="9" s="1"/>
  <c r="U304" i="9"/>
  <c r="X243" i="9"/>
  <c r="Z243" i="9" s="1"/>
  <c r="U244" i="9"/>
  <c r="X302" i="9"/>
  <c r="Z302" i="9" s="1"/>
  <c r="AA302" i="9" s="1"/>
  <c r="AC302" i="9" s="1"/>
  <c r="L297" i="15" s="1"/>
  <c r="U303" i="9"/>
  <c r="X429" i="9"/>
  <c r="Z429" i="9" s="1"/>
  <c r="U430" i="9"/>
  <c r="X430" i="9" s="1"/>
  <c r="Z430" i="9" s="1"/>
  <c r="AA430" i="9" s="1"/>
  <c r="AC430" i="9" s="1"/>
  <c r="L425" i="15" s="1"/>
  <c r="X326" i="9"/>
  <c r="Z326" i="9" s="1"/>
  <c r="U327" i="9"/>
  <c r="X299" i="9"/>
  <c r="Z299" i="9" s="1"/>
  <c r="U300" i="9"/>
  <c r="X300" i="9" s="1"/>
  <c r="Z300" i="9" s="1"/>
  <c r="AA300" i="9" s="1"/>
  <c r="AC300" i="9" s="1"/>
  <c r="L295" i="15" s="1"/>
  <c r="X344" i="9"/>
  <c r="Z344" i="9" s="1"/>
  <c r="AA344" i="9" s="1"/>
  <c r="AC344" i="9" s="1"/>
  <c r="L339" i="15" s="1"/>
  <c r="U345" i="9"/>
  <c r="X345" i="9" s="1"/>
  <c r="Z345" i="9" s="1"/>
  <c r="AA345" i="9" s="1"/>
  <c r="AC345" i="9" s="1"/>
  <c r="L340" i="15" s="1"/>
  <c r="U477" i="9"/>
  <c r="X477" i="9" s="1"/>
  <c r="Z477" i="9" s="1"/>
  <c r="AA477" i="9" s="1"/>
  <c r="AC477" i="9" s="1"/>
  <c r="L472" i="15" s="1"/>
  <c r="X210" i="9"/>
  <c r="Z210" i="9" s="1"/>
  <c r="U211" i="9"/>
  <c r="X211" i="9" s="1"/>
  <c r="Z211" i="9" s="1"/>
  <c r="AA211" i="9" s="1"/>
  <c r="AC211" i="9" s="1"/>
  <c r="L206" i="15" s="1"/>
  <c r="X229" i="9"/>
  <c r="Z229" i="9" s="1"/>
  <c r="U230" i="9"/>
  <c r="X116" i="9"/>
  <c r="Z116" i="9" s="1"/>
  <c r="AA116" i="9" s="1"/>
  <c r="AC116" i="9" s="1"/>
  <c r="L111" i="15" s="1"/>
  <c r="U117" i="9"/>
  <c r="X279" i="9"/>
  <c r="Z279" i="9" s="1"/>
  <c r="U280" i="9"/>
  <c r="X280" i="9" s="1"/>
  <c r="Z280" i="9" s="1"/>
  <c r="AA280" i="9" s="1"/>
  <c r="AC280" i="9" s="1"/>
  <c r="L275" i="15" s="1"/>
  <c r="X414" i="9"/>
  <c r="Z414" i="9" s="1"/>
  <c r="U415" i="9"/>
  <c r="X415" i="9" s="1"/>
  <c r="Z415" i="9" s="1"/>
  <c r="AA415" i="9" s="1"/>
  <c r="AC415" i="9" s="1"/>
  <c r="L410" i="15" s="1"/>
  <c r="X265" i="9"/>
  <c r="Z265" i="9" s="1"/>
  <c r="U266" i="9"/>
  <c r="X266" i="9" s="1"/>
  <c r="Z266" i="9" s="1"/>
  <c r="AA266" i="9" s="1"/>
  <c r="AC266" i="9" s="1"/>
  <c r="L261" i="15" s="1"/>
  <c r="X263" i="9"/>
  <c r="Z263" i="9" s="1"/>
  <c r="AA263" i="9" s="1"/>
  <c r="AC263" i="9" s="1"/>
  <c r="L258" i="15" s="1"/>
  <c r="U264" i="9"/>
  <c r="X264" i="9" s="1"/>
  <c r="Z264" i="9" s="1"/>
  <c r="AA264" i="9" s="1"/>
  <c r="AC264" i="9" s="1"/>
  <c r="L259" i="15" s="1"/>
  <c r="X479" i="9"/>
  <c r="Z479" i="9" s="1"/>
  <c r="U480" i="9"/>
  <c r="X141" i="9"/>
  <c r="Z141" i="9" s="1"/>
  <c r="U142" i="9"/>
  <c r="X142" i="9" s="1"/>
  <c r="Z142" i="9" s="1"/>
  <c r="AA142" i="9" s="1"/>
  <c r="AC142" i="9" s="1"/>
  <c r="L137" i="15" s="1"/>
  <c r="X132" i="9"/>
  <c r="Z132" i="9" s="1"/>
  <c r="U133" i="9"/>
  <c r="X133" i="9" s="1"/>
  <c r="Z133" i="9" s="1"/>
  <c r="AA133" i="9" s="1"/>
  <c r="AC133" i="9" s="1"/>
  <c r="L128" i="15" s="1"/>
  <c r="X352" i="9"/>
  <c r="Z352" i="9" s="1"/>
  <c r="AA352" i="9" s="1"/>
  <c r="AC352" i="9" s="1"/>
  <c r="L347" i="15" s="1"/>
  <c r="U353" i="9"/>
  <c r="X353" i="9" s="1"/>
  <c r="Z353" i="9" s="1"/>
  <c r="AA353" i="9" s="1"/>
  <c r="AC353" i="9" s="1"/>
  <c r="L348" i="15" s="1"/>
  <c r="X230" i="9"/>
  <c r="Z230" i="9" s="1"/>
  <c r="U231" i="9"/>
  <c r="X319" i="9"/>
  <c r="Z319" i="9" s="1"/>
  <c r="U320" i="9"/>
  <c r="X320" i="9" s="1"/>
  <c r="Z320" i="9" s="1"/>
  <c r="AA320" i="9" s="1"/>
  <c r="AC320" i="9" s="1"/>
  <c r="L315" i="15" s="1"/>
  <c r="X259" i="9"/>
  <c r="Z259" i="9" s="1"/>
  <c r="U260" i="9"/>
  <c r="X260" i="9" s="1"/>
  <c r="Z260" i="9" s="1"/>
  <c r="AA260" i="9" s="1"/>
  <c r="AC260" i="9" s="1"/>
  <c r="L255" i="15" s="1"/>
  <c r="X361" i="9"/>
  <c r="Z361" i="9" s="1"/>
  <c r="AA361" i="9" s="1"/>
  <c r="AC361" i="9" s="1"/>
  <c r="L356" i="15" s="1"/>
  <c r="U362" i="9"/>
  <c r="X368" i="9"/>
  <c r="Z368" i="9" s="1"/>
  <c r="U369" i="9"/>
  <c r="X351" i="9"/>
  <c r="Z351" i="9" s="1"/>
  <c r="U352" i="9"/>
  <c r="X306" i="9"/>
  <c r="Z306" i="9" s="1"/>
  <c r="U307" i="9"/>
  <c r="X307" i="9" s="1"/>
  <c r="Z307" i="9" s="1"/>
  <c r="AA307" i="9" s="1"/>
  <c r="AC307" i="9" s="1"/>
  <c r="L302" i="15" s="1"/>
  <c r="X146" i="9"/>
  <c r="Z146" i="9" s="1"/>
  <c r="AA146" i="9" s="1"/>
  <c r="AC146" i="9" s="1"/>
  <c r="L141" i="15" s="1"/>
  <c r="U147" i="9"/>
  <c r="X147" i="9" s="1"/>
  <c r="Z147" i="9" s="1"/>
  <c r="AA147" i="9" s="1"/>
  <c r="AC147" i="9" s="1"/>
  <c r="L142" i="15" s="1"/>
  <c r="X247" i="9"/>
  <c r="Z247" i="9" s="1"/>
  <c r="U248" i="9"/>
  <c r="X248" i="9" s="1"/>
  <c r="Z248" i="9" s="1"/>
  <c r="AA248" i="9" s="1"/>
  <c r="AC248" i="9" s="1"/>
  <c r="L243" i="15" s="1"/>
  <c r="U190" i="9"/>
  <c r="X190" i="9" s="1"/>
  <c r="Z190" i="9" s="1"/>
  <c r="AA190" i="9" s="1"/>
  <c r="AC190" i="9" s="1"/>
  <c r="L185" i="15" s="1"/>
  <c r="X380" i="9"/>
  <c r="Z380" i="9" s="1"/>
  <c r="U381" i="9"/>
  <c r="X381" i="9" s="1"/>
  <c r="Z381" i="9" s="1"/>
  <c r="AA381" i="9" s="1"/>
  <c r="AC381" i="9" s="1"/>
  <c r="L376" i="15" s="1"/>
  <c r="X201" i="9"/>
  <c r="Z201" i="9" s="1"/>
  <c r="AA201" i="9" s="1"/>
  <c r="AC201" i="9" s="1"/>
  <c r="L196" i="15" s="1"/>
  <c r="U202" i="9"/>
  <c r="X202" i="9" s="1"/>
  <c r="Z202" i="9" s="1"/>
  <c r="AA202" i="9" s="1"/>
  <c r="AC202" i="9" s="1"/>
  <c r="L197" i="15" s="1"/>
  <c r="U181" i="9"/>
  <c r="X181" i="9" s="1"/>
  <c r="Z181" i="9" s="1"/>
  <c r="AA181" i="9" s="1"/>
  <c r="AC181" i="9" s="1"/>
  <c r="L176" i="15" s="1"/>
  <c r="X291" i="9"/>
  <c r="Z291" i="9" s="1"/>
  <c r="U292" i="9"/>
  <c r="X358" i="9"/>
  <c r="Z358" i="9" s="1"/>
  <c r="U359" i="9"/>
  <c r="X359" i="9" s="1"/>
  <c r="Z359" i="9" s="1"/>
  <c r="AA359" i="9" s="1"/>
  <c r="AC359" i="9" s="1"/>
  <c r="L354" i="15" s="1"/>
  <c r="X406" i="9"/>
  <c r="Z406" i="9" s="1"/>
  <c r="AA406" i="9" s="1"/>
  <c r="AC406" i="9" s="1"/>
  <c r="L401" i="15" s="1"/>
  <c r="U407" i="9"/>
  <c r="X159" i="9"/>
  <c r="Z159" i="9" s="1"/>
  <c r="U160" i="9"/>
  <c r="X160" i="9" s="1"/>
  <c r="Z160" i="9" s="1"/>
  <c r="AA160" i="9" s="1"/>
  <c r="AC160" i="9" s="1"/>
  <c r="L155" i="15" s="1"/>
  <c r="U242" i="9"/>
  <c r="X503" i="9"/>
  <c r="Z503" i="9" s="1"/>
  <c r="U504" i="9"/>
  <c r="X439" i="9"/>
  <c r="Z439" i="9" s="1"/>
  <c r="AA439" i="9" s="1"/>
  <c r="AC439" i="9" s="1"/>
  <c r="L434" i="15" s="1"/>
  <c r="U440" i="9"/>
  <c r="X440" i="9" s="1"/>
  <c r="Z440" i="9" s="1"/>
  <c r="AA440" i="9" s="1"/>
  <c r="AC440" i="9" s="1"/>
  <c r="L435" i="15" s="1"/>
  <c r="U179" i="9"/>
  <c r="X246" i="9"/>
  <c r="Z246" i="9" s="1"/>
  <c r="U247" i="9"/>
  <c r="X490" i="9"/>
  <c r="Z490" i="9" s="1"/>
  <c r="U491" i="9"/>
  <c r="X491" i="9" s="1"/>
  <c r="Z491" i="9" s="1"/>
  <c r="AA491" i="9" s="1"/>
  <c r="AC491" i="9" s="1"/>
  <c r="L486" i="15" s="1"/>
  <c r="X110" i="9"/>
  <c r="Z110" i="9" s="1"/>
  <c r="U111" i="9"/>
  <c r="X111" i="9" s="1"/>
  <c r="Z111" i="9" s="1"/>
  <c r="AA111" i="9" s="1"/>
  <c r="AC111" i="9" s="1"/>
  <c r="L106" i="15" s="1"/>
  <c r="X451" i="9"/>
  <c r="Z451" i="9" s="1"/>
  <c r="U452" i="9"/>
  <c r="X292" i="9"/>
  <c r="Z292" i="9" s="1"/>
  <c r="U293" i="9"/>
  <c r="X293" i="9" s="1"/>
  <c r="Z293" i="9" s="1"/>
  <c r="AA293" i="9" s="1"/>
  <c r="AC293" i="9" s="1"/>
  <c r="L288" i="15" s="1"/>
  <c r="X127" i="9"/>
  <c r="Z127" i="9" s="1"/>
  <c r="U128" i="9"/>
  <c r="X385" i="9"/>
  <c r="Z385" i="9" s="1"/>
  <c r="AA385" i="9" s="1"/>
  <c r="AC385" i="9" s="1"/>
  <c r="L380" i="15" s="1"/>
  <c r="U386" i="9"/>
  <c r="X386" i="9" s="1"/>
  <c r="Z386" i="9" s="1"/>
  <c r="AA386" i="9" s="1"/>
  <c r="AC386" i="9" s="1"/>
  <c r="L381" i="15" s="1"/>
  <c r="U485" i="9"/>
  <c r="X485" i="9" s="1"/>
  <c r="Z485" i="9" s="1"/>
  <c r="AA485" i="9" s="1"/>
  <c r="AC485" i="9" s="1"/>
  <c r="L480" i="15" s="1"/>
  <c r="X238" i="9"/>
  <c r="Z238" i="9" s="1"/>
  <c r="U239" i="9"/>
  <c r="X239" i="9" s="1"/>
  <c r="Z239" i="9" s="1"/>
  <c r="AA239" i="9" s="1"/>
  <c r="AC239" i="9" s="1"/>
  <c r="L234" i="15" s="1"/>
  <c r="U75" i="9"/>
  <c r="X75" i="9" s="1"/>
  <c r="Z75" i="9" s="1"/>
  <c r="AA75" i="9" s="1"/>
  <c r="AC75" i="9" s="1"/>
  <c r="L70" i="15" s="1"/>
  <c r="X78" i="9"/>
  <c r="Z78" i="9" s="1"/>
  <c r="AA78" i="9" s="1"/>
  <c r="AC78" i="9" s="1"/>
  <c r="L73" i="15" s="1"/>
  <c r="U79" i="9"/>
  <c r="X79" i="9" s="1"/>
  <c r="Z79" i="9" s="1"/>
  <c r="AA79" i="9" s="1"/>
  <c r="AC79" i="9" s="1"/>
  <c r="L74" i="15" s="1"/>
  <c r="U336" i="9"/>
  <c r="X336" i="9" s="1"/>
  <c r="Z336" i="9" s="1"/>
  <c r="AA336" i="9" s="1"/>
  <c r="AC336" i="9" s="1"/>
  <c r="L331" i="15" s="1"/>
  <c r="X254" i="9"/>
  <c r="Z254" i="9" s="1"/>
  <c r="U255" i="9"/>
  <c r="X255" i="9" s="1"/>
  <c r="Z255" i="9" s="1"/>
  <c r="AA255" i="9" s="1"/>
  <c r="AC255" i="9" s="1"/>
  <c r="L250" i="15" s="1"/>
  <c r="X379" i="9"/>
  <c r="Z379" i="9" s="1"/>
  <c r="U380" i="9"/>
  <c r="X399" i="9"/>
  <c r="Z399" i="9" s="1"/>
  <c r="AA399" i="9" s="1"/>
  <c r="AC399" i="9" s="1"/>
  <c r="L394" i="15" s="1"/>
  <c r="U400" i="9"/>
  <c r="X400" i="9" s="1"/>
  <c r="Z400" i="9" s="1"/>
  <c r="AA400" i="9" s="1"/>
  <c r="AC400" i="9" s="1"/>
  <c r="L395" i="15" s="1"/>
  <c r="X363" i="9"/>
  <c r="Z363" i="9" s="1"/>
  <c r="U364" i="9"/>
  <c r="X364" i="9" s="1"/>
  <c r="Z364" i="9" s="1"/>
  <c r="AA364" i="9" s="1"/>
  <c r="AC364" i="9" s="1"/>
  <c r="L359" i="15" s="1"/>
  <c r="X308" i="9"/>
  <c r="Z308" i="9" s="1"/>
  <c r="U309" i="9"/>
  <c r="X309" i="9" s="1"/>
  <c r="Z309" i="9" s="1"/>
  <c r="AA309" i="9" s="1"/>
  <c r="AC309" i="9" s="1"/>
  <c r="L304" i="15" s="1"/>
  <c r="X179" i="9"/>
  <c r="Z179" i="9" s="1"/>
  <c r="U180" i="9"/>
  <c r="X180" i="9" s="1"/>
  <c r="Z180" i="9" s="1"/>
  <c r="AA180" i="9" s="1"/>
  <c r="AC180" i="9" s="1"/>
  <c r="L175" i="15" s="1"/>
  <c r="X312" i="9"/>
  <c r="Z312" i="9" s="1"/>
  <c r="AA312" i="9" s="1"/>
  <c r="AC312" i="9" s="1"/>
  <c r="L307" i="15" s="1"/>
  <c r="U313" i="9"/>
  <c r="X313" i="9" s="1"/>
  <c r="Z313" i="9" s="1"/>
  <c r="AA313" i="9" s="1"/>
  <c r="AC313" i="9" s="1"/>
  <c r="L308" i="15" s="1"/>
  <c r="X369" i="9"/>
  <c r="Z369" i="9" s="1"/>
  <c r="U370" i="9"/>
  <c r="X370" i="9" s="1"/>
  <c r="Z370" i="9" s="1"/>
  <c r="AA370" i="9" s="1"/>
  <c r="AC370" i="9" s="1"/>
  <c r="L365" i="15" s="1"/>
  <c r="X130" i="9"/>
  <c r="Z130" i="9" s="1"/>
  <c r="U131" i="9"/>
  <c r="X131" i="9" s="1"/>
  <c r="Z131" i="9" s="1"/>
  <c r="AA131" i="9" s="1"/>
  <c r="AC131" i="9" s="1"/>
  <c r="L126" i="15" s="1"/>
  <c r="X105" i="9"/>
  <c r="Z105" i="9" s="1"/>
  <c r="U106" i="9"/>
  <c r="X106" i="9" s="1"/>
  <c r="Z106" i="9" s="1"/>
  <c r="AA106" i="9" s="1"/>
  <c r="AC106" i="9" s="1"/>
  <c r="L101" i="15" s="1"/>
  <c r="X126" i="9"/>
  <c r="Z126" i="9" s="1"/>
  <c r="AA126" i="9" s="1"/>
  <c r="AC126" i="9" s="1"/>
  <c r="L121" i="15" s="1"/>
  <c r="U127" i="9"/>
  <c r="U144" i="9"/>
  <c r="X383" i="9"/>
  <c r="Z383" i="9" s="1"/>
  <c r="U384" i="9"/>
  <c r="X297" i="9"/>
  <c r="Z297" i="9" s="1"/>
  <c r="U298" i="9"/>
  <c r="X298" i="9" s="1"/>
  <c r="Z298" i="9" s="1"/>
  <c r="AA298" i="9" s="1"/>
  <c r="AC298" i="9" s="1"/>
  <c r="L293" i="15" s="1"/>
  <c r="X411" i="9"/>
  <c r="Z411" i="9" s="1"/>
  <c r="AA411" i="9" s="1"/>
  <c r="AC411" i="9" s="1"/>
  <c r="L406" i="15" s="1"/>
  <c r="U412" i="9"/>
  <c r="X412" i="9" s="1"/>
  <c r="Z412" i="9" s="1"/>
  <c r="AA412" i="9" s="1"/>
  <c r="AC412" i="9" s="1"/>
  <c r="L407" i="15" s="1"/>
  <c r="X404" i="9"/>
  <c r="Z404" i="9" s="1"/>
  <c r="AA404" i="9" s="1"/>
  <c r="AC404" i="9" s="1"/>
  <c r="L399" i="15" s="1"/>
  <c r="U405" i="9"/>
  <c r="X315" i="9"/>
  <c r="Z315" i="9" s="1"/>
  <c r="U316" i="9"/>
  <c r="X316" i="9" s="1"/>
  <c r="Z316" i="9" s="1"/>
  <c r="AA316" i="9" s="1"/>
  <c r="AC316" i="9" s="1"/>
  <c r="L311" i="15" s="1"/>
  <c r="U315" i="9"/>
  <c r="X337" i="9"/>
  <c r="Z337" i="9" s="1"/>
  <c r="AA337" i="9" s="1"/>
  <c r="AC337" i="9" s="1"/>
  <c r="L332" i="15" s="1"/>
  <c r="U338" i="9"/>
  <c r="X338" i="9" s="1"/>
  <c r="Z338" i="9" s="1"/>
  <c r="AA338" i="9" s="1"/>
  <c r="AC338" i="9" s="1"/>
  <c r="L333" i="15" s="1"/>
  <c r="X468" i="9"/>
  <c r="Z468" i="9" s="1"/>
  <c r="U469" i="9"/>
  <c r="X469" i="9" s="1"/>
  <c r="Z469" i="9" s="1"/>
  <c r="AA469" i="9" s="1"/>
  <c r="AC469" i="9" s="1"/>
  <c r="L464" i="15" s="1"/>
  <c r="X492" i="9"/>
  <c r="Z492" i="9" s="1"/>
  <c r="U493" i="9"/>
  <c r="X493" i="9" s="1"/>
  <c r="Z493" i="9" s="1"/>
  <c r="AA493" i="9" s="1"/>
  <c r="AC493" i="9" s="1"/>
  <c r="L488" i="15" s="1"/>
  <c r="X357" i="9"/>
  <c r="Z357" i="9" s="1"/>
  <c r="U358" i="9"/>
  <c r="X501" i="9"/>
  <c r="Z501" i="9" s="1"/>
  <c r="AA501" i="9" s="1"/>
  <c r="AC501" i="9" s="1"/>
  <c r="L496" i="15" s="1"/>
  <c r="U502" i="9"/>
  <c r="X502" i="9" s="1"/>
  <c r="Z502" i="9" s="1"/>
  <c r="AA502" i="9" s="1"/>
  <c r="AC502" i="9" s="1"/>
  <c r="L497" i="15" s="1"/>
  <c r="X144" i="9"/>
  <c r="Z144" i="9" s="1"/>
  <c r="U145" i="9"/>
  <c r="X145" i="9" s="1"/>
  <c r="Z145" i="9" s="1"/>
  <c r="AA145" i="9" s="1"/>
  <c r="AC145" i="9" s="1"/>
  <c r="L140" i="15" s="1"/>
  <c r="X192" i="9"/>
  <c r="Z192" i="9" s="1"/>
  <c r="U193" i="9"/>
  <c r="X193" i="9" s="1"/>
  <c r="Z193" i="9" s="1"/>
  <c r="AA193" i="9" s="1"/>
  <c r="AC193" i="9" s="1"/>
  <c r="L188" i="15" s="1"/>
  <c r="X164" i="9"/>
  <c r="Z164" i="9" s="1"/>
  <c r="U165" i="9"/>
  <c r="X165" i="9" s="1"/>
  <c r="Z165" i="9" s="1"/>
  <c r="AA165" i="9" s="1"/>
  <c r="AC165" i="9" s="1"/>
  <c r="L160" i="15" s="1"/>
  <c r="X253" i="9"/>
  <c r="Z253" i="9" s="1"/>
  <c r="U254" i="9"/>
  <c r="X441" i="9"/>
  <c r="Z441" i="9" s="1"/>
  <c r="U442" i="9"/>
  <c r="U472" i="9"/>
  <c r="X472" i="9" s="1"/>
  <c r="Z472" i="9" s="1"/>
  <c r="AA472" i="9" s="1"/>
  <c r="AC472" i="9" s="1"/>
  <c r="L467" i="15" s="1"/>
  <c r="AG206" i="16"/>
  <c r="AD206" i="16"/>
  <c r="AF206" i="16" s="1"/>
  <c r="AC206" i="16"/>
  <c r="AE206" i="16" s="1"/>
  <c r="AG408" i="16"/>
  <c r="AD408" i="16"/>
  <c r="AF408" i="16" s="1"/>
  <c r="AC408" i="16"/>
  <c r="AE408" i="16" s="1"/>
  <c r="AG389" i="16"/>
  <c r="AC389" i="16"/>
  <c r="AE389" i="16" s="1"/>
  <c r="AD389" i="16"/>
  <c r="AF389" i="16" s="1"/>
  <c r="AG112" i="16"/>
  <c r="AC112" i="16"/>
  <c r="AE112" i="16" s="1"/>
  <c r="AD112" i="16"/>
  <c r="AF112" i="16" s="1"/>
  <c r="AG218" i="16"/>
  <c r="AD218" i="16"/>
  <c r="AF218" i="16" s="1"/>
  <c r="AC218" i="16"/>
  <c r="AE218" i="16" s="1"/>
  <c r="AG124" i="16"/>
  <c r="AD124" i="16"/>
  <c r="AF124" i="16" s="1"/>
  <c r="AC124" i="16"/>
  <c r="AE124" i="16" s="1"/>
  <c r="AG323" i="16"/>
  <c r="AD323" i="16"/>
  <c r="AF323" i="16" s="1"/>
  <c r="AC323" i="16"/>
  <c r="AE323" i="16" s="1"/>
  <c r="AG191" i="16"/>
  <c r="AC191" i="16"/>
  <c r="AE191" i="16" s="1"/>
  <c r="AD191" i="16"/>
  <c r="AF191" i="16" s="1"/>
  <c r="AG167" i="16"/>
  <c r="AC167" i="16"/>
  <c r="AE167" i="16" s="1"/>
  <c r="AD167" i="16"/>
  <c r="AF167" i="16" s="1"/>
  <c r="AG479" i="16"/>
  <c r="AC479" i="16"/>
  <c r="AE479" i="16" s="1"/>
  <c r="AD479" i="16"/>
  <c r="AF479" i="16" s="1"/>
  <c r="AG329" i="16"/>
  <c r="AD329" i="16"/>
  <c r="AF329" i="16" s="1"/>
  <c r="AC329" i="16"/>
  <c r="AE329" i="16" s="1"/>
  <c r="AG120" i="16"/>
  <c r="AC120" i="16"/>
  <c r="AE120" i="16" s="1"/>
  <c r="AD120" i="16"/>
  <c r="AF120" i="16" s="1"/>
  <c r="AG203" i="16"/>
  <c r="AD203" i="16"/>
  <c r="AF203" i="16" s="1"/>
  <c r="AC203" i="16"/>
  <c r="AE203" i="16" s="1"/>
  <c r="AG386" i="16"/>
  <c r="AD386" i="16"/>
  <c r="AF386" i="16" s="1"/>
  <c r="AC386" i="16"/>
  <c r="AE386" i="16" s="1"/>
  <c r="AG117" i="16"/>
  <c r="AC117" i="16"/>
  <c r="AE117" i="16" s="1"/>
  <c r="AD117" i="16"/>
  <c r="AF117" i="16" s="1"/>
  <c r="AG406" i="16"/>
  <c r="AC406" i="16"/>
  <c r="AE406" i="16" s="1"/>
  <c r="AD406" i="16"/>
  <c r="AF406" i="16" s="1"/>
  <c r="AG86" i="16"/>
  <c r="AD86" i="16"/>
  <c r="AF86" i="16" s="1"/>
  <c r="AC86" i="16"/>
  <c r="AE86" i="16" s="1"/>
  <c r="AG196" i="16"/>
  <c r="AC196" i="16"/>
  <c r="AE196" i="16" s="1"/>
  <c r="AD196" i="16"/>
  <c r="AF196" i="16" s="1"/>
  <c r="AG72" i="16"/>
  <c r="AC72" i="16"/>
  <c r="AE72" i="16" s="1"/>
  <c r="AD72" i="16"/>
  <c r="AF72" i="16" s="1"/>
  <c r="AG93" i="16"/>
  <c r="AC93" i="16"/>
  <c r="AE93" i="16" s="1"/>
  <c r="AD93" i="16"/>
  <c r="AF93" i="16" s="1"/>
  <c r="AG179" i="16"/>
  <c r="AC179" i="16"/>
  <c r="AE179" i="16" s="1"/>
  <c r="AD179" i="16"/>
  <c r="AF179" i="16" s="1"/>
  <c r="AG357" i="16"/>
  <c r="AC357" i="16"/>
  <c r="AE357" i="16" s="1"/>
  <c r="AD357" i="16"/>
  <c r="AF357" i="16" s="1"/>
  <c r="AG405" i="16"/>
  <c r="AD405" i="16"/>
  <c r="AF405" i="16" s="1"/>
  <c r="AC405" i="16"/>
  <c r="AE405" i="16" s="1"/>
  <c r="AG158" i="16"/>
  <c r="AD158" i="16"/>
  <c r="AF158" i="16" s="1"/>
  <c r="AC158" i="16"/>
  <c r="AE158" i="16" s="1"/>
  <c r="AG381" i="16"/>
  <c r="AD381" i="16"/>
  <c r="AF381" i="16" s="1"/>
  <c r="AC381" i="16"/>
  <c r="AE381" i="16" s="1"/>
  <c r="AG313" i="16"/>
  <c r="AC313" i="16"/>
  <c r="AE313" i="16" s="1"/>
  <c r="AD313" i="16"/>
  <c r="AF313" i="16" s="1"/>
  <c r="AG458" i="16"/>
  <c r="AD458" i="16"/>
  <c r="AF458" i="16" s="1"/>
  <c r="AC458" i="16"/>
  <c r="AE458" i="16" s="1"/>
  <c r="AG298" i="16"/>
  <c r="AD298" i="16"/>
  <c r="AF298" i="16" s="1"/>
  <c r="AC298" i="16"/>
  <c r="AE298" i="16" s="1"/>
  <c r="AG228" i="16"/>
  <c r="AD228" i="16"/>
  <c r="AF228" i="16" s="1"/>
  <c r="AC228" i="16"/>
  <c r="AE228" i="16" s="1"/>
  <c r="AG190" i="16"/>
  <c r="AD190" i="16"/>
  <c r="AF190" i="16" s="1"/>
  <c r="AC190" i="16"/>
  <c r="AE190" i="16" s="1"/>
  <c r="AG229" i="16"/>
  <c r="AC229" i="16"/>
  <c r="AE229" i="16" s="1"/>
  <c r="AD229" i="16"/>
  <c r="AF229" i="16" s="1"/>
  <c r="AG318" i="16"/>
  <c r="AD318" i="16"/>
  <c r="AF318" i="16" s="1"/>
  <c r="AC318" i="16"/>
  <c r="AE318" i="16" s="1"/>
  <c r="AG269" i="16"/>
  <c r="AD269" i="16"/>
  <c r="AF269" i="16" s="1"/>
  <c r="AC269" i="16"/>
  <c r="AE269" i="16" s="1"/>
  <c r="AG258" i="16"/>
  <c r="AD258" i="16"/>
  <c r="AF258" i="16" s="1"/>
  <c r="AC258" i="16"/>
  <c r="AE258" i="16" s="1"/>
  <c r="AG360" i="16"/>
  <c r="AC360" i="16"/>
  <c r="AE360" i="16" s="1"/>
  <c r="AD360" i="16"/>
  <c r="AF360" i="16" s="1"/>
  <c r="AG401" i="16"/>
  <c r="AD401" i="16"/>
  <c r="AF401" i="16" s="1"/>
  <c r="AC401" i="16"/>
  <c r="AE401" i="16" s="1"/>
  <c r="AG149" i="16"/>
  <c r="AD149" i="16"/>
  <c r="AF149" i="16" s="1"/>
  <c r="AC149" i="16"/>
  <c r="AE149" i="16" s="1"/>
  <c r="AG457" i="16"/>
  <c r="AD457" i="16"/>
  <c r="AF457" i="16" s="1"/>
  <c r="AC457" i="16"/>
  <c r="AE457" i="16" s="1"/>
  <c r="AG208" i="16"/>
  <c r="AD208" i="16"/>
  <c r="AF208" i="16" s="1"/>
  <c r="AC208" i="16"/>
  <c r="AE208" i="16" s="1"/>
  <c r="AG373" i="16"/>
  <c r="AD373" i="16"/>
  <c r="AF373" i="16" s="1"/>
  <c r="AC373" i="16"/>
  <c r="AE373" i="16" s="1"/>
  <c r="AG281" i="16"/>
  <c r="AC281" i="16"/>
  <c r="AE281" i="16" s="1"/>
  <c r="AD281" i="16"/>
  <c r="AF281" i="16" s="1"/>
  <c r="AG392" i="16"/>
  <c r="AD392" i="16"/>
  <c r="AF392" i="16" s="1"/>
  <c r="AC392" i="16"/>
  <c r="AE392" i="16" s="1"/>
  <c r="AG412" i="16"/>
  <c r="AC412" i="16"/>
  <c r="AE412" i="16" s="1"/>
  <c r="AD412" i="16"/>
  <c r="AF412" i="16" s="1"/>
  <c r="AG133" i="16"/>
  <c r="AC133" i="16"/>
  <c r="AE133" i="16" s="1"/>
  <c r="AD133" i="16"/>
  <c r="AF133" i="16" s="1"/>
  <c r="AG85" i="16"/>
  <c r="AC85" i="16"/>
  <c r="AE85" i="16" s="1"/>
  <c r="AD85" i="16"/>
  <c r="AF85" i="16" s="1"/>
  <c r="AG364" i="16"/>
  <c r="AC364" i="16"/>
  <c r="AE364" i="16" s="1"/>
  <c r="AD364" i="16"/>
  <c r="AF364" i="16" s="1"/>
  <c r="AG483" i="16"/>
  <c r="AD483" i="16"/>
  <c r="AF483" i="16" s="1"/>
  <c r="AC483" i="16"/>
  <c r="AE483" i="16" s="1"/>
  <c r="AG161" i="16"/>
  <c r="AC161" i="16"/>
  <c r="AE161" i="16" s="1"/>
  <c r="AD161" i="16"/>
  <c r="AF161" i="16" s="1"/>
  <c r="AG424" i="16"/>
  <c r="AD424" i="16"/>
  <c r="AF424" i="16" s="1"/>
  <c r="AC424" i="16"/>
  <c r="AE424" i="16" s="1"/>
  <c r="AG80" i="16"/>
  <c r="AC80" i="16"/>
  <c r="AE80" i="16" s="1"/>
  <c r="AD80" i="16"/>
  <c r="AF80" i="16" s="1"/>
  <c r="AG471" i="16"/>
  <c r="AD471" i="16"/>
  <c r="AF471" i="16" s="1"/>
  <c r="AC471" i="16"/>
  <c r="AE471" i="16" s="1"/>
  <c r="AG88" i="16"/>
  <c r="AC88" i="16"/>
  <c r="AE88" i="16" s="1"/>
  <c r="AD88" i="16"/>
  <c r="AF88" i="16" s="1"/>
  <c r="AG315" i="16"/>
  <c r="AD315" i="16"/>
  <c r="AF315" i="16" s="1"/>
  <c r="AC315" i="16"/>
  <c r="AE315" i="16" s="1"/>
  <c r="AG383" i="16"/>
  <c r="AC383" i="16"/>
  <c r="AE383" i="16" s="1"/>
  <c r="AD383" i="16"/>
  <c r="AF383" i="16" s="1"/>
  <c r="AG485" i="16"/>
  <c r="AC485" i="16"/>
  <c r="AE485" i="16" s="1"/>
  <c r="AD485" i="16"/>
  <c r="AF485" i="16" s="1"/>
  <c r="AG363" i="16"/>
  <c r="AD363" i="16"/>
  <c r="AF363" i="16" s="1"/>
  <c r="AC363" i="16"/>
  <c r="AE363" i="16" s="1"/>
  <c r="AG141" i="16"/>
  <c r="AD141" i="16"/>
  <c r="AF141" i="16" s="1"/>
  <c r="AC141" i="16"/>
  <c r="AE141" i="16" s="1"/>
  <c r="AG356" i="16"/>
  <c r="AD356" i="16"/>
  <c r="AF356" i="16" s="1"/>
  <c r="AC356" i="16"/>
  <c r="AE356" i="16" s="1"/>
  <c r="AG71" i="16"/>
  <c r="AC71" i="16"/>
  <c r="AE71" i="16" s="1"/>
  <c r="AD71" i="16"/>
  <c r="AF71" i="16" s="1"/>
  <c r="AG443" i="16"/>
  <c r="AD443" i="16"/>
  <c r="AF443" i="16" s="1"/>
  <c r="AC443" i="16"/>
  <c r="AE443" i="16" s="1"/>
  <c r="AG197" i="16"/>
  <c r="AC197" i="16"/>
  <c r="AE197" i="16" s="1"/>
  <c r="AD197" i="16"/>
  <c r="AF197" i="16" s="1"/>
  <c r="AG310" i="16"/>
  <c r="AC310" i="16"/>
  <c r="AE310" i="16" s="1"/>
  <c r="AD310" i="16"/>
  <c r="AF310" i="16" s="1"/>
  <c r="AG250" i="16"/>
  <c r="AD250" i="16"/>
  <c r="AF250" i="16" s="1"/>
  <c r="AC250" i="16"/>
  <c r="AE250" i="16" s="1"/>
  <c r="AG344" i="16"/>
  <c r="AD344" i="16"/>
  <c r="AF344" i="16" s="1"/>
  <c r="AC344" i="16"/>
  <c r="AE344" i="16" s="1"/>
  <c r="AG436" i="16"/>
  <c r="AC436" i="16"/>
  <c r="AE436" i="16" s="1"/>
  <c r="AD436" i="16"/>
  <c r="AF436" i="16" s="1"/>
  <c r="AG449" i="16"/>
  <c r="AD449" i="16"/>
  <c r="AF449" i="16" s="1"/>
  <c r="AC449" i="16"/>
  <c r="AE449" i="16" s="1"/>
  <c r="AG192" i="16"/>
  <c r="AC192" i="16"/>
  <c r="AE192" i="16" s="1"/>
  <c r="AD192" i="16"/>
  <c r="AF192" i="16" s="1"/>
  <c r="AG295" i="16"/>
  <c r="AD295" i="16"/>
  <c r="AF295" i="16" s="1"/>
  <c r="AC295" i="16"/>
  <c r="AE295" i="16" s="1"/>
  <c r="AG287" i="16"/>
  <c r="AC287" i="16"/>
  <c r="AE287" i="16" s="1"/>
  <c r="AD287" i="16"/>
  <c r="AF287" i="16" s="1"/>
  <c r="AG371" i="16"/>
  <c r="AD371" i="16"/>
  <c r="AF371" i="16" s="1"/>
  <c r="AC371" i="16"/>
  <c r="AE371" i="16" s="1"/>
  <c r="AG374" i="16"/>
  <c r="AC374" i="16"/>
  <c r="AE374" i="16" s="1"/>
  <c r="AD374" i="16"/>
  <c r="AF374" i="16" s="1"/>
  <c r="AG182" i="16"/>
  <c r="AC182" i="16"/>
  <c r="AE182" i="16" s="1"/>
  <c r="AD182" i="16"/>
  <c r="AF182" i="16" s="1"/>
  <c r="AG137" i="16"/>
  <c r="AC137" i="16"/>
  <c r="AE137" i="16" s="1"/>
  <c r="AD137" i="16"/>
  <c r="AF137" i="16" s="1"/>
  <c r="AG74" i="16"/>
  <c r="AC74" i="16"/>
  <c r="AE74" i="16" s="1"/>
  <c r="AD74" i="16"/>
  <c r="AF74" i="16" s="1"/>
  <c r="AG186" i="16"/>
  <c r="AC186" i="16"/>
  <c r="AE186" i="16" s="1"/>
  <c r="AD186" i="16"/>
  <c r="AF186" i="16" s="1"/>
  <c r="AG302" i="16"/>
  <c r="AD302" i="16"/>
  <c r="AF302" i="16" s="1"/>
  <c r="AC302" i="16"/>
  <c r="AE302" i="16" s="1"/>
  <c r="AG247" i="16"/>
  <c r="AD247" i="16"/>
  <c r="AF247" i="16" s="1"/>
  <c r="AC247" i="16"/>
  <c r="AE247" i="16" s="1"/>
  <c r="AG242" i="16"/>
  <c r="AC242" i="16"/>
  <c r="AE242" i="16" s="1"/>
  <c r="AD242" i="16"/>
  <c r="AF242" i="16" s="1"/>
  <c r="AG331" i="16"/>
  <c r="AD331" i="16"/>
  <c r="AF331" i="16" s="1"/>
  <c r="AC331" i="16"/>
  <c r="AE331" i="16" s="1"/>
  <c r="AG301" i="16"/>
  <c r="AD301" i="16"/>
  <c r="AF301" i="16" s="1"/>
  <c r="AC301" i="16"/>
  <c r="AE301" i="16" s="1"/>
  <c r="AG428" i="16"/>
  <c r="AC428" i="16"/>
  <c r="AE428" i="16" s="1"/>
  <c r="AD428" i="16"/>
  <c r="AF428" i="16" s="1"/>
  <c r="AG460" i="16"/>
  <c r="AC460" i="16"/>
  <c r="AE460" i="16" s="1"/>
  <c r="AD460" i="16"/>
  <c r="AF460" i="16" s="1"/>
  <c r="AG325" i="16"/>
  <c r="AC325" i="16"/>
  <c r="AE325" i="16" s="1"/>
  <c r="AD325" i="16"/>
  <c r="AF325" i="16" s="1"/>
  <c r="AG204" i="16"/>
  <c r="AC204" i="16"/>
  <c r="AE204" i="16" s="1"/>
  <c r="AD204" i="16"/>
  <c r="AF204" i="16" s="1"/>
  <c r="AG466" i="16"/>
  <c r="AD466" i="16"/>
  <c r="AF466" i="16" s="1"/>
  <c r="AC466" i="16"/>
  <c r="AE466" i="16" s="1"/>
  <c r="AG446" i="16"/>
  <c r="AD446" i="16"/>
  <c r="AF446" i="16" s="1"/>
  <c r="AC446" i="16"/>
  <c r="AE446" i="16" s="1"/>
  <c r="AG304" i="16"/>
  <c r="AD304" i="16"/>
  <c r="AF304" i="16" s="1"/>
  <c r="AC304" i="16"/>
  <c r="AE304" i="16" s="1"/>
  <c r="AG342" i="16"/>
  <c r="AC342" i="16"/>
  <c r="AE342" i="16" s="1"/>
  <c r="AD342" i="16"/>
  <c r="AF342" i="16" s="1"/>
  <c r="AG234" i="16"/>
  <c r="AD234" i="16"/>
  <c r="AF234" i="16" s="1"/>
  <c r="AC234" i="16"/>
  <c r="AE234" i="16" s="1"/>
  <c r="AG121" i="16"/>
  <c r="AD121" i="16"/>
  <c r="AF121" i="16" s="1"/>
  <c r="AC121" i="16"/>
  <c r="AE121" i="16" s="1"/>
  <c r="AG157" i="16"/>
  <c r="AD157" i="16"/>
  <c r="AF157" i="16" s="1"/>
  <c r="AC157" i="16"/>
  <c r="AE157" i="16" s="1"/>
  <c r="AG219" i="16"/>
  <c r="AD219" i="16"/>
  <c r="AF219" i="16" s="1"/>
  <c r="AC219" i="16"/>
  <c r="AE219" i="16" s="1"/>
  <c r="AG115" i="16"/>
  <c r="AC115" i="16"/>
  <c r="AE115" i="16" s="1"/>
  <c r="AD115" i="16"/>
  <c r="AF115" i="16" s="1"/>
  <c r="AG434" i="16"/>
  <c r="AC434" i="16"/>
  <c r="AE434" i="16" s="1"/>
  <c r="AD434" i="16"/>
  <c r="AF434" i="16" s="1"/>
  <c r="AG439" i="16"/>
  <c r="AD439" i="16"/>
  <c r="AF439" i="16" s="1"/>
  <c r="AC439" i="16"/>
  <c r="AE439" i="16" s="1"/>
  <c r="AG264" i="16"/>
  <c r="AC264" i="16"/>
  <c r="AE264" i="16" s="1"/>
  <c r="AD264" i="16"/>
  <c r="AF264" i="16" s="1"/>
  <c r="AG474" i="16"/>
  <c r="AD474" i="16"/>
  <c r="AF474" i="16" s="1"/>
  <c r="AC474" i="16"/>
  <c r="AE474" i="16" s="1"/>
  <c r="AG262" i="16"/>
  <c r="AD262" i="16"/>
  <c r="AF262" i="16" s="1"/>
  <c r="AC262" i="16"/>
  <c r="AE262" i="16" s="1"/>
  <c r="AG478" i="16"/>
  <c r="AD478" i="16"/>
  <c r="AF478" i="16" s="1"/>
  <c r="AC478" i="16"/>
  <c r="AE478" i="16" s="1"/>
  <c r="AG429" i="16"/>
  <c r="AD429" i="16"/>
  <c r="AF429" i="16" s="1"/>
  <c r="AC429" i="16"/>
  <c r="AE429" i="16" s="1"/>
  <c r="AG487" i="16"/>
  <c r="AD487" i="16"/>
  <c r="AF487" i="16" s="1"/>
  <c r="AC487" i="16"/>
  <c r="AE487" i="16" s="1"/>
  <c r="AG131" i="16"/>
  <c r="AC131" i="16"/>
  <c r="AE131" i="16" s="1"/>
  <c r="AD131" i="16"/>
  <c r="AF131" i="16" s="1"/>
  <c r="AG207" i="16"/>
  <c r="AD207" i="16"/>
  <c r="AF207" i="16" s="1"/>
  <c r="AC207" i="16"/>
  <c r="AE207" i="16" s="1"/>
  <c r="AG492" i="16"/>
  <c r="AC492" i="16"/>
  <c r="AE492" i="16" s="1"/>
  <c r="AD492" i="16"/>
  <c r="AF492" i="16" s="1"/>
  <c r="AG285" i="16"/>
  <c r="AD285" i="16"/>
  <c r="AF285" i="16" s="1"/>
  <c r="AC285" i="16"/>
  <c r="AE285" i="16" s="1"/>
  <c r="AG393" i="16"/>
  <c r="AD393" i="16"/>
  <c r="AF393" i="16" s="1"/>
  <c r="AC393" i="16"/>
  <c r="AE393" i="16" s="1"/>
  <c r="AG163" i="16"/>
  <c r="AC163" i="16"/>
  <c r="AE163" i="16" s="1"/>
  <c r="AD163" i="16"/>
  <c r="AF163" i="16" s="1"/>
  <c r="AG223" i="16"/>
  <c r="AC223" i="16"/>
  <c r="AE223" i="16" s="1"/>
  <c r="AD223" i="16"/>
  <c r="AF223" i="16" s="1"/>
  <c r="AG431" i="16"/>
  <c r="AD431" i="16"/>
  <c r="AF431" i="16" s="1"/>
  <c r="AC431" i="16"/>
  <c r="AE431" i="16" s="1"/>
  <c r="AG277" i="16"/>
  <c r="AD277" i="16"/>
  <c r="AF277" i="16" s="1"/>
  <c r="AC277" i="16"/>
  <c r="AE277" i="16" s="1"/>
  <c r="AG349" i="16"/>
  <c r="AD349" i="16"/>
  <c r="AF349" i="16" s="1"/>
  <c r="AC349" i="16"/>
  <c r="AE349" i="16" s="1"/>
  <c r="AG308" i="16"/>
  <c r="AC308" i="16"/>
  <c r="AE308" i="16" s="1"/>
  <c r="AD308" i="16"/>
  <c r="AF308" i="16" s="1"/>
  <c r="AG352" i="16"/>
  <c r="AC352" i="16"/>
  <c r="AE352" i="16" s="1"/>
  <c r="AD352" i="16"/>
  <c r="AF352" i="16" s="1"/>
  <c r="AG343" i="16"/>
  <c r="AD343" i="16"/>
  <c r="AF343" i="16" s="1"/>
  <c r="AC343" i="16"/>
  <c r="AE343" i="16" s="1"/>
  <c r="AG394" i="16"/>
  <c r="AD394" i="16"/>
  <c r="AF394" i="16" s="1"/>
  <c r="AC394" i="16"/>
  <c r="AE394" i="16" s="1"/>
  <c r="AG260" i="16"/>
  <c r="AC260" i="16"/>
  <c r="AE260" i="16" s="1"/>
  <c r="AD260" i="16"/>
  <c r="AF260" i="16" s="1"/>
  <c r="AG183" i="16"/>
  <c r="AD183" i="16"/>
  <c r="AF183" i="16" s="1"/>
  <c r="AC183" i="16"/>
  <c r="AE183" i="16" s="1"/>
  <c r="AG244" i="16"/>
  <c r="AC244" i="16"/>
  <c r="AE244" i="16" s="1"/>
  <c r="AD244" i="16"/>
  <c r="AF244" i="16" s="1"/>
  <c r="AG432" i="16"/>
  <c r="AD432" i="16"/>
  <c r="AF432" i="16" s="1"/>
  <c r="AC432" i="16"/>
  <c r="AE432" i="16" s="1"/>
  <c r="AG76" i="16"/>
  <c r="AC76" i="16"/>
  <c r="AE76" i="16" s="1"/>
  <c r="AD76" i="16"/>
  <c r="AF76" i="16" s="1"/>
  <c r="AG491" i="16"/>
  <c r="AD491" i="16"/>
  <c r="AF491" i="16" s="1"/>
  <c r="AC491" i="16"/>
  <c r="AE491" i="16" s="1"/>
  <c r="AG464" i="16"/>
  <c r="AD464" i="16"/>
  <c r="AF464" i="16" s="1"/>
  <c r="AC464" i="16"/>
  <c r="AE464" i="16" s="1"/>
  <c r="AG467" i="16"/>
  <c r="AC467" i="16"/>
  <c r="AE467" i="16" s="1"/>
  <c r="AD467" i="16"/>
  <c r="AF467" i="16" s="1"/>
  <c r="AG334" i="16"/>
  <c r="AD334" i="16"/>
  <c r="AF334" i="16" s="1"/>
  <c r="AC334" i="16"/>
  <c r="AE334" i="16" s="1"/>
  <c r="AG435" i="16"/>
  <c r="AD435" i="16"/>
  <c r="AF435" i="16" s="1"/>
  <c r="AC435" i="16"/>
  <c r="AE435" i="16" s="1"/>
  <c r="AG134" i="16"/>
  <c r="AD134" i="16"/>
  <c r="AF134" i="16" s="1"/>
  <c r="AC134" i="16"/>
  <c r="AE134" i="16" s="1"/>
  <c r="AG139" i="16"/>
  <c r="AC139" i="16"/>
  <c r="AE139" i="16" s="1"/>
  <c r="AD139" i="16"/>
  <c r="AF139" i="16" s="1"/>
  <c r="AG225" i="16"/>
  <c r="AD225" i="16"/>
  <c r="AF225" i="16" s="1"/>
  <c r="AC225" i="16"/>
  <c r="AE225" i="16" s="1"/>
  <c r="AG189" i="16"/>
  <c r="AD189" i="16"/>
  <c r="AF189" i="16" s="1"/>
  <c r="AC189" i="16"/>
  <c r="AE189" i="16" s="1"/>
  <c r="AG255" i="16"/>
  <c r="AC255" i="16"/>
  <c r="AE255" i="16" s="1"/>
  <c r="AD255" i="16"/>
  <c r="AF255" i="16" s="1"/>
  <c r="AG338" i="16"/>
  <c r="AD338" i="16"/>
  <c r="AF338" i="16" s="1"/>
  <c r="AC338" i="16"/>
  <c r="AE338" i="16" s="1"/>
  <c r="AG375" i="16"/>
  <c r="AD375" i="16"/>
  <c r="AF375" i="16" s="1"/>
  <c r="AC375" i="16"/>
  <c r="AE375" i="16" s="1"/>
  <c r="AG147" i="16"/>
  <c r="AD147" i="16"/>
  <c r="AF147" i="16" s="1"/>
  <c r="AC147" i="16"/>
  <c r="AE147" i="16" s="1"/>
  <c r="AG177" i="16"/>
  <c r="AC177" i="16"/>
  <c r="AE177" i="16" s="1"/>
  <c r="AD177" i="16"/>
  <c r="AF177" i="16" s="1"/>
  <c r="AG372" i="16"/>
  <c r="AC372" i="16"/>
  <c r="AE372" i="16" s="1"/>
  <c r="AD372" i="16"/>
  <c r="AF372" i="16" s="1"/>
  <c r="AG226" i="16"/>
  <c r="AD226" i="16"/>
  <c r="AF226" i="16" s="1"/>
  <c r="AC226" i="16"/>
  <c r="AE226" i="16" s="1"/>
  <c r="AG385" i="16"/>
  <c r="AD385" i="16"/>
  <c r="AF385" i="16" s="1"/>
  <c r="AC385" i="16"/>
  <c r="AE385" i="16" s="1"/>
  <c r="AG78" i="16"/>
  <c r="AD78" i="16"/>
  <c r="AF78" i="16" s="1"/>
  <c r="AC78" i="16"/>
  <c r="AE78" i="16" s="1"/>
  <c r="AG347" i="16"/>
  <c r="AD347" i="16"/>
  <c r="AF347" i="16" s="1"/>
  <c r="AC347" i="16"/>
  <c r="AE347" i="16" s="1"/>
  <c r="AG427" i="16"/>
  <c r="AD427" i="16"/>
  <c r="AF427" i="16" s="1"/>
  <c r="AC427" i="16"/>
  <c r="AE427" i="16" s="1"/>
  <c r="AG476" i="16"/>
  <c r="AC476" i="16"/>
  <c r="AE476" i="16" s="1"/>
  <c r="AD476" i="16"/>
  <c r="AF476" i="16" s="1"/>
  <c r="AG268" i="16"/>
  <c r="AC268" i="16"/>
  <c r="AE268" i="16" s="1"/>
  <c r="AD268" i="16"/>
  <c r="AF268" i="16" s="1"/>
  <c r="AG150" i="16"/>
  <c r="AC150" i="16"/>
  <c r="AE150" i="16" s="1"/>
  <c r="AD150" i="16"/>
  <c r="AF150" i="16" s="1"/>
  <c r="AG499" i="16"/>
  <c r="AD499" i="16"/>
  <c r="AF499" i="16" s="1"/>
  <c r="AC499" i="16"/>
  <c r="AE499" i="16" s="1"/>
  <c r="AG136" i="16"/>
  <c r="AC136" i="16"/>
  <c r="AE136" i="16" s="1"/>
  <c r="AD136" i="16"/>
  <c r="AF136" i="16" s="1"/>
  <c r="AG224" i="16"/>
  <c r="AD224" i="16"/>
  <c r="AF224" i="16" s="1"/>
  <c r="AC224" i="16"/>
  <c r="AE224" i="16" s="1"/>
  <c r="AG235" i="16"/>
  <c r="AD235" i="16"/>
  <c r="AF235" i="16" s="1"/>
  <c r="AC235" i="16"/>
  <c r="AE235" i="16" s="1"/>
  <c r="AG330" i="16"/>
  <c r="AD330" i="16"/>
  <c r="AF330" i="16" s="1"/>
  <c r="AC330" i="16"/>
  <c r="AE330" i="16" s="1"/>
  <c r="AG477" i="16"/>
  <c r="AD477" i="16"/>
  <c r="AF477" i="16" s="1"/>
  <c r="AC477" i="16"/>
  <c r="AE477" i="16" s="1"/>
  <c r="AG421" i="16"/>
  <c r="AC421" i="16"/>
  <c r="AE421" i="16" s="1"/>
  <c r="AD421" i="16"/>
  <c r="AF421" i="16" s="1"/>
  <c r="AG444" i="16"/>
  <c r="AD444" i="16"/>
  <c r="AF444" i="16" s="1"/>
  <c r="AC444" i="16"/>
  <c r="AE444" i="16" s="1"/>
  <c r="AG324" i="16"/>
  <c r="AC324" i="16"/>
  <c r="AE324" i="16" s="1"/>
  <c r="AD324" i="16"/>
  <c r="AF324" i="16" s="1"/>
  <c r="AG501" i="16"/>
  <c r="AD501" i="16"/>
  <c r="AF501" i="16" s="1"/>
  <c r="AC501" i="16"/>
  <c r="AE501" i="16" s="1"/>
  <c r="AG450" i="16"/>
  <c r="AD450" i="16"/>
  <c r="AF450" i="16" s="1"/>
  <c r="AC450" i="16"/>
  <c r="AE450" i="16" s="1"/>
  <c r="AG172" i="16"/>
  <c r="AC172" i="16"/>
  <c r="AE172" i="16" s="1"/>
  <c r="AD172" i="16"/>
  <c r="AF172" i="16" s="1"/>
  <c r="AG481" i="16"/>
  <c r="AC481" i="16"/>
  <c r="AE481" i="16" s="1"/>
  <c r="AD481" i="16"/>
  <c r="AF481" i="16" s="1"/>
  <c r="AG263" i="16"/>
  <c r="AD263" i="16"/>
  <c r="AF263" i="16" s="1"/>
  <c r="AC263" i="16"/>
  <c r="AE263" i="16" s="1"/>
  <c r="AG332" i="16"/>
  <c r="AC332" i="16"/>
  <c r="AE332" i="16" s="1"/>
  <c r="AD332" i="16"/>
  <c r="AF332" i="16" s="1"/>
  <c r="AG231" i="16"/>
  <c r="AD231" i="16"/>
  <c r="AF231" i="16" s="1"/>
  <c r="AC231" i="16"/>
  <c r="AE231" i="16" s="1"/>
  <c r="AG87" i="16"/>
  <c r="AC87" i="16"/>
  <c r="AE87" i="16" s="1"/>
  <c r="AD87" i="16"/>
  <c r="AF87" i="16" s="1"/>
  <c r="AG98" i="16"/>
  <c r="AC98" i="16"/>
  <c r="AE98" i="16" s="1"/>
  <c r="AD98" i="16"/>
  <c r="AF98" i="16" s="1"/>
  <c r="AG493" i="16"/>
  <c r="AD493" i="16"/>
  <c r="AF493" i="16" s="1"/>
  <c r="AC493" i="16"/>
  <c r="AE493" i="16" s="1"/>
  <c r="AG135" i="16"/>
  <c r="AC135" i="16"/>
  <c r="AE135" i="16" s="1"/>
  <c r="AD135" i="16"/>
  <c r="AF135" i="16" s="1"/>
  <c r="AG288" i="16"/>
  <c r="AD288" i="16"/>
  <c r="AF288" i="16" s="1"/>
  <c r="AC288" i="16"/>
  <c r="AE288" i="16" s="1"/>
  <c r="AG266" i="16"/>
  <c r="AD266" i="16"/>
  <c r="AF266" i="16" s="1"/>
  <c r="AC266" i="16"/>
  <c r="AE266" i="16" s="1"/>
  <c r="AG181" i="16"/>
  <c r="AD181" i="16"/>
  <c r="AF181" i="16" s="1"/>
  <c r="AC181" i="16"/>
  <c r="AE181" i="16" s="1"/>
  <c r="AG482" i="16"/>
  <c r="AC482" i="16"/>
  <c r="AE482" i="16" s="1"/>
  <c r="AD482" i="16"/>
  <c r="AF482" i="16" s="1"/>
  <c r="AG237" i="16"/>
  <c r="AD237" i="16"/>
  <c r="AF237" i="16" s="1"/>
  <c r="AC237" i="16"/>
  <c r="AE237" i="16" s="1"/>
  <c r="AG354" i="16"/>
  <c r="AD354" i="16"/>
  <c r="AF354" i="16" s="1"/>
  <c r="AC354" i="16"/>
  <c r="AE354" i="16" s="1"/>
  <c r="AG350" i="16"/>
  <c r="AD350" i="16"/>
  <c r="AF350" i="16" s="1"/>
  <c r="AC350" i="16"/>
  <c r="AE350" i="16" s="1"/>
  <c r="AG346" i="16"/>
  <c r="AD346" i="16"/>
  <c r="AF346" i="16" s="1"/>
  <c r="AC346" i="16"/>
  <c r="AE346" i="16" s="1"/>
  <c r="AG145" i="16"/>
  <c r="AC145" i="16"/>
  <c r="AE145" i="16" s="1"/>
  <c r="AD145" i="16"/>
  <c r="AF145" i="16" s="1"/>
  <c r="AG220" i="16"/>
  <c r="AC220" i="16"/>
  <c r="AE220" i="16" s="1"/>
  <c r="AD220" i="16"/>
  <c r="AF220" i="16" s="1"/>
  <c r="AG162" i="16"/>
  <c r="AC162" i="16"/>
  <c r="AE162" i="16" s="1"/>
  <c r="AD162" i="16"/>
  <c r="AF162" i="16" s="1"/>
  <c r="AG379" i="16"/>
  <c r="AD379" i="16"/>
  <c r="AF379" i="16" s="1"/>
  <c r="AC379" i="16"/>
  <c r="AE379" i="16" s="1"/>
  <c r="AG448" i="16"/>
  <c r="AD448" i="16"/>
  <c r="AF448" i="16" s="1"/>
  <c r="AC448" i="16"/>
  <c r="AE448" i="16" s="1"/>
  <c r="AG211" i="16"/>
  <c r="AC211" i="16"/>
  <c r="AE211" i="16" s="1"/>
  <c r="AD211" i="16"/>
  <c r="AF211" i="16" s="1"/>
  <c r="AG433" i="16"/>
  <c r="AD433" i="16"/>
  <c r="AF433" i="16" s="1"/>
  <c r="AC433" i="16"/>
  <c r="AE433" i="16" s="1"/>
  <c r="AG221" i="16"/>
  <c r="AD221" i="16"/>
  <c r="AF221" i="16" s="1"/>
  <c r="AC221" i="16"/>
  <c r="AE221" i="16" s="1"/>
  <c r="AG497" i="16"/>
  <c r="AD497" i="16"/>
  <c r="AF497" i="16" s="1"/>
  <c r="AC497" i="16"/>
  <c r="AE497" i="16" s="1"/>
  <c r="AG337" i="16"/>
  <c r="AD337" i="16"/>
  <c r="AF337" i="16" s="1"/>
  <c r="AC337" i="16"/>
  <c r="AE337" i="16" s="1"/>
  <c r="AG314" i="16"/>
  <c r="AD314" i="16"/>
  <c r="AF314" i="16" s="1"/>
  <c r="AC314" i="16"/>
  <c r="AE314" i="16" s="1"/>
  <c r="AG413" i="16"/>
  <c r="AD413" i="16"/>
  <c r="AF413" i="16" s="1"/>
  <c r="AC413" i="16"/>
  <c r="AE413" i="16" s="1"/>
  <c r="AG370" i="16"/>
  <c r="AC370" i="16"/>
  <c r="AE370" i="16" s="1"/>
  <c r="AD370" i="16"/>
  <c r="AF370" i="16" s="1"/>
  <c r="AG500" i="16"/>
  <c r="AC500" i="16"/>
  <c r="AE500" i="16" s="1"/>
  <c r="AD500" i="16"/>
  <c r="AF500" i="16" s="1"/>
  <c r="AG353" i="16"/>
  <c r="AD353" i="16"/>
  <c r="AF353" i="16" s="1"/>
  <c r="AC353" i="16"/>
  <c r="AE353" i="16" s="1"/>
  <c r="AG252" i="16"/>
  <c r="AD252" i="16"/>
  <c r="AF252" i="16" s="1"/>
  <c r="AC252" i="16"/>
  <c r="AE252" i="16" s="1"/>
  <c r="AG155" i="16"/>
  <c r="AC155" i="16"/>
  <c r="AE155" i="16" s="1"/>
  <c r="AD155" i="16"/>
  <c r="AF155" i="16" s="1"/>
  <c r="AG358" i="16"/>
  <c r="AD358" i="16"/>
  <c r="AF358" i="16" s="1"/>
  <c r="AC358" i="16"/>
  <c r="AE358" i="16" s="1"/>
  <c r="AG362" i="16"/>
  <c r="AD362" i="16"/>
  <c r="AF362" i="16" s="1"/>
  <c r="AC362" i="16"/>
  <c r="AE362" i="16" s="1"/>
  <c r="AG178" i="16"/>
  <c r="AD178" i="16"/>
  <c r="AF178" i="16" s="1"/>
  <c r="AC178" i="16"/>
  <c r="AE178" i="16" s="1"/>
  <c r="AG311" i="16"/>
  <c r="AD311" i="16"/>
  <c r="AF311" i="16" s="1"/>
  <c r="AC311" i="16"/>
  <c r="AE311" i="16" s="1"/>
  <c r="AG170" i="16"/>
  <c r="AC170" i="16"/>
  <c r="AE170" i="16" s="1"/>
  <c r="AD170" i="16"/>
  <c r="AF170" i="16" s="1"/>
  <c r="AG174" i="16"/>
  <c r="AD174" i="16"/>
  <c r="AF174" i="16" s="1"/>
  <c r="AC174" i="16"/>
  <c r="AE174" i="16" s="1"/>
  <c r="AG280" i="16"/>
  <c r="AD280" i="16"/>
  <c r="AF280" i="16" s="1"/>
  <c r="AC280" i="16"/>
  <c r="AE280" i="16" s="1"/>
  <c r="AG437" i="16"/>
  <c r="AD437" i="16"/>
  <c r="AF437" i="16" s="1"/>
  <c r="AC437" i="16"/>
  <c r="AE437" i="16" s="1"/>
  <c r="AG119" i="16"/>
  <c r="AC119" i="16"/>
  <c r="AE119" i="16" s="1"/>
  <c r="AD119" i="16"/>
  <c r="AF119" i="16" s="1"/>
  <c r="AG128" i="16"/>
  <c r="AC128" i="16"/>
  <c r="AE128" i="16" s="1"/>
  <c r="AD128" i="16"/>
  <c r="AF128" i="16" s="1"/>
  <c r="AG100" i="16"/>
  <c r="AC100" i="16"/>
  <c r="AE100" i="16" s="1"/>
  <c r="AD100" i="16"/>
  <c r="AF100" i="16" s="1"/>
  <c r="AG132" i="16"/>
  <c r="AC132" i="16"/>
  <c r="AE132" i="16" s="1"/>
  <c r="AD132" i="16"/>
  <c r="AF132" i="16" s="1"/>
  <c r="AG127" i="16"/>
  <c r="AD127" i="16"/>
  <c r="AF127" i="16" s="1"/>
  <c r="AC127" i="16"/>
  <c r="AE127" i="16" s="1"/>
  <c r="AG276" i="16"/>
  <c r="AD276" i="16"/>
  <c r="AF276" i="16" s="1"/>
  <c r="AC276" i="16"/>
  <c r="AE276" i="16" s="1"/>
  <c r="AG175" i="16"/>
  <c r="AD175" i="16"/>
  <c r="AF175" i="16" s="1"/>
  <c r="AC175" i="16"/>
  <c r="AE175" i="16" s="1"/>
  <c r="AG107" i="16"/>
  <c r="AC107" i="16"/>
  <c r="AE107" i="16" s="1"/>
  <c r="AD107" i="16"/>
  <c r="AF107" i="16" s="1"/>
  <c r="AG200" i="16"/>
  <c r="AD200" i="16"/>
  <c r="AF200" i="16" s="1"/>
  <c r="AC200" i="16"/>
  <c r="AE200" i="16" s="1"/>
  <c r="AG210" i="16"/>
  <c r="AD210" i="16"/>
  <c r="AF210" i="16" s="1"/>
  <c r="AC210" i="16"/>
  <c r="AE210" i="16" s="1"/>
  <c r="AG195" i="16"/>
  <c r="AC195" i="16"/>
  <c r="AE195" i="16" s="1"/>
  <c r="AD195" i="16"/>
  <c r="AF195" i="16" s="1"/>
  <c r="AG309" i="16"/>
  <c r="AD309" i="16"/>
  <c r="AF309" i="16" s="1"/>
  <c r="AC309" i="16"/>
  <c r="AE309" i="16" s="1"/>
  <c r="AG423" i="16"/>
  <c r="AD423" i="16"/>
  <c r="AF423" i="16" s="1"/>
  <c r="AC423" i="16"/>
  <c r="AE423" i="16" s="1"/>
  <c r="AG359" i="16"/>
  <c r="AD359" i="16"/>
  <c r="AF359" i="16" s="1"/>
  <c r="AC359" i="16"/>
  <c r="AE359" i="16" s="1"/>
  <c r="AG166" i="16"/>
  <c r="AD166" i="16"/>
  <c r="AF166" i="16" s="1"/>
  <c r="AC166" i="16"/>
  <c r="AE166" i="16" s="1"/>
  <c r="AG270" i="16"/>
  <c r="AD270" i="16"/>
  <c r="AF270" i="16" s="1"/>
  <c r="AC270" i="16"/>
  <c r="AE270" i="16" s="1"/>
  <c r="AG445" i="16"/>
  <c r="AD445" i="16"/>
  <c r="AF445" i="16" s="1"/>
  <c r="AC445" i="16"/>
  <c r="AE445" i="16" s="1"/>
  <c r="AG486" i="16"/>
  <c r="AD486" i="16"/>
  <c r="AF486" i="16" s="1"/>
  <c r="AC486" i="16"/>
  <c r="AE486" i="16" s="1"/>
  <c r="AG212" i="16"/>
  <c r="AD212" i="16"/>
  <c r="AF212" i="16" s="1"/>
  <c r="AC212" i="16"/>
  <c r="AE212" i="16" s="1"/>
  <c r="AG469" i="16"/>
  <c r="AD469" i="16"/>
  <c r="AF469" i="16" s="1"/>
  <c r="AC469" i="16"/>
  <c r="AE469" i="16" s="1"/>
  <c r="AG345" i="16"/>
  <c r="AC345" i="16"/>
  <c r="AE345" i="16" s="1"/>
  <c r="AD345" i="16"/>
  <c r="AF345" i="16" s="1"/>
  <c r="AG105" i="16"/>
  <c r="AD105" i="16"/>
  <c r="AF105" i="16" s="1"/>
  <c r="AC105" i="16"/>
  <c r="AE105" i="16" s="1"/>
  <c r="AG187" i="16"/>
  <c r="AC187" i="16"/>
  <c r="AE187" i="16" s="1"/>
  <c r="AD187" i="16"/>
  <c r="AF187" i="16" s="1"/>
  <c r="AG138" i="16"/>
  <c r="AC138" i="16"/>
  <c r="AE138" i="16" s="1"/>
  <c r="AD138" i="16"/>
  <c r="AF138" i="16" s="1"/>
  <c r="AG144" i="16"/>
  <c r="AD144" i="16"/>
  <c r="AF144" i="16" s="1"/>
  <c r="AC144" i="16"/>
  <c r="AE144" i="16" s="1"/>
  <c r="AG176" i="16"/>
  <c r="AD176" i="16"/>
  <c r="AF176" i="16" s="1"/>
  <c r="AC176" i="16"/>
  <c r="AE176" i="16" s="1"/>
  <c r="AG286" i="16"/>
  <c r="AD286" i="16"/>
  <c r="AF286" i="16" s="1"/>
  <c r="AC286" i="16"/>
  <c r="AE286" i="16" s="1"/>
  <c r="AG257" i="16"/>
  <c r="AD257" i="16"/>
  <c r="AF257" i="16" s="1"/>
  <c r="AC257" i="16"/>
  <c r="AE257" i="16" s="1"/>
  <c r="AG303" i="16"/>
  <c r="AD303" i="16"/>
  <c r="AF303" i="16" s="1"/>
  <c r="AC303" i="16"/>
  <c r="AE303" i="16" s="1"/>
  <c r="AG399" i="16"/>
  <c r="AD399" i="16"/>
  <c r="AF399" i="16" s="1"/>
  <c r="AC399" i="16"/>
  <c r="AE399" i="16" s="1"/>
  <c r="AG422" i="16"/>
  <c r="AD422" i="16"/>
  <c r="AF422" i="16" s="1"/>
  <c r="AC422" i="16"/>
  <c r="AE422" i="16" s="1"/>
  <c r="AG305" i="16"/>
  <c r="AD305" i="16"/>
  <c r="AF305" i="16" s="1"/>
  <c r="AC305" i="16"/>
  <c r="AE305" i="16" s="1"/>
  <c r="AG498" i="16"/>
  <c r="AD498" i="16"/>
  <c r="AF498" i="16" s="1"/>
  <c r="AC498" i="16"/>
  <c r="AE498" i="16" s="1"/>
  <c r="AG459" i="16"/>
  <c r="AD459" i="16"/>
  <c r="AF459" i="16" s="1"/>
  <c r="AC459" i="16"/>
  <c r="AE459" i="16" s="1"/>
  <c r="AG246" i="16"/>
  <c r="AC246" i="16"/>
  <c r="AE246" i="16" s="1"/>
  <c r="AD246" i="16"/>
  <c r="AF246" i="16" s="1"/>
  <c r="AG312" i="16"/>
  <c r="AD312" i="16"/>
  <c r="AF312" i="16" s="1"/>
  <c r="AC312" i="16"/>
  <c r="AE312" i="16" s="1"/>
  <c r="AG451" i="16"/>
  <c r="AD451" i="16"/>
  <c r="AF451" i="16" s="1"/>
  <c r="AC451" i="16"/>
  <c r="AE451" i="16" s="1"/>
  <c r="AG188" i="16"/>
  <c r="AD188" i="16"/>
  <c r="AF188" i="16" s="1"/>
  <c r="AC188" i="16"/>
  <c r="AE188" i="16" s="1"/>
  <c r="AG317" i="16"/>
  <c r="AD317" i="16"/>
  <c r="AF317" i="16" s="1"/>
  <c r="AC317" i="16"/>
  <c r="AE317" i="16" s="1"/>
  <c r="AG335" i="16"/>
  <c r="AD335" i="16"/>
  <c r="AF335" i="16" s="1"/>
  <c r="AC335" i="16"/>
  <c r="AE335" i="16" s="1"/>
  <c r="AG251" i="16"/>
  <c r="AD251" i="16"/>
  <c r="AF251" i="16" s="1"/>
  <c r="AC251" i="16"/>
  <c r="AE251" i="16" s="1"/>
  <c r="AG169" i="16"/>
  <c r="AC169" i="16"/>
  <c r="AE169" i="16" s="1"/>
  <c r="AD169" i="16"/>
  <c r="AF169" i="16" s="1"/>
  <c r="AG241" i="16"/>
  <c r="AD241" i="16"/>
  <c r="AF241" i="16" s="1"/>
  <c r="AC241" i="16"/>
  <c r="AE241" i="16" s="1"/>
  <c r="AG488" i="16"/>
  <c r="AC488" i="16"/>
  <c r="AE488" i="16" s="1"/>
  <c r="AD488" i="16"/>
  <c r="AF488" i="16" s="1"/>
  <c r="AG294" i="16"/>
  <c r="AD294" i="16"/>
  <c r="AF294" i="16" s="1"/>
  <c r="AC294" i="16"/>
  <c r="AE294" i="16" s="1"/>
  <c r="AG475" i="16"/>
  <c r="AD475" i="16"/>
  <c r="AF475" i="16" s="1"/>
  <c r="AC475" i="16"/>
  <c r="AE475" i="16" s="1"/>
  <c r="AG148" i="16"/>
  <c r="AC148" i="16"/>
  <c r="AE148" i="16" s="1"/>
  <c r="AD148" i="16"/>
  <c r="AF148" i="16" s="1"/>
  <c r="I256" i="16"/>
  <c r="AG395" i="16"/>
  <c r="AD395" i="16"/>
  <c r="AF395" i="16" s="1"/>
  <c r="AC395" i="16"/>
  <c r="AE395" i="16" s="1"/>
  <c r="AG73" i="16"/>
  <c r="AD73" i="16"/>
  <c r="AF73" i="16" s="1"/>
  <c r="AC73" i="16"/>
  <c r="AE73" i="16" s="1"/>
  <c r="AG77" i="16"/>
  <c r="AC77" i="16"/>
  <c r="AE77" i="16" s="1"/>
  <c r="AD77" i="16"/>
  <c r="AF77" i="16" s="1"/>
  <c r="AG205" i="16"/>
  <c r="AD205" i="16"/>
  <c r="AF205" i="16" s="1"/>
  <c r="AC205" i="16"/>
  <c r="AE205" i="16" s="1"/>
  <c r="AG99" i="16"/>
  <c r="AC99" i="16"/>
  <c r="AE99" i="16" s="1"/>
  <c r="AD99" i="16"/>
  <c r="AF99" i="16" s="1"/>
  <c r="AG253" i="16"/>
  <c r="AD253" i="16"/>
  <c r="AF253" i="16" s="1"/>
  <c r="AC253" i="16"/>
  <c r="AE253" i="16" s="1"/>
  <c r="AG378" i="16"/>
  <c r="AD378" i="16"/>
  <c r="AF378" i="16" s="1"/>
  <c r="AC378" i="16"/>
  <c r="AE378" i="16" s="1"/>
  <c r="AG417" i="16"/>
  <c r="AD417" i="16"/>
  <c r="AF417" i="16" s="1"/>
  <c r="AC417" i="16"/>
  <c r="AE417" i="16" s="1"/>
  <c r="AG398" i="16"/>
  <c r="AD398" i="16"/>
  <c r="AF398" i="16" s="1"/>
  <c r="AC398" i="16"/>
  <c r="AE398" i="16" s="1"/>
  <c r="AG81" i="16"/>
  <c r="AD81" i="16"/>
  <c r="AF81" i="16" s="1"/>
  <c r="AC81" i="16"/>
  <c r="AE81" i="16" s="1"/>
  <c r="AG307" i="16"/>
  <c r="AD307" i="16"/>
  <c r="AF307" i="16" s="1"/>
  <c r="AC307" i="16"/>
  <c r="AE307" i="16" s="1"/>
  <c r="AG461" i="16"/>
  <c r="AD461" i="16"/>
  <c r="AF461" i="16" s="1"/>
  <c r="AC461" i="16"/>
  <c r="AE461" i="16" s="1"/>
  <c r="AG420" i="16"/>
  <c r="AD420" i="16"/>
  <c r="AF420" i="16" s="1"/>
  <c r="AC420" i="16"/>
  <c r="AE420" i="16" s="1"/>
  <c r="AG368" i="16"/>
  <c r="AD368" i="16"/>
  <c r="AF368" i="16" s="1"/>
  <c r="AC368" i="16"/>
  <c r="AE368" i="16" s="1"/>
  <c r="AG254" i="16"/>
  <c r="AD254" i="16"/>
  <c r="AF254" i="16" s="1"/>
  <c r="AC254" i="16"/>
  <c r="AE254" i="16" s="1"/>
  <c r="AG129" i="16"/>
  <c r="AC129" i="16"/>
  <c r="AE129" i="16" s="1"/>
  <c r="AD129" i="16"/>
  <c r="AF129" i="16" s="1"/>
  <c r="AG382" i="16"/>
  <c r="AD382" i="16"/>
  <c r="AF382" i="16" s="1"/>
  <c r="AC382" i="16"/>
  <c r="AE382" i="16" s="1"/>
  <c r="AG123" i="16"/>
  <c r="AC123" i="16"/>
  <c r="AE123" i="16" s="1"/>
  <c r="AD123" i="16"/>
  <c r="AF123" i="16" s="1"/>
  <c r="AG217" i="16"/>
  <c r="AC217" i="16"/>
  <c r="AE217" i="16" s="1"/>
  <c r="AD217" i="16"/>
  <c r="AF217" i="16" s="1"/>
  <c r="AG239" i="16"/>
  <c r="AD239" i="16"/>
  <c r="AF239" i="16" s="1"/>
  <c r="AC239" i="16"/>
  <c r="AE239" i="16" s="1"/>
  <c r="AG230" i="16"/>
  <c r="AD230" i="16"/>
  <c r="AF230" i="16" s="1"/>
  <c r="AC230" i="16"/>
  <c r="AE230" i="16" s="1"/>
  <c r="AG245" i="16"/>
  <c r="AD245" i="16"/>
  <c r="AF245" i="16" s="1"/>
  <c r="AC245" i="16"/>
  <c r="AE245" i="16" s="1"/>
  <c r="AG463" i="16"/>
  <c r="AD463" i="16"/>
  <c r="AF463" i="16" s="1"/>
  <c r="AC463" i="16"/>
  <c r="AE463" i="16" s="1"/>
  <c r="AG415" i="16"/>
  <c r="AC415" i="16"/>
  <c r="AE415" i="16" s="1"/>
  <c r="AD415" i="16"/>
  <c r="AF415" i="16" s="1"/>
  <c r="AG455" i="16"/>
  <c r="AD455" i="16"/>
  <c r="AF455" i="16" s="1"/>
  <c r="AC455" i="16"/>
  <c r="AE455" i="16" s="1"/>
  <c r="AG265" i="16"/>
  <c r="AD265" i="16"/>
  <c r="AF265" i="16" s="1"/>
  <c r="AC265" i="16"/>
  <c r="AE265" i="16" s="1"/>
  <c r="AG283" i="16"/>
  <c r="AD283" i="16"/>
  <c r="AF283" i="16" s="1"/>
  <c r="AC283" i="16"/>
  <c r="AE283" i="16" s="1"/>
  <c r="AG411" i="16"/>
  <c r="AD411" i="16"/>
  <c r="AF411" i="16" s="1"/>
  <c r="AC411" i="16"/>
  <c r="AE411" i="16" s="1"/>
  <c r="AG495" i="16"/>
  <c r="AD495" i="16"/>
  <c r="AF495" i="16" s="1"/>
  <c r="AC495" i="16"/>
  <c r="AE495" i="16" s="1"/>
  <c r="AG146" i="16"/>
  <c r="AC146" i="16"/>
  <c r="AE146" i="16" s="1"/>
  <c r="AD146" i="16"/>
  <c r="AF146" i="16" s="1"/>
  <c r="AG489" i="16"/>
  <c r="AD489" i="16"/>
  <c r="AF489" i="16" s="1"/>
  <c r="AC489" i="16"/>
  <c r="AE489" i="16" s="1"/>
  <c r="AG319" i="16"/>
  <c r="AC319" i="16"/>
  <c r="AE319" i="16" s="1"/>
  <c r="AD319" i="16"/>
  <c r="AF319" i="16" s="1"/>
  <c r="AG156" i="16"/>
  <c r="AD156" i="16"/>
  <c r="AF156" i="16" s="1"/>
  <c r="AC156" i="16"/>
  <c r="AE156" i="16" s="1"/>
  <c r="AG442" i="16"/>
  <c r="AD442" i="16"/>
  <c r="AF442" i="16" s="1"/>
  <c r="AC442" i="16"/>
  <c r="AE442" i="16" s="1"/>
  <c r="AG267" i="16"/>
  <c r="AD267" i="16"/>
  <c r="AF267" i="16" s="1"/>
  <c r="AC267" i="16"/>
  <c r="AE267" i="16" s="1"/>
  <c r="AG273" i="16"/>
  <c r="AD273" i="16"/>
  <c r="AF273" i="16" s="1"/>
  <c r="AC273" i="16"/>
  <c r="AE273" i="16" s="1"/>
  <c r="AG232" i="16"/>
  <c r="AD232" i="16"/>
  <c r="AF232" i="16" s="1"/>
  <c r="AC232" i="16"/>
  <c r="AE232" i="16" s="1"/>
  <c r="AG214" i="16"/>
  <c r="AC214" i="16"/>
  <c r="AE214" i="16" s="1"/>
  <c r="AD214" i="16"/>
  <c r="AF214" i="16" s="1"/>
  <c r="AG290" i="16"/>
  <c r="AD290" i="16"/>
  <c r="AF290" i="16" s="1"/>
  <c r="AC290" i="16"/>
  <c r="AE290" i="16" s="1"/>
  <c r="AG184" i="16"/>
  <c r="AC184" i="16"/>
  <c r="AE184" i="16" s="1"/>
  <c r="AD184" i="16"/>
  <c r="AF184" i="16" s="1"/>
  <c r="AG122" i="16"/>
  <c r="AC122" i="16"/>
  <c r="AE122" i="16" s="1"/>
  <c r="AD122" i="16"/>
  <c r="AF122" i="16" s="1"/>
  <c r="AG414" i="16"/>
  <c r="AD414" i="16"/>
  <c r="AF414" i="16" s="1"/>
  <c r="AC414" i="16"/>
  <c r="AE414" i="16" s="1"/>
  <c r="AG130" i="16"/>
  <c r="AC130" i="16"/>
  <c r="AE130" i="16" s="1"/>
  <c r="AD130" i="16"/>
  <c r="AF130" i="16" s="1"/>
  <c r="AG101" i="16"/>
  <c r="AC101" i="16"/>
  <c r="AE101" i="16" s="1"/>
  <c r="AD101" i="16"/>
  <c r="AF101" i="16" s="1"/>
  <c r="AG340" i="16"/>
  <c r="AD340" i="16"/>
  <c r="AF340" i="16" s="1"/>
  <c r="AC340" i="16"/>
  <c r="AE340" i="16" s="1"/>
  <c r="AG213" i="16"/>
  <c r="AD213" i="16"/>
  <c r="AF213" i="16" s="1"/>
  <c r="AC213" i="16"/>
  <c r="AE213" i="16" s="1"/>
  <c r="AG390" i="16"/>
  <c r="AD390" i="16"/>
  <c r="AF390" i="16" s="1"/>
  <c r="AC390" i="16"/>
  <c r="AE390" i="16" s="1"/>
  <c r="AG102" i="16"/>
  <c r="AD102" i="16"/>
  <c r="AF102" i="16" s="1"/>
  <c r="AC102" i="16"/>
  <c r="AE102" i="16" s="1"/>
  <c r="AG456" i="16"/>
  <c r="AC456" i="16"/>
  <c r="AE456" i="16" s="1"/>
  <c r="AD456" i="16"/>
  <c r="AF456" i="16" s="1"/>
  <c r="AG465" i="16"/>
  <c r="AD465" i="16"/>
  <c r="AF465" i="16" s="1"/>
  <c r="AC465" i="16"/>
  <c r="AE465" i="16" s="1"/>
  <c r="AG154" i="16"/>
  <c r="AC154" i="16"/>
  <c r="AE154" i="16" s="1"/>
  <c r="AD154" i="16"/>
  <c r="AF154" i="16" s="1"/>
  <c r="AG407" i="16"/>
  <c r="AD407" i="16"/>
  <c r="AF407" i="16" s="1"/>
  <c r="AC407" i="16"/>
  <c r="AE407" i="16" s="1"/>
  <c r="AG419" i="16"/>
  <c r="AD419" i="16"/>
  <c r="AF419" i="16" s="1"/>
  <c r="AC419" i="16"/>
  <c r="AE419" i="16" s="1"/>
  <c r="AG366" i="16"/>
  <c r="AD366" i="16"/>
  <c r="AF366" i="16" s="1"/>
  <c r="AC366" i="16"/>
  <c r="AE366" i="16" s="1"/>
  <c r="AG106" i="16"/>
  <c r="AC106" i="16"/>
  <c r="AE106" i="16" s="1"/>
  <c r="AD106" i="16"/>
  <c r="AF106" i="16" s="1"/>
  <c r="AG447" i="16"/>
  <c r="AC447" i="16"/>
  <c r="AE447" i="16" s="1"/>
  <c r="AD447" i="16"/>
  <c r="AF447" i="16" s="1"/>
  <c r="AG275" i="16"/>
  <c r="AC275" i="16"/>
  <c r="AE275" i="16" s="1"/>
  <c r="AD275" i="16"/>
  <c r="AF275" i="16" s="1"/>
  <c r="AG278" i="16"/>
  <c r="AC278" i="16"/>
  <c r="AE278" i="16" s="1"/>
  <c r="AD278" i="16"/>
  <c r="AF278" i="16" s="1"/>
  <c r="AG396" i="16"/>
  <c r="AC396" i="16"/>
  <c r="AE396" i="16" s="1"/>
  <c r="AD396" i="16"/>
  <c r="AF396" i="16" s="1"/>
  <c r="AG416" i="16"/>
  <c r="AD416" i="16"/>
  <c r="AF416" i="16" s="1"/>
  <c r="AC416" i="16"/>
  <c r="AE416" i="16" s="1"/>
  <c r="AG143" i="16"/>
  <c r="AC143" i="16"/>
  <c r="AE143" i="16" s="1"/>
  <c r="AD143" i="16"/>
  <c r="AF143" i="16" s="1"/>
  <c r="AG328" i="16"/>
  <c r="AD328" i="16"/>
  <c r="AF328" i="16" s="1"/>
  <c r="AC328" i="16"/>
  <c r="AE328" i="16" s="1"/>
  <c r="AG118" i="16"/>
  <c r="AD118" i="16"/>
  <c r="AF118" i="16" s="1"/>
  <c r="AC118" i="16"/>
  <c r="AE118" i="16" s="1"/>
  <c r="AG222" i="16"/>
  <c r="AD222" i="16"/>
  <c r="AF222" i="16" s="1"/>
  <c r="AC222" i="16"/>
  <c r="AE222" i="16" s="1"/>
  <c r="AG116" i="16"/>
  <c r="AC116" i="16"/>
  <c r="AE116" i="16" s="1"/>
  <c r="AD116" i="16"/>
  <c r="AF116" i="16" s="1"/>
  <c r="AG238" i="16"/>
  <c r="AD238" i="16"/>
  <c r="AF238" i="16" s="1"/>
  <c r="AC238" i="16"/>
  <c r="AE238" i="16" s="1"/>
  <c r="AG404" i="16"/>
  <c r="AD404" i="16"/>
  <c r="AF404" i="16" s="1"/>
  <c r="AC404" i="16"/>
  <c r="AE404" i="16" s="1"/>
  <c r="AG425" i="16"/>
  <c r="AD425" i="16"/>
  <c r="AF425" i="16" s="1"/>
  <c r="AC425" i="16"/>
  <c r="AE425" i="16" s="1"/>
  <c r="AG108" i="16"/>
  <c r="AC108" i="16"/>
  <c r="AE108" i="16" s="1"/>
  <c r="AD108" i="16"/>
  <c r="AF108" i="16" s="1"/>
  <c r="AG473" i="16"/>
  <c r="AC473" i="16"/>
  <c r="AE473" i="16" s="1"/>
  <c r="AD473" i="16"/>
  <c r="AF473" i="16" s="1"/>
  <c r="AG153" i="16"/>
  <c r="AD153" i="16"/>
  <c r="AF153" i="16" s="1"/>
  <c r="AC153" i="16"/>
  <c r="AE153" i="16" s="1"/>
  <c r="AG91" i="16"/>
  <c r="AC91" i="16"/>
  <c r="AE91" i="16" s="1"/>
  <c r="AD91" i="16"/>
  <c r="AF91" i="16" s="1"/>
  <c r="AG233" i="16"/>
  <c r="AD233" i="16"/>
  <c r="AF233" i="16" s="1"/>
  <c r="AC233" i="16"/>
  <c r="AE233" i="16" s="1"/>
  <c r="AG83" i="16"/>
  <c r="AC83" i="16"/>
  <c r="AE83" i="16" s="1"/>
  <c r="AD83" i="16"/>
  <c r="AF83" i="16" s="1"/>
  <c r="AG333" i="16"/>
  <c r="AD333" i="16"/>
  <c r="AF333" i="16" s="1"/>
  <c r="AC333" i="16"/>
  <c r="AE333" i="16" s="1"/>
  <c r="AG300" i="16"/>
  <c r="AC300" i="16"/>
  <c r="AE300" i="16" s="1"/>
  <c r="AD300" i="16"/>
  <c r="AF300" i="16" s="1"/>
  <c r="AG291" i="16"/>
  <c r="AD291" i="16"/>
  <c r="AF291" i="16" s="1"/>
  <c r="AC291" i="16"/>
  <c r="AE291" i="16" s="1"/>
  <c r="AG468" i="16"/>
  <c r="AD468" i="16"/>
  <c r="AF468" i="16" s="1"/>
  <c r="AC468" i="16"/>
  <c r="AE468" i="16" s="1"/>
  <c r="AG441" i="16"/>
  <c r="AC441" i="16"/>
  <c r="AE441" i="16" s="1"/>
  <c r="AD441" i="16"/>
  <c r="AF441" i="16" s="1"/>
  <c r="AG369" i="16"/>
  <c r="AD369" i="16"/>
  <c r="AF369" i="16" s="1"/>
  <c r="AC369" i="16"/>
  <c r="AE369" i="16" s="1"/>
  <c r="AG103" i="16"/>
  <c r="AC103" i="16"/>
  <c r="AE103" i="16" s="1"/>
  <c r="AD103" i="16"/>
  <c r="AF103" i="16" s="1"/>
  <c r="AG198" i="16"/>
  <c r="AD198" i="16"/>
  <c r="AF198" i="16" s="1"/>
  <c r="AC198" i="16"/>
  <c r="AE198" i="16" s="1"/>
  <c r="AG496" i="16"/>
  <c r="AD496" i="16"/>
  <c r="AF496" i="16" s="1"/>
  <c r="AC496" i="16"/>
  <c r="AE496" i="16" s="1"/>
  <c r="AG199" i="16"/>
  <c r="AD199" i="16"/>
  <c r="AF199" i="16" s="1"/>
  <c r="AC199" i="16"/>
  <c r="AE199" i="16" s="1"/>
  <c r="AG193" i="16"/>
  <c r="AC193" i="16"/>
  <c r="AE193" i="16" s="1"/>
  <c r="AD193" i="16"/>
  <c r="AF193" i="16" s="1"/>
  <c r="AG75" i="16"/>
  <c r="AC75" i="16"/>
  <c r="AE75" i="16" s="1"/>
  <c r="AD75" i="16"/>
  <c r="AF75" i="16" s="1"/>
  <c r="AG168" i="16"/>
  <c r="AD168" i="16"/>
  <c r="AF168" i="16" s="1"/>
  <c r="AC168" i="16"/>
  <c r="AE168" i="16" s="1"/>
  <c r="AG90" i="16"/>
  <c r="AC90" i="16"/>
  <c r="AE90" i="16" s="1"/>
  <c r="AD90" i="16"/>
  <c r="AF90" i="16" s="1"/>
  <c r="AG126" i="16"/>
  <c r="AD126" i="16"/>
  <c r="AF126" i="16" s="1"/>
  <c r="AC126" i="16"/>
  <c r="AE126" i="16" s="1"/>
  <c r="AG259" i="16"/>
  <c r="AD259" i="16"/>
  <c r="AF259" i="16" s="1"/>
  <c r="AC259" i="16"/>
  <c r="AE259" i="16" s="1"/>
  <c r="AG249" i="16"/>
  <c r="AC249" i="16"/>
  <c r="AE249" i="16" s="1"/>
  <c r="AD249" i="16"/>
  <c r="AF249" i="16" s="1"/>
  <c r="AG426" i="16"/>
  <c r="AD426" i="16"/>
  <c r="AF426" i="16" s="1"/>
  <c r="AC426" i="16"/>
  <c r="AE426" i="16" s="1"/>
  <c r="AG402" i="16"/>
  <c r="AD402" i="16"/>
  <c r="AF402" i="16" s="1"/>
  <c r="AC402" i="16"/>
  <c r="AE402" i="16" s="1"/>
  <c r="AG376" i="16"/>
  <c r="AD376" i="16"/>
  <c r="AF376" i="16" s="1"/>
  <c r="AC376" i="16"/>
  <c r="AE376" i="16" s="1"/>
  <c r="AG484" i="16"/>
  <c r="AD484" i="16"/>
  <c r="AF484" i="16" s="1"/>
  <c r="AC484" i="16"/>
  <c r="AE484" i="16" s="1"/>
  <c r="AG348" i="16"/>
  <c r="AC348" i="16"/>
  <c r="AE348" i="16" s="1"/>
  <c r="AD348" i="16"/>
  <c r="AF348" i="16" s="1"/>
  <c r="AG261" i="16"/>
  <c r="AC261" i="16"/>
  <c r="AE261" i="16" s="1"/>
  <c r="AD261" i="16"/>
  <c r="AF261" i="16" s="1"/>
  <c r="AG321" i="16"/>
  <c r="AD321" i="16"/>
  <c r="AF321" i="16" s="1"/>
  <c r="AC321" i="16"/>
  <c r="AE321" i="16" s="1"/>
  <c r="AG462" i="16"/>
  <c r="AD462" i="16"/>
  <c r="AF462" i="16" s="1"/>
  <c r="AC462" i="16"/>
  <c r="AE462" i="16" s="1"/>
  <c r="AG384" i="16"/>
  <c r="AD384" i="16"/>
  <c r="AF384" i="16" s="1"/>
  <c r="AC384" i="16"/>
  <c r="AE384" i="16" s="1"/>
  <c r="AG351" i="16"/>
  <c r="AC351" i="16"/>
  <c r="AE351" i="16" s="1"/>
  <c r="AD351" i="16"/>
  <c r="AF351" i="16" s="1"/>
  <c r="AG326" i="16"/>
  <c r="AD326" i="16"/>
  <c r="AF326" i="16" s="1"/>
  <c r="AC326" i="16"/>
  <c r="AE326" i="16" s="1"/>
  <c r="AG322" i="16"/>
  <c r="AD322" i="16"/>
  <c r="AF322" i="16" s="1"/>
  <c r="AC322" i="16"/>
  <c r="AE322" i="16" s="1"/>
  <c r="AG409" i="16"/>
  <c r="AC409" i="16"/>
  <c r="AE409" i="16" s="1"/>
  <c r="AD409" i="16"/>
  <c r="AF409" i="16" s="1"/>
  <c r="AG97" i="16"/>
  <c r="AD97" i="16"/>
  <c r="AF97" i="16" s="1"/>
  <c r="AC97" i="16"/>
  <c r="AE97" i="16" s="1"/>
  <c r="AG336" i="16"/>
  <c r="AD336" i="16"/>
  <c r="AF336" i="16" s="1"/>
  <c r="AC336" i="16"/>
  <c r="AE336" i="16" s="1"/>
  <c r="AG164" i="16"/>
  <c r="AC164" i="16"/>
  <c r="AE164" i="16" s="1"/>
  <c r="AD164" i="16"/>
  <c r="AF164" i="16" s="1"/>
  <c r="AG201" i="16"/>
  <c r="AD201" i="16"/>
  <c r="AF201" i="16" s="1"/>
  <c r="AC201" i="16"/>
  <c r="AE201" i="16" s="1"/>
  <c r="AG316" i="16"/>
  <c r="AD316" i="16"/>
  <c r="AF316" i="16" s="1"/>
  <c r="AC316" i="16"/>
  <c r="AE316" i="16" s="1"/>
  <c r="AG377" i="16"/>
  <c r="AC377" i="16"/>
  <c r="AE377" i="16" s="1"/>
  <c r="AD377" i="16"/>
  <c r="AF377" i="16" s="1"/>
  <c r="AG113" i="16"/>
  <c r="AD113" i="16"/>
  <c r="AF113" i="16" s="1"/>
  <c r="AC113" i="16"/>
  <c r="AE113" i="16" s="1"/>
  <c r="AG160" i="16"/>
  <c r="AC160" i="16"/>
  <c r="AE160" i="16" s="1"/>
  <c r="AD160" i="16"/>
  <c r="AF160" i="16" s="1"/>
  <c r="AG380" i="16"/>
  <c r="AD380" i="16"/>
  <c r="AF380" i="16" s="1"/>
  <c r="AC380" i="16"/>
  <c r="AE380" i="16" s="1"/>
  <c r="AG173" i="16"/>
  <c r="AD173" i="16"/>
  <c r="AF173" i="16" s="1"/>
  <c r="AC173" i="16"/>
  <c r="AE173" i="16" s="1"/>
  <c r="AG227" i="16"/>
  <c r="AD227" i="16"/>
  <c r="AF227" i="16" s="1"/>
  <c r="AC227" i="16"/>
  <c r="AE227" i="16" s="1"/>
  <c r="AG355" i="16"/>
  <c r="AD355" i="16"/>
  <c r="AF355" i="16" s="1"/>
  <c r="AC355" i="16"/>
  <c r="AE355" i="16" s="1"/>
  <c r="AG490" i="16"/>
  <c r="AD490" i="16"/>
  <c r="AF490" i="16" s="1"/>
  <c r="AC490" i="16"/>
  <c r="AE490" i="16" s="1"/>
  <c r="AG180" i="16"/>
  <c r="AC180" i="16"/>
  <c r="AE180" i="16" s="1"/>
  <c r="AD180" i="16"/>
  <c r="AF180" i="16" s="1"/>
  <c r="AG104" i="16"/>
  <c r="AC104" i="16"/>
  <c r="AE104" i="16" s="1"/>
  <c r="AD104" i="16"/>
  <c r="AF104" i="16" s="1"/>
  <c r="AG185" i="16"/>
  <c r="AD185" i="16"/>
  <c r="AF185" i="16" s="1"/>
  <c r="AC185" i="16"/>
  <c r="AE185" i="16" s="1"/>
  <c r="AG125" i="16"/>
  <c r="AD125" i="16"/>
  <c r="AF125" i="16" s="1"/>
  <c r="AC125" i="16"/>
  <c r="AE125" i="16" s="1"/>
  <c r="AG110" i="16"/>
  <c r="AD110" i="16"/>
  <c r="AF110" i="16" s="1"/>
  <c r="AC110" i="16"/>
  <c r="AE110" i="16" s="1"/>
  <c r="AG142" i="16"/>
  <c r="AD142" i="16"/>
  <c r="AF142" i="16" s="1"/>
  <c r="AC142" i="16"/>
  <c r="AE142" i="16" s="1"/>
  <c r="AG274" i="16"/>
  <c r="AD274" i="16"/>
  <c r="AF274" i="16" s="1"/>
  <c r="AC274" i="16"/>
  <c r="AE274" i="16" s="1"/>
  <c r="AG341" i="16"/>
  <c r="AD341" i="16"/>
  <c r="AF341" i="16" s="1"/>
  <c r="AC341" i="16"/>
  <c r="AE341" i="16" s="1"/>
  <c r="AG296" i="16"/>
  <c r="AC296" i="16"/>
  <c r="AE296" i="16" s="1"/>
  <c r="AD296" i="16"/>
  <c r="AF296" i="16" s="1"/>
  <c r="AG397" i="16"/>
  <c r="AD397" i="16"/>
  <c r="AF397" i="16" s="1"/>
  <c r="AC397" i="16"/>
  <c r="AE397" i="16" s="1"/>
  <c r="AG418" i="16"/>
  <c r="AD418" i="16"/>
  <c r="AF418" i="16" s="1"/>
  <c r="AC418" i="16"/>
  <c r="AE418" i="16" s="1"/>
  <c r="AG289" i="16"/>
  <c r="AD289" i="16"/>
  <c r="AF289" i="16" s="1"/>
  <c r="AC289" i="16"/>
  <c r="AE289" i="16" s="1"/>
  <c r="AG299" i="16"/>
  <c r="AD299" i="16"/>
  <c r="AF299" i="16" s="1"/>
  <c r="AC299" i="16"/>
  <c r="AE299" i="16" s="1"/>
  <c r="AG480" i="16"/>
  <c r="AD480" i="16"/>
  <c r="AF480" i="16" s="1"/>
  <c r="AC480" i="16"/>
  <c r="AE480" i="16" s="1"/>
  <c r="AG453" i="16"/>
  <c r="AC453" i="16"/>
  <c r="AE453" i="16" s="1"/>
  <c r="AD453" i="16"/>
  <c r="AF453" i="16" s="1"/>
  <c r="AG165" i="16"/>
  <c r="AC165" i="16"/>
  <c r="AE165" i="16" s="1"/>
  <c r="AD165" i="16"/>
  <c r="AF165" i="16" s="1"/>
  <c r="AG271" i="16"/>
  <c r="AD271" i="16"/>
  <c r="AF271" i="16" s="1"/>
  <c r="AC271" i="16"/>
  <c r="AE271" i="16" s="1"/>
  <c r="AG114" i="16"/>
  <c r="AC114" i="16"/>
  <c r="AE114" i="16" s="1"/>
  <c r="AD114" i="16"/>
  <c r="AF114" i="16" s="1"/>
  <c r="AG391" i="16"/>
  <c r="AD391" i="16"/>
  <c r="AF391" i="16" s="1"/>
  <c r="AC391" i="16"/>
  <c r="AE391" i="16" s="1"/>
  <c r="AG194" i="16"/>
  <c r="AC194" i="16"/>
  <c r="AE194" i="16" s="1"/>
  <c r="AD194" i="16"/>
  <c r="AF194" i="16" s="1"/>
  <c r="AG494" i="16"/>
  <c r="AD494" i="16"/>
  <c r="AF494" i="16" s="1"/>
  <c r="AC494" i="16"/>
  <c r="AE494" i="16" s="1"/>
  <c r="AG89" i="16"/>
  <c r="AD89" i="16"/>
  <c r="AF89" i="16" s="1"/>
  <c r="AC89" i="16"/>
  <c r="AE89" i="16" s="1"/>
  <c r="AG171" i="16"/>
  <c r="AC171" i="16"/>
  <c r="AE171" i="16" s="1"/>
  <c r="AD171" i="16"/>
  <c r="AF171" i="16" s="1"/>
  <c r="AG109" i="16"/>
  <c r="AC109" i="16"/>
  <c r="AE109" i="16" s="1"/>
  <c r="AD109" i="16"/>
  <c r="AF109" i="16" s="1"/>
  <c r="AG216" i="16"/>
  <c r="AD216" i="16"/>
  <c r="AF216" i="16" s="1"/>
  <c r="AC216" i="16"/>
  <c r="AE216" i="16" s="1"/>
  <c r="AG320" i="16"/>
  <c r="AD320" i="16"/>
  <c r="AF320" i="16" s="1"/>
  <c r="AC320" i="16"/>
  <c r="AE320" i="16" s="1"/>
  <c r="AG293" i="16"/>
  <c r="AC293" i="16"/>
  <c r="AE293" i="16" s="1"/>
  <c r="AD293" i="16"/>
  <c r="AF293" i="16" s="1"/>
  <c r="AG284" i="16"/>
  <c r="AC284" i="16"/>
  <c r="AE284" i="16" s="1"/>
  <c r="AD284" i="16"/>
  <c r="AF284" i="16" s="1"/>
  <c r="AG452" i="16"/>
  <c r="AC452" i="16"/>
  <c r="AE452" i="16" s="1"/>
  <c r="AD452" i="16"/>
  <c r="AF452" i="16" s="1"/>
  <c r="AG410" i="16"/>
  <c r="AD410" i="16"/>
  <c r="AF410" i="16" s="1"/>
  <c r="AC410" i="16"/>
  <c r="AE410" i="16" s="1"/>
  <c r="AG403" i="16"/>
  <c r="AC403" i="16"/>
  <c r="AE403" i="16" s="1"/>
  <c r="AD403" i="16"/>
  <c r="AF403" i="16" s="1"/>
  <c r="AG82" i="16"/>
  <c r="AC82" i="16"/>
  <c r="AE82" i="16" s="1"/>
  <c r="AD82" i="16"/>
  <c r="AF82" i="16" s="1"/>
  <c r="AG361" i="16"/>
  <c r="AD361" i="16"/>
  <c r="AF361" i="16" s="1"/>
  <c r="AC361" i="16"/>
  <c r="AE361" i="16" s="1"/>
  <c r="AG292" i="16"/>
  <c r="AD292" i="16"/>
  <c r="AF292" i="16" s="1"/>
  <c r="AC292" i="16"/>
  <c r="AE292" i="16" s="1"/>
  <c r="AG96" i="16"/>
  <c r="AC96" i="16"/>
  <c r="AE96" i="16" s="1"/>
  <c r="AD96" i="16"/>
  <c r="AF96" i="16" s="1"/>
  <c r="AG94" i="16"/>
  <c r="AD94" i="16"/>
  <c r="AF94" i="16" s="1"/>
  <c r="AC94" i="16"/>
  <c r="AE94" i="16" s="1"/>
  <c r="AG365" i="16"/>
  <c r="AD365" i="16"/>
  <c r="AF365" i="16" s="1"/>
  <c r="AC365" i="16"/>
  <c r="AE365" i="16" s="1"/>
  <c r="AG240" i="16"/>
  <c r="AD240" i="16"/>
  <c r="AF240" i="16" s="1"/>
  <c r="AC240" i="16"/>
  <c r="AE240" i="16" s="1"/>
  <c r="AG243" i="16"/>
  <c r="AD243" i="16"/>
  <c r="AF243" i="16" s="1"/>
  <c r="AC243" i="16"/>
  <c r="AE243" i="16" s="1"/>
  <c r="AG472" i="16"/>
  <c r="AD472" i="16"/>
  <c r="AF472" i="16" s="1"/>
  <c r="AC472" i="16"/>
  <c r="AE472" i="16" s="1"/>
  <c r="AG236" i="16"/>
  <c r="AC236" i="16"/>
  <c r="AE236" i="16" s="1"/>
  <c r="AD236" i="16"/>
  <c r="AF236" i="16" s="1"/>
  <c r="AG95" i="16"/>
  <c r="AC95" i="16"/>
  <c r="AE95" i="16" s="1"/>
  <c r="AD95" i="16"/>
  <c r="AF95" i="16" s="1"/>
  <c r="AG272" i="16"/>
  <c r="AD272" i="16"/>
  <c r="AF272" i="16" s="1"/>
  <c r="AC272" i="16"/>
  <c r="AE272" i="16" s="1"/>
  <c r="AG111" i="16"/>
  <c r="AC111" i="16"/>
  <c r="AE111" i="16" s="1"/>
  <c r="AD111" i="16"/>
  <c r="AF111" i="16" s="1"/>
  <c r="AG159" i="16"/>
  <c r="AD159" i="16"/>
  <c r="AF159" i="16" s="1"/>
  <c r="AC159" i="16"/>
  <c r="AE159" i="16" s="1"/>
  <c r="AG215" i="16"/>
  <c r="AD215" i="16"/>
  <c r="AF215" i="16" s="1"/>
  <c r="AC215" i="16"/>
  <c r="AE215" i="16" s="1"/>
  <c r="AG279" i="16"/>
  <c r="AD279" i="16"/>
  <c r="AF279" i="16" s="1"/>
  <c r="AC279" i="16"/>
  <c r="AE279" i="16" s="1"/>
  <c r="AG282" i="16"/>
  <c r="AD282" i="16"/>
  <c r="AF282" i="16" s="1"/>
  <c r="AC282" i="16"/>
  <c r="AE282" i="16" s="1"/>
  <c r="AG209" i="16"/>
  <c r="AD209" i="16"/>
  <c r="AF209" i="16" s="1"/>
  <c r="AC209" i="16"/>
  <c r="AE209" i="16" s="1"/>
  <c r="AG140" i="16"/>
  <c r="AC140" i="16"/>
  <c r="AE140" i="16" s="1"/>
  <c r="AD140" i="16"/>
  <c r="AF140" i="16" s="1"/>
  <c r="AG152" i="16"/>
  <c r="AC152" i="16"/>
  <c r="AE152" i="16" s="1"/>
  <c r="AD152" i="16"/>
  <c r="AF152" i="16" s="1"/>
  <c r="AG202" i="16"/>
  <c r="AD202" i="16"/>
  <c r="AF202" i="16" s="1"/>
  <c r="AC202" i="16"/>
  <c r="AE202" i="16" s="1"/>
  <c r="AG339" i="16"/>
  <c r="AC339" i="16"/>
  <c r="AE339" i="16" s="1"/>
  <c r="AD339" i="16"/>
  <c r="AF339" i="16" s="1"/>
  <c r="AG367" i="16"/>
  <c r="AD367" i="16"/>
  <c r="AF367" i="16" s="1"/>
  <c r="AC367" i="16"/>
  <c r="AE367" i="16" s="1"/>
  <c r="AG92" i="16"/>
  <c r="AC92" i="16"/>
  <c r="AE92" i="16" s="1"/>
  <c r="AD92" i="16"/>
  <c r="AF92" i="16" s="1"/>
  <c r="AG248" i="16"/>
  <c r="AC248" i="16"/>
  <c r="AE248" i="16" s="1"/>
  <c r="AD248" i="16"/>
  <c r="AF248" i="16" s="1"/>
  <c r="AG306" i="16"/>
  <c r="AC306" i="16"/>
  <c r="AE306" i="16" s="1"/>
  <c r="AD306" i="16"/>
  <c r="AF306" i="16" s="1"/>
  <c r="AD24" i="16"/>
  <c r="AF24" i="16" s="1"/>
  <c r="AC24" i="16"/>
  <c r="AE24" i="16" s="1"/>
  <c r="O439" i="16"/>
  <c r="AF442" i="9"/>
  <c r="X29" i="9"/>
  <c r="Z29" i="9" s="1"/>
  <c r="AA29" i="9" s="1"/>
  <c r="AC29" i="9" s="1"/>
  <c r="L24" i="15" s="1"/>
  <c r="V25" i="16"/>
  <c r="X28" i="9"/>
  <c r="Z28" i="9" s="1"/>
  <c r="AA28" i="9" s="1"/>
  <c r="V24" i="16"/>
  <c r="X30" i="9"/>
  <c r="Z30" i="9" s="1"/>
  <c r="V26" i="16"/>
  <c r="X31" i="9"/>
  <c r="Z31" i="9" s="1"/>
  <c r="V27" i="16"/>
  <c r="AA357" i="9"/>
  <c r="AC357" i="9" s="1"/>
  <c r="L352" i="15" s="1"/>
  <c r="AA80" i="9"/>
  <c r="AC80" i="9" s="1"/>
  <c r="L75" i="15" s="1"/>
  <c r="AA152" i="9"/>
  <c r="AC152" i="9" s="1"/>
  <c r="L147" i="15" s="1"/>
  <c r="AA468" i="9"/>
  <c r="AC468" i="9" s="1"/>
  <c r="L463" i="15" s="1"/>
  <c r="AA447" i="9"/>
  <c r="AC447" i="9" s="1"/>
  <c r="L442" i="15" s="1"/>
  <c r="AG301" i="9"/>
  <c r="AG391" i="9"/>
  <c r="V388" i="16"/>
  <c r="AA210" i="9"/>
  <c r="AC210" i="9" s="1"/>
  <c r="L205" i="15" s="1"/>
  <c r="AA333" i="9"/>
  <c r="AC333" i="9" s="1"/>
  <c r="L328" i="15" s="1"/>
  <c r="AA132" i="9"/>
  <c r="AC132" i="9" s="1"/>
  <c r="L127" i="15" s="1"/>
  <c r="V80" i="16"/>
  <c r="AA162" i="9"/>
  <c r="AC162" i="9" s="1"/>
  <c r="L157" i="15" s="1"/>
  <c r="AA363" i="9"/>
  <c r="AC363" i="9" s="1"/>
  <c r="L358" i="15" s="1"/>
  <c r="AA462" i="9"/>
  <c r="AC462" i="9" s="1"/>
  <c r="L457" i="15" s="1"/>
  <c r="AA490" i="9"/>
  <c r="AC490" i="9" s="1"/>
  <c r="L485" i="15" s="1"/>
  <c r="V389" i="16"/>
  <c r="AA238" i="9"/>
  <c r="AC238" i="9" s="1"/>
  <c r="L233" i="15" s="1"/>
  <c r="AA125" i="9"/>
  <c r="AC125" i="9" s="1"/>
  <c r="L120" i="15" s="1"/>
  <c r="AA172" i="9"/>
  <c r="AC172" i="9" s="1"/>
  <c r="L167" i="15" s="1"/>
  <c r="AA130" i="9"/>
  <c r="AC130" i="9" s="1"/>
  <c r="L125" i="15" s="1"/>
  <c r="AA253" i="9"/>
  <c r="AC253" i="9" s="1"/>
  <c r="L248" i="15" s="1"/>
  <c r="AA443" i="9"/>
  <c r="AC443" i="9" s="1"/>
  <c r="L438" i="15" s="1"/>
  <c r="AA380" i="9"/>
  <c r="AC380" i="9" s="1"/>
  <c r="L375" i="15" s="1"/>
  <c r="AA265" i="9"/>
  <c r="AC265" i="9" s="1"/>
  <c r="L260" i="15" s="1"/>
  <c r="AA433" i="9"/>
  <c r="AC433" i="9" s="1"/>
  <c r="L428" i="15" s="1"/>
  <c r="AA355" i="9"/>
  <c r="AC355" i="9" s="1"/>
  <c r="L350" i="15" s="1"/>
  <c r="AA326" i="9"/>
  <c r="AC326" i="9" s="1"/>
  <c r="L321" i="15" s="1"/>
  <c r="AA397" i="9"/>
  <c r="AC397" i="9" s="1"/>
  <c r="L392" i="15" s="1"/>
  <c r="AA340" i="9"/>
  <c r="AC340" i="9" s="1"/>
  <c r="L335" i="15" s="1"/>
  <c r="AA436" i="9"/>
  <c r="AC436" i="9" s="1"/>
  <c r="L431" i="15" s="1"/>
  <c r="AA195" i="9"/>
  <c r="AC195" i="9" s="1"/>
  <c r="L190" i="15" s="1"/>
  <c r="AA184" i="9"/>
  <c r="AC184" i="9" s="1"/>
  <c r="L179" i="15" s="1"/>
  <c r="AA503" i="9"/>
  <c r="AC503" i="9" s="1"/>
  <c r="L498" i="15" s="1"/>
  <c r="AA198" i="9"/>
  <c r="AC198" i="9" s="1"/>
  <c r="L193" i="15" s="1"/>
  <c r="AA102" i="9"/>
  <c r="AC102" i="9" s="1"/>
  <c r="L97" i="15" s="1"/>
  <c r="AA247" i="9"/>
  <c r="AC247" i="9" s="1"/>
  <c r="L242" i="15" s="1"/>
  <c r="AA497" i="9"/>
  <c r="AC497" i="9" s="1"/>
  <c r="L492" i="15" s="1"/>
  <c r="AA292" i="9"/>
  <c r="AC292" i="9" s="1"/>
  <c r="L287" i="15" s="1"/>
  <c r="AA270" i="9"/>
  <c r="AC270" i="9" s="1"/>
  <c r="L265" i="15" s="1"/>
  <c r="AA185" i="9"/>
  <c r="AC185" i="9" s="1"/>
  <c r="L180" i="15" s="1"/>
  <c r="AA276" i="9"/>
  <c r="AC276" i="9" s="1"/>
  <c r="L271" i="15" s="1"/>
  <c r="AA115" i="9"/>
  <c r="AC115" i="9" s="1"/>
  <c r="L110" i="15" s="1"/>
  <c r="V298" i="16"/>
  <c r="X452" i="9"/>
  <c r="Z452" i="9" s="1"/>
  <c r="AA452" i="9" s="1"/>
  <c r="AG452" i="9"/>
  <c r="V449" i="16"/>
  <c r="AG331" i="9"/>
  <c r="AA294" i="9"/>
  <c r="AC294" i="9" s="1"/>
  <c r="L289" i="15" s="1"/>
  <c r="AA188" i="9"/>
  <c r="AC188" i="9" s="1"/>
  <c r="L183" i="15" s="1"/>
  <c r="AA367" i="9"/>
  <c r="AC367" i="9" s="1"/>
  <c r="L362" i="15" s="1"/>
  <c r="AA105" i="9"/>
  <c r="AC105" i="9" s="1"/>
  <c r="L100" i="15" s="1"/>
  <c r="AA318" i="9"/>
  <c r="AC318" i="9" s="1"/>
  <c r="L313" i="15" s="1"/>
  <c r="AA479" i="9"/>
  <c r="AC479" i="9" s="1"/>
  <c r="L474" i="15" s="1"/>
  <c r="AA144" i="9"/>
  <c r="AC144" i="9" s="1"/>
  <c r="L139" i="15" s="1"/>
  <c r="AA156" i="9"/>
  <c r="AC156" i="9" s="1"/>
  <c r="L151" i="15" s="1"/>
  <c r="AA358" i="9"/>
  <c r="AC358" i="9" s="1"/>
  <c r="L353" i="15" s="1"/>
  <c r="AA371" i="9"/>
  <c r="AC371" i="9" s="1"/>
  <c r="L366" i="15" s="1"/>
  <c r="AA350" i="9"/>
  <c r="AC350" i="9" s="1"/>
  <c r="L345" i="15" s="1"/>
  <c r="AA149" i="9"/>
  <c r="AC149" i="9" s="1"/>
  <c r="L144" i="15" s="1"/>
  <c r="AA96" i="9"/>
  <c r="AC96" i="9" s="1"/>
  <c r="L91" i="15" s="1"/>
  <c r="AA224" i="9"/>
  <c r="AC224" i="9" s="1"/>
  <c r="L219" i="15" s="1"/>
  <c r="AA383" i="9"/>
  <c r="AC383" i="9" s="1"/>
  <c r="L378" i="15" s="1"/>
  <c r="AA310" i="9"/>
  <c r="AC310" i="9" s="1"/>
  <c r="L305" i="15" s="1"/>
  <c r="AG434" i="9"/>
  <c r="AA159" i="9"/>
  <c r="AC159" i="9" s="1"/>
  <c r="L154" i="15" s="1"/>
  <c r="AA362" i="9"/>
  <c r="AC362" i="9" s="1"/>
  <c r="L357" i="15" s="1"/>
  <c r="AA390" i="9"/>
  <c r="AC390" i="9" s="1"/>
  <c r="L385" i="15" s="1"/>
  <c r="AA182" i="9"/>
  <c r="AC182" i="9" s="1"/>
  <c r="L177" i="15" s="1"/>
  <c r="AA315" i="9"/>
  <c r="AC315" i="9" s="1"/>
  <c r="L310" i="15" s="1"/>
  <c r="AG88" i="9"/>
  <c r="AA254" i="9"/>
  <c r="AC254" i="9" s="1"/>
  <c r="L249" i="15" s="1"/>
  <c r="AA348" i="9"/>
  <c r="AC348" i="9" s="1"/>
  <c r="L343" i="15" s="1"/>
  <c r="AA453" i="9"/>
  <c r="AC453" i="9" s="1"/>
  <c r="L448" i="15" s="1"/>
  <c r="AA122" i="9"/>
  <c r="AC122" i="9" s="1"/>
  <c r="L117" i="15" s="1"/>
  <c r="AG404" i="9"/>
  <c r="AA410" i="9"/>
  <c r="AC410" i="9" s="1"/>
  <c r="L405" i="15" s="1"/>
  <c r="AA441" i="9"/>
  <c r="AC441" i="9" s="1"/>
  <c r="L436" i="15" s="1"/>
  <c r="AA90" i="9"/>
  <c r="AC90" i="9" s="1"/>
  <c r="L85" i="15" s="1"/>
  <c r="AA123" i="9"/>
  <c r="AC123" i="9" s="1"/>
  <c r="L118" i="15" s="1"/>
  <c r="AA242" i="9"/>
  <c r="AC242" i="9" s="1"/>
  <c r="L237" i="15" s="1"/>
  <c r="AA299" i="9"/>
  <c r="AC299" i="9" s="1"/>
  <c r="L294" i="15" s="1"/>
  <c r="AA291" i="9"/>
  <c r="AC291" i="9" s="1"/>
  <c r="L286" i="15" s="1"/>
  <c r="AA429" i="9"/>
  <c r="AC429" i="9" s="1"/>
  <c r="L424" i="15" s="1"/>
  <c r="AA112" i="9"/>
  <c r="AC112" i="9" s="1"/>
  <c r="L107" i="15" s="1"/>
  <c r="X444" i="9"/>
  <c r="Z444" i="9" s="1"/>
  <c r="AA444" i="9" s="1"/>
  <c r="V441" i="16"/>
  <c r="AG444" i="9"/>
  <c r="AA179" i="9"/>
  <c r="AC179" i="9" s="1"/>
  <c r="L174" i="15" s="1"/>
  <c r="V328" i="16"/>
  <c r="AA141" i="9"/>
  <c r="AC141" i="9" s="1"/>
  <c r="L136" i="15" s="1"/>
  <c r="AA306" i="9"/>
  <c r="AC306" i="9" s="1"/>
  <c r="L301" i="15" s="1"/>
  <c r="AA87" i="9"/>
  <c r="AC87" i="9" s="1"/>
  <c r="L82" i="15" s="1"/>
  <c r="AA246" i="9"/>
  <c r="AC246" i="9" s="1"/>
  <c r="L241" i="15" s="1"/>
  <c r="AA304" i="9"/>
  <c r="AC304" i="9" s="1"/>
  <c r="L299" i="15" s="1"/>
  <c r="AA445" i="9"/>
  <c r="AC445" i="9" s="1"/>
  <c r="L440" i="15" s="1"/>
  <c r="AA107" i="9"/>
  <c r="AC107" i="9" s="1"/>
  <c r="L102" i="15" s="1"/>
  <c r="AA450" i="9"/>
  <c r="AC450" i="9" s="1"/>
  <c r="L445" i="15" s="1"/>
  <c r="AA308" i="9"/>
  <c r="AC308" i="9" s="1"/>
  <c r="L303" i="15" s="1"/>
  <c r="AA216" i="9"/>
  <c r="AC216" i="9" s="1"/>
  <c r="L211" i="15" s="1"/>
  <c r="AA473" i="9"/>
  <c r="AC473" i="9" s="1"/>
  <c r="L468" i="15" s="1"/>
  <c r="AA109" i="9"/>
  <c r="AC109" i="9" s="1"/>
  <c r="L104" i="15" s="1"/>
  <c r="AA191" i="9"/>
  <c r="AC191" i="9" s="1"/>
  <c r="L186" i="15" s="1"/>
  <c r="AA233" i="9"/>
  <c r="AC233" i="9" s="1"/>
  <c r="L228" i="15" s="1"/>
  <c r="AA322" i="9"/>
  <c r="AC322" i="9" s="1"/>
  <c r="L317" i="15" s="1"/>
  <c r="AA290" i="9"/>
  <c r="AC290" i="9" s="1"/>
  <c r="L285" i="15" s="1"/>
  <c r="AA426" i="9"/>
  <c r="AC426" i="9" s="1"/>
  <c r="L421" i="15" s="1"/>
  <c r="AA377" i="9"/>
  <c r="AC377" i="9" s="1"/>
  <c r="L372" i="15" s="1"/>
  <c r="AA285" i="9"/>
  <c r="AC285" i="9" s="1"/>
  <c r="L280" i="15" s="1"/>
  <c r="AA89" i="9"/>
  <c r="AC89" i="9" s="1"/>
  <c r="L84" i="15" s="1"/>
  <c r="AA368" i="9"/>
  <c r="AC368" i="9" s="1"/>
  <c r="L363" i="15" s="1"/>
  <c r="AA192" i="9"/>
  <c r="AC192" i="9" s="1"/>
  <c r="L187" i="15" s="1"/>
  <c r="AA231" i="9"/>
  <c r="AC231" i="9" s="1"/>
  <c r="L226" i="15" s="1"/>
  <c r="V431" i="16"/>
  <c r="AA77" i="9"/>
  <c r="AC77" i="9" s="1"/>
  <c r="L72" i="15" s="1"/>
  <c r="AA205" i="9"/>
  <c r="AC205" i="9" s="1"/>
  <c r="L200" i="15" s="1"/>
  <c r="AA81" i="9"/>
  <c r="AC81" i="9" s="1"/>
  <c r="L76" i="15" s="1"/>
  <c r="AA84" i="9"/>
  <c r="AC84" i="9" s="1"/>
  <c r="L79" i="15" s="1"/>
  <c r="AA257" i="9"/>
  <c r="AC257" i="9" s="1"/>
  <c r="L252" i="15" s="1"/>
  <c r="AA421" i="9"/>
  <c r="AC421" i="9" s="1"/>
  <c r="L416" i="15" s="1"/>
  <c r="AA402" i="9"/>
  <c r="AC402" i="9" s="1"/>
  <c r="L397" i="15" s="1"/>
  <c r="AA435" i="9"/>
  <c r="AC435" i="9" s="1"/>
  <c r="L430" i="15" s="1"/>
  <c r="AA85" i="9"/>
  <c r="AC85" i="9" s="1"/>
  <c r="L80" i="15" s="1"/>
  <c r="AA215" i="9"/>
  <c r="AC215" i="9" s="1"/>
  <c r="L210" i="15" s="1"/>
  <c r="AA475" i="9"/>
  <c r="AC475" i="9" s="1"/>
  <c r="L470" i="15" s="1"/>
  <c r="AA311" i="9"/>
  <c r="AC311" i="9" s="1"/>
  <c r="L306" i="15" s="1"/>
  <c r="AA465" i="9"/>
  <c r="AC465" i="9" s="1"/>
  <c r="L460" i="15" s="1"/>
  <c r="AA117" i="9"/>
  <c r="AC117" i="9" s="1"/>
  <c r="L112" i="15" s="1"/>
  <c r="AA372" i="9"/>
  <c r="AC372" i="9" s="1"/>
  <c r="L367" i="15" s="1"/>
  <c r="V85" i="16"/>
  <c r="AA229" i="9"/>
  <c r="AC229" i="9" s="1"/>
  <c r="L224" i="15" s="1"/>
  <c r="AA114" i="9"/>
  <c r="AC114" i="9" s="1"/>
  <c r="L109" i="15" s="1"/>
  <c r="AA259" i="9"/>
  <c r="AC259" i="9" s="1"/>
  <c r="L254" i="15" s="1"/>
  <c r="AA379" i="9"/>
  <c r="AC379" i="9" s="1"/>
  <c r="L374" i="15" s="1"/>
  <c r="AA303" i="9"/>
  <c r="AC303" i="9" s="1"/>
  <c r="L298" i="15" s="1"/>
  <c r="AA230" i="9"/>
  <c r="AC230" i="9" s="1"/>
  <c r="L225" i="15" s="1"/>
  <c r="AA389" i="9"/>
  <c r="AC389" i="9" s="1"/>
  <c r="L384" i="15" s="1"/>
  <c r="AA351" i="9"/>
  <c r="AC351" i="9" s="1"/>
  <c r="L346" i="15" s="1"/>
  <c r="AA169" i="9"/>
  <c r="AC169" i="9" s="1"/>
  <c r="L164" i="15" s="1"/>
  <c r="AA275" i="9"/>
  <c r="AC275" i="9" s="1"/>
  <c r="L270" i="15" s="1"/>
  <c r="AA118" i="9"/>
  <c r="AC118" i="9" s="1"/>
  <c r="L113" i="15" s="1"/>
  <c r="V401" i="16"/>
  <c r="AA127" i="9"/>
  <c r="AC127" i="9" s="1"/>
  <c r="L122" i="15" s="1"/>
  <c r="AA110" i="9"/>
  <c r="AC110" i="9" s="1"/>
  <c r="L105" i="15" s="1"/>
  <c r="AA225" i="9"/>
  <c r="AC225" i="9" s="1"/>
  <c r="L220" i="15" s="1"/>
  <c r="AA243" i="9"/>
  <c r="AC243" i="9" s="1"/>
  <c r="L238" i="15" s="1"/>
  <c r="AA164" i="9"/>
  <c r="AC164" i="9" s="1"/>
  <c r="L159" i="15" s="1"/>
  <c r="AA319" i="9"/>
  <c r="AC319" i="9" s="1"/>
  <c r="L314" i="15" s="1"/>
  <c r="AA451" i="9"/>
  <c r="AC451" i="9" s="1"/>
  <c r="L446" i="15" s="1"/>
  <c r="AA459" i="9"/>
  <c r="AC459" i="9" s="1"/>
  <c r="L454" i="15" s="1"/>
  <c r="AA128" i="9"/>
  <c r="AC128" i="9" s="1"/>
  <c r="L123" i="15" s="1"/>
  <c r="AA492" i="9"/>
  <c r="AC492" i="9" s="1"/>
  <c r="L487" i="15" s="1"/>
  <c r="AA499" i="9"/>
  <c r="AC499" i="9" s="1"/>
  <c r="L494" i="15" s="1"/>
  <c r="AA279" i="9"/>
  <c r="AC279" i="9" s="1"/>
  <c r="L274" i="15" s="1"/>
  <c r="AA384" i="9"/>
  <c r="AC384" i="9" s="1"/>
  <c r="L379" i="15" s="1"/>
  <c r="AA446" i="9"/>
  <c r="AC446" i="9" s="1"/>
  <c r="L441" i="15" s="1"/>
  <c r="AA271" i="9"/>
  <c r="AC271" i="9" s="1"/>
  <c r="L266" i="15" s="1"/>
  <c r="AA175" i="9"/>
  <c r="AC175" i="9" s="1"/>
  <c r="L170" i="15" s="1"/>
  <c r="AA220" i="9"/>
  <c r="AC220" i="9" s="1"/>
  <c r="L215" i="15" s="1"/>
  <c r="AA324" i="9"/>
  <c r="AC324" i="9" s="1"/>
  <c r="L319" i="15" s="1"/>
  <c r="AA334" i="9"/>
  <c r="AC334" i="9" s="1"/>
  <c r="L329" i="15" s="1"/>
  <c r="AA297" i="9"/>
  <c r="AC297" i="9" s="1"/>
  <c r="L292" i="15" s="1"/>
  <c r="AA481" i="9"/>
  <c r="AC481" i="9" s="1"/>
  <c r="L476" i="15" s="1"/>
  <c r="AA414" i="9"/>
  <c r="AC414" i="9" s="1"/>
  <c r="L409" i="15" s="1"/>
  <c r="AA328" i="9"/>
  <c r="AC328" i="9" s="1"/>
  <c r="L323" i="15" s="1"/>
  <c r="AA407" i="9"/>
  <c r="AC407" i="9" s="1"/>
  <c r="L402" i="15" s="1"/>
  <c r="AA505" i="9"/>
  <c r="AC505" i="9" s="1"/>
  <c r="L500" i="15" s="1"/>
  <c r="AA365" i="9"/>
  <c r="AC365" i="9" s="1"/>
  <c r="L360" i="15" s="1"/>
  <c r="AA296" i="9"/>
  <c r="AC296" i="9" s="1"/>
  <c r="L291" i="15" s="1"/>
  <c r="AA369" i="9"/>
  <c r="AC369" i="9" s="1"/>
  <c r="L364" i="15" s="1"/>
  <c r="AA244" i="9"/>
  <c r="AC244" i="9" s="1"/>
  <c r="L239" i="15" s="1"/>
  <c r="X442" i="9"/>
  <c r="Z442" i="9" s="1"/>
  <c r="AA442" i="9" s="1"/>
  <c r="V439" i="16"/>
  <c r="AG442" i="9"/>
  <c r="AG83" i="9"/>
  <c r="AG155" i="9"/>
  <c r="AG392" i="9"/>
  <c r="AA217" i="9"/>
  <c r="AC217" i="9" s="1"/>
  <c r="L212" i="15" s="1"/>
  <c r="AA394" i="9"/>
  <c r="AC394" i="9" s="1"/>
  <c r="L389" i="15" s="1"/>
  <c r="AA398" i="9"/>
  <c r="AC398" i="9" s="1"/>
  <c r="L393" i="15" s="1"/>
  <c r="AL404" i="9"/>
  <c r="AL88" i="9"/>
  <c r="AF124" i="9"/>
  <c r="O121" i="16"/>
  <c r="O81" i="16"/>
  <c r="AF84" i="9"/>
  <c r="O408" i="16"/>
  <c r="AF411" i="9"/>
  <c r="O212" i="16"/>
  <c r="AF215" i="9"/>
  <c r="O378" i="16"/>
  <c r="AF381" i="9"/>
  <c r="O114" i="16"/>
  <c r="AF117" i="9"/>
  <c r="AF370" i="9"/>
  <c r="O367" i="16"/>
  <c r="V226" i="16"/>
  <c r="AG229" i="9"/>
  <c r="AG254" i="9"/>
  <c r="V251" i="16"/>
  <c r="V437" i="16"/>
  <c r="AG440" i="9"/>
  <c r="V290" i="16"/>
  <c r="AG293" i="9"/>
  <c r="V454" i="16"/>
  <c r="AG457" i="9"/>
  <c r="V272" i="16"/>
  <c r="AG275" i="9"/>
  <c r="O218" i="16"/>
  <c r="AF221" i="9"/>
  <c r="O240" i="16"/>
  <c r="AF243" i="9"/>
  <c r="AF178" i="9"/>
  <c r="O175" i="16"/>
  <c r="O281" i="16"/>
  <c r="AF284" i="9"/>
  <c r="O456" i="16"/>
  <c r="AF459" i="9"/>
  <c r="AF503" i="9"/>
  <c r="O500" i="16"/>
  <c r="O496" i="16"/>
  <c r="AF499" i="9"/>
  <c r="O147" i="16"/>
  <c r="AF150" i="9"/>
  <c r="AF323" i="9"/>
  <c r="O320" i="16"/>
  <c r="O443" i="16"/>
  <c r="AF446" i="9"/>
  <c r="V195" i="16"/>
  <c r="AG198" i="9"/>
  <c r="V110" i="16"/>
  <c r="AG113" i="9"/>
  <c r="V217" i="16"/>
  <c r="AG220" i="9"/>
  <c r="V294" i="16"/>
  <c r="AG297" i="9"/>
  <c r="V129" i="16"/>
  <c r="AG132" i="9"/>
  <c r="V83" i="16"/>
  <c r="AG86" i="9"/>
  <c r="AG296" i="9"/>
  <c r="V293" i="16"/>
  <c r="V97" i="16"/>
  <c r="AG100" i="9"/>
  <c r="V366" i="16"/>
  <c r="AG369" i="9"/>
  <c r="O72" i="16"/>
  <c r="AF75" i="9"/>
  <c r="V99" i="16"/>
  <c r="AG102" i="9"/>
  <c r="V202" i="16"/>
  <c r="AG205" i="9"/>
  <c r="V204" i="16"/>
  <c r="AG207" i="9"/>
  <c r="V390" i="16"/>
  <c r="AG393" i="9"/>
  <c r="V472" i="16"/>
  <c r="AG475" i="9"/>
  <c r="AG423" i="9"/>
  <c r="V367" i="16"/>
  <c r="AG370" i="9"/>
  <c r="O181" i="16"/>
  <c r="AF184" i="9"/>
  <c r="O186" i="16"/>
  <c r="AF189" i="9"/>
  <c r="O143" i="16"/>
  <c r="AF146" i="9"/>
  <c r="O383" i="16"/>
  <c r="AF386" i="9"/>
  <c r="O398" i="16"/>
  <c r="AF401" i="9"/>
  <c r="O450" i="16"/>
  <c r="AF453" i="9"/>
  <c r="O227" i="16"/>
  <c r="AF230" i="9"/>
  <c r="AF82" i="9"/>
  <c r="O79" i="16"/>
  <c r="O477" i="16"/>
  <c r="AF480" i="9"/>
  <c r="O151" i="16"/>
  <c r="AF154" i="9"/>
  <c r="V240" i="16"/>
  <c r="AG243" i="9"/>
  <c r="V416" i="16"/>
  <c r="AG419" i="9"/>
  <c r="V266" i="16"/>
  <c r="AG269" i="9"/>
  <c r="V412" i="16"/>
  <c r="AG415" i="9"/>
  <c r="V147" i="16"/>
  <c r="AG150" i="9"/>
  <c r="V320" i="16"/>
  <c r="V268" i="16"/>
  <c r="AG271" i="9"/>
  <c r="O120" i="16"/>
  <c r="AF123" i="9"/>
  <c r="O274" i="16"/>
  <c r="AF277" i="9"/>
  <c r="AF228" i="9"/>
  <c r="O225" i="16"/>
  <c r="O236" i="16"/>
  <c r="AF239" i="9"/>
  <c r="O331" i="16"/>
  <c r="AF334" i="9"/>
  <c r="O422" i="16"/>
  <c r="AF425" i="9"/>
  <c r="O325" i="16"/>
  <c r="AF328" i="9"/>
  <c r="O173" i="16"/>
  <c r="AF176" i="9"/>
  <c r="O372" i="16"/>
  <c r="AF375" i="9"/>
  <c r="O244" i="16"/>
  <c r="AF247" i="9"/>
  <c r="O26" i="16"/>
  <c r="O74" i="16"/>
  <c r="AF77" i="9"/>
  <c r="O156" i="16"/>
  <c r="AF159" i="9"/>
  <c r="O78" i="16"/>
  <c r="AF81" i="9"/>
  <c r="AF209" i="9"/>
  <c r="O206" i="16"/>
  <c r="O335" i="16"/>
  <c r="AF338" i="9"/>
  <c r="O100" i="16"/>
  <c r="AF103" i="9"/>
  <c r="O254" i="16"/>
  <c r="AF257" i="9"/>
  <c r="O359" i="16"/>
  <c r="AF362" i="9"/>
  <c r="AF382" i="9"/>
  <c r="O379" i="16"/>
  <c r="O418" i="16"/>
  <c r="AF421" i="9"/>
  <c r="O399" i="16"/>
  <c r="AF402" i="9"/>
  <c r="AF85" i="9"/>
  <c r="O82" i="16"/>
  <c r="AF366" i="9"/>
  <c r="O363" i="16"/>
  <c r="O436" i="16"/>
  <c r="AF439" i="9"/>
  <c r="O308" i="16"/>
  <c r="AF311" i="9"/>
  <c r="AF465" i="9"/>
  <c r="O462" i="16"/>
  <c r="O179" i="16"/>
  <c r="AF182" i="9"/>
  <c r="AF201" i="9"/>
  <c r="O198" i="16"/>
  <c r="O312" i="16"/>
  <c r="AF315" i="9"/>
  <c r="AF424" i="9"/>
  <c r="O421" i="16"/>
  <c r="O369" i="16"/>
  <c r="AF372" i="9"/>
  <c r="O255" i="16"/>
  <c r="AF258" i="9"/>
  <c r="O130" i="16"/>
  <c r="AF133" i="9"/>
  <c r="V181" i="16"/>
  <c r="AG184" i="9"/>
  <c r="V105" i="16"/>
  <c r="AG108" i="9"/>
  <c r="V126" i="16"/>
  <c r="AG129" i="9"/>
  <c r="V111" i="16"/>
  <c r="AG114" i="9"/>
  <c r="V143" i="16"/>
  <c r="AG146" i="9"/>
  <c r="V275" i="16"/>
  <c r="AG278" i="9"/>
  <c r="V383" i="16"/>
  <c r="AG386" i="9"/>
  <c r="AG345" i="9"/>
  <c r="V342" i="16"/>
  <c r="V297" i="16"/>
  <c r="AG300" i="9"/>
  <c r="V419" i="16"/>
  <c r="AG422" i="9"/>
  <c r="V148" i="16"/>
  <c r="AG151" i="9"/>
  <c r="V450" i="16"/>
  <c r="AG453" i="9"/>
  <c r="V178" i="16"/>
  <c r="AG181" i="9"/>
  <c r="V373" i="16"/>
  <c r="AG376" i="9"/>
  <c r="V227" i="16"/>
  <c r="AG230" i="9"/>
  <c r="V386" i="16"/>
  <c r="AG389" i="9"/>
  <c r="V79" i="16"/>
  <c r="AG82" i="9"/>
  <c r="V348" i="16"/>
  <c r="AG351" i="9"/>
  <c r="V428" i="16"/>
  <c r="AG431" i="9"/>
  <c r="V477" i="16"/>
  <c r="AG480" i="9"/>
  <c r="O89" i="16"/>
  <c r="AF92" i="9"/>
  <c r="O170" i="16"/>
  <c r="AF173" i="9"/>
  <c r="O107" i="16"/>
  <c r="AF110" i="9"/>
  <c r="O222" i="16"/>
  <c r="AF225" i="9"/>
  <c r="O161" i="16"/>
  <c r="AF164" i="9"/>
  <c r="O219" i="16"/>
  <c r="AF222" i="9"/>
  <c r="O316" i="16"/>
  <c r="AF319" i="9"/>
  <c r="AF281" i="9"/>
  <c r="O278" i="16"/>
  <c r="O242" i="16"/>
  <c r="AF245" i="9"/>
  <c r="O448" i="16"/>
  <c r="AF451" i="9"/>
  <c r="O407" i="16"/>
  <c r="AF410" i="9"/>
  <c r="AF128" i="9"/>
  <c r="O125" i="16"/>
  <c r="O384" i="16"/>
  <c r="AF387" i="9"/>
  <c r="AF501" i="9"/>
  <c r="O498" i="16"/>
  <c r="AF353" i="9"/>
  <c r="O350" i="16"/>
  <c r="O489" i="16"/>
  <c r="AF492" i="9"/>
  <c r="O276" i="16"/>
  <c r="AF279" i="9"/>
  <c r="O381" i="16"/>
  <c r="AF384" i="9"/>
  <c r="AF327" i="9"/>
  <c r="O324" i="16"/>
  <c r="O87" i="16"/>
  <c r="AF90" i="9"/>
  <c r="O486" i="16"/>
  <c r="AF489" i="9"/>
  <c r="O309" i="16"/>
  <c r="AF312" i="9"/>
  <c r="O117" i="16"/>
  <c r="AF120" i="9"/>
  <c r="O338" i="16"/>
  <c r="AF341" i="9"/>
  <c r="V120" i="16"/>
  <c r="AG123" i="9"/>
  <c r="V274" i="16"/>
  <c r="AG277" i="9"/>
  <c r="AL331" i="9"/>
  <c r="V137" i="16"/>
  <c r="AG140" i="9"/>
  <c r="V174" i="16"/>
  <c r="AG177" i="9"/>
  <c r="V295" i="16"/>
  <c r="AG298" i="9"/>
  <c r="V236" i="16"/>
  <c r="AG239" i="9"/>
  <c r="V193" i="16"/>
  <c r="AG196" i="9"/>
  <c r="V331" i="16"/>
  <c r="AG334" i="9"/>
  <c r="V296" i="16"/>
  <c r="AG299" i="9"/>
  <c r="V478" i="16"/>
  <c r="AG481" i="9"/>
  <c r="V445" i="16"/>
  <c r="AG448" i="9"/>
  <c r="V325" i="16"/>
  <c r="AG328" i="9"/>
  <c r="V502" i="16"/>
  <c r="AG505" i="9"/>
  <c r="V288" i="16"/>
  <c r="AG291" i="9"/>
  <c r="V451" i="16"/>
  <c r="V173" i="16"/>
  <c r="AG176" i="9"/>
  <c r="V482" i="16"/>
  <c r="AG485" i="9"/>
  <c r="V372" i="16"/>
  <c r="AG375" i="9"/>
  <c r="V333" i="16"/>
  <c r="AG336" i="9"/>
  <c r="V232" i="16"/>
  <c r="AG235" i="9"/>
  <c r="V88" i="16"/>
  <c r="AG91" i="9"/>
  <c r="O215" i="16"/>
  <c r="AF218" i="9"/>
  <c r="V465" i="16"/>
  <c r="AG468" i="9"/>
  <c r="AG247" i="9"/>
  <c r="V244" i="16"/>
  <c r="V237" i="16"/>
  <c r="AG240" i="9"/>
  <c r="AF270" i="9"/>
  <c r="O267" i="16"/>
  <c r="O96" i="16"/>
  <c r="AF99" i="9"/>
  <c r="O273" i="16"/>
  <c r="AF276" i="9"/>
  <c r="O112" i="16"/>
  <c r="AF115" i="9"/>
  <c r="O160" i="16"/>
  <c r="AF163" i="9"/>
  <c r="O216" i="16"/>
  <c r="AF219" i="9"/>
  <c r="V280" i="16"/>
  <c r="AG283" i="9"/>
  <c r="V197" i="16"/>
  <c r="AG200" i="9"/>
  <c r="V474" i="16"/>
  <c r="AG477" i="9"/>
  <c r="O138" i="16"/>
  <c r="AF141" i="9"/>
  <c r="O75" i="16"/>
  <c r="AF78" i="9"/>
  <c r="AF190" i="9"/>
  <c r="O187" i="16"/>
  <c r="AF306" i="9"/>
  <c r="O303" i="16"/>
  <c r="O248" i="16"/>
  <c r="AF251" i="9"/>
  <c r="O243" i="16"/>
  <c r="AF246" i="9"/>
  <c r="AF335" i="9"/>
  <c r="O332" i="16"/>
  <c r="O302" i="16"/>
  <c r="AF305" i="9"/>
  <c r="O364" i="16"/>
  <c r="AF367" i="9"/>
  <c r="AF432" i="9"/>
  <c r="O429" i="16"/>
  <c r="O461" i="16"/>
  <c r="AF464" i="9"/>
  <c r="O326" i="16"/>
  <c r="AF329" i="9"/>
  <c r="O205" i="16"/>
  <c r="AF208" i="9"/>
  <c r="O299" i="16"/>
  <c r="AF302" i="9"/>
  <c r="O467" i="16"/>
  <c r="AF470" i="9"/>
  <c r="O104" i="16"/>
  <c r="AF107" i="9"/>
  <c r="AF449" i="9"/>
  <c r="O446" i="16"/>
  <c r="AF202" i="9"/>
  <c r="O199" i="16"/>
  <c r="O497" i="16"/>
  <c r="AF500" i="9"/>
  <c r="O200" i="16"/>
  <c r="AF203" i="9"/>
  <c r="O194" i="16"/>
  <c r="AF197" i="9"/>
  <c r="O487" i="16"/>
  <c r="AF490" i="9"/>
  <c r="V235" i="16"/>
  <c r="AG238" i="9"/>
  <c r="O76" i="16"/>
  <c r="AF79" i="9"/>
  <c r="O169" i="16"/>
  <c r="AF172" i="9"/>
  <c r="O91" i="16"/>
  <c r="AF94" i="9"/>
  <c r="O214" i="16"/>
  <c r="AF217" i="9"/>
  <c r="O127" i="16"/>
  <c r="AF130" i="9"/>
  <c r="O213" i="16"/>
  <c r="AF216" i="9"/>
  <c r="O260" i="16"/>
  <c r="AF263" i="9"/>
  <c r="O250" i="16"/>
  <c r="AF253" i="9"/>
  <c r="O391" i="16"/>
  <c r="AF394" i="9"/>
  <c r="O427" i="16"/>
  <c r="AF430" i="9"/>
  <c r="O403" i="16"/>
  <c r="AF406" i="9"/>
  <c r="AF106" i="9"/>
  <c r="O103" i="16"/>
  <c r="O377" i="16"/>
  <c r="AF380" i="9"/>
  <c r="O485" i="16"/>
  <c r="AF488" i="9"/>
  <c r="O349" i="16"/>
  <c r="AF352" i="9"/>
  <c r="AF473" i="9"/>
  <c r="O470" i="16"/>
  <c r="O262" i="16"/>
  <c r="AF265" i="9"/>
  <c r="AF349" i="9"/>
  <c r="O346" i="16"/>
  <c r="O322" i="16"/>
  <c r="AF325" i="9"/>
  <c r="O463" i="16"/>
  <c r="AF466" i="9"/>
  <c r="O385" i="16"/>
  <c r="AF388" i="9"/>
  <c r="O208" i="16"/>
  <c r="AF211" i="9"/>
  <c r="O493" i="16"/>
  <c r="AF496" i="9"/>
  <c r="V153" i="16"/>
  <c r="AG156" i="9"/>
  <c r="V230" i="16"/>
  <c r="AG233" i="9"/>
  <c r="AG322" i="9"/>
  <c r="V319" i="16"/>
  <c r="V270" i="16"/>
  <c r="AG273" i="9"/>
  <c r="V259" i="16"/>
  <c r="AG262" i="9"/>
  <c r="V340" i="16"/>
  <c r="AG343" i="9"/>
  <c r="V361" i="16"/>
  <c r="AG364" i="9"/>
  <c r="V402" i="16"/>
  <c r="AG405" i="9"/>
  <c r="V368" i="16"/>
  <c r="AG371" i="9"/>
  <c r="V351" i="16"/>
  <c r="AG354" i="9"/>
  <c r="V347" i="16"/>
  <c r="AG350" i="9"/>
  <c r="V306" i="16"/>
  <c r="AG309" i="9"/>
  <c r="V499" i="16"/>
  <c r="AG502" i="9"/>
  <c r="V146" i="16"/>
  <c r="AG149" i="9"/>
  <c r="V247" i="16"/>
  <c r="AG250" i="9"/>
  <c r="V313" i="16"/>
  <c r="AG316" i="9"/>
  <c r="V452" i="16"/>
  <c r="AG455" i="9"/>
  <c r="V221" i="16"/>
  <c r="AG224" i="9"/>
  <c r="V484" i="16"/>
  <c r="AG487" i="9"/>
  <c r="V249" i="16"/>
  <c r="AG252" i="9"/>
  <c r="V457" i="16"/>
  <c r="AG460" i="9"/>
  <c r="V108" i="16"/>
  <c r="AG111" i="9"/>
  <c r="V201" i="16"/>
  <c r="AG204" i="9"/>
  <c r="V142" i="16"/>
  <c r="AG145" i="9"/>
  <c r="V196" i="16"/>
  <c r="AG199" i="9"/>
  <c r="V291" i="16"/>
  <c r="AG294" i="9"/>
  <c r="V323" i="16"/>
  <c r="AG326" i="9"/>
  <c r="V310" i="16"/>
  <c r="AG313" i="9"/>
  <c r="V406" i="16"/>
  <c r="V424" i="16"/>
  <c r="AG427" i="9"/>
  <c r="V159" i="16"/>
  <c r="AG162" i="9"/>
  <c r="V466" i="16"/>
  <c r="AG469" i="9"/>
  <c r="V241" i="16"/>
  <c r="AG244" i="9"/>
  <c r="V375" i="16"/>
  <c r="AG378" i="9"/>
  <c r="V98" i="16"/>
  <c r="AG101" i="9"/>
  <c r="V444" i="16"/>
  <c r="AG447" i="9"/>
  <c r="V167" i="16"/>
  <c r="AG170" i="9"/>
  <c r="V491" i="16"/>
  <c r="AG494" i="9"/>
  <c r="V162" i="16"/>
  <c r="AG165" i="9"/>
  <c r="V183" i="16"/>
  <c r="AG186" i="9"/>
  <c r="V459" i="16"/>
  <c r="AG462" i="9"/>
  <c r="V165" i="16"/>
  <c r="AG168" i="9"/>
  <c r="V357" i="16"/>
  <c r="AG360" i="9"/>
  <c r="O168" i="16"/>
  <c r="AF171" i="9"/>
  <c r="O480" i="16"/>
  <c r="AF483" i="9"/>
  <c r="O184" i="16"/>
  <c r="AF187" i="9"/>
  <c r="AF428" i="9"/>
  <c r="O425" i="16"/>
  <c r="AF248" i="9"/>
  <c r="O245" i="16"/>
  <c r="O433" i="16"/>
  <c r="AF436" i="9"/>
  <c r="O77" i="16"/>
  <c r="AF80" i="9"/>
  <c r="V164" i="16"/>
  <c r="AG167" i="9"/>
  <c r="V207" i="16"/>
  <c r="AG210" i="9"/>
  <c r="O228" i="16"/>
  <c r="AF231" i="9"/>
  <c r="O330" i="16"/>
  <c r="AF333" i="9"/>
  <c r="O202" i="16"/>
  <c r="AF205" i="9"/>
  <c r="O204" i="16"/>
  <c r="AF207" i="9"/>
  <c r="O317" i="16"/>
  <c r="AF320" i="9"/>
  <c r="O432" i="16"/>
  <c r="AF435" i="9"/>
  <c r="AF390" i="9"/>
  <c r="O387" i="16"/>
  <c r="O420" i="16"/>
  <c r="AF423" i="9"/>
  <c r="O113" i="16"/>
  <c r="AF116" i="9"/>
  <c r="V135" i="16"/>
  <c r="AG138" i="9"/>
  <c r="V190" i="16"/>
  <c r="AG193" i="9"/>
  <c r="V339" i="16"/>
  <c r="AG342" i="9"/>
  <c r="V300" i="16"/>
  <c r="AG303" i="9"/>
  <c r="V223" i="16"/>
  <c r="AG226" i="9"/>
  <c r="V392" i="16"/>
  <c r="AG395" i="9"/>
  <c r="O171" i="16"/>
  <c r="AF174" i="9"/>
  <c r="O231" i="16"/>
  <c r="AF234" i="9"/>
  <c r="O464" i="16"/>
  <c r="AF467" i="9"/>
  <c r="O416" i="16"/>
  <c r="AF419" i="9"/>
  <c r="O266" i="16"/>
  <c r="AF269" i="9"/>
  <c r="O284" i="16"/>
  <c r="AF287" i="9"/>
  <c r="O438" i="16"/>
  <c r="AF441" i="9"/>
  <c r="AF493" i="9"/>
  <c r="O490" i="16"/>
  <c r="V495" i="16"/>
  <c r="AG498" i="9"/>
  <c r="V172" i="16"/>
  <c r="AG175" i="9"/>
  <c r="V239" i="16"/>
  <c r="AG242" i="9"/>
  <c r="V285" i="16"/>
  <c r="AG288" i="9"/>
  <c r="V411" i="16"/>
  <c r="AG414" i="9"/>
  <c r="V404" i="16"/>
  <c r="AG407" i="9"/>
  <c r="V362" i="16"/>
  <c r="AG365" i="9"/>
  <c r="V405" i="16"/>
  <c r="AG408" i="9"/>
  <c r="V426" i="16"/>
  <c r="AG429" i="9"/>
  <c r="V109" i="16"/>
  <c r="AG112" i="9"/>
  <c r="V494" i="16"/>
  <c r="AG497" i="9"/>
  <c r="V336" i="16"/>
  <c r="AG339" i="9"/>
  <c r="V317" i="16"/>
  <c r="AG320" i="9"/>
  <c r="V212" i="16"/>
  <c r="AG215" i="9"/>
  <c r="V252" i="16"/>
  <c r="AG255" i="9"/>
  <c r="V378" i="16"/>
  <c r="AG381" i="9"/>
  <c r="V118" i="16"/>
  <c r="AG121" i="9"/>
  <c r="V113" i="16"/>
  <c r="AG116" i="9"/>
  <c r="O105" i="16"/>
  <c r="AF108" i="9"/>
  <c r="AF114" i="9"/>
  <c r="O111" i="16"/>
  <c r="AF278" i="9"/>
  <c r="O275" i="16"/>
  <c r="O342" i="16"/>
  <c r="AF345" i="9"/>
  <c r="O419" i="16"/>
  <c r="AF422" i="9"/>
  <c r="O148" i="16"/>
  <c r="AF151" i="9"/>
  <c r="O373" i="16"/>
  <c r="AF376" i="9"/>
  <c r="O386" i="16"/>
  <c r="AF389" i="9"/>
  <c r="O428" i="16"/>
  <c r="AF431" i="9"/>
  <c r="O269" i="16"/>
  <c r="AF272" i="9"/>
  <c r="V124" i="16"/>
  <c r="AG127" i="9"/>
  <c r="AG459" i="9"/>
  <c r="V456" i="16"/>
  <c r="V284" i="16"/>
  <c r="AG287" i="9"/>
  <c r="V496" i="16"/>
  <c r="AG499" i="9"/>
  <c r="V490" i="16"/>
  <c r="AG493" i="9"/>
  <c r="V443" i="16"/>
  <c r="AG446" i="9"/>
  <c r="O137" i="16"/>
  <c r="AF140" i="9"/>
  <c r="AF298" i="9"/>
  <c r="O295" i="16"/>
  <c r="O193" i="16"/>
  <c r="AF196" i="9"/>
  <c r="O478" i="16"/>
  <c r="AF481" i="9"/>
  <c r="O445" i="16"/>
  <c r="AF448" i="9"/>
  <c r="O502" i="16"/>
  <c r="AF505" i="9"/>
  <c r="O451" i="16"/>
  <c r="AF454" i="9"/>
  <c r="O482" i="16"/>
  <c r="AF485" i="9"/>
  <c r="O333" i="16"/>
  <c r="AF336" i="9"/>
  <c r="AF235" i="9"/>
  <c r="O232" i="16"/>
  <c r="V72" i="16"/>
  <c r="AG75" i="9"/>
  <c r="AF468" i="9"/>
  <c r="O465" i="16"/>
  <c r="AF476" i="9"/>
  <c r="O473" i="16"/>
  <c r="V74" i="16"/>
  <c r="AG77" i="9"/>
  <c r="V156" i="16"/>
  <c r="AG159" i="9"/>
  <c r="V78" i="16"/>
  <c r="AG81" i="9"/>
  <c r="V206" i="16"/>
  <c r="AG209" i="9"/>
  <c r="V335" i="16"/>
  <c r="AG338" i="9"/>
  <c r="V254" i="16"/>
  <c r="AG257" i="9"/>
  <c r="V359" i="16"/>
  <c r="AG362" i="9"/>
  <c r="V418" i="16"/>
  <c r="AG421" i="9"/>
  <c r="V399" i="16"/>
  <c r="AG402" i="9"/>
  <c r="V82" i="16"/>
  <c r="AG85" i="9"/>
  <c r="V363" i="16"/>
  <c r="AG366" i="9"/>
  <c r="V436" i="16"/>
  <c r="AG439" i="9"/>
  <c r="V308" i="16"/>
  <c r="AG311" i="9"/>
  <c r="V462" i="16"/>
  <c r="AG465" i="9"/>
  <c r="V179" i="16"/>
  <c r="AG182" i="9"/>
  <c r="V198" i="16"/>
  <c r="AG201" i="9"/>
  <c r="V312" i="16"/>
  <c r="AG315" i="9"/>
  <c r="V421" i="16"/>
  <c r="AG424" i="9"/>
  <c r="V369" i="16"/>
  <c r="AG372" i="9"/>
  <c r="V255" i="16"/>
  <c r="AG258" i="9"/>
  <c r="V130" i="16"/>
  <c r="AG133" i="9"/>
  <c r="O135" i="16"/>
  <c r="AF138" i="9"/>
  <c r="O140" i="16"/>
  <c r="AF143" i="9"/>
  <c r="O226" i="16"/>
  <c r="AF229" i="9"/>
  <c r="O190" i="16"/>
  <c r="AF193" i="9"/>
  <c r="AF314" i="9"/>
  <c r="O311" i="16"/>
  <c r="O256" i="16"/>
  <c r="AF259" i="9"/>
  <c r="O251" i="16"/>
  <c r="AF254" i="9"/>
  <c r="O339" i="16"/>
  <c r="AF342" i="9"/>
  <c r="O345" i="16"/>
  <c r="AF348" i="9"/>
  <c r="O376" i="16"/>
  <c r="AF379" i="9"/>
  <c r="AF440" i="9"/>
  <c r="O437" i="16"/>
  <c r="O25" i="16"/>
  <c r="O329" i="16"/>
  <c r="AF332" i="9"/>
  <c r="O290" i="16"/>
  <c r="AF293" i="9"/>
  <c r="O300" i="16"/>
  <c r="AF303" i="9"/>
  <c r="AF484" i="9"/>
  <c r="O481" i="16"/>
  <c r="AF122" i="9"/>
  <c r="O119" i="16"/>
  <c r="AF457" i="9"/>
  <c r="O454" i="16"/>
  <c r="O223" i="16"/>
  <c r="AF226" i="9"/>
  <c r="O166" i="16"/>
  <c r="AF169" i="9"/>
  <c r="O272" i="16"/>
  <c r="AF275" i="9"/>
  <c r="O115" i="16"/>
  <c r="AF118" i="9"/>
  <c r="O392" i="16"/>
  <c r="AF395" i="9"/>
  <c r="AG92" i="9"/>
  <c r="V89" i="16"/>
  <c r="V170" i="16"/>
  <c r="AG173" i="9"/>
  <c r="V107" i="16"/>
  <c r="AG110" i="9"/>
  <c r="V222" i="16"/>
  <c r="AG225" i="9"/>
  <c r="V161" i="16"/>
  <c r="AG164" i="9"/>
  <c r="V219" i="16"/>
  <c r="AG222" i="9"/>
  <c r="V316" i="16"/>
  <c r="AG319" i="9"/>
  <c r="V278" i="16"/>
  <c r="AG281" i="9"/>
  <c r="V242" i="16"/>
  <c r="AG245" i="9"/>
  <c r="V448" i="16"/>
  <c r="AG451" i="9"/>
  <c r="V407" i="16"/>
  <c r="AG410" i="9"/>
  <c r="V125" i="16"/>
  <c r="AG128" i="9"/>
  <c r="V384" i="16"/>
  <c r="AG387" i="9"/>
  <c r="V498" i="16"/>
  <c r="V350" i="16"/>
  <c r="AG353" i="9"/>
  <c r="V489" i="16"/>
  <c r="AG492" i="9"/>
  <c r="V276" i="16"/>
  <c r="AG279" i="9"/>
  <c r="V381" i="16"/>
  <c r="AG384" i="9"/>
  <c r="V324" i="16"/>
  <c r="AG327" i="9"/>
  <c r="V87" i="16"/>
  <c r="AG90" i="9"/>
  <c r="V486" i="16"/>
  <c r="AG489" i="9"/>
  <c r="V309" i="16"/>
  <c r="AG312" i="9"/>
  <c r="V338" i="16"/>
  <c r="AG341" i="9"/>
  <c r="AF198" i="9"/>
  <c r="O195" i="16"/>
  <c r="O495" i="16"/>
  <c r="AF498" i="9"/>
  <c r="AF93" i="9"/>
  <c r="O90" i="16"/>
  <c r="O172" i="16"/>
  <c r="AF175" i="9"/>
  <c r="O110" i="16"/>
  <c r="AF113" i="9"/>
  <c r="AF236" i="9"/>
  <c r="O233" i="16"/>
  <c r="AF220" i="9"/>
  <c r="O217" i="16"/>
  <c r="O239" i="16"/>
  <c r="AF242" i="9"/>
  <c r="O321" i="16"/>
  <c r="AF324" i="9"/>
  <c r="O294" i="16"/>
  <c r="AF297" i="9"/>
  <c r="O285" i="16"/>
  <c r="AF288" i="9"/>
  <c r="O453" i="16"/>
  <c r="AF456" i="9"/>
  <c r="O411" i="16"/>
  <c r="AF414" i="9"/>
  <c r="O129" i="16"/>
  <c r="AF132" i="9"/>
  <c r="O404" i="16"/>
  <c r="AF407" i="9"/>
  <c r="O83" i="16"/>
  <c r="AF86" i="9"/>
  <c r="AF365" i="9"/>
  <c r="O362" i="16"/>
  <c r="O293" i="16"/>
  <c r="AF296" i="9"/>
  <c r="AF408" i="9"/>
  <c r="O405" i="16"/>
  <c r="O97" i="16"/>
  <c r="AF100" i="9"/>
  <c r="O426" i="16"/>
  <c r="AF429" i="9"/>
  <c r="O95" i="16"/>
  <c r="AF98" i="9"/>
  <c r="O109" i="16"/>
  <c r="AF112" i="9"/>
  <c r="O366" i="16"/>
  <c r="AF369" i="9"/>
  <c r="O99" i="16"/>
  <c r="AF102" i="9"/>
  <c r="O494" i="16"/>
  <c r="AF497" i="9"/>
  <c r="O136" i="16"/>
  <c r="AF139" i="9"/>
  <c r="O289" i="16"/>
  <c r="AF292" i="9"/>
  <c r="V267" i="16"/>
  <c r="AG270" i="9"/>
  <c r="V96" i="16"/>
  <c r="AG99" i="9"/>
  <c r="V273" i="16"/>
  <c r="AG276" i="9"/>
  <c r="V112" i="16"/>
  <c r="AG115" i="9"/>
  <c r="V160" i="16"/>
  <c r="AG163" i="9"/>
  <c r="V216" i="16"/>
  <c r="AG219" i="9"/>
  <c r="AF136" i="9"/>
  <c r="O133" i="16"/>
  <c r="O128" i="16"/>
  <c r="AF131" i="9"/>
  <c r="O277" i="16"/>
  <c r="AF280" i="9"/>
  <c r="AF179" i="9"/>
  <c r="O176" i="16"/>
  <c r="V138" i="16"/>
  <c r="AG141" i="9"/>
  <c r="V75" i="16"/>
  <c r="AG78" i="9"/>
  <c r="V187" i="16"/>
  <c r="AG190" i="9"/>
  <c r="V303" i="16"/>
  <c r="AG306" i="9"/>
  <c r="V243" i="16"/>
  <c r="AG246" i="9"/>
  <c r="V332" i="16"/>
  <c r="V302" i="16"/>
  <c r="AG305" i="9"/>
  <c r="V364" i="16"/>
  <c r="AG367" i="9"/>
  <c r="V429" i="16"/>
  <c r="AG432" i="9"/>
  <c r="V461" i="16"/>
  <c r="AG464" i="9"/>
  <c r="V326" i="16"/>
  <c r="AG329" i="9"/>
  <c r="V205" i="16"/>
  <c r="AG208" i="9"/>
  <c r="V299" i="16"/>
  <c r="AG302" i="9"/>
  <c r="V467" i="16"/>
  <c r="AG470" i="9"/>
  <c r="V104" i="16"/>
  <c r="AG107" i="9"/>
  <c r="V199" i="16"/>
  <c r="AG202" i="9"/>
  <c r="V497" i="16"/>
  <c r="AG500" i="9"/>
  <c r="AG197" i="9"/>
  <c r="V194" i="16"/>
  <c r="V487" i="16"/>
  <c r="AG490" i="9"/>
  <c r="O341" i="16"/>
  <c r="AF344" i="9"/>
  <c r="V76" i="16"/>
  <c r="AG79" i="9"/>
  <c r="V169" i="16"/>
  <c r="AG172" i="9"/>
  <c r="V214" i="16"/>
  <c r="AG217" i="9"/>
  <c r="V127" i="16"/>
  <c r="AG130" i="9"/>
  <c r="V213" i="16"/>
  <c r="AG216" i="9"/>
  <c r="V260" i="16"/>
  <c r="AG263" i="9"/>
  <c r="V250" i="16"/>
  <c r="AG253" i="9"/>
  <c r="V391" i="16"/>
  <c r="AG394" i="9"/>
  <c r="AG430" i="9"/>
  <c r="V427" i="16"/>
  <c r="V403" i="16"/>
  <c r="AG406" i="9"/>
  <c r="V103" i="16"/>
  <c r="AG106" i="9"/>
  <c r="V377" i="16"/>
  <c r="AG380" i="9"/>
  <c r="V485" i="16"/>
  <c r="AG488" i="9"/>
  <c r="V349" i="16"/>
  <c r="AG352" i="9"/>
  <c r="V470" i="16"/>
  <c r="AG473" i="9"/>
  <c r="V262" i="16"/>
  <c r="AG265" i="9"/>
  <c r="V322" i="16"/>
  <c r="AG325" i="9"/>
  <c r="V463" i="16"/>
  <c r="V208" i="16"/>
  <c r="AG211" i="9"/>
  <c r="O106" i="16"/>
  <c r="AF109" i="9"/>
  <c r="O188" i="16"/>
  <c r="AF191" i="9"/>
  <c r="O139" i="16"/>
  <c r="AF142" i="9"/>
  <c r="O145" i="16"/>
  <c r="AF148" i="9"/>
  <c r="O177" i="16"/>
  <c r="AF180" i="9"/>
  <c r="AF290" i="9"/>
  <c r="O287" i="16"/>
  <c r="O258" i="16"/>
  <c r="AF261" i="9"/>
  <c r="AF358" i="9"/>
  <c r="O355" i="16"/>
  <c r="O304" i="16"/>
  <c r="AF307" i="9"/>
  <c r="O400" i="16"/>
  <c r="AF403" i="9"/>
  <c r="O423" i="16"/>
  <c r="AF426" i="9"/>
  <c r="O150" i="16"/>
  <c r="AF153" i="9"/>
  <c r="O458" i="16"/>
  <c r="AF461" i="9"/>
  <c r="O209" i="16"/>
  <c r="AF212" i="9"/>
  <c r="O374" i="16"/>
  <c r="AF377" i="9"/>
  <c r="O282" i="16"/>
  <c r="AF285" i="9"/>
  <c r="O393" i="16"/>
  <c r="AF396" i="9"/>
  <c r="O93" i="16"/>
  <c r="AF96" i="9"/>
  <c r="AF416" i="9"/>
  <c r="O413" i="16"/>
  <c r="O134" i="16"/>
  <c r="AF137" i="9"/>
  <c r="O86" i="16"/>
  <c r="AF89" i="9"/>
  <c r="O365" i="16"/>
  <c r="AF368" i="9"/>
  <c r="O189" i="16"/>
  <c r="AF192" i="9"/>
  <c r="O163" i="16"/>
  <c r="AF166" i="9"/>
  <c r="O380" i="16"/>
  <c r="AF383" i="9"/>
  <c r="O73" i="16"/>
  <c r="AF76" i="9"/>
  <c r="AF157" i="9"/>
  <c r="O154" i="16"/>
  <c r="O94" i="16"/>
  <c r="AF97" i="9"/>
  <c r="O211" i="16"/>
  <c r="AF214" i="9"/>
  <c r="O327" i="16"/>
  <c r="AF330" i="9"/>
  <c r="O286" i="16"/>
  <c r="AF289" i="9"/>
  <c r="O238" i="16"/>
  <c r="AF241" i="9"/>
  <c r="O356" i="16"/>
  <c r="AF359" i="9"/>
  <c r="AF374" i="9"/>
  <c r="O371" i="16"/>
  <c r="O410" i="16"/>
  <c r="AF413" i="9"/>
  <c r="AF398" i="9"/>
  <c r="O395" i="16"/>
  <c r="O29" i="16"/>
  <c r="O360" i="16"/>
  <c r="AF363" i="9"/>
  <c r="O382" i="16"/>
  <c r="AF385" i="9"/>
  <c r="O307" i="16"/>
  <c r="AF310" i="9"/>
  <c r="O314" i="16"/>
  <c r="AF317" i="9"/>
  <c r="O394" i="16"/>
  <c r="AF397" i="9"/>
  <c r="O337" i="16"/>
  <c r="AF340" i="9"/>
  <c r="AF286" i="9"/>
  <c r="O283" i="16"/>
  <c r="O468" i="16"/>
  <c r="AF471" i="9"/>
  <c r="O318" i="16"/>
  <c r="AF321" i="9"/>
  <c r="AF495" i="9"/>
  <c r="O492" i="16"/>
  <c r="AF412" i="9"/>
  <c r="O409" i="16"/>
  <c r="O149" i="16"/>
  <c r="AF152" i="9"/>
  <c r="V480" i="16"/>
  <c r="AG483" i="9"/>
  <c r="V184" i="16"/>
  <c r="AG187" i="9"/>
  <c r="V425" i="16"/>
  <c r="AG428" i="9"/>
  <c r="V245" i="16"/>
  <c r="AG248" i="9"/>
  <c r="V433" i="16"/>
  <c r="AG436" i="9"/>
  <c r="V77" i="16"/>
  <c r="AG80" i="9"/>
  <c r="O396" i="16"/>
  <c r="AF399" i="9"/>
  <c r="V228" i="16"/>
  <c r="AG231" i="9"/>
  <c r="V330" i="16"/>
  <c r="AG333" i="9"/>
  <c r="O224" i="16"/>
  <c r="AF227" i="9"/>
  <c r="AF339" i="9"/>
  <c r="O336" i="16"/>
  <c r="O472" i="16"/>
  <c r="AF475" i="9"/>
  <c r="O434" i="16"/>
  <c r="AF437" i="9"/>
  <c r="AG314" i="9"/>
  <c r="V345" i="16"/>
  <c r="AG348" i="9"/>
  <c r="V119" i="16"/>
  <c r="AG122" i="9"/>
  <c r="V115" i="16"/>
  <c r="AG118" i="9"/>
  <c r="O268" i="16"/>
  <c r="AF271" i="9"/>
  <c r="V289" i="16"/>
  <c r="AG292" i="9"/>
  <c r="O101" i="16"/>
  <c r="AF104" i="9"/>
  <c r="O182" i="16"/>
  <c r="AF185" i="9"/>
  <c r="O483" i="16"/>
  <c r="AF486" i="9"/>
  <c r="O353" i="16"/>
  <c r="AF356" i="9"/>
  <c r="V133" i="16"/>
  <c r="AG136" i="9"/>
  <c r="V128" i="16"/>
  <c r="AG131" i="9"/>
  <c r="V277" i="16"/>
  <c r="AG280" i="9"/>
  <c r="V176" i="16"/>
  <c r="AG179" i="9"/>
  <c r="O92" i="16"/>
  <c r="AF95" i="9"/>
  <c r="O185" i="16"/>
  <c r="AF188" i="9"/>
  <c r="O123" i="16"/>
  <c r="AF126" i="9"/>
  <c r="O234" i="16"/>
  <c r="AF237" i="9"/>
  <c r="O84" i="16"/>
  <c r="AF87" i="9"/>
  <c r="AF274" i="9"/>
  <c r="O271" i="16"/>
  <c r="O334" i="16"/>
  <c r="AF337" i="9"/>
  <c r="O301" i="16"/>
  <c r="AF304" i="9"/>
  <c r="O292" i="16"/>
  <c r="AF295" i="9"/>
  <c r="O469" i="16"/>
  <c r="AF472" i="9"/>
  <c r="O415" i="16"/>
  <c r="AF418" i="9"/>
  <c r="O131" i="16"/>
  <c r="AF134" i="9"/>
  <c r="O442" i="16"/>
  <c r="AF445" i="9"/>
  <c r="O102" i="16"/>
  <c r="AF105" i="9"/>
  <c r="O370" i="16"/>
  <c r="AF373" i="9"/>
  <c r="O315" i="16"/>
  <c r="AF318" i="9"/>
  <c r="O447" i="16"/>
  <c r="AF450" i="9"/>
  <c r="O344" i="16"/>
  <c r="AF347" i="9"/>
  <c r="O305" i="16"/>
  <c r="AF308" i="9"/>
  <c r="O476" i="16"/>
  <c r="AF479" i="9"/>
  <c r="O343" i="16"/>
  <c r="AF346" i="9"/>
  <c r="O122" i="16"/>
  <c r="AF125" i="9"/>
  <c r="O210" i="16"/>
  <c r="AF213" i="9"/>
  <c r="O158" i="16"/>
  <c r="AF161" i="9"/>
  <c r="AF232" i="9"/>
  <c r="O229" i="16"/>
  <c r="O220" i="16"/>
  <c r="AF223" i="9"/>
  <c r="O116" i="16"/>
  <c r="AF119" i="9"/>
  <c r="AF194" i="9"/>
  <c r="O191" i="16"/>
  <c r="AF282" i="9"/>
  <c r="O279" i="16"/>
  <c r="O435" i="16"/>
  <c r="AF438" i="9"/>
  <c r="O414" i="16"/>
  <c r="AF417" i="9"/>
  <c r="O440" i="16"/>
  <c r="AF443" i="9"/>
  <c r="O265" i="16"/>
  <c r="AF268" i="9"/>
  <c r="AF478" i="9"/>
  <c r="O475" i="16"/>
  <c r="O263" i="16"/>
  <c r="AF266" i="9"/>
  <c r="O397" i="16"/>
  <c r="AF400" i="9"/>
  <c r="O479" i="16"/>
  <c r="AF482" i="9"/>
  <c r="O430" i="16"/>
  <c r="AF433" i="9"/>
  <c r="AF144" i="9"/>
  <c r="O141" i="16"/>
  <c r="O488" i="16"/>
  <c r="AF491" i="9"/>
  <c r="AF135" i="9"/>
  <c r="O132" i="16"/>
  <c r="O28" i="16"/>
  <c r="O352" i="16"/>
  <c r="AF355" i="9"/>
  <c r="V106" i="16"/>
  <c r="AG109" i="9"/>
  <c r="V188" i="16"/>
  <c r="AG191" i="9"/>
  <c r="V139" i="16"/>
  <c r="AG142" i="9"/>
  <c r="V145" i="16"/>
  <c r="AG148" i="9"/>
  <c r="V177" i="16"/>
  <c r="AG180" i="9"/>
  <c r="V287" i="16"/>
  <c r="AG290" i="9"/>
  <c r="V355" i="16"/>
  <c r="AG358" i="9"/>
  <c r="V304" i="16"/>
  <c r="AG307" i="9"/>
  <c r="V423" i="16"/>
  <c r="AG426" i="9"/>
  <c r="V150" i="16"/>
  <c r="AG153" i="9"/>
  <c r="V458" i="16"/>
  <c r="AG461" i="9"/>
  <c r="V209" i="16"/>
  <c r="AG212" i="9"/>
  <c r="V374" i="16"/>
  <c r="AG377" i="9"/>
  <c r="V282" i="16"/>
  <c r="AG285" i="9"/>
  <c r="V393" i="16"/>
  <c r="AG396" i="9"/>
  <c r="V93" i="16"/>
  <c r="AG96" i="9"/>
  <c r="V413" i="16"/>
  <c r="AG416" i="9"/>
  <c r="V134" i="16"/>
  <c r="AG137" i="9"/>
  <c r="V86" i="16"/>
  <c r="AG89" i="9"/>
  <c r="AG368" i="9"/>
  <c r="V365" i="16"/>
  <c r="V189" i="16"/>
  <c r="AG192" i="9"/>
  <c r="V163" i="16"/>
  <c r="AG166" i="9"/>
  <c r="V380" i="16"/>
  <c r="AG383" i="9"/>
  <c r="V73" i="16"/>
  <c r="AG76" i="9"/>
  <c r="V94" i="16"/>
  <c r="AG97" i="9"/>
  <c r="V211" i="16"/>
  <c r="AG214" i="9"/>
  <c r="V327" i="16"/>
  <c r="AG330" i="9"/>
  <c r="AG289" i="9"/>
  <c r="V286" i="16"/>
  <c r="V238" i="16"/>
  <c r="V356" i="16"/>
  <c r="AG359" i="9"/>
  <c r="V371" i="16"/>
  <c r="AG374" i="9"/>
  <c r="V410" i="16"/>
  <c r="AG413" i="9"/>
  <c r="V395" i="16"/>
  <c r="AG398" i="9"/>
  <c r="V360" i="16"/>
  <c r="AG363" i="9"/>
  <c r="V382" i="16"/>
  <c r="AG385" i="9"/>
  <c r="V307" i="16"/>
  <c r="AG310" i="9"/>
  <c r="V314" i="16"/>
  <c r="AG317" i="9"/>
  <c r="V394" i="16"/>
  <c r="AG397" i="9"/>
  <c r="V337" i="16"/>
  <c r="AG340" i="9"/>
  <c r="V283" i="16"/>
  <c r="AG286" i="9"/>
  <c r="V468" i="16"/>
  <c r="V409" i="16"/>
  <c r="AG412" i="9"/>
  <c r="V149" i="16"/>
  <c r="AG152" i="9"/>
  <c r="AF264" i="9"/>
  <c r="O261" i="16"/>
  <c r="O501" i="16"/>
  <c r="AF504" i="9"/>
  <c r="AF420" i="9"/>
  <c r="O417" i="16"/>
  <c r="AF147" i="9"/>
  <c r="O144" i="16"/>
  <c r="AF357" i="9"/>
  <c r="O354" i="16"/>
  <c r="O192" i="16"/>
  <c r="AF195" i="9"/>
  <c r="O257" i="16"/>
  <c r="AF260" i="9"/>
  <c r="V396" i="16"/>
  <c r="AG399" i="9"/>
  <c r="AF256" i="9"/>
  <c r="O253" i="16"/>
  <c r="O155" i="16"/>
  <c r="AF158" i="9"/>
  <c r="O390" i="16"/>
  <c r="AF393" i="9"/>
  <c r="O252" i="16"/>
  <c r="AF255" i="9"/>
  <c r="O118" i="16"/>
  <c r="AF121" i="9"/>
  <c r="V256" i="16"/>
  <c r="AG259" i="9"/>
  <c r="V376" i="16"/>
  <c r="AG379" i="9"/>
  <c r="V481" i="16"/>
  <c r="V166" i="16"/>
  <c r="AG169" i="9"/>
  <c r="AF127" i="9"/>
  <c r="O124" i="16"/>
  <c r="O246" i="16"/>
  <c r="AF249" i="9"/>
  <c r="O412" i="16"/>
  <c r="AF415" i="9"/>
  <c r="O157" i="16"/>
  <c r="AF160" i="9"/>
  <c r="V321" i="16"/>
  <c r="AG324" i="9"/>
  <c r="V136" i="16"/>
  <c r="AG139" i="9"/>
  <c r="V155" i="16"/>
  <c r="AG158" i="9"/>
  <c r="V81" i="16"/>
  <c r="AG84" i="9"/>
  <c r="V432" i="16"/>
  <c r="AG435" i="9"/>
  <c r="V387" i="16"/>
  <c r="AG390" i="9"/>
  <c r="V114" i="16"/>
  <c r="AG117" i="9"/>
  <c r="O126" i="16"/>
  <c r="AF129" i="9"/>
  <c r="O297" i="16"/>
  <c r="AF300" i="9"/>
  <c r="O178" i="16"/>
  <c r="AF181" i="9"/>
  <c r="O348" i="16"/>
  <c r="AF351" i="9"/>
  <c r="V464" i="16"/>
  <c r="AG467" i="9"/>
  <c r="V500" i="16"/>
  <c r="AG503" i="9"/>
  <c r="V438" i="16"/>
  <c r="AG441" i="9"/>
  <c r="V157" i="16"/>
  <c r="AG160" i="9"/>
  <c r="O174" i="16"/>
  <c r="AF177" i="9"/>
  <c r="O296" i="16"/>
  <c r="AF299" i="9"/>
  <c r="O288" i="16"/>
  <c r="AF291" i="9"/>
  <c r="O264" i="16"/>
  <c r="AF267" i="9"/>
  <c r="O88" i="16"/>
  <c r="AF91" i="9"/>
  <c r="AF240" i="9"/>
  <c r="O237" i="16"/>
  <c r="V101" i="16"/>
  <c r="AG104" i="9"/>
  <c r="V182" i="16"/>
  <c r="AG185" i="9"/>
  <c r="V483" i="16"/>
  <c r="AG486" i="9"/>
  <c r="V353" i="16"/>
  <c r="AG356" i="9"/>
  <c r="O280" i="16"/>
  <c r="AF283" i="9"/>
  <c r="O197" i="16"/>
  <c r="AF200" i="9"/>
  <c r="O474" i="16"/>
  <c r="AF477" i="9"/>
  <c r="V92" i="16"/>
  <c r="AG95" i="9"/>
  <c r="V185" i="16"/>
  <c r="AG188" i="9"/>
  <c r="V123" i="16"/>
  <c r="AG126" i="9"/>
  <c r="V234" i="16"/>
  <c r="AG237" i="9"/>
  <c r="V84" i="16"/>
  <c r="AG87" i="9"/>
  <c r="V271" i="16"/>
  <c r="AG274" i="9"/>
  <c r="V301" i="16"/>
  <c r="AG304" i="9"/>
  <c r="V292" i="16"/>
  <c r="AG295" i="9"/>
  <c r="V469" i="16"/>
  <c r="AG472" i="9"/>
  <c r="V442" i="16"/>
  <c r="AG445" i="9"/>
  <c r="AG105" i="9"/>
  <c r="V102" i="16"/>
  <c r="V370" i="16"/>
  <c r="AG373" i="9"/>
  <c r="V315" i="16"/>
  <c r="AG318" i="9"/>
  <c r="V447" i="16"/>
  <c r="AG450" i="9"/>
  <c r="V344" i="16"/>
  <c r="AG347" i="9"/>
  <c r="V305" i="16"/>
  <c r="AG308" i="9"/>
  <c r="V476" i="16"/>
  <c r="AG479" i="9"/>
  <c r="V343" i="16"/>
  <c r="AG346" i="9"/>
  <c r="O235" i="16"/>
  <c r="AF238" i="9"/>
  <c r="V122" i="16"/>
  <c r="AG125" i="9"/>
  <c r="V210" i="16"/>
  <c r="AG213" i="9"/>
  <c r="V158" i="16"/>
  <c r="AG161" i="9"/>
  <c r="V229" i="16"/>
  <c r="AG232" i="9"/>
  <c r="V220" i="16"/>
  <c r="AG223" i="9"/>
  <c r="V191" i="16"/>
  <c r="AG194" i="9"/>
  <c r="V279" i="16"/>
  <c r="AG282" i="9"/>
  <c r="V414" i="16"/>
  <c r="AG417" i="9"/>
  <c r="V440" i="16"/>
  <c r="AG443" i="9"/>
  <c r="V265" i="16"/>
  <c r="AG268" i="9"/>
  <c r="V475" i="16"/>
  <c r="AG478" i="9"/>
  <c r="V263" i="16"/>
  <c r="AG266" i="9"/>
  <c r="V397" i="16"/>
  <c r="AG400" i="9"/>
  <c r="V479" i="16"/>
  <c r="AG482" i="9"/>
  <c r="V430" i="16"/>
  <c r="AG433" i="9"/>
  <c r="V141" i="16"/>
  <c r="AG144" i="9"/>
  <c r="V488" i="16"/>
  <c r="AG491" i="9"/>
  <c r="V132" i="16"/>
  <c r="AG135" i="9"/>
  <c r="V352" i="16"/>
  <c r="AG355" i="9"/>
  <c r="O153" i="16"/>
  <c r="AF156" i="9"/>
  <c r="O230" i="16"/>
  <c r="AF233" i="9"/>
  <c r="O203" i="16"/>
  <c r="AF206" i="9"/>
  <c r="O319" i="16"/>
  <c r="AF322" i="9"/>
  <c r="AF273" i="9"/>
  <c r="O270" i="16"/>
  <c r="O259" i="16"/>
  <c r="AF262" i="9"/>
  <c r="AF343" i="9"/>
  <c r="O340" i="16"/>
  <c r="O361" i="16"/>
  <c r="AF364" i="9"/>
  <c r="O402" i="16"/>
  <c r="AF405" i="9"/>
  <c r="O368" i="16"/>
  <c r="AF371" i="9"/>
  <c r="O30" i="16"/>
  <c r="O351" i="16"/>
  <c r="AF354" i="9"/>
  <c r="AF350" i="9"/>
  <c r="O347" i="16"/>
  <c r="O306" i="16"/>
  <c r="AF309" i="9"/>
  <c r="O499" i="16"/>
  <c r="AF502" i="9"/>
  <c r="AF149" i="9"/>
  <c r="O146" i="16"/>
  <c r="O460" i="16"/>
  <c r="AF463" i="9"/>
  <c r="O247" i="16"/>
  <c r="AF250" i="9"/>
  <c r="O313" i="16"/>
  <c r="AF316" i="9"/>
  <c r="O452" i="16"/>
  <c r="AF455" i="9"/>
  <c r="O221" i="16"/>
  <c r="AF224" i="9"/>
  <c r="O27" i="16"/>
  <c r="O484" i="16"/>
  <c r="AF487" i="9"/>
  <c r="AF252" i="9"/>
  <c r="O249" i="16"/>
  <c r="AF460" i="9"/>
  <c r="O457" i="16"/>
  <c r="O108" i="16"/>
  <c r="AF111" i="9"/>
  <c r="O201" i="16"/>
  <c r="AF204" i="9"/>
  <c r="O142" i="16"/>
  <c r="AF145" i="9"/>
  <c r="O180" i="16"/>
  <c r="AF183" i="9"/>
  <c r="O196" i="16"/>
  <c r="AF199" i="9"/>
  <c r="O291" i="16"/>
  <c r="AF294" i="9"/>
  <c r="O323" i="16"/>
  <c r="AF326" i="9"/>
  <c r="AF361" i="9"/>
  <c r="O358" i="16"/>
  <c r="O310" i="16"/>
  <c r="AF313" i="9"/>
  <c r="O406" i="16"/>
  <c r="AF409" i="9"/>
  <c r="O424" i="16"/>
  <c r="AF427" i="9"/>
  <c r="O159" i="16"/>
  <c r="AF162" i="9"/>
  <c r="O466" i="16"/>
  <c r="AF469" i="9"/>
  <c r="O241" i="16"/>
  <c r="AF244" i="9"/>
  <c r="O375" i="16"/>
  <c r="AF378" i="9"/>
  <c r="O98" i="16"/>
  <c r="AF101" i="9"/>
  <c r="O444" i="16"/>
  <c r="AF447" i="9"/>
  <c r="O167" i="16"/>
  <c r="AF170" i="9"/>
  <c r="O491" i="16"/>
  <c r="AF494" i="9"/>
  <c r="AF165" i="9"/>
  <c r="O162" i="16"/>
  <c r="O183" i="16"/>
  <c r="AF186" i="9"/>
  <c r="O459" i="16"/>
  <c r="AF462" i="9"/>
  <c r="O165" i="16"/>
  <c r="AF168" i="9"/>
  <c r="O357" i="16"/>
  <c r="AF360" i="9"/>
  <c r="V261" i="16"/>
  <c r="AG264" i="9"/>
  <c r="V501" i="16"/>
  <c r="AG504" i="9"/>
  <c r="V417" i="16"/>
  <c r="AG420" i="9"/>
  <c r="V144" i="16"/>
  <c r="AG147" i="9"/>
  <c r="V354" i="16"/>
  <c r="AG357" i="9"/>
  <c r="V192" i="16"/>
  <c r="AG195" i="9"/>
  <c r="V257" i="16"/>
  <c r="AG260" i="9"/>
  <c r="O164" i="16"/>
  <c r="AF167" i="9"/>
  <c r="O207" i="16"/>
  <c r="AF210" i="9"/>
  <c r="V253" i="16"/>
  <c r="AG256" i="9"/>
  <c r="AC434" i="9" l="1"/>
  <c r="L429" i="15" s="1"/>
  <c r="AL434" i="9"/>
  <c r="AC392" i="9"/>
  <c r="L387" i="15" s="1"/>
  <c r="AL392" i="9"/>
  <c r="AC458" i="9"/>
  <c r="L453" i="15" s="1"/>
  <c r="AL458" i="9"/>
  <c r="AG157" i="9"/>
  <c r="AG261" i="9"/>
  <c r="V311" i="16"/>
  <c r="AG496" i="9"/>
  <c r="AG94" i="9"/>
  <c r="AG218" i="9"/>
  <c r="AG463" i="9"/>
  <c r="AG476" i="9"/>
  <c r="AG267" i="9"/>
  <c r="AG425" i="9"/>
  <c r="AG228" i="9"/>
  <c r="AG249" i="9"/>
  <c r="AG98" i="9"/>
  <c r="X154" i="9"/>
  <c r="Z154" i="9" s="1"/>
  <c r="AA154" i="9" s="1"/>
  <c r="AC154" i="9" s="1"/>
  <c r="L149" i="15" s="1"/>
  <c r="X93" i="9"/>
  <c r="Z93" i="9" s="1"/>
  <c r="AA93" i="9" s="1"/>
  <c r="AC93" i="9" s="1"/>
  <c r="L88" i="15" s="1"/>
  <c r="X437" i="9"/>
  <c r="Z437" i="9" s="1"/>
  <c r="AA437" i="9" s="1"/>
  <c r="AC437" i="9" s="1"/>
  <c r="L432" i="15" s="1"/>
  <c r="X495" i="9"/>
  <c r="Z495" i="9" s="1"/>
  <c r="AA495" i="9" s="1"/>
  <c r="AC495" i="9" s="1"/>
  <c r="L490" i="15" s="1"/>
  <c r="X119" i="9"/>
  <c r="Z119" i="9" s="1"/>
  <c r="AA119" i="9" s="1"/>
  <c r="AC119" i="9" s="1"/>
  <c r="L114" i="15" s="1"/>
  <c r="X227" i="9"/>
  <c r="Z227" i="9" s="1"/>
  <c r="AA227" i="9" s="1"/>
  <c r="AC227" i="9" s="1"/>
  <c r="L222" i="15" s="1"/>
  <c r="V154" i="16"/>
  <c r="V258" i="16"/>
  <c r="AG344" i="9"/>
  <c r="AG143" i="9"/>
  <c r="V493" i="16"/>
  <c r="V91" i="16"/>
  <c r="V215" i="16"/>
  <c r="AG103" i="9"/>
  <c r="AG284" i="9"/>
  <c r="AG236" i="9"/>
  <c r="V460" i="16"/>
  <c r="V473" i="16"/>
  <c r="V264" i="16"/>
  <c r="V422" i="16"/>
  <c r="V225" i="16"/>
  <c r="AG154" i="9"/>
  <c r="V246" i="16"/>
  <c r="V95" i="16"/>
  <c r="AG458" i="9"/>
  <c r="AG474" i="9"/>
  <c r="X454" i="9"/>
  <c r="Z454" i="9" s="1"/>
  <c r="AA454" i="9" s="1"/>
  <c r="AC454" i="9" s="1"/>
  <c r="L449" i="15" s="1"/>
  <c r="AG495" i="9"/>
  <c r="AG403" i="9"/>
  <c r="V140" i="16"/>
  <c r="AG349" i="9"/>
  <c r="AG449" i="9"/>
  <c r="AG251" i="9"/>
  <c r="V100" i="16"/>
  <c r="V281" i="16"/>
  <c r="V233" i="16"/>
  <c r="AG361" i="9"/>
  <c r="AG183" i="9"/>
  <c r="AG206" i="9"/>
  <c r="AG411" i="9"/>
  <c r="AG456" i="9"/>
  <c r="AG93" i="9"/>
  <c r="V455" i="16"/>
  <c r="V471" i="16"/>
  <c r="X234" i="9"/>
  <c r="Z234" i="9" s="1"/>
  <c r="AA234" i="9" s="1"/>
  <c r="AC234" i="9" s="1"/>
  <c r="L229" i="15" s="1"/>
  <c r="X423" i="9"/>
  <c r="Z423" i="9" s="1"/>
  <c r="AA423" i="9" s="1"/>
  <c r="AC423" i="9" s="1"/>
  <c r="L418" i="15" s="1"/>
  <c r="X124" i="9"/>
  <c r="Z124" i="9" s="1"/>
  <c r="AA124" i="9" s="1"/>
  <c r="AC124" i="9" s="1"/>
  <c r="L119" i="15" s="1"/>
  <c r="X183" i="9"/>
  <c r="Z183" i="9" s="1"/>
  <c r="AA183" i="9" s="1"/>
  <c r="AC183" i="9" s="1"/>
  <c r="L178" i="15" s="1"/>
  <c r="AG119" i="9"/>
  <c r="AG134" i="9"/>
  <c r="V131" i="16"/>
  <c r="V400" i="16"/>
  <c r="V346" i="16"/>
  <c r="V446" i="16"/>
  <c r="V248" i="16"/>
  <c r="AG382" i="9"/>
  <c r="AG178" i="9"/>
  <c r="AG227" i="9"/>
  <c r="V203" i="16"/>
  <c r="AG272" i="9"/>
  <c r="AG401" i="9"/>
  <c r="AG189" i="9"/>
  <c r="V453" i="16"/>
  <c r="X471" i="9"/>
  <c r="Z471" i="9" s="1"/>
  <c r="AA471" i="9" s="1"/>
  <c r="AC471" i="9" s="1"/>
  <c r="L466" i="15" s="1"/>
  <c r="X241" i="9"/>
  <c r="Z241" i="9" s="1"/>
  <c r="AA241" i="9" s="1"/>
  <c r="AC241" i="9" s="1"/>
  <c r="L236" i="15" s="1"/>
  <c r="X189" i="9"/>
  <c r="Z189" i="9" s="1"/>
  <c r="AA189" i="9" s="1"/>
  <c r="AC189" i="9" s="1"/>
  <c r="L184" i="15" s="1"/>
  <c r="AG337" i="9"/>
  <c r="AG234" i="9"/>
  <c r="AG321" i="9"/>
  <c r="AG388" i="9"/>
  <c r="AG203" i="9"/>
  <c r="AG120" i="9"/>
  <c r="V379" i="16"/>
  <c r="V175" i="16"/>
  <c r="V269" i="16"/>
  <c r="V398" i="16"/>
  <c r="AG221" i="9"/>
  <c r="AG437" i="9"/>
  <c r="X120" i="9"/>
  <c r="Z120" i="9" s="1"/>
  <c r="AA120" i="9" s="1"/>
  <c r="AC120" i="9" s="1"/>
  <c r="L115" i="15" s="1"/>
  <c r="X409" i="9"/>
  <c r="Z409" i="9" s="1"/>
  <c r="AA409" i="9" s="1"/>
  <c r="AC409" i="9" s="1"/>
  <c r="L404" i="15" s="1"/>
  <c r="X323" i="9"/>
  <c r="Z323" i="9" s="1"/>
  <c r="AA323" i="9" s="1"/>
  <c r="AC323" i="9" s="1"/>
  <c r="L318" i="15" s="1"/>
  <c r="X174" i="9"/>
  <c r="Z174" i="9" s="1"/>
  <c r="AA174" i="9" s="1"/>
  <c r="AC174" i="9" s="1"/>
  <c r="L169" i="15" s="1"/>
  <c r="X171" i="9"/>
  <c r="Z171" i="9" s="1"/>
  <c r="AA171" i="9" s="1"/>
  <c r="AC171" i="9" s="1"/>
  <c r="L166" i="15" s="1"/>
  <c r="X155" i="9"/>
  <c r="Z155" i="9" s="1"/>
  <c r="AA155" i="9" s="1"/>
  <c r="AC155" i="9" s="1"/>
  <c r="L150" i="15" s="1"/>
  <c r="X321" i="9"/>
  <c r="Z321" i="9" s="1"/>
  <c r="AA321" i="9" s="1"/>
  <c r="AC321" i="9" s="1"/>
  <c r="L316" i="15" s="1"/>
  <c r="AG438" i="9"/>
  <c r="AG418" i="9"/>
  <c r="V415" i="16"/>
  <c r="AG171" i="9"/>
  <c r="V385" i="16"/>
  <c r="V200" i="16"/>
  <c r="AG174" i="9"/>
  <c r="AG124" i="9"/>
  <c r="AG332" i="9"/>
  <c r="V218" i="16"/>
  <c r="X335" i="9"/>
  <c r="Z335" i="9" s="1"/>
  <c r="AA335" i="9" s="1"/>
  <c r="AC335" i="9" s="1"/>
  <c r="L330" i="15" s="1"/>
  <c r="X484" i="9"/>
  <c r="Z484" i="9" s="1"/>
  <c r="AA484" i="9" s="1"/>
  <c r="AC484" i="9" s="1"/>
  <c r="L479" i="15" s="1"/>
  <c r="AG466" i="9"/>
  <c r="V329" i="16"/>
  <c r="AG256" i="16"/>
  <c r="AD256" i="16"/>
  <c r="AF256" i="16" s="1"/>
  <c r="AC256" i="16"/>
  <c r="AE256" i="16" s="1"/>
  <c r="AC452" i="9"/>
  <c r="L447" i="15" s="1"/>
  <c r="AL452" i="9"/>
  <c r="AC442" i="9"/>
  <c r="L437" i="15" s="1"/>
  <c r="AL442" i="9"/>
  <c r="AC474" i="9"/>
  <c r="L469" i="15" s="1"/>
  <c r="AL474" i="9"/>
  <c r="AC444" i="9"/>
  <c r="L439" i="15" s="1"/>
  <c r="AL444" i="9"/>
  <c r="AL391" i="9"/>
  <c r="AL322" i="9"/>
  <c r="AL354" i="9"/>
  <c r="AL300" i="9"/>
  <c r="AL388" i="9"/>
  <c r="AL302" i="9"/>
  <c r="AL432" i="9"/>
  <c r="AL155" i="9"/>
  <c r="AL176" i="9"/>
  <c r="AL144" i="9"/>
  <c r="AL403" i="9"/>
  <c r="AL383" i="9"/>
  <c r="AL189" i="9"/>
  <c r="AL243" i="9"/>
  <c r="AL352" i="9"/>
  <c r="AL425" i="9"/>
  <c r="AL156" i="9"/>
  <c r="AL213" i="9"/>
  <c r="AL212" i="9"/>
  <c r="AL470" i="9"/>
  <c r="AL407" i="9"/>
  <c r="AL463" i="9"/>
  <c r="AL294" i="9"/>
  <c r="AL111" i="9"/>
  <c r="AL211" i="9"/>
  <c r="AL301" i="9"/>
  <c r="AL339" i="9"/>
  <c r="AL265" i="9"/>
  <c r="AL394" i="9"/>
  <c r="AL123" i="9"/>
  <c r="AL89" i="9"/>
  <c r="AL323" i="9"/>
  <c r="AL448" i="9"/>
  <c r="AL293" i="9"/>
  <c r="AL126" i="9"/>
  <c r="AL90" i="9"/>
  <c r="AL269" i="9"/>
  <c r="AL118" i="9"/>
  <c r="AL109" i="9"/>
  <c r="AL360" i="9"/>
  <c r="AL134" i="9"/>
  <c r="AL285" i="9"/>
  <c r="AL114" i="9"/>
  <c r="AL262" i="9"/>
  <c r="AL266" i="9"/>
  <c r="AL280" i="9"/>
  <c r="AL279" i="9"/>
  <c r="AL486" i="9"/>
  <c r="AL170" i="9"/>
  <c r="AL193" i="9"/>
  <c r="AL505" i="9"/>
  <c r="AL272" i="9"/>
  <c r="AL278" i="9"/>
  <c r="AL251" i="9"/>
  <c r="AL161" i="9"/>
  <c r="AL457" i="9"/>
  <c r="AL77" i="9"/>
  <c r="AL101" i="9"/>
  <c r="AL267" i="9"/>
  <c r="AL350" i="9"/>
  <c r="AL224" i="9"/>
  <c r="AL416" i="9"/>
  <c r="AL499" i="9"/>
  <c r="AL437" i="9"/>
  <c r="AL375" i="9"/>
  <c r="AL158" i="9"/>
  <c r="AL264" i="9"/>
  <c r="AL491" i="9"/>
  <c r="AL433" i="9"/>
  <c r="AL136" i="9"/>
  <c r="AL436" i="9"/>
  <c r="AL357" i="9"/>
  <c r="AL274" i="9"/>
  <c r="AL87" i="9"/>
  <c r="AL95" i="9"/>
  <c r="AL185" i="9"/>
  <c r="AL412" i="9"/>
  <c r="AL137" i="9"/>
  <c r="AL116" i="9"/>
  <c r="AL439" i="9"/>
  <c r="AL154" i="9"/>
  <c r="AL417" i="9"/>
  <c r="AL125" i="9"/>
  <c r="AL105" i="9"/>
  <c r="AL188" i="9"/>
  <c r="AL286" i="9"/>
  <c r="AL340" i="9"/>
  <c r="AL148" i="9"/>
  <c r="AL231" i="9"/>
  <c r="AL428" i="9"/>
  <c r="AL160" i="9"/>
  <c r="AL260" i="9"/>
  <c r="AL504" i="9"/>
  <c r="AL282" i="9"/>
  <c r="AL232" i="9"/>
  <c r="AL363" i="9"/>
  <c r="AL324" i="9"/>
  <c r="AL441" i="9"/>
  <c r="AL199" i="9"/>
  <c r="AL127" i="9"/>
  <c r="AL195" i="9"/>
  <c r="AL205" i="9"/>
  <c r="AL238" i="9"/>
  <c r="AL169" i="9"/>
  <c r="AL157" i="9"/>
  <c r="AL426" i="9"/>
  <c r="AL475" i="9"/>
  <c r="AL490" i="9"/>
  <c r="AL133" i="9"/>
  <c r="AL315" i="9"/>
  <c r="AL85" i="9"/>
  <c r="AL210" i="9"/>
  <c r="AL167" i="9"/>
  <c r="AL145" i="9"/>
  <c r="AL204" i="9"/>
  <c r="AL371" i="9"/>
  <c r="AL233" i="9"/>
  <c r="AL373" i="9"/>
  <c r="AL283" i="9"/>
  <c r="AL181" i="9"/>
  <c r="AL450" i="9"/>
  <c r="AL305" i="9"/>
  <c r="AL98" i="9"/>
  <c r="AL414" i="9"/>
  <c r="AL220" i="9"/>
  <c r="AL93" i="9"/>
  <c r="AL489" i="9"/>
  <c r="AL259" i="9"/>
  <c r="AL229" i="9"/>
  <c r="AL143" i="9"/>
  <c r="AL419" i="9"/>
  <c r="AL378" i="9"/>
  <c r="AL252" i="9"/>
  <c r="AL121" i="9"/>
  <c r="AL166" i="9"/>
  <c r="AL333" i="9"/>
  <c r="AL263" i="9"/>
  <c r="AL497" i="9"/>
  <c r="AL342" i="9"/>
  <c r="AL311" i="9"/>
  <c r="AL81" i="9"/>
  <c r="AL186" i="9"/>
  <c r="AL162" i="9"/>
  <c r="AL313" i="9"/>
  <c r="AL326" i="9"/>
  <c r="AL309" i="9"/>
  <c r="AL308" i="9"/>
  <c r="AL418" i="9"/>
  <c r="AL240" i="9"/>
  <c r="AL299" i="9"/>
  <c r="AL177" i="9"/>
  <c r="AL117" i="9"/>
  <c r="AL249" i="9"/>
  <c r="AL344" i="9"/>
  <c r="AL80" i="9"/>
  <c r="AL397" i="9"/>
  <c r="AL498" i="9"/>
  <c r="AL327" i="9"/>
  <c r="AL110" i="9"/>
  <c r="AL201" i="9"/>
  <c r="AL376" i="9"/>
  <c r="AL409" i="9"/>
  <c r="AL168" i="9"/>
  <c r="AL447" i="9"/>
  <c r="AL244" i="9"/>
  <c r="AL183" i="9"/>
  <c r="AL250" i="9"/>
  <c r="AL502" i="9"/>
  <c r="AL135" i="9"/>
  <c r="AL477" i="9"/>
  <c r="AL200" i="9"/>
  <c r="AL84" i="9"/>
  <c r="AL393" i="9"/>
  <c r="AL214" i="9"/>
  <c r="AL223" i="9"/>
  <c r="AL171" i="9"/>
  <c r="AL488" i="9"/>
  <c r="AL367" i="9"/>
  <c r="AL102" i="9"/>
  <c r="AL288" i="9"/>
  <c r="AL303" i="9"/>
  <c r="AL421" i="9"/>
  <c r="AL174" i="9"/>
  <c r="AL390" i="9"/>
  <c r="AL187" i="9"/>
  <c r="AL328" i="9"/>
  <c r="AL216" i="9"/>
  <c r="AL429" i="9"/>
  <c r="AL456" i="9"/>
  <c r="AL503" i="9"/>
  <c r="AL225" i="9"/>
  <c r="AL453" i="9"/>
  <c r="AL314" i="9"/>
  <c r="AL372" i="9"/>
  <c r="AL227" i="9"/>
  <c r="AL310" i="9"/>
  <c r="AL307" i="9"/>
  <c r="AL206" i="9"/>
  <c r="AL496" i="9"/>
  <c r="AL253" i="9"/>
  <c r="AL304" i="9"/>
  <c r="AL97" i="9"/>
  <c r="AL104" i="9"/>
  <c r="AL100" i="9"/>
  <c r="AL239" i="9"/>
  <c r="AL415" i="9"/>
  <c r="AL173" i="9"/>
  <c r="AL230" i="9"/>
  <c r="AL151" i="9"/>
  <c r="AL241" i="9"/>
  <c r="AL298" i="9"/>
  <c r="AL387" i="9"/>
  <c r="AL389" i="9"/>
  <c r="AL138" i="9"/>
  <c r="AL440" i="9"/>
  <c r="AL182" i="9"/>
  <c r="AL336" i="9"/>
  <c r="AL462" i="9"/>
  <c r="AL349" i="9"/>
  <c r="AL91" i="9"/>
  <c r="AL410" i="9"/>
  <c r="AL494" i="9"/>
  <c r="AL460" i="9"/>
  <c r="AL377" i="9"/>
  <c r="AL142" i="9"/>
  <c r="AL355" i="9"/>
  <c r="AL194" i="9"/>
  <c r="AL346" i="9"/>
  <c r="AL107" i="9"/>
  <c r="AL385" i="9"/>
  <c r="AL76" i="9"/>
  <c r="AL356" i="9"/>
  <c r="AL218" i="9"/>
  <c r="AL291" i="9"/>
  <c r="AL140" i="9"/>
  <c r="AL271" i="9"/>
  <c r="AL501" i="9"/>
  <c r="AL284" i="9"/>
  <c r="AL226" i="9"/>
  <c r="AL484" i="9"/>
  <c r="AL500" i="9"/>
  <c r="AL219" i="9"/>
  <c r="AL276" i="9"/>
  <c r="AL380" i="9"/>
  <c r="AL329" i="9"/>
  <c r="AL485" i="9"/>
  <c r="AL481" i="9"/>
  <c r="AL113" i="9"/>
  <c r="AL120" i="9"/>
  <c r="AL245" i="9"/>
  <c r="AL164" i="9"/>
  <c r="AL99" i="9"/>
  <c r="AL258" i="9"/>
  <c r="AL446" i="9"/>
  <c r="AL108" i="9"/>
  <c r="AL370" i="9"/>
  <c r="AL228" i="9"/>
  <c r="AL401" i="9"/>
  <c r="AL153" i="9"/>
  <c r="AL472" i="9"/>
  <c r="AL413" i="9"/>
  <c r="AL358" i="9"/>
  <c r="AL400" i="9"/>
  <c r="AL306" i="9"/>
  <c r="AL455" i="9"/>
  <c r="AL408" i="9"/>
  <c r="AL150" i="9"/>
  <c r="AL343" i="9"/>
  <c r="AL330" i="9"/>
  <c r="AL261" i="9"/>
  <c r="AL237" i="9"/>
  <c r="AL361" i="9"/>
  <c r="AL292" i="9"/>
  <c r="AL369" i="9"/>
  <c r="AL492" i="9"/>
  <c r="AL451" i="9"/>
  <c r="AL275" i="9"/>
  <c r="AL348" i="9"/>
  <c r="AL215" i="9"/>
  <c r="AL468" i="9"/>
  <c r="AL129" i="9"/>
  <c r="AL424" i="9"/>
  <c r="AL180" i="9"/>
  <c r="AL466" i="9"/>
  <c r="AL172" i="9"/>
  <c r="AL141" i="9"/>
  <c r="AL235" i="9"/>
  <c r="AL86" i="9"/>
  <c r="AL334" i="9"/>
  <c r="AL277" i="9"/>
  <c r="AL312" i="9"/>
  <c r="AL128" i="9"/>
  <c r="AL178" i="9"/>
  <c r="AL82" i="9"/>
  <c r="AL430" i="9"/>
  <c r="AL454" i="9"/>
  <c r="AL242" i="9"/>
  <c r="AL92" i="9"/>
  <c r="AL480" i="9"/>
  <c r="AL338" i="9"/>
  <c r="AL422" i="9"/>
  <c r="AL473" i="9"/>
  <c r="AL78" i="9"/>
  <c r="AL247" i="9"/>
  <c r="AL130" i="9"/>
  <c r="AL202" i="9"/>
  <c r="AL427" i="9"/>
  <c r="AL297" i="9"/>
  <c r="AL221" i="9"/>
  <c r="AL379" i="9"/>
  <c r="AL255" i="9"/>
  <c r="AL351" i="9"/>
  <c r="AL398" i="9"/>
  <c r="AL165" i="9"/>
  <c r="AL79" i="9"/>
  <c r="AL364" i="9"/>
  <c r="AL115" i="9"/>
  <c r="AL112" i="9"/>
  <c r="AL132" i="9"/>
  <c r="AL175" i="9"/>
  <c r="AL287" i="9"/>
  <c r="AL281" i="9"/>
  <c r="AL431" i="9"/>
  <c r="AL386" i="9"/>
  <c r="AL257" i="9"/>
  <c r="AL366" i="9"/>
  <c r="AL203" i="9"/>
  <c r="AL464" i="9"/>
  <c r="AL270" i="9"/>
  <c r="AL196" i="9"/>
  <c r="AL198" i="9"/>
  <c r="AL384" i="9"/>
  <c r="AL459" i="9"/>
  <c r="AL222" i="9"/>
  <c r="AL122" i="9"/>
  <c r="AL332" i="9"/>
  <c r="AL197" i="9"/>
  <c r="AL83" i="9"/>
  <c r="AL365" i="9"/>
  <c r="AL353" i="9"/>
  <c r="AL319" i="9"/>
  <c r="AL146" i="9"/>
  <c r="AL423" i="9"/>
  <c r="AL476" i="9"/>
  <c r="AL411" i="9"/>
  <c r="D5" i="16"/>
  <c r="D4" i="15"/>
  <c r="C5" i="16"/>
  <c r="C4" i="15"/>
  <c r="B5" i="16"/>
  <c r="B4" i="15"/>
  <c r="AI23" i="9"/>
  <c r="F9" i="9"/>
  <c r="M9" i="9"/>
  <c r="A159" i="19"/>
  <c r="A158" i="19"/>
  <c r="A157" i="19"/>
  <c r="A156" i="19"/>
  <c r="A155" i="19"/>
  <c r="A154" i="19"/>
  <c r="A153" i="19"/>
  <c r="A152" i="19"/>
  <c r="A151" i="19"/>
  <c r="A150" i="19"/>
  <c r="A149" i="19"/>
  <c r="A148" i="19"/>
  <c r="A147" i="19"/>
  <c r="A146" i="19"/>
  <c r="A145" i="19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A129" i="19"/>
  <c r="A128" i="19"/>
  <c r="A127" i="19"/>
  <c r="A126" i="19"/>
  <c r="A125" i="19"/>
  <c r="A124" i="19"/>
  <c r="A123" i="19"/>
  <c r="A122" i="19"/>
  <c r="A121" i="19"/>
  <c r="A120" i="19"/>
  <c r="A119" i="19"/>
  <c r="A118" i="19"/>
  <c r="A117" i="19"/>
  <c r="A116" i="19"/>
  <c r="A115" i="19"/>
  <c r="A114" i="19"/>
  <c r="A113" i="19"/>
  <c r="A112" i="19"/>
  <c r="A111" i="19"/>
  <c r="A110" i="19"/>
  <c r="W9" i="9"/>
  <c r="V9" i="9"/>
  <c r="Q9" i="9"/>
  <c r="P9" i="9"/>
  <c r="J9" i="9"/>
  <c r="AE28" i="9"/>
  <c r="C9" i="9"/>
  <c r="D9" i="9"/>
  <c r="E9" i="9"/>
  <c r="K9" i="9"/>
  <c r="AL321" i="9" l="1"/>
  <c r="AL119" i="9"/>
  <c r="AL234" i="9"/>
  <c r="AL149" i="9"/>
  <c r="AL487" i="9"/>
  <c r="AL483" i="9"/>
  <c r="AL236" i="9"/>
  <c r="AL208" i="9"/>
  <c r="AL94" i="9"/>
  <c r="AL467" i="9"/>
  <c r="AL347" i="9"/>
  <c r="AL482" i="9"/>
  <c r="AL217" i="9"/>
  <c r="AL337" i="9"/>
  <c r="AL461" i="9"/>
  <c r="AL493" i="9"/>
  <c r="AL382" i="9"/>
  <c r="AL395" i="9"/>
  <c r="AL471" i="9"/>
  <c r="AL443" i="9"/>
  <c r="AL103" i="9"/>
  <c r="AL381" i="9"/>
  <c r="AL469" i="9"/>
  <c r="AL207" i="9"/>
  <c r="AL192" i="9"/>
  <c r="AL295" i="9"/>
  <c r="AL256" i="9"/>
  <c r="AL290" i="9"/>
  <c r="AL374" i="9"/>
  <c r="AL435" i="9"/>
  <c r="AL248" i="9"/>
  <c r="AL273" i="9"/>
  <c r="AL179" i="9"/>
  <c r="AL139" i="9"/>
  <c r="AL399" i="9"/>
  <c r="AL479" i="9"/>
  <c r="AL184" i="9"/>
  <c r="AL445" i="9"/>
  <c r="AL147" i="9"/>
  <c r="AL317" i="9"/>
  <c r="AL495" i="9"/>
  <c r="AL75" i="9"/>
  <c r="AL289" i="9"/>
  <c r="AL405" i="9"/>
  <c r="AL478" i="9"/>
  <c r="AI27" i="9"/>
  <c r="AI11" i="9"/>
  <c r="AL131" i="9"/>
  <c r="AL191" i="9"/>
  <c r="AI12" i="9"/>
  <c r="AI28" i="9"/>
  <c r="AJ11" i="9"/>
  <c r="AL316" i="9"/>
  <c r="AL396" i="9"/>
  <c r="AL402" i="9"/>
  <c r="AL406" i="9"/>
  <c r="AL318" i="9"/>
  <c r="AL209" i="9"/>
  <c r="AL152" i="9"/>
  <c r="AL420" i="9"/>
  <c r="AH27" i="9"/>
  <c r="AJ27" i="9"/>
  <c r="AL124" i="9"/>
  <c r="AL96" i="9"/>
  <c r="AL341" i="9"/>
  <c r="AL325" i="9"/>
  <c r="AL359" i="9"/>
  <c r="AL268" i="9"/>
  <c r="AL362" i="9"/>
  <c r="AL438" i="9"/>
  <c r="AJ26" i="9"/>
  <c r="AH11" i="9"/>
  <c r="AL254" i="9"/>
  <c r="AL190" i="9"/>
  <c r="AL320" i="9"/>
  <c r="AL465" i="9"/>
  <c r="AL163" i="9"/>
  <c r="AL159" i="9"/>
  <c r="AL246" i="9"/>
  <c r="AL368" i="9"/>
  <c r="AL335" i="9"/>
  <c r="AL345" i="9"/>
  <c r="AL106" i="9"/>
  <c r="AL296" i="9"/>
  <c r="AL449" i="9"/>
  <c r="AH12" i="9"/>
  <c r="AJ12" i="9"/>
  <c r="AI13" i="9"/>
  <c r="AH13" i="9"/>
  <c r="AI14" i="9"/>
  <c r="AI16" i="9"/>
  <c r="AH16" i="9"/>
  <c r="AJ15" i="9"/>
  <c r="AH15" i="9"/>
  <c r="AI15" i="9"/>
  <c r="AJ14" i="9"/>
  <c r="AH14" i="9"/>
  <c r="AJ13" i="9"/>
  <c r="AJ23" i="9"/>
  <c r="AJ22" i="9"/>
  <c r="AI22" i="9"/>
  <c r="AH22" i="9"/>
  <c r="AI25" i="9"/>
  <c r="AJ25" i="9"/>
  <c r="AI26" i="9"/>
  <c r="AJ24" i="9"/>
  <c r="AI24" i="9"/>
  <c r="AH26" i="9"/>
  <c r="AH25" i="9"/>
  <c r="AH24" i="9"/>
  <c r="AH23" i="9"/>
  <c r="AK28" i="9"/>
  <c r="AJ28" i="9"/>
  <c r="AH28" i="9"/>
  <c r="AF28" i="9"/>
  <c r="AD28" i="9"/>
  <c r="AJ16" i="9"/>
  <c r="AH9" i="9"/>
  <c r="AI9" i="9"/>
  <c r="AJ9" i="9"/>
  <c r="D4" i="10"/>
  <c r="C4" i="10"/>
  <c r="AB9" i="9"/>
  <c r="K5" i="17" s="1"/>
  <c r="N31" i="9"/>
  <c r="N32" i="9"/>
  <c r="N33" i="9"/>
  <c r="I29" i="16" s="1"/>
  <c r="N30" i="9"/>
  <c r="P6" i="5"/>
  <c r="Q6" i="5"/>
  <c r="R6" i="5"/>
  <c r="S6" i="5"/>
  <c r="T6" i="5"/>
  <c r="U6" i="5"/>
  <c r="V6" i="5"/>
  <c r="P7" i="5"/>
  <c r="Q7" i="5"/>
  <c r="R7" i="5"/>
  <c r="S7" i="5"/>
  <c r="T7" i="5"/>
  <c r="U7" i="5"/>
  <c r="V7" i="5"/>
  <c r="P11" i="5"/>
  <c r="Q11" i="5"/>
  <c r="R11" i="5"/>
  <c r="S11" i="5"/>
  <c r="T11" i="5"/>
  <c r="U11" i="5"/>
  <c r="V11" i="5"/>
  <c r="P17" i="5"/>
  <c r="Q17" i="5"/>
  <c r="R17" i="5"/>
  <c r="S17" i="5"/>
  <c r="T17" i="5"/>
  <c r="U17" i="5"/>
  <c r="V17" i="5"/>
  <c r="P18" i="5"/>
  <c r="Q18" i="5"/>
  <c r="R18" i="5"/>
  <c r="S18" i="5"/>
  <c r="T18" i="5"/>
  <c r="U18" i="5"/>
  <c r="V18" i="5"/>
  <c r="P19" i="5"/>
  <c r="Q19" i="5"/>
  <c r="R19" i="5"/>
  <c r="S19" i="5"/>
  <c r="T19" i="5"/>
  <c r="U19" i="5"/>
  <c r="V19" i="5"/>
  <c r="P20" i="5"/>
  <c r="Q20" i="5"/>
  <c r="R20" i="5"/>
  <c r="S20" i="5"/>
  <c r="T20" i="5"/>
  <c r="U20" i="5"/>
  <c r="V20" i="5"/>
  <c r="P21" i="5"/>
  <c r="Q21" i="5"/>
  <c r="R21" i="5"/>
  <c r="S21" i="5"/>
  <c r="T21" i="5"/>
  <c r="U21" i="5"/>
  <c r="V21" i="5"/>
  <c r="P29" i="5"/>
  <c r="Q29" i="5"/>
  <c r="R29" i="5"/>
  <c r="S29" i="5"/>
  <c r="T29" i="5"/>
  <c r="U29" i="5"/>
  <c r="V29" i="5"/>
  <c r="P30" i="5"/>
  <c r="Q30" i="5"/>
  <c r="R30" i="5"/>
  <c r="S30" i="5"/>
  <c r="T30" i="5"/>
  <c r="U30" i="5"/>
  <c r="V30" i="5"/>
  <c r="P31" i="5"/>
  <c r="Q31" i="5"/>
  <c r="R31" i="5"/>
  <c r="S31" i="5"/>
  <c r="T31" i="5"/>
  <c r="U31" i="5"/>
  <c r="V31" i="5"/>
  <c r="P32" i="5"/>
  <c r="Q32" i="5"/>
  <c r="R32" i="5"/>
  <c r="S32" i="5"/>
  <c r="T32" i="5"/>
  <c r="U32" i="5"/>
  <c r="V32" i="5"/>
  <c r="P33" i="5"/>
  <c r="Q33" i="5"/>
  <c r="R33" i="5"/>
  <c r="S33" i="5"/>
  <c r="T33" i="5"/>
  <c r="U33" i="5"/>
  <c r="V33" i="5"/>
  <c r="P34" i="5"/>
  <c r="Q34" i="5"/>
  <c r="R34" i="5"/>
  <c r="S34" i="5"/>
  <c r="T34" i="5"/>
  <c r="U34" i="5"/>
  <c r="V34" i="5"/>
  <c r="P35" i="5"/>
  <c r="Q35" i="5"/>
  <c r="R35" i="5"/>
  <c r="S35" i="5"/>
  <c r="T35" i="5"/>
  <c r="U35" i="5"/>
  <c r="V35" i="5"/>
  <c r="P36" i="5"/>
  <c r="Q36" i="5"/>
  <c r="R36" i="5"/>
  <c r="S36" i="5"/>
  <c r="T36" i="5"/>
  <c r="U36" i="5"/>
  <c r="V36" i="5"/>
  <c r="P37" i="5"/>
  <c r="Q37" i="5"/>
  <c r="R37" i="5"/>
  <c r="S37" i="5"/>
  <c r="T37" i="5"/>
  <c r="U37" i="5"/>
  <c r="V37" i="5"/>
  <c r="P38" i="5"/>
  <c r="Q38" i="5"/>
  <c r="R38" i="5"/>
  <c r="S38" i="5"/>
  <c r="T38" i="5"/>
  <c r="U38" i="5"/>
  <c r="V38" i="5"/>
  <c r="P39" i="5"/>
  <c r="Q39" i="5"/>
  <c r="R39" i="5"/>
  <c r="S39" i="5"/>
  <c r="T39" i="5"/>
  <c r="U39" i="5"/>
  <c r="V39" i="5"/>
  <c r="P40" i="5"/>
  <c r="Q40" i="5"/>
  <c r="R40" i="5"/>
  <c r="S40" i="5"/>
  <c r="T40" i="5"/>
  <c r="U40" i="5"/>
  <c r="V40" i="5"/>
  <c r="P41" i="5"/>
  <c r="Q41" i="5"/>
  <c r="R41" i="5"/>
  <c r="S41" i="5"/>
  <c r="T41" i="5"/>
  <c r="U41" i="5"/>
  <c r="V41" i="5"/>
  <c r="P42" i="5"/>
  <c r="Q42" i="5"/>
  <c r="R42" i="5"/>
  <c r="S42" i="5"/>
  <c r="T42" i="5"/>
  <c r="U42" i="5"/>
  <c r="V42" i="5"/>
  <c r="P43" i="5"/>
  <c r="Q43" i="5"/>
  <c r="R43" i="5"/>
  <c r="S43" i="5"/>
  <c r="T43" i="5"/>
  <c r="U43" i="5"/>
  <c r="V43" i="5"/>
  <c r="P44" i="5"/>
  <c r="Q44" i="5"/>
  <c r="R44" i="5"/>
  <c r="S44" i="5"/>
  <c r="T44" i="5"/>
  <c r="U44" i="5"/>
  <c r="V44" i="5"/>
  <c r="P45" i="5"/>
  <c r="Q45" i="5"/>
  <c r="R45" i="5"/>
  <c r="S45" i="5"/>
  <c r="T45" i="5"/>
  <c r="U45" i="5"/>
  <c r="V45" i="5"/>
  <c r="P46" i="5"/>
  <c r="Q46" i="5"/>
  <c r="R46" i="5"/>
  <c r="S46" i="5"/>
  <c r="T46" i="5"/>
  <c r="U46" i="5"/>
  <c r="V46" i="5"/>
  <c r="P47" i="5"/>
  <c r="Q47" i="5"/>
  <c r="R47" i="5"/>
  <c r="S47" i="5"/>
  <c r="T47" i="5"/>
  <c r="U47" i="5"/>
  <c r="V47" i="5"/>
  <c r="P48" i="5"/>
  <c r="Q48" i="5"/>
  <c r="R48" i="5"/>
  <c r="S48" i="5"/>
  <c r="T48" i="5"/>
  <c r="U48" i="5"/>
  <c r="V48" i="5"/>
  <c r="P49" i="5"/>
  <c r="Q49" i="5"/>
  <c r="R49" i="5"/>
  <c r="S49" i="5"/>
  <c r="T49" i="5"/>
  <c r="U49" i="5"/>
  <c r="V49" i="5"/>
  <c r="P50" i="5"/>
  <c r="Q50" i="5"/>
  <c r="R50" i="5"/>
  <c r="S50" i="5"/>
  <c r="T50" i="5"/>
  <c r="U50" i="5"/>
  <c r="V50" i="5"/>
  <c r="P51" i="5"/>
  <c r="Q51" i="5"/>
  <c r="R51" i="5"/>
  <c r="S51" i="5"/>
  <c r="T51" i="5"/>
  <c r="U51" i="5"/>
  <c r="V51" i="5"/>
  <c r="P52" i="5"/>
  <c r="Q52" i="5"/>
  <c r="R52" i="5"/>
  <c r="S52" i="5"/>
  <c r="T52" i="5"/>
  <c r="U52" i="5"/>
  <c r="V52" i="5"/>
  <c r="P53" i="5"/>
  <c r="Q53" i="5"/>
  <c r="R53" i="5"/>
  <c r="S53" i="5"/>
  <c r="T53" i="5"/>
  <c r="U53" i="5"/>
  <c r="V53" i="5"/>
  <c r="P54" i="5"/>
  <c r="Q54" i="5"/>
  <c r="R54" i="5"/>
  <c r="S54" i="5"/>
  <c r="T54" i="5"/>
  <c r="U54" i="5"/>
  <c r="V54" i="5"/>
  <c r="P55" i="5"/>
  <c r="Q55" i="5"/>
  <c r="R55" i="5"/>
  <c r="S55" i="5"/>
  <c r="T55" i="5"/>
  <c r="U55" i="5"/>
  <c r="V55" i="5"/>
  <c r="P56" i="5"/>
  <c r="Q56" i="5"/>
  <c r="R56" i="5"/>
  <c r="S56" i="5"/>
  <c r="T56" i="5"/>
  <c r="U56" i="5"/>
  <c r="V56" i="5"/>
  <c r="P57" i="5"/>
  <c r="Q57" i="5"/>
  <c r="R57" i="5"/>
  <c r="S57" i="5"/>
  <c r="T57" i="5"/>
  <c r="U57" i="5"/>
  <c r="V57" i="5"/>
  <c r="P58" i="5"/>
  <c r="Q58" i="5"/>
  <c r="R58" i="5"/>
  <c r="S58" i="5"/>
  <c r="T58" i="5"/>
  <c r="U58" i="5"/>
  <c r="V58" i="5"/>
  <c r="P59" i="5"/>
  <c r="Q59" i="5"/>
  <c r="R59" i="5"/>
  <c r="S59" i="5"/>
  <c r="T59" i="5"/>
  <c r="U59" i="5"/>
  <c r="V59" i="5"/>
  <c r="P60" i="5"/>
  <c r="Q60" i="5"/>
  <c r="R60" i="5"/>
  <c r="S60" i="5"/>
  <c r="T60" i="5"/>
  <c r="U60" i="5"/>
  <c r="V60" i="5"/>
  <c r="P61" i="5"/>
  <c r="Q61" i="5"/>
  <c r="R61" i="5"/>
  <c r="S61" i="5"/>
  <c r="T61" i="5"/>
  <c r="U61" i="5"/>
  <c r="V61" i="5"/>
  <c r="P62" i="5"/>
  <c r="Q62" i="5"/>
  <c r="R62" i="5"/>
  <c r="S62" i="5"/>
  <c r="T62" i="5"/>
  <c r="U62" i="5"/>
  <c r="V62" i="5"/>
  <c r="P63" i="5"/>
  <c r="Q63" i="5"/>
  <c r="R63" i="5"/>
  <c r="S63" i="5"/>
  <c r="T63" i="5"/>
  <c r="U63" i="5"/>
  <c r="V63" i="5"/>
  <c r="P64" i="5"/>
  <c r="Q64" i="5"/>
  <c r="R64" i="5"/>
  <c r="S64" i="5"/>
  <c r="T64" i="5"/>
  <c r="U64" i="5"/>
  <c r="V64" i="5"/>
  <c r="P65" i="5"/>
  <c r="Q65" i="5"/>
  <c r="R65" i="5"/>
  <c r="S65" i="5"/>
  <c r="T65" i="5"/>
  <c r="U65" i="5"/>
  <c r="V65" i="5"/>
  <c r="P66" i="5"/>
  <c r="Q66" i="5"/>
  <c r="R66" i="5"/>
  <c r="S66" i="5"/>
  <c r="T66" i="5"/>
  <c r="U66" i="5"/>
  <c r="V66" i="5"/>
  <c r="P67" i="5"/>
  <c r="Q67" i="5"/>
  <c r="R67" i="5"/>
  <c r="S67" i="5"/>
  <c r="T67" i="5"/>
  <c r="U67" i="5"/>
  <c r="V67" i="5"/>
  <c r="V4" i="5"/>
  <c r="U4" i="5"/>
  <c r="T4" i="5"/>
  <c r="S4" i="5"/>
  <c r="R4" i="5"/>
  <c r="Q4" i="5"/>
  <c r="P4" i="5"/>
  <c r="A9" i="9"/>
  <c r="B9" i="9"/>
  <c r="AJ29" i="9"/>
  <c r="AA30" i="9" l="1"/>
  <c r="AC30" i="9" s="1"/>
  <c r="L25" i="15" s="1"/>
  <c r="I26" i="16"/>
  <c r="AG29" i="16"/>
  <c r="AD29" i="16"/>
  <c r="AF29" i="16" s="1"/>
  <c r="AC29" i="16"/>
  <c r="AE29" i="16" s="1"/>
  <c r="AA32" i="9"/>
  <c r="AC32" i="9" s="1"/>
  <c r="L27" i="15" s="1"/>
  <c r="I28" i="16"/>
  <c r="AA31" i="9"/>
  <c r="AC31" i="9" s="1"/>
  <c r="L26" i="15" s="1"/>
  <c r="I27" i="16"/>
  <c r="W64" i="5"/>
  <c r="X64" i="5" s="1"/>
  <c r="I69" i="9" s="1"/>
  <c r="W63" i="5"/>
  <c r="X63" i="5" s="1"/>
  <c r="W56" i="5"/>
  <c r="X56" i="5" s="1"/>
  <c r="W55" i="5"/>
  <c r="X55" i="5" s="1"/>
  <c r="I60" i="9" s="1"/>
  <c r="W47" i="5"/>
  <c r="X47" i="5" s="1"/>
  <c r="I52" i="9" s="1"/>
  <c r="W40" i="5"/>
  <c r="X40" i="5" s="1"/>
  <c r="I45" i="9" s="1"/>
  <c r="W39" i="5"/>
  <c r="X39" i="5" s="1"/>
  <c r="W31" i="5"/>
  <c r="X31" i="5" s="1"/>
  <c r="I36" i="9" s="1"/>
  <c r="W66" i="5"/>
  <c r="X66" i="5" s="1"/>
  <c r="W65" i="5"/>
  <c r="X65" i="5" s="1"/>
  <c r="W62" i="5"/>
  <c r="X62" i="5" s="1"/>
  <c r="W61" i="5"/>
  <c r="X61" i="5" s="1"/>
  <c r="W58" i="5"/>
  <c r="X58" i="5" s="1"/>
  <c r="W57" i="5"/>
  <c r="X57" i="5" s="1"/>
  <c r="W54" i="5"/>
  <c r="X54" i="5" s="1"/>
  <c r="W53" i="5"/>
  <c r="X53" i="5" s="1"/>
  <c r="W50" i="5"/>
  <c r="X50" i="5" s="1"/>
  <c r="W49" i="5"/>
  <c r="X49" i="5" s="1"/>
  <c r="W46" i="5"/>
  <c r="X46" i="5" s="1"/>
  <c r="W45" i="5"/>
  <c r="X45" i="5" s="1"/>
  <c r="W42" i="5"/>
  <c r="X42" i="5" s="1"/>
  <c r="W41" i="5"/>
  <c r="X41" i="5" s="1"/>
  <c r="W38" i="5"/>
  <c r="X38" i="5" s="1"/>
  <c r="W37" i="5"/>
  <c r="X37" i="5" s="1"/>
  <c r="W34" i="5"/>
  <c r="X34" i="5" s="1"/>
  <c r="W33" i="5"/>
  <c r="X33" i="5" s="1"/>
  <c r="W30" i="5"/>
  <c r="X30" i="5" s="1"/>
  <c r="W29" i="5"/>
  <c r="X29" i="5" s="1"/>
  <c r="W18" i="5"/>
  <c r="X18" i="5" s="1"/>
  <c r="W19" i="5"/>
  <c r="X19" i="5" s="1"/>
  <c r="W17" i="5"/>
  <c r="X17" i="5" s="1"/>
  <c r="W6" i="5"/>
  <c r="X6" i="5" s="1"/>
  <c r="W67" i="5"/>
  <c r="X67" i="5" s="1"/>
  <c r="W59" i="5"/>
  <c r="X59" i="5" s="1"/>
  <c r="W51" i="5"/>
  <c r="X51" i="5" s="1"/>
  <c r="W48" i="5"/>
  <c r="X48" i="5" s="1"/>
  <c r="W43" i="5"/>
  <c r="X43" i="5" s="1"/>
  <c r="W35" i="5"/>
  <c r="X35" i="5" s="1"/>
  <c r="W32" i="5"/>
  <c r="X32" i="5" s="1"/>
  <c r="W20" i="5"/>
  <c r="X20" i="5" s="1"/>
  <c r="W4" i="5"/>
  <c r="X4" i="5" s="1"/>
  <c r="Y63" i="5"/>
  <c r="O68" i="9" s="1"/>
  <c r="W60" i="5"/>
  <c r="X60" i="5" s="1"/>
  <c r="W52" i="5"/>
  <c r="X52" i="5" s="1"/>
  <c r="W44" i="5"/>
  <c r="X44" i="5" s="1"/>
  <c r="W36" i="5"/>
  <c r="X36" i="5" s="1"/>
  <c r="W21" i="5"/>
  <c r="X21" i="5" s="1"/>
  <c r="W7" i="5"/>
  <c r="X7" i="5" s="1"/>
  <c r="W11" i="5"/>
  <c r="X11" i="5" s="1"/>
  <c r="AI53" i="9"/>
  <c r="AJ53" i="9"/>
  <c r="AH53" i="9"/>
  <c r="AI45" i="9"/>
  <c r="AJ45" i="9"/>
  <c r="AH45" i="9"/>
  <c r="AH51" i="9"/>
  <c r="AI51" i="9"/>
  <c r="AJ51" i="9"/>
  <c r="AH41" i="9"/>
  <c r="AI41" i="9"/>
  <c r="AJ41" i="9"/>
  <c r="AD29" i="9"/>
  <c r="AH54" i="9"/>
  <c r="AI54" i="9"/>
  <c r="AJ54" i="9"/>
  <c r="AI50" i="9"/>
  <c r="AJ50" i="9"/>
  <c r="AH50" i="9"/>
  <c r="AH46" i="9"/>
  <c r="AI46" i="9"/>
  <c r="AJ46" i="9"/>
  <c r="AH42" i="9"/>
  <c r="AI42" i="9"/>
  <c r="AJ42" i="9"/>
  <c r="AH38" i="9"/>
  <c r="AI38" i="9"/>
  <c r="AJ38" i="9"/>
  <c r="AI56" i="9"/>
  <c r="AJ56" i="9"/>
  <c r="AH56" i="9"/>
  <c r="AI52" i="9"/>
  <c r="AJ52" i="9"/>
  <c r="AH52" i="9"/>
  <c r="AI48" i="9"/>
  <c r="AJ48" i="9"/>
  <c r="AH48" i="9"/>
  <c r="AH44" i="9"/>
  <c r="AI44" i="9"/>
  <c r="AJ44" i="9"/>
  <c r="AH40" i="9"/>
  <c r="AI40" i="9"/>
  <c r="AJ40" i="9"/>
  <c r="AH58" i="9"/>
  <c r="AI58" i="9"/>
  <c r="AJ58" i="9"/>
  <c r="AI55" i="9"/>
  <c r="AJ55" i="9"/>
  <c r="AH55" i="9"/>
  <c r="AI47" i="9"/>
  <c r="AJ47" i="9"/>
  <c r="AH47" i="9"/>
  <c r="AH39" i="9"/>
  <c r="AI39" i="9"/>
  <c r="AJ39" i="9"/>
  <c r="AI57" i="9"/>
  <c r="AJ57" i="9"/>
  <c r="AH57" i="9"/>
  <c r="AH49" i="9"/>
  <c r="AI49" i="9"/>
  <c r="AJ49" i="9"/>
  <c r="AI43" i="9"/>
  <c r="AJ43" i="9"/>
  <c r="AH43" i="9"/>
  <c r="AH36" i="9"/>
  <c r="AI36" i="9"/>
  <c r="AJ36" i="9"/>
  <c r="AI34" i="9"/>
  <c r="AJ34" i="9"/>
  <c r="AH34" i="9"/>
  <c r="AE32" i="9"/>
  <c r="AH32" i="9"/>
  <c r="AF32" i="9"/>
  <c r="AJ32" i="9"/>
  <c r="AI32" i="9"/>
  <c r="AE30" i="9"/>
  <c r="AF30" i="9"/>
  <c r="AH30" i="9"/>
  <c r="AI30" i="9"/>
  <c r="AJ30" i="9"/>
  <c r="AI29" i="9"/>
  <c r="AH37" i="9"/>
  <c r="AI37" i="9"/>
  <c r="AJ37" i="9"/>
  <c r="AH35" i="9"/>
  <c r="AI35" i="9"/>
  <c r="AJ35" i="9"/>
  <c r="AE33" i="9"/>
  <c r="AF33" i="9"/>
  <c r="AH33" i="9"/>
  <c r="AI33" i="9"/>
  <c r="AJ33" i="9"/>
  <c r="AH31" i="9"/>
  <c r="AJ31" i="9"/>
  <c r="AF31" i="9"/>
  <c r="AI31" i="9"/>
  <c r="AE31" i="9"/>
  <c r="K17" i="17"/>
  <c r="AF29" i="9"/>
  <c r="J17" i="17"/>
  <c r="AE29" i="9"/>
  <c r="AH29" i="9"/>
  <c r="AK29" i="9"/>
  <c r="AD32" i="9"/>
  <c r="AK32" i="9"/>
  <c r="AK33" i="9"/>
  <c r="AD33" i="9"/>
  <c r="AD31" i="9"/>
  <c r="AK31" i="9"/>
  <c r="AK30" i="9"/>
  <c r="AD30" i="9"/>
  <c r="V29" i="16"/>
  <c r="AG32" i="9"/>
  <c r="V28" i="16"/>
  <c r="AG31" i="9"/>
  <c r="AG30" i="9"/>
  <c r="AL29" i="9"/>
  <c r="AG29" i="9"/>
  <c r="AL28" i="9"/>
  <c r="AG28" i="9"/>
  <c r="I26" i="9" l="1"/>
  <c r="H22" i="16" s="1"/>
  <c r="I22" i="9"/>
  <c r="H18" i="16" s="1"/>
  <c r="I41" i="9"/>
  <c r="L41" i="9" s="1"/>
  <c r="I40" i="9"/>
  <c r="L40" i="9" s="1"/>
  <c r="I24" i="9"/>
  <c r="H20" i="16" s="1"/>
  <c r="I46" i="9"/>
  <c r="L46" i="9" s="1"/>
  <c r="N46" i="9" s="1"/>
  <c r="I42" i="16" s="1"/>
  <c r="I62" i="9"/>
  <c r="L62" i="9" s="1"/>
  <c r="N62" i="9" s="1"/>
  <c r="I58" i="16" s="1"/>
  <c r="I49" i="9"/>
  <c r="L49" i="9" s="1"/>
  <c r="I48" i="9"/>
  <c r="L48" i="9" s="1"/>
  <c r="I23" i="9"/>
  <c r="H19" i="16" s="1"/>
  <c r="I47" i="9"/>
  <c r="L47" i="9" s="1"/>
  <c r="N47" i="9" s="1"/>
  <c r="I43" i="16" s="1"/>
  <c r="I63" i="9"/>
  <c r="AE63" i="9" s="1"/>
  <c r="I57" i="9"/>
  <c r="L57" i="9" s="1"/>
  <c r="I53" i="9"/>
  <c r="L53" i="9" s="1"/>
  <c r="I34" i="9"/>
  <c r="AK34" i="9" s="1"/>
  <c r="I50" i="9"/>
  <c r="L50" i="9" s="1"/>
  <c r="I66" i="9"/>
  <c r="L66" i="9" s="1"/>
  <c r="I65" i="9"/>
  <c r="L65" i="9" s="1"/>
  <c r="I56" i="9"/>
  <c r="L56" i="9" s="1"/>
  <c r="I35" i="9"/>
  <c r="AE35" i="9" s="1"/>
  <c r="I51" i="9"/>
  <c r="L51" i="9" s="1"/>
  <c r="I67" i="9"/>
  <c r="L67" i="9" s="1"/>
  <c r="I61" i="9"/>
  <c r="L61" i="9" s="1"/>
  <c r="I37" i="9"/>
  <c r="H34" i="16" s="1"/>
  <c r="Y39" i="5"/>
  <c r="O44" i="9" s="1"/>
  <c r="I44" i="9"/>
  <c r="I64" i="9"/>
  <c r="L64" i="9" s="1"/>
  <c r="I38" i="9"/>
  <c r="L38" i="9" s="1"/>
  <c r="I54" i="9"/>
  <c r="H51" i="16" s="1"/>
  <c r="I70" i="9"/>
  <c r="L70" i="9" s="1"/>
  <c r="N70" i="9" s="1"/>
  <c r="I66" i="16" s="1"/>
  <c r="I68" i="9"/>
  <c r="L68" i="9" s="1"/>
  <c r="I59" i="9"/>
  <c r="L59" i="9" s="1"/>
  <c r="I16" i="9"/>
  <c r="L16" i="9" s="1"/>
  <c r="N16" i="9" s="1"/>
  <c r="I72" i="9"/>
  <c r="L72" i="9" s="1"/>
  <c r="I39" i="9"/>
  <c r="L39" i="9" s="1"/>
  <c r="I55" i="9"/>
  <c r="L55" i="9" s="1"/>
  <c r="I71" i="9"/>
  <c r="AE71" i="9" s="1"/>
  <c r="I43" i="9"/>
  <c r="L43" i="9" s="1"/>
  <c r="I12" i="9"/>
  <c r="H8" i="16" s="1"/>
  <c r="I25" i="9"/>
  <c r="H21" i="16" s="1"/>
  <c r="I11" i="9"/>
  <c r="AK11" i="9" s="1"/>
  <c r="I42" i="9"/>
  <c r="L42" i="9" s="1"/>
  <c r="I58" i="9"/>
  <c r="L58" i="9" s="1"/>
  <c r="AL30" i="9"/>
  <c r="AL32" i="9"/>
  <c r="AG28" i="16"/>
  <c r="AD28" i="16"/>
  <c r="AF28" i="16" s="1"/>
  <c r="AC28" i="16"/>
  <c r="AE28" i="16" s="1"/>
  <c r="AG26" i="16"/>
  <c r="AC26" i="16"/>
  <c r="AE26" i="16" s="1"/>
  <c r="AD26" i="16"/>
  <c r="AF26" i="16" s="1"/>
  <c r="AG27" i="16"/>
  <c r="AD27" i="16"/>
  <c r="AF27" i="16" s="1"/>
  <c r="AC27" i="16"/>
  <c r="AE27" i="16" s="1"/>
  <c r="H60" i="16"/>
  <c r="Y17" i="5"/>
  <c r="O22" i="9" s="1"/>
  <c r="H67" i="16"/>
  <c r="Y56" i="5"/>
  <c r="O61" i="9" s="1"/>
  <c r="L12" i="9"/>
  <c r="L25" i="9"/>
  <c r="N25" i="9" s="1"/>
  <c r="L22" i="9"/>
  <c r="N22" i="9" s="1"/>
  <c r="I18" i="16" s="1"/>
  <c r="AG18" i="16" s="1"/>
  <c r="L24" i="9"/>
  <c r="L23" i="9"/>
  <c r="Y31" i="5"/>
  <c r="O36" i="9" s="1"/>
  <c r="L36" i="9"/>
  <c r="Y55" i="5"/>
  <c r="O60" i="9" s="1"/>
  <c r="L60" i="9"/>
  <c r="L26" i="9"/>
  <c r="N26" i="9" s="1"/>
  <c r="H43" i="16"/>
  <c r="L44" i="9"/>
  <c r="L34" i="9"/>
  <c r="N34" i="9" s="1"/>
  <c r="I30" i="16" s="1"/>
  <c r="H31" i="16"/>
  <c r="AD34" i="9"/>
  <c r="Y40" i="5"/>
  <c r="O45" i="9" s="1"/>
  <c r="L45" i="9"/>
  <c r="AE34" i="9"/>
  <c r="Y47" i="5"/>
  <c r="O52" i="9" s="1"/>
  <c r="L52" i="9"/>
  <c r="L69" i="9"/>
  <c r="AK54" i="9"/>
  <c r="Y7" i="5"/>
  <c r="Z7" i="5" s="1"/>
  <c r="U12" i="9" s="1"/>
  <c r="AD47" i="9"/>
  <c r="H44" i="16"/>
  <c r="Y20" i="5"/>
  <c r="O25" i="9" s="1"/>
  <c r="AK24" i="9"/>
  <c r="N15" i="9"/>
  <c r="I11" i="16" s="1"/>
  <c r="AG11" i="16" s="1"/>
  <c r="Y64" i="5"/>
  <c r="O69" i="9" s="1"/>
  <c r="Y19" i="5"/>
  <c r="AD23" i="9"/>
  <c r="Y6" i="5"/>
  <c r="Y18" i="5"/>
  <c r="O23" i="9" s="1"/>
  <c r="H59" i="16"/>
  <c r="AK47" i="9"/>
  <c r="Y21" i="5"/>
  <c r="O26" i="9" s="1"/>
  <c r="AE46" i="9"/>
  <c r="AD46" i="9"/>
  <c r="AK46" i="9"/>
  <c r="AE47" i="9"/>
  <c r="H35" i="16"/>
  <c r="Z47" i="5"/>
  <c r="Z63" i="5"/>
  <c r="Y48" i="5"/>
  <c r="O53" i="9" s="1"/>
  <c r="H52" i="16"/>
  <c r="Y29" i="5"/>
  <c r="O34" i="9" s="1"/>
  <c r="Y37" i="5"/>
  <c r="O42" i="9" s="1"/>
  <c r="Y45" i="5"/>
  <c r="O50" i="9" s="1"/>
  <c r="Y53" i="5"/>
  <c r="O58" i="9" s="1"/>
  <c r="Y61" i="5"/>
  <c r="O66" i="9" s="1"/>
  <c r="H65" i="16"/>
  <c r="Y36" i="5"/>
  <c r="O41" i="9" s="1"/>
  <c r="H40" i="16"/>
  <c r="Y52" i="5"/>
  <c r="O57" i="9" s="1"/>
  <c r="H56" i="16"/>
  <c r="Y32" i="5"/>
  <c r="O37" i="9" s="1"/>
  <c r="H36" i="16"/>
  <c r="Y51" i="5"/>
  <c r="O56" i="9" s="1"/>
  <c r="H55" i="16"/>
  <c r="Y30" i="5"/>
  <c r="O35" i="9" s="1"/>
  <c r="Y38" i="5"/>
  <c r="O43" i="9" s="1"/>
  <c r="Y46" i="5"/>
  <c r="O51" i="9" s="1"/>
  <c r="H50" i="16"/>
  <c r="Y54" i="5"/>
  <c r="O59" i="9" s="1"/>
  <c r="H58" i="16"/>
  <c r="Y62" i="5"/>
  <c r="O67" i="9" s="1"/>
  <c r="D18" i="17"/>
  <c r="Y44" i="5"/>
  <c r="O49" i="9" s="1"/>
  <c r="H48" i="16"/>
  <c r="AK62" i="9"/>
  <c r="AD62" i="9"/>
  <c r="AE62" i="9"/>
  <c r="Y60" i="5"/>
  <c r="O65" i="9" s="1"/>
  <c r="H64" i="16"/>
  <c r="Y35" i="5"/>
  <c r="O40" i="9" s="1"/>
  <c r="H39" i="16"/>
  <c r="Y59" i="5"/>
  <c r="O64" i="9" s="1"/>
  <c r="H63" i="16"/>
  <c r="Y33" i="5"/>
  <c r="Y41" i="5"/>
  <c r="H45" i="16"/>
  <c r="Y49" i="5"/>
  <c r="H53" i="16"/>
  <c r="Y57" i="5"/>
  <c r="H61" i="16"/>
  <c r="Y65" i="5"/>
  <c r="H69" i="16"/>
  <c r="Z39" i="5"/>
  <c r="AD70" i="9"/>
  <c r="AE70" i="9"/>
  <c r="AK70" i="9"/>
  <c r="Y4" i="5"/>
  <c r="I9" i="9"/>
  <c r="Y43" i="5"/>
  <c r="O48" i="9" s="1"/>
  <c r="H47" i="16"/>
  <c r="Y67" i="5"/>
  <c r="O72" i="9" s="1"/>
  <c r="H71" i="16"/>
  <c r="Y34" i="5"/>
  <c r="O39" i="9" s="1"/>
  <c r="H38" i="16"/>
  <c r="Y42" i="5"/>
  <c r="Y50" i="5"/>
  <c r="O55" i="9" s="1"/>
  <c r="H54" i="16"/>
  <c r="Y58" i="5"/>
  <c r="H62" i="16"/>
  <c r="Y66" i="5"/>
  <c r="H70" i="16"/>
  <c r="Y11" i="5"/>
  <c r="O16" i="9" s="1"/>
  <c r="AE15" i="9"/>
  <c r="AD15" i="9"/>
  <c r="AK15" i="9"/>
  <c r="AK14" i="9"/>
  <c r="AE14" i="9"/>
  <c r="AD14" i="9"/>
  <c r="AE13" i="9"/>
  <c r="AD13" i="9"/>
  <c r="AK13" i="9"/>
  <c r="AE23" i="9"/>
  <c r="AE22" i="9"/>
  <c r="AD22" i="9"/>
  <c r="AK22" i="9"/>
  <c r="AE25" i="9"/>
  <c r="AD25" i="9"/>
  <c r="AE24" i="9"/>
  <c r="AD24" i="9"/>
  <c r="AD26" i="9"/>
  <c r="AE26" i="9"/>
  <c r="AK26" i="9"/>
  <c r="AL31" i="9"/>
  <c r="AK27" i="9"/>
  <c r="AD27" i="9"/>
  <c r="AE27" i="9"/>
  <c r="Z6" i="5"/>
  <c r="U11" i="9" s="1"/>
  <c r="H46" i="16" l="1"/>
  <c r="H37" i="16"/>
  <c r="AK16" i="9"/>
  <c r="H7" i="16"/>
  <c r="L71" i="9"/>
  <c r="N71" i="9" s="1"/>
  <c r="I67" i="16" s="1"/>
  <c r="H12" i="16"/>
  <c r="L54" i="9"/>
  <c r="N54" i="9" s="1"/>
  <c r="I50" i="16" s="1"/>
  <c r="L37" i="9"/>
  <c r="N37" i="9" s="1"/>
  <c r="I33" i="16" s="1"/>
  <c r="AK35" i="9"/>
  <c r="L63" i="9"/>
  <c r="N63" i="9" s="1"/>
  <c r="I59" i="16" s="1"/>
  <c r="O47" i="9"/>
  <c r="R47" i="9" s="1"/>
  <c r="T47" i="9" s="1"/>
  <c r="R70" i="9"/>
  <c r="T70" i="9" s="1"/>
  <c r="O70" i="9"/>
  <c r="O38" i="9"/>
  <c r="AF38" i="9" s="1"/>
  <c r="AE16" i="9"/>
  <c r="AE54" i="9"/>
  <c r="H68" i="16"/>
  <c r="U44" i="9"/>
  <c r="U68" i="9"/>
  <c r="AD54" i="9"/>
  <c r="AD16" i="9"/>
  <c r="AD71" i="9"/>
  <c r="O62" i="9"/>
  <c r="R62" i="9" s="1"/>
  <c r="T62" i="9" s="1"/>
  <c r="AD11" i="9"/>
  <c r="AK71" i="9"/>
  <c r="AD63" i="9"/>
  <c r="R46" i="9"/>
  <c r="T46" i="9" s="1"/>
  <c r="O46" i="9"/>
  <c r="R71" i="9"/>
  <c r="T71" i="9" s="1"/>
  <c r="O71" i="9"/>
  <c r="AE11" i="9"/>
  <c r="AK63" i="9"/>
  <c r="H32" i="16"/>
  <c r="U52" i="9"/>
  <c r="L11" i="9"/>
  <c r="N11" i="9" s="1"/>
  <c r="R63" i="9"/>
  <c r="T63" i="9" s="1"/>
  <c r="O63" i="9"/>
  <c r="O54" i="9"/>
  <c r="R54" i="9" s="1"/>
  <c r="T54" i="9" s="1"/>
  <c r="L35" i="9"/>
  <c r="N35" i="9" s="1"/>
  <c r="I31" i="16" s="1"/>
  <c r="AG31" i="16" s="1"/>
  <c r="AD35" i="9"/>
  <c r="Z19" i="5"/>
  <c r="U24" i="9" s="1"/>
  <c r="O24" i="9"/>
  <c r="AG43" i="16"/>
  <c r="AC43" i="16"/>
  <c r="AE43" i="16" s="1"/>
  <c r="AD43" i="16"/>
  <c r="AF43" i="16" s="1"/>
  <c r="AG30" i="16"/>
  <c r="AD30" i="16"/>
  <c r="AF30" i="16" s="1"/>
  <c r="AC30" i="16"/>
  <c r="AE30" i="16" s="1"/>
  <c r="AG66" i="16"/>
  <c r="AC66" i="16"/>
  <c r="AE66" i="16" s="1"/>
  <c r="AD66" i="16"/>
  <c r="AF66" i="16" s="1"/>
  <c r="AG58" i="16"/>
  <c r="AC58" i="16"/>
  <c r="AE58" i="16" s="1"/>
  <c r="AD58" i="16"/>
  <c r="AF58" i="16" s="1"/>
  <c r="AG67" i="16"/>
  <c r="AC67" i="16"/>
  <c r="AE67" i="16" s="1"/>
  <c r="AD67" i="16"/>
  <c r="AF67" i="16" s="1"/>
  <c r="AD31" i="16"/>
  <c r="AF31" i="16" s="1"/>
  <c r="O18" i="16"/>
  <c r="O15" i="16"/>
  <c r="AG50" i="16"/>
  <c r="AC50" i="16"/>
  <c r="AE50" i="16" s="1"/>
  <c r="AD50" i="16"/>
  <c r="AF50" i="16" s="1"/>
  <c r="AG42" i="16"/>
  <c r="AD42" i="16"/>
  <c r="AF42" i="16" s="1"/>
  <c r="AC42" i="16"/>
  <c r="AE42" i="16" s="1"/>
  <c r="AG59" i="16"/>
  <c r="AC59" i="16"/>
  <c r="AE59" i="16" s="1"/>
  <c r="AD59" i="16"/>
  <c r="AF59" i="16" s="1"/>
  <c r="M11" i="16"/>
  <c r="M18" i="16"/>
  <c r="H66" i="16"/>
  <c r="Z56" i="5"/>
  <c r="Z55" i="5"/>
  <c r="Z31" i="5"/>
  <c r="H41" i="16"/>
  <c r="Z17" i="5"/>
  <c r="Z40" i="5"/>
  <c r="H33" i="16"/>
  <c r="X11" i="9"/>
  <c r="Z11" i="9" s="1"/>
  <c r="V7" i="16"/>
  <c r="X12" i="9"/>
  <c r="Z12" i="9" s="1"/>
  <c r="AI8" i="16" s="1"/>
  <c r="V8" i="16"/>
  <c r="H42" i="16"/>
  <c r="H57" i="16"/>
  <c r="H49" i="16"/>
  <c r="R35" i="9"/>
  <c r="T35" i="9" s="1"/>
  <c r="O32" i="16"/>
  <c r="AF35" i="9"/>
  <c r="R15" i="9"/>
  <c r="T15" i="9" s="1"/>
  <c r="AH11" i="16" s="1"/>
  <c r="AF16" i="9"/>
  <c r="AF24" i="9"/>
  <c r="R34" i="9"/>
  <c r="T34" i="9" s="1"/>
  <c r="O31" i="16"/>
  <c r="AF34" i="9"/>
  <c r="AF26" i="9"/>
  <c r="R22" i="9"/>
  <c r="T22" i="9" s="1"/>
  <c r="AH18" i="16" s="1"/>
  <c r="Z64" i="5"/>
  <c r="R69" i="9"/>
  <c r="T69" i="9" s="1"/>
  <c r="O11" i="9"/>
  <c r="O12" i="9"/>
  <c r="AF12" i="9" s="1"/>
  <c r="Z20" i="5"/>
  <c r="U25" i="9" s="1"/>
  <c r="Z18" i="5"/>
  <c r="U23" i="9" s="1"/>
  <c r="AG23" i="9" s="1"/>
  <c r="AK23" i="9"/>
  <c r="G5" i="17"/>
  <c r="N24" i="9"/>
  <c r="N12" i="9"/>
  <c r="I8" i="16" s="1"/>
  <c r="AG8" i="16" s="1"/>
  <c r="N23" i="9"/>
  <c r="AK25" i="9"/>
  <c r="Z21" i="5"/>
  <c r="U26" i="9" s="1"/>
  <c r="N38" i="9"/>
  <c r="I34" i="16" s="1"/>
  <c r="AK38" i="9"/>
  <c r="AE38" i="9"/>
  <c r="AD38" i="9"/>
  <c r="N65" i="9"/>
  <c r="I61" i="16" s="1"/>
  <c r="AK65" i="9"/>
  <c r="AD65" i="9"/>
  <c r="AE65" i="9"/>
  <c r="N49" i="9"/>
  <c r="I45" i="16" s="1"/>
  <c r="AD49" i="9"/>
  <c r="AE49" i="9"/>
  <c r="AK49" i="9"/>
  <c r="N74" i="9"/>
  <c r="I70" i="16" s="1"/>
  <c r="AD74" i="9"/>
  <c r="AE74" i="9"/>
  <c r="AK74" i="9"/>
  <c r="AK9" i="9"/>
  <c r="H5" i="16"/>
  <c r="AD9" i="9"/>
  <c r="AE9" i="9"/>
  <c r="Z65" i="5"/>
  <c r="R72" i="9"/>
  <c r="T72" i="9" s="1"/>
  <c r="Z49" i="5"/>
  <c r="R56" i="9"/>
  <c r="T56" i="9" s="1"/>
  <c r="Z33" i="5"/>
  <c r="R40" i="9"/>
  <c r="T40" i="9" s="1"/>
  <c r="Z35" i="5"/>
  <c r="R42" i="9"/>
  <c r="T42" i="9" s="1"/>
  <c r="Z60" i="5"/>
  <c r="R67" i="9"/>
  <c r="T67" i="9" s="1"/>
  <c r="N69" i="9"/>
  <c r="I65" i="16" s="1"/>
  <c r="AD69" i="9"/>
  <c r="AK69" i="9"/>
  <c r="AE69" i="9"/>
  <c r="N53" i="9"/>
  <c r="I49" i="16" s="1"/>
  <c r="AE53" i="9"/>
  <c r="AK53" i="9"/>
  <c r="AD53" i="9"/>
  <c r="AE37" i="9"/>
  <c r="AK37" i="9"/>
  <c r="AD37" i="9"/>
  <c r="N39" i="9"/>
  <c r="I35" i="16" s="1"/>
  <c r="AE39" i="9"/>
  <c r="AD39" i="9"/>
  <c r="AK39" i="9"/>
  <c r="Z61" i="5"/>
  <c r="R68" i="9"/>
  <c r="T68" i="9" s="1"/>
  <c r="Z45" i="5"/>
  <c r="R52" i="9"/>
  <c r="T52" i="9" s="1"/>
  <c r="Z29" i="5"/>
  <c r="U34" i="9" s="1"/>
  <c r="R36" i="9"/>
  <c r="T36" i="9" s="1"/>
  <c r="O43" i="16"/>
  <c r="AF46" i="9"/>
  <c r="N40" i="9"/>
  <c r="I36" i="16" s="1"/>
  <c r="AD40" i="9"/>
  <c r="AE40" i="9"/>
  <c r="AK40" i="9"/>
  <c r="AK67" i="9"/>
  <c r="N67" i="9"/>
  <c r="I63" i="16" s="1"/>
  <c r="AD67" i="9"/>
  <c r="AE67" i="9"/>
  <c r="Z44" i="5"/>
  <c r="R51" i="9"/>
  <c r="T51" i="9" s="1"/>
  <c r="Z58" i="5"/>
  <c r="R65" i="9"/>
  <c r="T65" i="9" s="1"/>
  <c r="Z42" i="5"/>
  <c r="R49" i="9"/>
  <c r="T49" i="9" s="1"/>
  <c r="Z67" i="5"/>
  <c r="R74" i="9"/>
  <c r="T74" i="9" s="1"/>
  <c r="O9" i="9"/>
  <c r="Z4" i="5"/>
  <c r="U9" i="9" s="1"/>
  <c r="AD64" i="9"/>
  <c r="AK64" i="9"/>
  <c r="N64" i="9"/>
  <c r="I60" i="16" s="1"/>
  <c r="AE64" i="9"/>
  <c r="N48" i="9"/>
  <c r="I44" i="16" s="1"/>
  <c r="AE48" i="9"/>
  <c r="AK48" i="9"/>
  <c r="AD48" i="9"/>
  <c r="N66" i="9"/>
  <c r="I62" i="16" s="1"/>
  <c r="AD66" i="9"/>
  <c r="AE66" i="9"/>
  <c r="AK66" i="9"/>
  <c r="O68" i="16"/>
  <c r="AF71" i="9"/>
  <c r="Z62" i="5"/>
  <c r="Z46" i="5"/>
  <c r="R53" i="9"/>
  <c r="T53" i="9" s="1"/>
  <c r="Z30" i="5"/>
  <c r="U35" i="9" s="1"/>
  <c r="R37" i="9"/>
  <c r="T37" i="9" s="1"/>
  <c r="Z32" i="5"/>
  <c r="R39" i="9"/>
  <c r="T39" i="9" s="1"/>
  <c r="AK59" i="9"/>
  <c r="N59" i="9"/>
  <c r="I55" i="16" s="1"/>
  <c r="AD59" i="9"/>
  <c r="AE59" i="9"/>
  <c r="N43" i="9"/>
  <c r="I39" i="16" s="1"/>
  <c r="AD43" i="9"/>
  <c r="AE43" i="9"/>
  <c r="AK43" i="9"/>
  <c r="N60" i="9"/>
  <c r="I56" i="16" s="1"/>
  <c r="AK60" i="9"/>
  <c r="AD60" i="9"/>
  <c r="AE60" i="9"/>
  <c r="N44" i="9"/>
  <c r="I40" i="16" s="1"/>
  <c r="AE44" i="9"/>
  <c r="AK44" i="9"/>
  <c r="AD44" i="9"/>
  <c r="N55" i="9"/>
  <c r="I51" i="16" s="1"/>
  <c r="AK55" i="9"/>
  <c r="AE55" i="9"/>
  <c r="AD55" i="9"/>
  <c r="Z66" i="5"/>
  <c r="R73" i="9"/>
  <c r="T73" i="9" s="1"/>
  <c r="Z50" i="5"/>
  <c r="R57" i="9"/>
  <c r="T57" i="9" s="1"/>
  <c r="Z34" i="5"/>
  <c r="R41" i="9"/>
  <c r="T41" i="9" s="1"/>
  <c r="Z43" i="5"/>
  <c r="R50" i="9"/>
  <c r="T50" i="9" s="1"/>
  <c r="O59" i="16"/>
  <c r="AF62" i="9"/>
  <c r="N72" i="9"/>
  <c r="I68" i="16" s="1"/>
  <c r="AD72" i="9"/>
  <c r="AK72" i="9"/>
  <c r="AE72" i="9"/>
  <c r="N56" i="9"/>
  <c r="I52" i="16" s="1"/>
  <c r="AK56" i="9"/>
  <c r="AE56" i="9"/>
  <c r="AD56" i="9"/>
  <c r="N42" i="9"/>
  <c r="I38" i="16" s="1"/>
  <c r="AE42" i="9"/>
  <c r="AK42" i="9"/>
  <c r="AD42" i="9"/>
  <c r="AG11" i="9"/>
  <c r="H5" i="17"/>
  <c r="I5" i="17"/>
  <c r="N73" i="9"/>
  <c r="I69" i="16" s="1"/>
  <c r="AD73" i="9"/>
  <c r="AE73" i="9"/>
  <c r="AK73" i="9"/>
  <c r="N57" i="9"/>
  <c r="I53" i="16" s="1"/>
  <c r="AD57" i="9"/>
  <c r="AE57" i="9"/>
  <c r="AK57" i="9"/>
  <c r="N41" i="9"/>
  <c r="I37" i="16" s="1"/>
  <c r="AE41" i="9"/>
  <c r="AK41" i="9"/>
  <c r="AD41" i="9"/>
  <c r="N50" i="9"/>
  <c r="I46" i="16" s="1"/>
  <c r="AK50" i="9"/>
  <c r="AE50" i="9"/>
  <c r="AD50" i="9"/>
  <c r="Z57" i="5"/>
  <c r="R64" i="9"/>
  <c r="T64" i="9" s="1"/>
  <c r="Z41" i="5"/>
  <c r="R48" i="9"/>
  <c r="T48" i="9" s="1"/>
  <c r="Z59" i="5"/>
  <c r="R66" i="9"/>
  <c r="T66" i="9" s="1"/>
  <c r="N51" i="9"/>
  <c r="I47" i="16" s="1"/>
  <c r="AE51" i="9"/>
  <c r="AK51" i="9"/>
  <c r="AD51" i="9"/>
  <c r="N61" i="9"/>
  <c r="I57" i="16" s="1"/>
  <c r="AE61" i="9"/>
  <c r="AD61" i="9"/>
  <c r="AK61" i="9"/>
  <c r="N45" i="9"/>
  <c r="I41" i="16" s="1"/>
  <c r="AE45" i="9"/>
  <c r="AD45" i="9"/>
  <c r="AK45" i="9"/>
  <c r="N58" i="9"/>
  <c r="I54" i="16" s="1"/>
  <c r="AE58" i="9"/>
  <c r="AK58" i="9"/>
  <c r="AD58" i="9"/>
  <c r="Z52" i="5"/>
  <c r="R59" i="9"/>
  <c r="T59" i="9" s="1"/>
  <c r="Z36" i="5"/>
  <c r="R43" i="9"/>
  <c r="T43" i="9" s="1"/>
  <c r="Z53" i="5"/>
  <c r="R60" i="9"/>
  <c r="T60" i="9" s="1"/>
  <c r="Z37" i="5"/>
  <c r="R44" i="9"/>
  <c r="T44" i="9" s="1"/>
  <c r="Z48" i="5"/>
  <c r="R55" i="9"/>
  <c r="T55" i="9" s="1"/>
  <c r="O51" i="16"/>
  <c r="AF54" i="9"/>
  <c r="O35" i="16"/>
  <c r="Z54" i="5"/>
  <c r="R61" i="9"/>
  <c r="T61" i="9" s="1"/>
  <c r="Z38" i="5"/>
  <c r="R45" i="9"/>
  <c r="T45" i="9" s="1"/>
  <c r="Z51" i="5"/>
  <c r="R58" i="9"/>
  <c r="T58" i="9" s="1"/>
  <c r="O60" i="16"/>
  <c r="AF63" i="9"/>
  <c r="O44" i="16"/>
  <c r="AF47" i="9"/>
  <c r="N68" i="9"/>
  <c r="I64" i="16" s="1"/>
  <c r="AE68" i="9"/>
  <c r="AK68" i="9"/>
  <c r="AD68" i="9"/>
  <c r="N52" i="9"/>
  <c r="I48" i="16" s="1"/>
  <c r="AK52" i="9"/>
  <c r="AE52" i="9"/>
  <c r="AD52" i="9"/>
  <c r="N36" i="9"/>
  <c r="I32" i="16" s="1"/>
  <c r="AD36" i="9"/>
  <c r="AK36" i="9"/>
  <c r="AE36" i="9"/>
  <c r="AF70" i="9"/>
  <c r="O67" i="16"/>
  <c r="AK12" i="9"/>
  <c r="AE12" i="9"/>
  <c r="AD12" i="9"/>
  <c r="AG12" i="9"/>
  <c r="Z11" i="5"/>
  <c r="U16" i="9" s="1"/>
  <c r="AF15" i="9"/>
  <c r="AF14" i="9"/>
  <c r="AG14" i="9"/>
  <c r="AF13" i="9"/>
  <c r="AF22" i="9"/>
  <c r="AG26" i="9"/>
  <c r="AL27" i="9"/>
  <c r="AG27" i="9"/>
  <c r="AF27" i="9"/>
  <c r="U42" i="9" l="1"/>
  <c r="U64" i="9"/>
  <c r="X66" i="9"/>
  <c r="Z66" i="9" s="1"/>
  <c r="U67" i="9"/>
  <c r="X67" i="9" s="1"/>
  <c r="Z67" i="9" s="1"/>
  <c r="X48" i="9"/>
  <c r="Z48" i="9" s="1"/>
  <c r="U49" i="9"/>
  <c r="AG49" i="9" s="1"/>
  <c r="U66" i="9"/>
  <c r="U54" i="9"/>
  <c r="X44" i="9"/>
  <c r="Z44" i="9" s="1"/>
  <c r="U45" i="9"/>
  <c r="R38" i="9"/>
  <c r="T38" i="9" s="1"/>
  <c r="X47" i="9"/>
  <c r="Z47" i="9" s="1"/>
  <c r="AA47" i="9" s="1"/>
  <c r="AC47" i="9" s="1"/>
  <c r="L42" i="15" s="1"/>
  <c r="U48" i="9"/>
  <c r="U51" i="9"/>
  <c r="X51" i="9" s="1"/>
  <c r="Z51" i="9" s="1"/>
  <c r="V22" i="16"/>
  <c r="X26" i="9"/>
  <c r="Z26" i="9" s="1"/>
  <c r="U59" i="9"/>
  <c r="X38" i="9"/>
  <c r="Z38" i="9" s="1"/>
  <c r="AA38" i="9" s="1"/>
  <c r="AC38" i="9" s="1"/>
  <c r="L33" i="15" s="1"/>
  <c r="U39" i="9"/>
  <c r="X16" i="9"/>
  <c r="Z16" i="9" s="1"/>
  <c r="U22" i="9"/>
  <c r="U58" i="9"/>
  <c r="X58" i="9" s="1"/>
  <c r="Z58" i="9" s="1"/>
  <c r="AA58" i="9" s="1"/>
  <c r="AC58" i="9" s="1"/>
  <c r="L53" i="15" s="1"/>
  <c r="X45" i="9"/>
  <c r="Z45" i="9" s="1"/>
  <c r="U46" i="9"/>
  <c r="X46" i="9" s="1"/>
  <c r="Z46" i="9" s="1"/>
  <c r="AA46" i="9" s="1"/>
  <c r="X71" i="9"/>
  <c r="Z71" i="9" s="1"/>
  <c r="AA71" i="9" s="1"/>
  <c r="AC71" i="9" s="1"/>
  <c r="L66" i="15" s="1"/>
  <c r="U72" i="9"/>
  <c r="X72" i="9" s="1"/>
  <c r="Z72" i="9" s="1"/>
  <c r="X64" i="9"/>
  <c r="Z64" i="9" s="1"/>
  <c r="U65" i="9"/>
  <c r="X65" i="9" s="1"/>
  <c r="Z65" i="9" s="1"/>
  <c r="AA65" i="9" s="1"/>
  <c r="AC65" i="9" s="1"/>
  <c r="L60" i="15" s="1"/>
  <c r="X69" i="9"/>
  <c r="Z69" i="9" s="1"/>
  <c r="U70" i="9"/>
  <c r="X70" i="9" s="1"/>
  <c r="Z70" i="9" s="1"/>
  <c r="AA70" i="9" s="1"/>
  <c r="X54" i="9"/>
  <c r="Z54" i="9" s="1"/>
  <c r="AA54" i="9" s="1"/>
  <c r="AC54" i="9" s="1"/>
  <c r="L49" i="15" s="1"/>
  <c r="U55" i="9"/>
  <c r="X36" i="9"/>
  <c r="Z36" i="9" s="1"/>
  <c r="AA36" i="9" s="1"/>
  <c r="AC36" i="9" s="1"/>
  <c r="L31" i="15" s="1"/>
  <c r="U37" i="9"/>
  <c r="X68" i="9"/>
  <c r="Z68" i="9" s="1"/>
  <c r="U69" i="9"/>
  <c r="X35" i="9"/>
  <c r="Z35" i="9" s="1"/>
  <c r="U36" i="9"/>
  <c r="X55" i="9"/>
  <c r="Z55" i="9" s="1"/>
  <c r="U56" i="9"/>
  <c r="X56" i="9" s="1"/>
  <c r="Z56" i="9" s="1"/>
  <c r="AA56" i="9" s="1"/>
  <c r="AC56" i="9" s="1"/>
  <c r="L51" i="15" s="1"/>
  <c r="X40" i="9"/>
  <c r="Z40" i="9" s="1"/>
  <c r="AA40" i="9" s="1"/>
  <c r="AC40" i="9" s="1"/>
  <c r="L35" i="15" s="1"/>
  <c r="U41" i="9"/>
  <c r="X41" i="9" s="1"/>
  <c r="Z41" i="9" s="1"/>
  <c r="AA41" i="9" s="1"/>
  <c r="AC41" i="9" s="1"/>
  <c r="L36" i="15" s="1"/>
  <c r="U62" i="9"/>
  <c r="U47" i="9"/>
  <c r="X39" i="9"/>
  <c r="Z39" i="9" s="1"/>
  <c r="U40" i="9"/>
  <c r="X59" i="9"/>
  <c r="Z59" i="9" s="1"/>
  <c r="AA59" i="9" s="1"/>
  <c r="AC59" i="9" s="1"/>
  <c r="L54" i="15" s="1"/>
  <c r="U60" i="9"/>
  <c r="AC31" i="16"/>
  <c r="AE31" i="16" s="1"/>
  <c r="U71" i="9"/>
  <c r="X60" i="9"/>
  <c r="Z60" i="9" s="1"/>
  <c r="U61" i="9"/>
  <c r="X61" i="9" s="1"/>
  <c r="Z61" i="9" s="1"/>
  <c r="AA61" i="9" s="1"/>
  <c r="AC61" i="9" s="1"/>
  <c r="L56" i="15" s="1"/>
  <c r="X42" i="9"/>
  <c r="Z42" i="9" s="1"/>
  <c r="U43" i="9"/>
  <c r="X43" i="9" s="1"/>
  <c r="Z43" i="9" s="1"/>
  <c r="X52" i="9"/>
  <c r="Z52" i="9" s="1"/>
  <c r="U53" i="9"/>
  <c r="X53" i="9" s="1"/>
  <c r="Z53" i="9" s="1"/>
  <c r="AA53" i="9" s="1"/>
  <c r="AC53" i="9" s="1"/>
  <c r="L48" i="15" s="1"/>
  <c r="U57" i="9"/>
  <c r="X57" i="9" s="1"/>
  <c r="Z57" i="9" s="1"/>
  <c r="AA57" i="9" s="1"/>
  <c r="AC57" i="9" s="1"/>
  <c r="L52" i="15" s="1"/>
  <c r="X62" i="9"/>
  <c r="Z62" i="9" s="1"/>
  <c r="AA62" i="9" s="1"/>
  <c r="AC62" i="9" s="1"/>
  <c r="L57" i="15" s="1"/>
  <c r="U63" i="9"/>
  <c r="X63" i="9" s="1"/>
  <c r="Z63" i="9" s="1"/>
  <c r="AA63" i="9" s="1"/>
  <c r="AC63" i="9" s="1"/>
  <c r="L58" i="15" s="1"/>
  <c r="U50" i="9"/>
  <c r="X50" i="9" s="1"/>
  <c r="Z50" i="9" s="1"/>
  <c r="AA50" i="9" s="1"/>
  <c r="AC50" i="9" s="1"/>
  <c r="L45" i="15" s="1"/>
  <c r="X37" i="9"/>
  <c r="Z37" i="9" s="1"/>
  <c r="U38" i="9"/>
  <c r="AG37" i="16"/>
  <c r="AD37" i="16"/>
  <c r="AF37" i="16" s="1"/>
  <c r="AC37" i="16"/>
  <c r="AE37" i="16" s="1"/>
  <c r="AG53" i="16"/>
  <c r="AC53" i="16"/>
  <c r="AE53" i="16" s="1"/>
  <c r="AD53" i="16"/>
  <c r="AF53" i="16" s="1"/>
  <c r="AG55" i="16"/>
  <c r="AD55" i="16"/>
  <c r="AF55" i="16" s="1"/>
  <c r="AC55" i="16"/>
  <c r="AE55" i="16" s="1"/>
  <c r="AG51" i="16"/>
  <c r="AD51" i="16"/>
  <c r="AF51" i="16" s="1"/>
  <c r="AC51" i="16"/>
  <c r="AE51" i="16" s="1"/>
  <c r="AG56" i="16"/>
  <c r="AC56" i="16"/>
  <c r="AE56" i="16" s="1"/>
  <c r="AD56" i="16"/>
  <c r="AF56" i="16" s="1"/>
  <c r="X23" i="9"/>
  <c r="Z23" i="9" s="1"/>
  <c r="AG69" i="16"/>
  <c r="AC69" i="16"/>
  <c r="AE69" i="16" s="1"/>
  <c r="AD69" i="16"/>
  <c r="AF69" i="16" s="1"/>
  <c r="AG61" i="16"/>
  <c r="AC61" i="16"/>
  <c r="AE61" i="16" s="1"/>
  <c r="AD61" i="16"/>
  <c r="AF61" i="16" s="1"/>
  <c r="AG48" i="16"/>
  <c r="AD48" i="16"/>
  <c r="AF48" i="16" s="1"/>
  <c r="AC48" i="16"/>
  <c r="AE48" i="16" s="1"/>
  <c r="AG54" i="16"/>
  <c r="AD54" i="16"/>
  <c r="AF54" i="16" s="1"/>
  <c r="AC54" i="16"/>
  <c r="AE54" i="16" s="1"/>
  <c r="AG57" i="16"/>
  <c r="AD57" i="16"/>
  <c r="AF57" i="16" s="1"/>
  <c r="AC57" i="16"/>
  <c r="AE57" i="16" s="1"/>
  <c r="AG44" i="16"/>
  <c r="AD44" i="16"/>
  <c r="AF44" i="16" s="1"/>
  <c r="AC44" i="16"/>
  <c r="AE44" i="16" s="1"/>
  <c r="AG70" i="16"/>
  <c r="AD70" i="16"/>
  <c r="AF70" i="16" s="1"/>
  <c r="AC70" i="16"/>
  <c r="AE70" i="16" s="1"/>
  <c r="AG38" i="16"/>
  <c r="AD38" i="16"/>
  <c r="AF38" i="16" s="1"/>
  <c r="AC38" i="16"/>
  <c r="AE38" i="16" s="1"/>
  <c r="AG68" i="16"/>
  <c r="AC68" i="16"/>
  <c r="AE68" i="16" s="1"/>
  <c r="AD68" i="16"/>
  <c r="AF68" i="16" s="1"/>
  <c r="AG63" i="16"/>
  <c r="AC63" i="16"/>
  <c r="AE63" i="16" s="1"/>
  <c r="AD63" i="16"/>
  <c r="AF63" i="16" s="1"/>
  <c r="AG40" i="16"/>
  <c r="AD40" i="16"/>
  <c r="AF40" i="16" s="1"/>
  <c r="AC40" i="16"/>
  <c r="AE40" i="16" s="1"/>
  <c r="AG39" i="16"/>
  <c r="AC39" i="16"/>
  <c r="AE39" i="16" s="1"/>
  <c r="AD39" i="16"/>
  <c r="AF39" i="16" s="1"/>
  <c r="AG49" i="16"/>
  <c r="AD49" i="16"/>
  <c r="AF49" i="16" s="1"/>
  <c r="AC49" i="16"/>
  <c r="AE49" i="16" s="1"/>
  <c r="AG32" i="16"/>
  <c r="AC32" i="16"/>
  <c r="AE32" i="16" s="1"/>
  <c r="AD32" i="16"/>
  <c r="AF32" i="16" s="1"/>
  <c r="AG64" i="16"/>
  <c r="AC64" i="16"/>
  <c r="AE64" i="16" s="1"/>
  <c r="AD64" i="16"/>
  <c r="AF64" i="16" s="1"/>
  <c r="AG41" i="16"/>
  <c r="AC41" i="16"/>
  <c r="AE41" i="16" s="1"/>
  <c r="AD41" i="16"/>
  <c r="AF41" i="16" s="1"/>
  <c r="AG47" i="16"/>
  <c r="AC47" i="16"/>
  <c r="AE47" i="16" s="1"/>
  <c r="AD47" i="16"/>
  <c r="AF47" i="16" s="1"/>
  <c r="AG45" i="16"/>
  <c r="AC45" i="16"/>
  <c r="AE45" i="16" s="1"/>
  <c r="AD45" i="16"/>
  <c r="AF45" i="16" s="1"/>
  <c r="AG34" i="16"/>
  <c r="AD34" i="16"/>
  <c r="AF34" i="16" s="1"/>
  <c r="AC34" i="16"/>
  <c r="AE34" i="16" s="1"/>
  <c r="AG62" i="16"/>
  <c r="AD62" i="16"/>
  <c r="AF62" i="16" s="1"/>
  <c r="AC62" i="16"/>
  <c r="AE62" i="16" s="1"/>
  <c r="AF23" i="9"/>
  <c r="AG52" i="16"/>
  <c r="AC52" i="16"/>
  <c r="AE52" i="16" s="1"/>
  <c r="AD52" i="16"/>
  <c r="AF52" i="16" s="1"/>
  <c r="V21" i="16"/>
  <c r="AG60" i="16"/>
  <c r="AC60" i="16"/>
  <c r="AE60" i="16" s="1"/>
  <c r="AD60" i="16"/>
  <c r="AF60" i="16" s="1"/>
  <c r="AG35" i="16"/>
  <c r="AC35" i="16"/>
  <c r="AE35" i="16" s="1"/>
  <c r="AD35" i="16"/>
  <c r="AF35" i="16" s="1"/>
  <c r="AG46" i="16"/>
  <c r="AC46" i="16"/>
  <c r="AE46" i="16" s="1"/>
  <c r="AD46" i="16"/>
  <c r="AF46" i="16" s="1"/>
  <c r="AG36" i="16"/>
  <c r="AD36" i="16"/>
  <c r="AF36" i="16" s="1"/>
  <c r="AC36" i="16"/>
  <c r="AE36" i="16" s="1"/>
  <c r="AG33" i="16"/>
  <c r="AD33" i="16"/>
  <c r="AF33" i="16" s="1"/>
  <c r="AC33" i="16"/>
  <c r="AE33" i="16" s="1"/>
  <c r="AG65" i="16"/>
  <c r="AD65" i="16"/>
  <c r="AF65" i="16" s="1"/>
  <c r="AC65" i="16"/>
  <c r="AE65" i="16" s="1"/>
  <c r="X17" i="9"/>
  <c r="Z17" i="9" s="1"/>
  <c r="AA17" i="9" s="1"/>
  <c r="AL17" i="9" s="1"/>
  <c r="AG17" i="9"/>
  <c r="M8" i="16"/>
  <c r="V19" i="16"/>
  <c r="V32" i="16"/>
  <c r="AG35" i="9"/>
  <c r="V12" i="16"/>
  <c r="AA35" i="9"/>
  <c r="AL35" i="9" s="1"/>
  <c r="AG24" i="9"/>
  <c r="V14" i="16"/>
  <c r="X18" i="9"/>
  <c r="Z18" i="9" s="1"/>
  <c r="V13" i="16"/>
  <c r="AG18" i="9"/>
  <c r="R12" i="9"/>
  <c r="T12" i="9" s="1"/>
  <c r="AH8" i="16" s="1"/>
  <c r="O8" i="16"/>
  <c r="R23" i="9"/>
  <c r="T23" i="9" s="1"/>
  <c r="O19" i="16"/>
  <c r="R11" i="9"/>
  <c r="T11" i="9" s="1"/>
  <c r="O7" i="16"/>
  <c r="R25" i="9"/>
  <c r="T25" i="9" s="1"/>
  <c r="O21" i="16"/>
  <c r="R16" i="9"/>
  <c r="T16" i="9" s="1"/>
  <c r="O12" i="16"/>
  <c r="X25" i="9"/>
  <c r="Z25" i="9" s="1"/>
  <c r="R26" i="9"/>
  <c r="T26" i="9" s="1"/>
  <c r="AA26" i="9" s="1"/>
  <c r="O22" i="16"/>
  <c r="R24" i="9"/>
  <c r="T24" i="9" s="1"/>
  <c r="O20" i="16"/>
  <c r="AF25" i="9"/>
  <c r="AF11" i="9"/>
  <c r="AA68" i="9"/>
  <c r="AC68" i="9" s="1"/>
  <c r="L63" i="15" s="1"/>
  <c r="AA51" i="9"/>
  <c r="AC51" i="9" s="1"/>
  <c r="L46" i="15" s="1"/>
  <c r="V44" i="16"/>
  <c r="AA67" i="9"/>
  <c r="AC67" i="9" s="1"/>
  <c r="L62" i="15" s="1"/>
  <c r="V35" i="16"/>
  <c r="AG38" i="9"/>
  <c r="V68" i="16"/>
  <c r="AA52" i="9"/>
  <c r="AC52" i="9" s="1"/>
  <c r="L47" i="15" s="1"/>
  <c r="AG54" i="9"/>
  <c r="V51" i="16"/>
  <c r="AG62" i="9"/>
  <c r="AG70" i="9"/>
  <c r="AG71" i="9"/>
  <c r="AG25" i="9"/>
  <c r="AA55" i="9"/>
  <c r="AC55" i="9" s="1"/>
  <c r="L50" i="15" s="1"/>
  <c r="AA44" i="9"/>
  <c r="AC44" i="9" s="1"/>
  <c r="L39" i="15" s="1"/>
  <c r="AA60" i="9"/>
  <c r="AC60" i="9" s="1"/>
  <c r="L55" i="15" s="1"/>
  <c r="AA43" i="9"/>
  <c r="AC43" i="9" s="1"/>
  <c r="L38" i="15" s="1"/>
  <c r="X34" i="9"/>
  <c r="Z34" i="9" s="1"/>
  <c r="AA34" i="9" s="1"/>
  <c r="V31" i="16"/>
  <c r="AG34" i="9"/>
  <c r="AA64" i="9"/>
  <c r="AC64" i="9" s="1"/>
  <c r="L59" i="15" s="1"/>
  <c r="V67" i="16"/>
  <c r="AG47" i="9"/>
  <c r="V59" i="16"/>
  <c r="AA74" i="9"/>
  <c r="AC74" i="9" s="1"/>
  <c r="L69" i="15" s="1"/>
  <c r="AG63" i="9"/>
  <c r="AG46" i="9"/>
  <c r="AA45" i="9"/>
  <c r="AC45" i="9" s="1"/>
  <c r="L40" i="15" s="1"/>
  <c r="AA73" i="9"/>
  <c r="AC73" i="9" s="1"/>
  <c r="L68" i="15" s="1"/>
  <c r="AA42" i="9"/>
  <c r="AC42" i="9" s="1"/>
  <c r="L37" i="15" s="1"/>
  <c r="AA72" i="9"/>
  <c r="AC72" i="9" s="1"/>
  <c r="L67" i="15" s="1"/>
  <c r="AA66" i="9"/>
  <c r="AC66" i="9" s="1"/>
  <c r="L61" i="15" s="1"/>
  <c r="AA48" i="9"/>
  <c r="AC48" i="9" s="1"/>
  <c r="L43" i="15" s="1"/>
  <c r="X33" i="9"/>
  <c r="Z33" i="9" s="1"/>
  <c r="AA33" i="9" s="1"/>
  <c r="V30" i="16"/>
  <c r="AG33" i="9"/>
  <c r="V60" i="16"/>
  <c r="AA39" i="9"/>
  <c r="AC39" i="9" s="1"/>
  <c r="L34" i="15" s="1"/>
  <c r="AA37" i="9"/>
  <c r="AC37" i="9" s="1"/>
  <c r="L32" i="15" s="1"/>
  <c r="AA69" i="9"/>
  <c r="AC69" i="9" s="1"/>
  <c r="L64" i="15" s="1"/>
  <c r="V43" i="16"/>
  <c r="O42" i="16"/>
  <c r="AF45" i="9"/>
  <c r="O41" i="16"/>
  <c r="AF44" i="9"/>
  <c r="O40" i="16"/>
  <c r="AF43" i="9"/>
  <c r="V63" i="16"/>
  <c r="AG66" i="9"/>
  <c r="V61" i="16"/>
  <c r="AG64" i="9"/>
  <c r="O47" i="16"/>
  <c r="AF50" i="9"/>
  <c r="O54" i="16"/>
  <c r="AF57" i="9"/>
  <c r="V36" i="16"/>
  <c r="AG39" i="9"/>
  <c r="AG53" i="9"/>
  <c r="V50" i="16"/>
  <c r="O5" i="16"/>
  <c r="AF9" i="9"/>
  <c r="V48" i="16"/>
  <c r="AG51" i="9"/>
  <c r="AG36" i="9"/>
  <c r="V33" i="16"/>
  <c r="V65" i="16"/>
  <c r="AG68" i="9"/>
  <c r="AG42" i="9"/>
  <c r="V39" i="16"/>
  <c r="AG56" i="9"/>
  <c r="V53" i="16"/>
  <c r="V42" i="16"/>
  <c r="AG45" i="9"/>
  <c r="V41" i="16"/>
  <c r="AG44" i="9"/>
  <c r="O45" i="16"/>
  <c r="AF48" i="9"/>
  <c r="AG57" i="9"/>
  <c r="V54" i="16"/>
  <c r="O34" i="16"/>
  <c r="AF37" i="9"/>
  <c r="O66" i="16"/>
  <c r="AF69" i="9"/>
  <c r="AF74" i="9"/>
  <c r="O71" i="16"/>
  <c r="O62" i="16"/>
  <c r="AF65" i="9"/>
  <c r="O49" i="16"/>
  <c r="AF52" i="9"/>
  <c r="O64" i="16"/>
  <c r="AF67" i="9"/>
  <c r="O37" i="16"/>
  <c r="AF40" i="9"/>
  <c r="O69" i="16"/>
  <c r="AF72" i="9"/>
  <c r="O55" i="16"/>
  <c r="AF58" i="9"/>
  <c r="O58" i="16"/>
  <c r="AF61" i="9"/>
  <c r="O52" i="16"/>
  <c r="AF55" i="9"/>
  <c r="O57" i="16"/>
  <c r="AF60" i="9"/>
  <c r="AF59" i="9"/>
  <c r="O56" i="16"/>
  <c r="V45" i="16"/>
  <c r="AG48" i="9"/>
  <c r="O38" i="16"/>
  <c r="AF41" i="9"/>
  <c r="O70" i="16"/>
  <c r="AF73" i="9"/>
  <c r="AG37" i="9"/>
  <c r="V34" i="16"/>
  <c r="V66" i="16"/>
  <c r="AG69" i="9"/>
  <c r="V71" i="16"/>
  <c r="AG74" i="9"/>
  <c r="V62" i="16"/>
  <c r="AG65" i="9"/>
  <c r="AG52" i="9"/>
  <c r="V49" i="16"/>
  <c r="V64" i="16"/>
  <c r="AG67" i="9"/>
  <c r="V37" i="16"/>
  <c r="AG40" i="9"/>
  <c r="V69" i="16"/>
  <c r="AG72" i="9"/>
  <c r="V55" i="16"/>
  <c r="AG58" i="9"/>
  <c r="V58" i="16"/>
  <c r="AG61" i="9"/>
  <c r="V52" i="16"/>
  <c r="AG55" i="9"/>
  <c r="V57" i="16"/>
  <c r="AG60" i="9"/>
  <c r="AG59" i="9"/>
  <c r="V56" i="16"/>
  <c r="AF66" i="9"/>
  <c r="O63" i="16"/>
  <c r="O61" i="16"/>
  <c r="AF64" i="9"/>
  <c r="V38" i="16"/>
  <c r="AG41" i="9"/>
  <c r="V70" i="16"/>
  <c r="AG73" i="9"/>
  <c r="O36" i="16"/>
  <c r="AF39" i="9"/>
  <c r="O50" i="16"/>
  <c r="AF53" i="9"/>
  <c r="AG9" i="9"/>
  <c r="V5" i="16"/>
  <c r="O46" i="16"/>
  <c r="AF49" i="9"/>
  <c r="O48" i="16"/>
  <c r="AF51" i="9"/>
  <c r="O33" i="16"/>
  <c r="AF36" i="9"/>
  <c r="O65" i="16"/>
  <c r="AF68" i="9"/>
  <c r="O39" i="16"/>
  <c r="AF42" i="9"/>
  <c r="O53" i="16"/>
  <c r="AF56" i="9"/>
  <c r="AG13" i="9"/>
  <c r="AC46" i="9" l="1"/>
  <c r="L41" i="15" s="1"/>
  <c r="AL46" i="9"/>
  <c r="AC70" i="9"/>
  <c r="L65" i="15" s="1"/>
  <c r="AL70" i="9"/>
  <c r="AG50" i="9"/>
  <c r="X49" i="9"/>
  <c r="Z49" i="9" s="1"/>
  <c r="AA49" i="9" s="1"/>
  <c r="AC49" i="9" s="1"/>
  <c r="L44" i="15" s="1"/>
  <c r="V47" i="16"/>
  <c r="AG43" i="9"/>
  <c r="V46" i="16"/>
  <c r="AL47" i="9"/>
  <c r="V40" i="16"/>
  <c r="AL71" i="9"/>
  <c r="V18" i="16"/>
  <c r="V15" i="16"/>
  <c r="X19" i="9"/>
  <c r="Z19" i="9" s="1"/>
  <c r="AA19" i="9" s="1"/>
  <c r="AL19" i="9" s="1"/>
  <c r="AG19" i="9"/>
  <c r="AD19" i="16"/>
  <c r="AF19" i="16" s="1"/>
  <c r="AC19" i="16"/>
  <c r="AE19" i="16" s="1"/>
  <c r="AC20" i="16"/>
  <c r="AD21" i="16"/>
  <c r="AF21" i="16" s="1"/>
  <c r="AC21" i="16"/>
  <c r="AE21" i="16" s="1"/>
  <c r="AD20" i="16"/>
  <c r="AC35" i="9"/>
  <c r="L30" i="15" s="1"/>
  <c r="AD8" i="16"/>
  <c r="AF8" i="16" s="1"/>
  <c r="AC12" i="16"/>
  <c r="AE12" i="16" s="1"/>
  <c r="AD12" i="16"/>
  <c r="AF12" i="16" s="1"/>
  <c r="V20" i="16"/>
  <c r="X24" i="9"/>
  <c r="Z24" i="9" s="1"/>
  <c r="AA12" i="9"/>
  <c r="AG22" i="9"/>
  <c r="X22" i="9"/>
  <c r="Z22" i="9" s="1"/>
  <c r="X21" i="9"/>
  <c r="Z21" i="9" s="1"/>
  <c r="V17" i="16"/>
  <c r="AG21" i="9"/>
  <c r="AA16" i="9"/>
  <c r="AA25" i="9"/>
  <c r="AA11" i="9"/>
  <c r="AA18" i="9"/>
  <c r="AL18" i="9" s="1"/>
  <c r="AA23" i="9"/>
  <c r="AD7" i="16"/>
  <c r="AF7" i="16" s="1"/>
  <c r="AC7" i="16"/>
  <c r="AE7" i="16" s="1"/>
  <c r="AL38" i="9"/>
  <c r="AL40" i="9"/>
  <c r="AL37" i="9"/>
  <c r="AL57" i="9"/>
  <c r="AC33" i="9"/>
  <c r="L28" i="15" s="1"/>
  <c r="AL33" i="9"/>
  <c r="X15" i="9"/>
  <c r="Z15" i="9" s="1"/>
  <c r="AI11" i="16" s="1"/>
  <c r="AG15" i="9"/>
  <c r="AC34" i="9"/>
  <c r="L29" i="15" s="1"/>
  <c r="AL34" i="9"/>
  <c r="AL62" i="9"/>
  <c r="AL63" i="9"/>
  <c r="AL44" i="9"/>
  <c r="AL49" i="9"/>
  <c r="AL39" i="9"/>
  <c r="AL51" i="9"/>
  <c r="AL53" i="9"/>
  <c r="AL58" i="9"/>
  <c r="AL72" i="9"/>
  <c r="AL54" i="9"/>
  <c r="AL36" i="9"/>
  <c r="AL43" i="9"/>
  <c r="AL48" i="9"/>
  <c r="AL50" i="9"/>
  <c r="AL41" i="9"/>
  <c r="AL42" i="9"/>
  <c r="AL68" i="9"/>
  <c r="AL64" i="9"/>
  <c r="AL52" i="9"/>
  <c r="AL45" i="9"/>
  <c r="AL59" i="9"/>
  <c r="AL69" i="9"/>
  <c r="AL66" i="9"/>
  <c r="AL55" i="9"/>
  <c r="AG16" i="9"/>
  <c r="I11" i="17" s="1"/>
  <c r="AL60" i="9"/>
  <c r="AL65" i="9"/>
  <c r="H11" i="17"/>
  <c r="G11" i="17"/>
  <c r="AB5" i="16"/>
  <c r="U5" i="16"/>
  <c r="AA7" i="16"/>
  <c r="AA8" i="16"/>
  <c r="AC8" i="16" s="1"/>
  <c r="AA5" i="16"/>
  <c r="T5" i="16"/>
  <c r="N5" i="16"/>
  <c r="AI18" i="16" l="1"/>
  <c r="AD18" i="16"/>
  <c r="AF18" i="16" s="1"/>
  <c r="AC18" i="16"/>
  <c r="AE18" i="16" s="1"/>
  <c r="AE8" i="16"/>
  <c r="AF14" i="16"/>
  <c r="AE14" i="16"/>
  <c r="AD22" i="16"/>
  <c r="AF22" i="16" s="1"/>
  <c r="AC22" i="16"/>
  <c r="AE22" i="16" s="1"/>
  <c r="AA22" i="9"/>
  <c r="AA24" i="9"/>
  <c r="AE20" i="16"/>
  <c r="AF20" i="16"/>
  <c r="AA21" i="9"/>
  <c r="AL21" i="9" s="1"/>
  <c r="AE13" i="16"/>
  <c r="AF13" i="16"/>
  <c r="AA15" i="9"/>
  <c r="AL73" i="9"/>
  <c r="AL67" i="9"/>
  <c r="AL74" i="9"/>
  <c r="AL56" i="9"/>
  <c r="AL61" i="9"/>
  <c r="AD11" i="16" l="1"/>
  <c r="AF11" i="16" s="1"/>
  <c r="AC11" i="16"/>
  <c r="AE11" i="16" s="1"/>
  <c r="AE17" i="16"/>
  <c r="AF17" i="16"/>
  <c r="J4" i="15"/>
  <c r="H4" i="15"/>
  <c r="K4" i="15" l="1"/>
  <c r="M4" i="15" s="1"/>
  <c r="AL23" i="9"/>
  <c r="E25" i="17" l="1"/>
  <c r="C25" i="17"/>
  <c r="D25" i="17"/>
  <c r="AL15" i="9"/>
  <c r="AL24" i="9"/>
  <c r="AL26" i="9" l="1"/>
  <c r="AL16" i="9"/>
  <c r="AL22" i="9"/>
  <c r="C10" i="7" l="1"/>
  <c r="G10" i="7"/>
  <c r="F10" i="7"/>
  <c r="E10" i="7"/>
  <c r="D10" i="7"/>
  <c r="AL13" i="9" l="1"/>
  <c r="I17" i="17" l="1"/>
  <c r="AL25" i="9"/>
  <c r="AL11" i="9"/>
  <c r="F11" i="17" l="1"/>
  <c r="F18" i="17"/>
  <c r="F5" i="17"/>
  <c r="AL12" i="9"/>
  <c r="E18" i="17" l="1"/>
  <c r="D558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1" i="8"/>
  <c r="H17" i="17" l="1"/>
  <c r="G17" i="17"/>
  <c r="AL14" i="9"/>
  <c r="R9" i="9" l="1"/>
  <c r="T9" i="9" s="1"/>
  <c r="X9" i="9"/>
  <c r="Z9" i="9" s="1"/>
  <c r="L9" i="9"/>
  <c r="N9" i="9" s="1"/>
  <c r="I5" i="16" l="1"/>
  <c r="M5" i="16" s="1"/>
  <c r="C18" i="17"/>
  <c r="C5" i="17"/>
  <c r="C11" i="17"/>
  <c r="AI5" i="16"/>
  <c r="E5" i="17"/>
  <c r="E11" i="17"/>
  <c r="D5" i="17"/>
  <c r="D11" i="17"/>
  <c r="AA9" i="9"/>
  <c r="AG5" i="16" l="1"/>
  <c r="J11" i="17"/>
  <c r="I12" i="17" s="1"/>
  <c r="C17" i="17"/>
  <c r="AL9" i="9"/>
  <c r="H24" i="17" s="1"/>
  <c r="AH5" i="16"/>
  <c r="AC5" i="16"/>
  <c r="AE5" i="16" s="1"/>
  <c r="I26" i="17" s="1"/>
  <c r="AD5" i="16"/>
  <c r="AF5" i="16" s="1"/>
  <c r="K26" i="17" s="1"/>
  <c r="J5" i="17"/>
  <c r="AC20" i="9" s="1"/>
  <c r="L15" i="15" s="1"/>
  <c r="N15" i="15" l="1"/>
  <c r="AC19" i="9"/>
  <c r="AC17" i="9"/>
  <c r="AC10" i="9"/>
  <c r="AC21" i="9"/>
  <c r="L16" i="15" s="1"/>
  <c r="AC18" i="9"/>
  <c r="AC28" i="9"/>
  <c r="L23" i="15" s="1"/>
  <c r="AC15" i="9"/>
  <c r="AC11" i="9"/>
  <c r="AC22" i="9"/>
  <c r="L17" i="15" s="1"/>
  <c r="AC16" i="9"/>
  <c r="AC27" i="9"/>
  <c r="L22" i="15" s="1"/>
  <c r="AC12" i="9"/>
  <c r="AC13" i="9"/>
  <c r="AC14" i="9"/>
  <c r="AC26" i="9"/>
  <c r="L21" i="15" s="1"/>
  <c r="AC25" i="9"/>
  <c r="L20" i="15" s="1"/>
  <c r="AC23" i="9"/>
  <c r="L18" i="15" s="1"/>
  <c r="AC24" i="9"/>
  <c r="L19" i="15" s="1"/>
  <c r="G24" i="17"/>
  <c r="G26" i="17" s="1"/>
  <c r="AC9" i="9"/>
  <c r="L4" i="15" s="1"/>
  <c r="N4" i="15" s="1"/>
  <c r="D12" i="17"/>
  <c r="F12" i="17"/>
  <c r="C12" i="17"/>
  <c r="E12" i="17"/>
  <c r="H12" i="17"/>
  <c r="G12" i="17"/>
  <c r="D6" i="17"/>
  <c r="F6" i="17"/>
  <c r="G6" i="17"/>
  <c r="J6" i="17"/>
  <c r="H6" i="17"/>
  <c r="L17" i="17"/>
  <c r="I6" i="17"/>
  <c r="E6" i="17"/>
  <c r="C6" i="17"/>
  <c r="J12" i="17"/>
  <c r="L9" i="15" l="1"/>
  <c r="N9" i="15" s="1"/>
  <c r="L8" i="15"/>
  <c r="N8" i="15" s="1"/>
  <c r="L13" i="15"/>
  <c r="N13" i="15" s="1"/>
  <c r="L5" i="15"/>
  <c r="N5" i="15" s="1"/>
  <c r="L7" i="15"/>
  <c r="N7" i="15" s="1"/>
  <c r="L11" i="15"/>
  <c r="N11" i="15" s="1"/>
  <c r="L12" i="15"/>
  <c r="N12" i="15" s="1"/>
  <c r="L10" i="15"/>
  <c r="N10" i="15" s="1"/>
  <c r="L14" i="15"/>
  <c r="N14" i="15" s="1"/>
  <c r="L6" i="15"/>
  <c r="N6" i="15" s="1"/>
  <c r="N23" i="15"/>
  <c r="N16" i="15"/>
  <c r="N22" i="15"/>
  <c r="N19" i="15"/>
  <c r="N18" i="15"/>
  <c r="N17" i="15"/>
  <c r="N20" i="15"/>
  <c r="N21" i="15"/>
  <c r="D20" i="17"/>
  <c r="K19" i="17"/>
  <c r="H19" i="17"/>
  <c r="L19" i="17"/>
  <c r="E20" i="17"/>
  <c r="F20" i="17"/>
  <c r="I19" i="17"/>
  <c r="J19" i="17"/>
  <c r="G19" i="17"/>
  <c r="C20" i="17"/>
  <c r="C19" i="17"/>
  <c r="C26" i="17" l="1"/>
  <c r="E26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I3" authorId="0" shapeId="0" xr:uid="{00000000-0006-0000-0600-000001000000}">
      <text>
        <r>
          <rPr>
            <b/>
            <sz val="9"/>
            <color indexed="81"/>
            <rFont val="細明體"/>
            <family val="3"/>
            <charset val="136"/>
          </rPr>
          <t>廠務室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細明體"/>
            <family val="3"/>
            <charset val="136"/>
          </rPr>
          <t>右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" authorId="0" shapeId="0" xr:uid="{00000000-0006-0000-0600-000002000000}">
      <text>
        <r>
          <rPr>
            <b/>
            <sz val="9"/>
            <color indexed="81"/>
            <rFont val="細明體"/>
            <family val="3"/>
            <charset val="136"/>
          </rPr>
          <t>廠務室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細明體"/>
            <family val="3"/>
            <charset val="136"/>
          </rPr>
          <t>右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" authorId="0" shapeId="0" xr:uid="{00000000-0006-0000-0600-000003000000}">
      <text>
        <r>
          <rPr>
            <b/>
            <sz val="9"/>
            <color indexed="81"/>
            <rFont val="細明體"/>
            <family val="3"/>
            <charset val="136"/>
          </rPr>
          <t>廠務室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細明體"/>
            <family val="3"/>
            <charset val="136"/>
          </rPr>
          <t>右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" authorId="0" shapeId="0" xr:uid="{00000000-0006-0000-0600-000004000000}">
      <text>
        <r>
          <rPr>
            <b/>
            <sz val="9"/>
            <color indexed="81"/>
            <rFont val="細明體"/>
            <family val="3"/>
            <charset val="136"/>
          </rPr>
          <t>廠務室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細明體"/>
            <family val="3"/>
            <charset val="136"/>
          </rPr>
          <t>右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7" authorId="0" shapeId="0" xr:uid="{00000000-0006-0000-0600-000005000000}">
      <text>
        <r>
          <rPr>
            <b/>
            <sz val="9"/>
            <color indexed="81"/>
            <rFont val="細明體"/>
            <family val="3"/>
            <charset val="136"/>
          </rPr>
          <t>廠務室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細明體"/>
            <family val="3"/>
            <charset val="136"/>
          </rPr>
          <t>右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" authorId="0" shapeId="0" xr:uid="{0F8BF122-C475-4948-A137-C1B8CCE6700F}">
      <text>
        <r>
          <rPr>
            <b/>
            <sz val="9"/>
            <color indexed="81"/>
            <rFont val="細明體"/>
            <family val="3"/>
            <charset val="136"/>
          </rPr>
          <t>廠務室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細明體"/>
            <family val="3"/>
            <charset val="136"/>
          </rPr>
          <t>右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" authorId="0" shapeId="0" xr:uid="{FF5D1869-DF97-4D76-8867-855F86E522FD}">
      <text>
        <r>
          <rPr>
            <b/>
            <sz val="9"/>
            <color indexed="81"/>
            <rFont val="細明體"/>
            <family val="3"/>
            <charset val="136"/>
          </rPr>
          <t>廠務室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細明體"/>
            <family val="3"/>
            <charset val="136"/>
          </rPr>
          <t>右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" authorId="0" shapeId="0" xr:uid="{3BC3E484-D50F-4EB8-9C26-B17D91051868}">
      <text>
        <r>
          <rPr>
            <b/>
            <sz val="9"/>
            <color indexed="81"/>
            <rFont val="細明體"/>
            <family val="3"/>
            <charset val="136"/>
          </rPr>
          <t>廠務室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細明體"/>
            <family val="3"/>
            <charset val="136"/>
          </rPr>
          <t>右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<sst xmlns="http://schemas.openxmlformats.org/spreadsheetml/2006/main" count="9960" uniqueCount="3613">
  <si>
    <t>類別</t>
  </si>
  <si>
    <t>排放源名稱</t>
  </si>
  <si>
    <t>可能產生溫室氣體種類</t>
  </si>
  <si>
    <t>(1~6)</t>
  </si>
  <si>
    <t>排放型式</t>
  </si>
  <si>
    <t>(E,P,T,F)</t>
  </si>
  <si>
    <t>更新時間</t>
  </si>
  <si>
    <t>2022.5.21</t>
  </si>
  <si>
    <t>排放類別</t>
  </si>
  <si>
    <t>E,固定</t>
  </si>
  <si>
    <t>T,移動</t>
  </si>
  <si>
    <t>F,逸散</t>
  </si>
  <si>
    <t>P,製程</t>
  </si>
  <si>
    <t>可能產生GHG</t>
  </si>
  <si>
    <t>V</t>
  </si>
  <si>
    <t>連續量測</t>
  </si>
  <si>
    <t>間歇量測</t>
  </si>
  <si>
    <t>財務推估</t>
  </si>
  <si>
    <t>自行推算</t>
  </si>
  <si>
    <t>數據種類</t>
  </si>
  <si>
    <t>數據可信度</t>
  </si>
  <si>
    <t>(1)有進行外部校正或有多組數據茲佐證者</t>
  </si>
  <si>
    <t>(3)未進行儀器校正或未進行紀錄彙整者</t>
  </si>
  <si>
    <t>(2)有進行內部校正或經過會計簽證等証明者</t>
  </si>
  <si>
    <t>係數可信度</t>
  </si>
  <si>
    <t>5國家排放係數</t>
  </si>
  <si>
    <t>1自廠發展係數/質量平衡所得係數</t>
  </si>
  <si>
    <t>2同製程/設備經驗係數</t>
  </si>
  <si>
    <t>3製造廠提供係數</t>
  </si>
  <si>
    <t>4區域排放係數</t>
  </si>
  <si>
    <t>6國際排放係數</t>
  </si>
  <si>
    <t>說明</t>
  </si>
  <si>
    <t>商務旅行</t>
  </si>
  <si>
    <t>重大性總分(S)</t>
  </si>
  <si>
    <t>因子</t>
  </si>
  <si>
    <t>自廠量測係數</t>
  </si>
  <si>
    <t>設備商提供之係數</t>
  </si>
  <si>
    <t>地區排放係數</t>
  </si>
  <si>
    <t>國家排放係數</t>
  </si>
  <si>
    <t>國際排放係數</t>
  </si>
  <si>
    <t>無排放係數</t>
  </si>
  <si>
    <t>第三方提供之佐證單據</t>
  </si>
  <si>
    <t>財務或系統報表</t>
  </si>
  <si>
    <t>內部已簽核之報表</t>
  </si>
  <si>
    <t>無數據紀錄</t>
  </si>
  <si>
    <t>無法進行減量措施</t>
  </si>
  <si>
    <t>評 分 項 目</t>
  </si>
  <si>
    <t>評 分</t>
  </si>
  <si>
    <t>1~2年內可進行減量措施</t>
  </si>
  <si>
    <t>3~5年內可進行減量措施</t>
  </si>
  <si>
    <t>6年以上可進行減量措施</t>
  </si>
  <si>
    <t>排放源量化風險
(R)</t>
  </si>
  <si>
    <t>活動數據可信度
(C)</t>
  </si>
  <si>
    <t>法規要求</t>
  </si>
  <si>
    <t>是</t>
  </si>
  <si>
    <t>否</t>
  </si>
  <si>
    <t>類別1
排放型式</t>
  </si>
  <si>
    <t>化糞池逸散</t>
  </si>
  <si>
    <t>備註</t>
  </si>
  <si>
    <t>編號</t>
  </si>
  <si>
    <t>製程名稱</t>
  </si>
  <si>
    <t>是否屬於生質能源</t>
  </si>
  <si>
    <t>柴油</t>
  </si>
  <si>
    <t>化糞池</t>
  </si>
  <si>
    <r>
      <t>CO</t>
    </r>
    <r>
      <rPr>
        <vertAlign val="subscript"/>
        <sz val="12"/>
        <color theme="1"/>
        <rFont val="微軟正黑體"/>
        <family val="2"/>
        <charset val="136"/>
      </rPr>
      <t>2</t>
    </r>
  </si>
  <si>
    <r>
      <t>CH</t>
    </r>
    <r>
      <rPr>
        <vertAlign val="subscript"/>
        <sz val="12"/>
        <color theme="1"/>
        <rFont val="微軟正黑體"/>
        <family val="2"/>
        <charset val="136"/>
      </rPr>
      <t>4</t>
    </r>
  </si>
  <si>
    <r>
      <t>N</t>
    </r>
    <r>
      <rPr>
        <vertAlign val="subscript"/>
        <sz val="12"/>
        <color theme="1"/>
        <rFont val="微軟正黑體"/>
        <family val="2"/>
        <charset val="136"/>
      </rPr>
      <t>2</t>
    </r>
    <r>
      <rPr>
        <sz val="12"/>
        <color theme="1"/>
        <rFont val="微軟正黑體"/>
        <family val="2"/>
        <charset val="136"/>
      </rPr>
      <t>O</t>
    </r>
  </si>
  <si>
    <r>
      <t>PFC</t>
    </r>
    <r>
      <rPr>
        <vertAlign val="subscript"/>
        <sz val="12"/>
        <color theme="1"/>
        <rFont val="微軟正黑體"/>
        <family val="2"/>
        <charset val="136"/>
      </rPr>
      <t>S</t>
    </r>
  </si>
  <si>
    <r>
      <t>SF</t>
    </r>
    <r>
      <rPr>
        <vertAlign val="subscript"/>
        <sz val="12"/>
        <color theme="1"/>
        <rFont val="微軟正黑體"/>
        <family val="2"/>
        <charset val="136"/>
      </rPr>
      <t>6</t>
    </r>
  </si>
  <si>
    <r>
      <t>NF</t>
    </r>
    <r>
      <rPr>
        <vertAlign val="subscript"/>
        <sz val="12"/>
        <color theme="1"/>
        <rFont val="微軟正黑體"/>
        <family val="2"/>
        <charset val="136"/>
      </rPr>
      <t>3</t>
    </r>
  </si>
  <si>
    <t>排放源</t>
    <phoneticPr fontId="2" type="noConversion"/>
  </si>
  <si>
    <r>
      <t>HFC</t>
    </r>
    <r>
      <rPr>
        <vertAlign val="subscript"/>
        <sz val="12"/>
        <color theme="1"/>
        <rFont val="微軟正黑體"/>
        <family val="2"/>
        <charset val="136"/>
      </rPr>
      <t>S</t>
    </r>
    <phoneticPr fontId="2" type="noConversion"/>
  </si>
  <si>
    <t>O</t>
  </si>
  <si>
    <t>X</t>
  </si>
  <si>
    <t>法規或客戶要求</t>
  </si>
  <si>
    <t>盤查年度</t>
    <phoneticPr fontId="2" type="noConversion"/>
  </si>
  <si>
    <t>版次</t>
    <phoneticPr fontId="2" type="noConversion"/>
  </si>
  <si>
    <t>更新時間</t>
    <phoneticPr fontId="2" type="noConversion"/>
  </si>
  <si>
    <t>盤查基本資料</t>
    <phoneticPr fontId="2" type="noConversion"/>
  </si>
  <si>
    <t>盤查場所</t>
    <phoneticPr fontId="2" type="noConversion"/>
  </si>
  <si>
    <t>盤查地址</t>
    <phoneticPr fontId="2" type="noConversion"/>
  </si>
  <si>
    <t>資料蒐集期間</t>
    <phoneticPr fontId="2" type="noConversion"/>
  </si>
  <si>
    <t>起</t>
    <phoneticPr fontId="2" type="noConversion"/>
  </si>
  <si>
    <t>迄</t>
    <phoneticPr fontId="2" type="noConversion"/>
  </si>
  <si>
    <t>行業別</t>
    <phoneticPr fontId="2" type="noConversion"/>
  </si>
  <si>
    <t>報告邊界</t>
    <phoneticPr fontId="2" type="noConversion"/>
  </si>
  <si>
    <r>
      <rPr>
        <b/>
        <sz val="10"/>
        <color rgb="FF000000"/>
        <rFont val="微軟正黑體"/>
        <family val="2"/>
        <charset val="136"/>
      </rPr>
      <t>序號</t>
    </r>
  </si>
  <si>
    <r>
      <rPr>
        <b/>
        <sz val="10"/>
        <color rgb="FF000000"/>
        <rFont val="微軟正黑體"/>
        <family val="2"/>
        <charset val="136"/>
      </rPr>
      <t>行業代碼</t>
    </r>
  </si>
  <si>
    <r>
      <rPr>
        <b/>
        <sz val="10"/>
        <color rgb="FF000000"/>
        <rFont val="微軟正黑體"/>
        <family val="2"/>
        <charset val="136"/>
      </rPr>
      <t>行業名稱</t>
    </r>
  </si>
  <si>
    <t>0111</t>
  </si>
  <si>
    <r>
      <rPr>
        <sz val="10"/>
        <color rgb="FF000000"/>
        <rFont val="微軟正黑體"/>
        <family val="2"/>
        <charset val="136"/>
      </rPr>
      <t>稻作栽培業</t>
    </r>
  </si>
  <si>
    <t>0112</t>
  </si>
  <si>
    <r>
      <rPr>
        <sz val="10"/>
        <color rgb="FF000000"/>
        <rFont val="微軟正黑體"/>
        <family val="2"/>
        <charset val="136"/>
      </rPr>
      <t>雜糧栽培業</t>
    </r>
  </si>
  <si>
    <t>0113</t>
  </si>
  <si>
    <r>
      <rPr>
        <sz val="10"/>
        <color rgb="FF000000"/>
        <rFont val="微軟正黑體"/>
        <family val="2"/>
        <charset val="136"/>
      </rPr>
      <t>特用作物栽培業</t>
    </r>
  </si>
  <si>
    <t>0114</t>
  </si>
  <si>
    <r>
      <rPr>
        <sz val="10"/>
        <color rgb="FF000000"/>
        <rFont val="微軟正黑體"/>
        <family val="2"/>
        <charset val="136"/>
      </rPr>
      <t>蔬菜栽培業</t>
    </r>
  </si>
  <si>
    <t>0115</t>
  </si>
  <si>
    <r>
      <rPr>
        <sz val="10"/>
        <color rgb="FF000000"/>
        <rFont val="微軟正黑體"/>
        <family val="2"/>
        <charset val="136"/>
      </rPr>
      <t>果樹栽培業</t>
    </r>
  </si>
  <si>
    <t>0116</t>
  </si>
  <si>
    <r>
      <rPr>
        <sz val="10"/>
        <color rgb="FF000000"/>
        <rFont val="微軟正黑體"/>
        <family val="2"/>
        <charset val="136"/>
      </rPr>
      <t>食用菌菇類栽培業</t>
    </r>
  </si>
  <si>
    <t>0117</t>
  </si>
  <si>
    <r>
      <rPr>
        <sz val="10"/>
        <color rgb="FF000000"/>
        <rFont val="微軟正黑體"/>
        <family val="2"/>
        <charset val="136"/>
      </rPr>
      <t>花卉栽培業</t>
    </r>
  </si>
  <si>
    <t>0119</t>
  </si>
  <si>
    <r>
      <rPr>
        <sz val="10"/>
        <color rgb="FF000000"/>
        <rFont val="微軟正黑體"/>
        <family val="2"/>
        <charset val="136"/>
      </rPr>
      <t>其他農作物栽培業</t>
    </r>
  </si>
  <si>
    <t>0121</t>
  </si>
  <si>
    <r>
      <rPr>
        <sz val="10"/>
        <color rgb="FF000000"/>
        <rFont val="微軟正黑體"/>
        <family val="2"/>
        <charset val="136"/>
      </rPr>
      <t>牛飼育業</t>
    </r>
  </si>
  <si>
    <t>0122</t>
  </si>
  <si>
    <r>
      <rPr>
        <sz val="10"/>
        <color rgb="FF000000"/>
        <rFont val="微軟正黑體"/>
        <family val="2"/>
        <charset val="136"/>
      </rPr>
      <t>豬飼育業</t>
    </r>
  </si>
  <si>
    <t>0123</t>
  </si>
  <si>
    <r>
      <rPr>
        <sz val="10"/>
        <color rgb="FF000000"/>
        <rFont val="微軟正黑體"/>
        <family val="2"/>
        <charset val="136"/>
      </rPr>
      <t>雞飼育業</t>
    </r>
  </si>
  <si>
    <t>0124</t>
  </si>
  <si>
    <r>
      <rPr>
        <sz val="10"/>
        <color rgb="FF000000"/>
        <rFont val="微軟正黑體"/>
        <family val="2"/>
        <charset val="136"/>
      </rPr>
      <t>鴨飼育業</t>
    </r>
  </si>
  <si>
    <t>0129</t>
  </si>
  <si>
    <r>
      <rPr>
        <sz val="10"/>
        <color rgb="FF000000"/>
        <rFont val="微軟正黑體"/>
        <family val="2"/>
        <charset val="136"/>
      </rPr>
      <t>其他畜牧業</t>
    </r>
  </si>
  <si>
    <t>0131</t>
  </si>
  <si>
    <r>
      <rPr>
        <sz val="10"/>
        <color rgb="FF000000"/>
        <rFont val="微軟正黑體"/>
        <family val="2"/>
        <charset val="136"/>
      </rPr>
      <t>作物栽培服務業</t>
    </r>
  </si>
  <si>
    <t>0132</t>
  </si>
  <si>
    <r>
      <rPr>
        <sz val="10"/>
        <color rgb="FF000000"/>
        <rFont val="微軟正黑體"/>
        <family val="2"/>
        <charset val="136"/>
      </rPr>
      <t>農產品整理業</t>
    </r>
  </si>
  <si>
    <t>0133</t>
  </si>
  <si>
    <r>
      <rPr>
        <sz val="10"/>
        <color rgb="FF000000"/>
        <rFont val="微軟正黑體"/>
        <family val="2"/>
        <charset val="136"/>
      </rPr>
      <t>畜牧服務業</t>
    </r>
  </si>
  <si>
    <t>0139</t>
  </si>
  <si>
    <r>
      <rPr>
        <sz val="10"/>
        <color rgb="FF000000"/>
        <rFont val="微軟正黑體"/>
        <family val="2"/>
        <charset val="136"/>
      </rPr>
      <t>其他農事服務業</t>
    </r>
  </si>
  <si>
    <t>0210</t>
  </si>
  <si>
    <r>
      <rPr>
        <sz val="10"/>
        <color rgb="FF000000"/>
        <rFont val="微軟正黑體"/>
        <family val="2"/>
        <charset val="136"/>
      </rPr>
      <t>造林業</t>
    </r>
  </si>
  <si>
    <t>0221</t>
  </si>
  <si>
    <r>
      <rPr>
        <sz val="10"/>
        <color rgb="FF000000"/>
        <rFont val="微軟正黑體"/>
        <family val="2"/>
        <charset val="136"/>
      </rPr>
      <t>伐木業</t>
    </r>
  </si>
  <si>
    <t>0222</t>
  </si>
  <si>
    <r>
      <rPr>
        <sz val="10"/>
        <color rgb="FF000000"/>
        <rFont val="微軟正黑體"/>
        <family val="2"/>
        <charset val="136"/>
      </rPr>
      <t>野生物採捕業</t>
    </r>
  </si>
  <si>
    <t>0311</t>
  </si>
  <si>
    <r>
      <rPr>
        <sz val="10"/>
        <color rgb="FF000000"/>
        <rFont val="微軟正黑體"/>
        <family val="2"/>
        <charset val="136"/>
      </rPr>
      <t>海洋漁業</t>
    </r>
  </si>
  <si>
    <t>0312</t>
  </si>
  <si>
    <r>
      <rPr>
        <sz val="10"/>
        <color rgb="FF000000"/>
        <rFont val="微軟正黑體"/>
        <family val="2"/>
        <charset val="136"/>
      </rPr>
      <t>內陸漁撈業</t>
    </r>
  </si>
  <si>
    <t>0321</t>
  </si>
  <si>
    <r>
      <rPr>
        <sz val="10"/>
        <color rgb="FF000000"/>
        <rFont val="微軟正黑體"/>
        <family val="2"/>
        <charset val="136"/>
      </rPr>
      <t>海面養殖業</t>
    </r>
  </si>
  <si>
    <t>0322</t>
  </si>
  <si>
    <r>
      <rPr>
        <sz val="10"/>
        <color rgb="FF000000"/>
        <rFont val="微軟正黑體"/>
        <family val="2"/>
        <charset val="136"/>
      </rPr>
      <t>內陸養殖業</t>
    </r>
  </si>
  <si>
    <t>0500</t>
  </si>
  <si>
    <r>
      <rPr>
        <sz val="10"/>
        <color rgb="FF000000"/>
        <rFont val="微軟正黑體"/>
        <family val="2"/>
        <charset val="136"/>
      </rPr>
      <t>石油及天然氣礦業</t>
    </r>
  </si>
  <si>
    <t>0600</t>
  </si>
  <si>
    <r>
      <rPr>
        <sz val="10"/>
        <color rgb="FF000000"/>
        <rFont val="微軟正黑體"/>
        <family val="2"/>
        <charset val="136"/>
      </rPr>
      <t>砂、石及黏土採取業</t>
    </r>
  </si>
  <si>
    <t>0700</t>
  </si>
  <si>
    <r>
      <rPr>
        <sz val="10"/>
        <color rgb="FF000000"/>
        <rFont val="微軟正黑體"/>
        <family val="2"/>
        <charset val="136"/>
      </rPr>
      <t>其他礦業及土石採取業</t>
    </r>
  </si>
  <si>
    <t>0811</t>
  </si>
  <si>
    <r>
      <rPr>
        <sz val="10"/>
        <color rgb="FF000000"/>
        <rFont val="微軟正黑體"/>
        <family val="2"/>
        <charset val="136"/>
      </rPr>
      <t>屠宰業</t>
    </r>
  </si>
  <si>
    <t>0812</t>
  </si>
  <si>
    <r>
      <rPr>
        <sz val="10"/>
        <color rgb="FF000000"/>
        <rFont val="微軟正黑體"/>
        <family val="2"/>
        <charset val="136"/>
      </rPr>
      <t>冷凍冷藏肉類製造業</t>
    </r>
  </si>
  <si>
    <t>0813</t>
  </si>
  <si>
    <r>
      <rPr>
        <sz val="10"/>
        <color rgb="FF000000"/>
        <rFont val="微軟正黑體"/>
        <family val="2"/>
        <charset val="136"/>
      </rPr>
      <t>肉品製造業</t>
    </r>
  </si>
  <si>
    <t>0821</t>
  </si>
  <si>
    <r>
      <rPr>
        <sz val="10"/>
        <color rgb="FF000000"/>
        <rFont val="微軟正黑體"/>
        <family val="2"/>
        <charset val="136"/>
      </rPr>
      <t>冷凍冷藏水產製造業</t>
    </r>
  </si>
  <si>
    <t>0822</t>
  </si>
  <si>
    <r>
      <rPr>
        <sz val="10"/>
        <color rgb="FF000000"/>
        <rFont val="微軟正黑體"/>
        <family val="2"/>
        <charset val="136"/>
      </rPr>
      <t>水產品製造業</t>
    </r>
  </si>
  <si>
    <t>0831</t>
  </si>
  <si>
    <r>
      <rPr>
        <sz val="10"/>
        <color rgb="FF000000"/>
        <rFont val="微軟正黑體"/>
        <family val="2"/>
        <charset val="136"/>
      </rPr>
      <t>冷凍冷藏蔬果製造業</t>
    </r>
  </si>
  <si>
    <t>0832</t>
  </si>
  <si>
    <r>
      <rPr>
        <sz val="10"/>
        <color rgb="FF000000"/>
        <rFont val="微軟正黑體"/>
        <family val="2"/>
        <charset val="136"/>
      </rPr>
      <t>蔬果製品製造業</t>
    </r>
  </si>
  <si>
    <t>0840</t>
  </si>
  <si>
    <r>
      <rPr>
        <sz val="10"/>
        <color rgb="FF000000"/>
        <rFont val="微軟正黑體"/>
        <family val="2"/>
        <charset val="136"/>
      </rPr>
      <t>食用油脂製造業</t>
    </r>
  </si>
  <si>
    <t>0850</t>
  </si>
  <si>
    <r>
      <rPr>
        <sz val="10"/>
        <color rgb="FF000000"/>
        <rFont val="微軟正黑體"/>
        <family val="2"/>
        <charset val="136"/>
      </rPr>
      <t>乳品製造業</t>
    </r>
  </si>
  <si>
    <t>0861</t>
  </si>
  <si>
    <r>
      <rPr>
        <sz val="10"/>
        <color rgb="FF000000"/>
        <rFont val="微軟正黑體"/>
        <family val="2"/>
        <charset val="136"/>
      </rPr>
      <t>碾榖業</t>
    </r>
  </si>
  <si>
    <t>0862</t>
  </si>
  <si>
    <r>
      <rPr>
        <sz val="10"/>
        <color rgb="FF000000"/>
        <rFont val="微軟正黑體"/>
        <family val="2"/>
        <charset val="136"/>
      </rPr>
      <t>磨粉製品製造業</t>
    </r>
  </si>
  <si>
    <t>0863</t>
  </si>
  <si>
    <r>
      <rPr>
        <sz val="10"/>
        <color rgb="FF000000"/>
        <rFont val="微軟正黑體"/>
        <family val="2"/>
        <charset val="136"/>
      </rPr>
      <t>澱粉及其製品製造業</t>
    </r>
  </si>
  <si>
    <t>0870</t>
  </si>
  <si>
    <r>
      <rPr>
        <sz val="10"/>
        <color rgb="FF000000"/>
        <rFont val="微軟正黑體"/>
        <family val="2"/>
        <charset val="136"/>
      </rPr>
      <t>動物飼料配製業</t>
    </r>
  </si>
  <si>
    <t>0891</t>
  </si>
  <si>
    <r>
      <rPr>
        <sz val="10"/>
        <color rgb="FF000000"/>
        <rFont val="微軟正黑體"/>
        <family val="2"/>
        <charset val="136"/>
      </rPr>
      <t>烘焙炊蒸食品製造業</t>
    </r>
  </si>
  <si>
    <t>0892</t>
  </si>
  <si>
    <r>
      <rPr>
        <sz val="10"/>
        <color rgb="FF000000"/>
        <rFont val="微軟正黑體"/>
        <family val="2"/>
        <charset val="136"/>
      </rPr>
      <t>麵條、粉條類食品製造業</t>
    </r>
  </si>
  <si>
    <t>0893</t>
  </si>
  <si>
    <r>
      <rPr>
        <sz val="10"/>
        <color rgb="FF000000"/>
        <rFont val="微軟正黑體"/>
        <family val="2"/>
        <charset val="136"/>
      </rPr>
      <t>製糖業</t>
    </r>
  </si>
  <si>
    <t>0894</t>
  </si>
  <si>
    <r>
      <rPr>
        <sz val="10"/>
        <color rgb="FF000000"/>
        <rFont val="微軟正黑體"/>
        <family val="2"/>
        <charset val="136"/>
      </rPr>
      <t>糖果製造業</t>
    </r>
  </si>
  <si>
    <t>0895</t>
  </si>
  <si>
    <r>
      <rPr>
        <sz val="10"/>
        <color rgb="FF000000"/>
        <rFont val="微軟正黑體"/>
        <family val="2"/>
        <charset val="136"/>
      </rPr>
      <t>製茶業</t>
    </r>
  </si>
  <si>
    <t>0896</t>
  </si>
  <si>
    <r>
      <rPr>
        <sz val="10"/>
        <color rgb="FF000000"/>
        <rFont val="微軟正黑體"/>
        <family val="2"/>
        <charset val="136"/>
      </rPr>
      <t>調味品製造業</t>
    </r>
  </si>
  <si>
    <t>0897</t>
  </si>
  <si>
    <r>
      <rPr>
        <sz val="10"/>
        <color rgb="FF000000"/>
        <rFont val="微軟正黑體"/>
        <family val="2"/>
        <charset val="136"/>
      </rPr>
      <t>調理食品製造業</t>
    </r>
  </si>
  <si>
    <t>0899</t>
  </si>
  <si>
    <r>
      <rPr>
        <sz val="10"/>
        <color rgb="FF000000"/>
        <rFont val="微軟正黑體"/>
        <family val="2"/>
        <charset val="136"/>
      </rPr>
      <t>未分類其他食品製造業</t>
    </r>
  </si>
  <si>
    <t>0911</t>
  </si>
  <si>
    <r>
      <rPr>
        <sz val="10"/>
        <color rgb="FF000000"/>
        <rFont val="微軟正黑體"/>
        <family val="2"/>
        <charset val="136"/>
      </rPr>
      <t>啤酒製造業</t>
    </r>
  </si>
  <si>
    <t>0919</t>
  </si>
  <si>
    <r>
      <rPr>
        <sz val="10"/>
        <color rgb="FF000000"/>
        <rFont val="微軟正黑體"/>
        <family val="2"/>
        <charset val="136"/>
      </rPr>
      <t>其他酒精飲料製造業</t>
    </r>
  </si>
  <si>
    <t>0920</t>
  </si>
  <si>
    <r>
      <rPr>
        <sz val="10"/>
        <color rgb="FF000000"/>
        <rFont val="微軟正黑體"/>
        <family val="2"/>
        <charset val="136"/>
      </rPr>
      <t>非酒精飲料製造業</t>
    </r>
  </si>
  <si>
    <t>1000</t>
  </si>
  <si>
    <r>
      <rPr>
        <sz val="10"/>
        <color rgb="FF000000"/>
        <rFont val="微軟正黑體"/>
        <family val="2"/>
        <charset val="136"/>
      </rPr>
      <t>菸草製造業</t>
    </r>
  </si>
  <si>
    <t>1111</t>
  </si>
  <si>
    <r>
      <rPr>
        <sz val="10"/>
        <color rgb="FF000000"/>
        <rFont val="微軟正黑體"/>
        <family val="2"/>
        <charset val="136"/>
      </rPr>
      <t>棉紡紗業</t>
    </r>
  </si>
  <si>
    <t>1112</t>
  </si>
  <si>
    <r>
      <rPr>
        <sz val="10"/>
        <color rgb="FF000000"/>
        <rFont val="微軟正黑體"/>
        <family val="2"/>
        <charset val="136"/>
      </rPr>
      <t>毛紡紗業</t>
    </r>
  </si>
  <si>
    <t>1113</t>
  </si>
  <si>
    <r>
      <rPr>
        <sz val="10"/>
        <color rgb="FF000000"/>
        <rFont val="微軟正黑體"/>
        <family val="2"/>
        <charset val="136"/>
      </rPr>
      <t>人造纖維紡紗業</t>
    </r>
  </si>
  <si>
    <t>1114</t>
  </si>
  <si>
    <r>
      <rPr>
        <sz val="10"/>
        <color rgb="FF000000"/>
        <rFont val="微軟正黑體"/>
        <family val="2"/>
        <charset val="136"/>
      </rPr>
      <t>人造纖維加工絲業</t>
    </r>
  </si>
  <si>
    <t>1119</t>
  </si>
  <si>
    <r>
      <rPr>
        <sz val="10"/>
        <color rgb="FF000000"/>
        <rFont val="微軟正黑體"/>
        <family val="2"/>
        <charset val="136"/>
      </rPr>
      <t>其他紡紗業</t>
    </r>
  </si>
  <si>
    <t>1121</t>
  </si>
  <si>
    <r>
      <rPr>
        <sz val="10"/>
        <color rgb="FF000000"/>
        <rFont val="微軟正黑體"/>
        <family val="2"/>
        <charset val="136"/>
      </rPr>
      <t>棉梭織布業</t>
    </r>
  </si>
  <si>
    <t>1122</t>
  </si>
  <si>
    <r>
      <rPr>
        <sz val="10"/>
        <color rgb="FF000000"/>
        <rFont val="微軟正黑體"/>
        <family val="2"/>
        <charset val="136"/>
      </rPr>
      <t>毛梭織布業</t>
    </r>
  </si>
  <si>
    <t>1123</t>
  </si>
  <si>
    <r>
      <rPr>
        <sz val="10"/>
        <color rgb="FF000000"/>
        <rFont val="微軟正黑體"/>
        <family val="2"/>
        <charset val="136"/>
      </rPr>
      <t>人造纖維梭織布業</t>
    </r>
  </si>
  <si>
    <t>1124</t>
  </si>
  <si>
    <r>
      <rPr>
        <sz val="10"/>
        <color rgb="FF000000"/>
        <rFont val="微軟正黑體"/>
        <family val="2"/>
        <charset val="136"/>
      </rPr>
      <t>玻璃纖維梭織布業</t>
    </r>
  </si>
  <si>
    <t>1125</t>
  </si>
  <si>
    <r>
      <rPr>
        <sz val="10"/>
        <color rgb="FF000000"/>
        <rFont val="微軟正黑體"/>
        <family val="2"/>
        <charset val="136"/>
      </rPr>
      <t>針織布業</t>
    </r>
  </si>
  <si>
    <t>1129</t>
  </si>
  <si>
    <r>
      <rPr>
        <sz val="10"/>
        <color rgb="FF000000"/>
        <rFont val="微軟正黑體"/>
        <family val="2"/>
        <charset val="136"/>
      </rPr>
      <t>其他織布業</t>
    </r>
  </si>
  <si>
    <t>1130</t>
  </si>
  <si>
    <r>
      <rPr>
        <sz val="10"/>
        <color rgb="FF000000"/>
        <rFont val="微軟正黑體"/>
        <family val="2"/>
        <charset val="136"/>
      </rPr>
      <t>不織布業</t>
    </r>
  </si>
  <si>
    <t>1140</t>
  </si>
  <si>
    <r>
      <rPr>
        <sz val="10"/>
        <color rgb="FF000000"/>
        <rFont val="微軟正黑體"/>
        <family val="2"/>
        <charset val="136"/>
      </rPr>
      <t>印染整理業</t>
    </r>
  </si>
  <si>
    <t>1151</t>
  </si>
  <si>
    <r>
      <rPr>
        <sz val="10"/>
        <color rgb="FF000000"/>
        <rFont val="微軟正黑體"/>
        <family val="2"/>
        <charset val="136"/>
      </rPr>
      <t>紡織製成品製造業</t>
    </r>
  </si>
  <si>
    <t>1152</t>
  </si>
  <si>
    <r>
      <rPr>
        <sz val="10"/>
        <color rgb="FF000000"/>
        <rFont val="微軟正黑體"/>
        <family val="2"/>
        <charset val="136"/>
      </rPr>
      <t>繩、纜、網製造業</t>
    </r>
  </si>
  <si>
    <t>1159</t>
  </si>
  <si>
    <r>
      <rPr>
        <sz val="10"/>
        <color rgb="FF000000"/>
        <rFont val="微軟正黑體"/>
        <family val="2"/>
        <charset val="136"/>
      </rPr>
      <t>其他紡織品製造業</t>
    </r>
  </si>
  <si>
    <t>1211</t>
  </si>
  <si>
    <r>
      <rPr>
        <sz val="10"/>
        <color rgb="FF000000"/>
        <rFont val="微軟正黑體"/>
        <family val="2"/>
        <charset val="136"/>
      </rPr>
      <t>梭織外衣製造業</t>
    </r>
  </si>
  <si>
    <t>1212</t>
  </si>
  <si>
    <r>
      <rPr>
        <sz val="10"/>
        <color rgb="FF000000"/>
        <rFont val="微軟正黑體"/>
        <family val="2"/>
        <charset val="136"/>
      </rPr>
      <t>梭織內衣及睡衣製造業</t>
    </r>
  </si>
  <si>
    <t>1221</t>
  </si>
  <si>
    <r>
      <rPr>
        <sz val="10"/>
        <color rgb="FF000000"/>
        <rFont val="微軟正黑體"/>
        <family val="2"/>
        <charset val="136"/>
      </rPr>
      <t>針織外衣製造業</t>
    </r>
  </si>
  <si>
    <t>1222</t>
  </si>
  <si>
    <r>
      <rPr>
        <sz val="10"/>
        <color rgb="FF000000"/>
        <rFont val="微軟正黑體"/>
        <family val="2"/>
        <charset val="136"/>
      </rPr>
      <t>針織內衣及睡衣製造業</t>
    </r>
  </si>
  <si>
    <t>1231</t>
  </si>
  <si>
    <r>
      <rPr>
        <sz val="10"/>
        <color rgb="FF000000"/>
        <rFont val="微軟正黑體"/>
        <family val="2"/>
        <charset val="136"/>
      </rPr>
      <t>襪類製造業</t>
    </r>
  </si>
  <si>
    <t>1232</t>
  </si>
  <si>
    <r>
      <rPr>
        <sz val="10"/>
        <color rgb="FF000000"/>
        <rFont val="微軟正黑體"/>
        <family val="2"/>
        <charset val="136"/>
      </rPr>
      <t>紡織手套製造業</t>
    </r>
  </si>
  <si>
    <t>1233</t>
  </si>
  <si>
    <r>
      <rPr>
        <sz val="10"/>
        <color rgb="FF000000"/>
        <rFont val="微軟正黑體"/>
        <family val="2"/>
        <charset val="136"/>
      </rPr>
      <t>紡織帽製造業</t>
    </r>
  </si>
  <si>
    <t>1239</t>
  </si>
  <si>
    <r>
      <rPr>
        <sz val="10"/>
        <color rgb="FF000000"/>
        <rFont val="微軟正黑體"/>
        <family val="2"/>
        <charset val="136"/>
      </rPr>
      <t>其他服飾品製造業</t>
    </r>
  </si>
  <si>
    <t>1301</t>
  </si>
  <si>
    <r>
      <rPr>
        <sz val="10"/>
        <color rgb="FF000000"/>
        <rFont val="微軟正黑體"/>
        <family val="2"/>
        <charset val="136"/>
      </rPr>
      <t>皮革、毛皮整製業</t>
    </r>
  </si>
  <si>
    <t>1302</t>
  </si>
  <si>
    <r>
      <rPr>
        <sz val="10"/>
        <color rgb="FF000000"/>
        <rFont val="微軟正黑體"/>
        <family val="2"/>
        <charset val="136"/>
      </rPr>
      <t>鞋類製造業</t>
    </r>
  </si>
  <si>
    <t>1303</t>
  </si>
  <si>
    <r>
      <rPr>
        <sz val="10"/>
        <color rgb="FF000000"/>
        <rFont val="微軟正黑體"/>
        <family val="2"/>
        <charset val="136"/>
      </rPr>
      <t>行李箱及手提袋製造業</t>
    </r>
  </si>
  <si>
    <t>1309</t>
  </si>
  <si>
    <r>
      <rPr>
        <sz val="10"/>
        <color rgb="FF000000"/>
        <rFont val="微軟正黑體"/>
        <family val="2"/>
        <charset val="136"/>
      </rPr>
      <t>其他皮革、毛皮製品製造業</t>
    </r>
  </si>
  <si>
    <t>1401</t>
  </si>
  <si>
    <r>
      <rPr>
        <sz val="10"/>
        <color rgb="FF000000"/>
        <rFont val="微軟正黑體"/>
        <family val="2"/>
        <charset val="136"/>
      </rPr>
      <t>製材業</t>
    </r>
  </si>
  <si>
    <t>1402</t>
  </si>
  <si>
    <r>
      <rPr>
        <sz val="10"/>
        <color rgb="FF000000"/>
        <rFont val="微軟正黑體"/>
        <family val="2"/>
        <charset val="136"/>
      </rPr>
      <t>合板及組合木材製造業</t>
    </r>
  </si>
  <si>
    <t>1403</t>
  </si>
  <si>
    <r>
      <rPr>
        <sz val="10"/>
        <color rgb="FF000000"/>
        <rFont val="微軟正黑體"/>
        <family val="2"/>
        <charset val="136"/>
      </rPr>
      <t>建築用木製品製造業</t>
    </r>
  </si>
  <si>
    <t>1404</t>
  </si>
  <si>
    <r>
      <rPr>
        <sz val="10"/>
        <color rgb="FF000000"/>
        <rFont val="微軟正黑體"/>
        <family val="2"/>
        <charset val="136"/>
      </rPr>
      <t>木質容器製造業</t>
    </r>
  </si>
  <si>
    <t>1409</t>
  </si>
  <si>
    <r>
      <rPr>
        <sz val="10"/>
        <color rgb="FF000000"/>
        <rFont val="微軟正黑體"/>
        <family val="2"/>
        <charset val="136"/>
      </rPr>
      <t>其他木竹製品製造業</t>
    </r>
  </si>
  <si>
    <t>1511</t>
  </si>
  <si>
    <r>
      <rPr>
        <sz val="10"/>
        <color rgb="FF000000"/>
        <rFont val="微軟正黑體"/>
        <family val="2"/>
        <charset val="136"/>
      </rPr>
      <t>紙漿製造業</t>
    </r>
  </si>
  <si>
    <t>1512</t>
  </si>
  <si>
    <r>
      <rPr>
        <sz val="10"/>
        <color rgb="FF000000"/>
        <rFont val="微軟正黑體"/>
        <family val="2"/>
        <charset val="136"/>
      </rPr>
      <t>紙張製造業</t>
    </r>
  </si>
  <si>
    <t>1513</t>
  </si>
  <si>
    <r>
      <rPr>
        <sz val="10"/>
        <color rgb="FF000000"/>
        <rFont val="微軟正黑體"/>
        <family val="2"/>
        <charset val="136"/>
      </rPr>
      <t>紙板製造業</t>
    </r>
  </si>
  <si>
    <t>1520</t>
  </si>
  <si>
    <r>
      <rPr>
        <sz val="10"/>
        <color rgb="FF000000"/>
        <rFont val="微軟正黑體"/>
        <family val="2"/>
        <charset val="136"/>
      </rPr>
      <t>紙容器製造業</t>
    </r>
  </si>
  <si>
    <t>1591</t>
  </si>
  <si>
    <r>
      <rPr>
        <sz val="10"/>
        <color rgb="FF000000"/>
        <rFont val="微軟正黑體"/>
        <family val="2"/>
        <charset val="136"/>
      </rPr>
      <t>家庭及衛生用紙製造業</t>
    </r>
  </si>
  <si>
    <t>1599</t>
  </si>
  <si>
    <r>
      <rPr>
        <sz val="10"/>
        <color rgb="FF000000"/>
        <rFont val="微軟正黑體"/>
        <family val="2"/>
        <charset val="136"/>
      </rPr>
      <t>未分類其他紙製品製造業</t>
    </r>
  </si>
  <si>
    <t>1611</t>
  </si>
  <si>
    <r>
      <rPr>
        <sz val="10"/>
        <color rgb="FF000000"/>
        <rFont val="微軟正黑體"/>
        <family val="2"/>
        <charset val="136"/>
      </rPr>
      <t>印刷業</t>
    </r>
  </si>
  <si>
    <r>
      <rPr>
        <sz val="10"/>
        <color rgb="FF000000"/>
        <rFont val="微軟正黑體"/>
        <family val="2"/>
        <charset val="136"/>
      </rPr>
      <t>印刷輔助業</t>
    </r>
  </si>
  <si>
    <t>1620</t>
  </si>
  <si>
    <r>
      <rPr>
        <sz val="10"/>
        <color rgb="FF000000"/>
        <rFont val="微軟正黑體"/>
        <family val="2"/>
        <charset val="136"/>
      </rPr>
      <t>資料儲存媒體複製業</t>
    </r>
  </si>
  <si>
    <t>1700</t>
  </si>
  <si>
    <r>
      <rPr>
        <sz val="10"/>
        <color rgb="FF000000"/>
        <rFont val="微軟正黑體"/>
        <family val="2"/>
        <charset val="136"/>
      </rPr>
      <t>石油及煤製品製造業</t>
    </r>
  </si>
  <si>
    <t>1810</t>
  </si>
  <si>
    <r>
      <rPr>
        <sz val="10"/>
        <color rgb="FF000000"/>
        <rFont val="微軟正黑體"/>
        <family val="2"/>
        <charset val="136"/>
      </rPr>
      <t>基本化學材料製造業</t>
    </r>
  </si>
  <si>
    <t>1820</t>
  </si>
  <si>
    <r>
      <rPr>
        <sz val="10"/>
        <color rgb="FF000000"/>
        <rFont val="微軟正黑體"/>
        <family val="2"/>
        <charset val="136"/>
      </rPr>
      <t>石油化工原料製造業</t>
    </r>
  </si>
  <si>
    <t>1830</t>
  </si>
  <si>
    <r>
      <rPr>
        <sz val="10"/>
        <color rgb="FF000000"/>
        <rFont val="微軟正黑體"/>
        <family val="2"/>
        <charset val="136"/>
      </rPr>
      <t>肥料製造業</t>
    </r>
  </si>
  <si>
    <t>1841</t>
  </si>
  <si>
    <r>
      <rPr>
        <sz val="10"/>
        <color rgb="FF000000"/>
        <rFont val="微軟正黑體"/>
        <family val="2"/>
        <charset val="136"/>
      </rPr>
      <t>合成樹脂及塑膠製造業</t>
    </r>
  </si>
  <si>
    <t>1842</t>
  </si>
  <si>
    <r>
      <rPr>
        <sz val="10"/>
        <color rgb="FF000000"/>
        <rFont val="微軟正黑體"/>
        <family val="2"/>
        <charset val="136"/>
      </rPr>
      <t>合成橡膠製造業</t>
    </r>
  </si>
  <si>
    <t>1850</t>
  </si>
  <si>
    <r>
      <rPr>
        <sz val="10"/>
        <color rgb="FF000000"/>
        <rFont val="微軟正黑體"/>
        <family val="2"/>
        <charset val="136"/>
      </rPr>
      <t>人造纖維製造業</t>
    </r>
  </si>
  <si>
    <t>1910</t>
  </si>
  <si>
    <r>
      <rPr>
        <sz val="10"/>
        <color rgb="FF000000"/>
        <rFont val="微軟正黑體"/>
        <family val="2"/>
        <charset val="136"/>
      </rPr>
      <t>農藥及環境衛生用藥製造業</t>
    </r>
  </si>
  <si>
    <t>1920</t>
  </si>
  <si>
    <r>
      <rPr>
        <sz val="10"/>
        <color rgb="FF000000"/>
        <rFont val="微軟正黑體"/>
        <family val="2"/>
        <charset val="136"/>
      </rPr>
      <t>塗料、染料及顏料製造業</t>
    </r>
  </si>
  <si>
    <t>1930</t>
  </si>
  <si>
    <r>
      <rPr>
        <sz val="10"/>
        <color rgb="FF000000"/>
        <rFont val="微軟正黑體"/>
        <family val="2"/>
        <charset val="136"/>
      </rPr>
      <t>清潔用品製造業</t>
    </r>
  </si>
  <si>
    <t>1940</t>
  </si>
  <si>
    <r>
      <rPr>
        <sz val="10"/>
        <color rgb="FF000000"/>
        <rFont val="微軟正黑體"/>
        <family val="2"/>
        <charset val="136"/>
      </rPr>
      <t>化粧品製造業</t>
    </r>
  </si>
  <si>
    <t>1990</t>
  </si>
  <si>
    <r>
      <rPr>
        <sz val="10"/>
        <color rgb="FF000000"/>
        <rFont val="微軟正黑體"/>
        <family val="2"/>
        <charset val="136"/>
      </rPr>
      <t>其他化學製品製造業</t>
    </r>
  </si>
  <si>
    <t>2001</t>
  </si>
  <si>
    <r>
      <rPr>
        <sz val="10"/>
        <color rgb="FF000000"/>
        <rFont val="微軟正黑體"/>
        <family val="2"/>
        <charset val="136"/>
      </rPr>
      <t>原料藥製造業</t>
    </r>
  </si>
  <si>
    <t>2002</t>
  </si>
  <si>
    <r>
      <rPr>
        <sz val="10"/>
        <color rgb="FF000000"/>
        <rFont val="微軟正黑體"/>
        <family val="2"/>
        <charset val="136"/>
      </rPr>
      <t>西藥製造業</t>
    </r>
  </si>
  <si>
    <t>2003</t>
  </si>
  <si>
    <r>
      <rPr>
        <sz val="10"/>
        <color rgb="FF000000"/>
        <rFont val="微軟正黑體"/>
        <family val="2"/>
        <charset val="136"/>
      </rPr>
      <t>生物藥品製造業</t>
    </r>
  </si>
  <si>
    <t>2004</t>
  </si>
  <si>
    <r>
      <rPr>
        <sz val="10"/>
        <color rgb="FF000000"/>
        <rFont val="微軟正黑體"/>
        <family val="2"/>
        <charset val="136"/>
      </rPr>
      <t>中藥製造業</t>
    </r>
  </si>
  <si>
    <t>2005</t>
  </si>
  <si>
    <r>
      <rPr>
        <sz val="10"/>
        <color rgb="FF000000"/>
        <rFont val="微軟正黑體"/>
        <family val="2"/>
        <charset val="136"/>
      </rPr>
      <t>體外檢驗試劑製造業</t>
    </r>
  </si>
  <si>
    <t>2101</t>
  </si>
  <si>
    <r>
      <rPr>
        <sz val="10"/>
        <color rgb="FF000000"/>
        <rFont val="微軟正黑體"/>
        <family val="2"/>
        <charset val="136"/>
      </rPr>
      <t>輪胎製造業</t>
    </r>
  </si>
  <si>
    <t>2102</t>
  </si>
  <si>
    <r>
      <rPr>
        <sz val="10"/>
        <color rgb="FF000000"/>
        <rFont val="微軟正黑體"/>
        <family val="2"/>
        <charset val="136"/>
      </rPr>
      <t>工業用橡膠製品製造業</t>
    </r>
  </si>
  <si>
    <t>2109</t>
  </si>
  <si>
    <r>
      <rPr>
        <sz val="10"/>
        <color rgb="FF000000"/>
        <rFont val="微軟正黑體"/>
        <family val="2"/>
        <charset val="136"/>
      </rPr>
      <t>其他橡膠製品製造業</t>
    </r>
  </si>
  <si>
    <t>2201</t>
  </si>
  <si>
    <r>
      <rPr>
        <sz val="10"/>
        <color rgb="FF000000"/>
        <rFont val="微軟正黑體"/>
        <family val="2"/>
        <charset val="136"/>
      </rPr>
      <t>塑膠皮、板、管材製造業</t>
    </r>
  </si>
  <si>
    <t>2202</t>
  </si>
  <si>
    <r>
      <rPr>
        <sz val="10"/>
        <color rgb="FF000000"/>
        <rFont val="微軟正黑體"/>
        <family val="2"/>
        <charset val="136"/>
      </rPr>
      <t>塑膠膜袋製造業</t>
    </r>
  </si>
  <si>
    <t>2203</t>
  </si>
  <si>
    <r>
      <rPr>
        <sz val="10"/>
        <color rgb="FF000000"/>
        <rFont val="微軟正黑體"/>
        <family val="2"/>
        <charset val="136"/>
      </rPr>
      <t>塑膠日用品製造業</t>
    </r>
  </si>
  <si>
    <t>2204</t>
  </si>
  <si>
    <r>
      <rPr>
        <sz val="10"/>
        <color rgb="FF000000"/>
        <rFont val="微軟正黑體"/>
        <family val="2"/>
        <charset val="136"/>
      </rPr>
      <t>工業用塑膠製品製造業</t>
    </r>
  </si>
  <si>
    <t>2209</t>
  </si>
  <si>
    <r>
      <rPr>
        <sz val="10"/>
        <color rgb="FF000000"/>
        <rFont val="微軟正黑體"/>
        <family val="2"/>
        <charset val="136"/>
      </rPr>
      <t>其他塑膠製品製造業</t>
    </r>
  </si>
  <si>
    <t>2311</t>
  </si>
  <si>
    <r>
      <rPr>
        <sz val="10"/>
        <color rgb="FF000000"/>
        <rFont val="微軟正黑體"/>
        <family val="2"/>
        <charset val="136"/>
      </rPr>
      <t>平板玻璃及其製品製造業</t>
    </r>
  </si>
  <si>
    <t>2312</t>
  </si>
  <si>
    <r>
      <rPr>
        <sz val="10"/>
        <color rgb="FF000000"/>
        <rFont val="微軟正黑體"/>
        <family val="2"/>
        <charset val="136"/>
      </rPr>
      <t>玻璃容器製造業</t>
    </r>
  </si>
  <si>
    <t>2313</t>
  </si>
  <si>
    <r>
      <rPr>
        <sz val="10"/>
        <color rgb="FF000000"/>
        <rFont val="微軟正黑體"/>
        <family val="2"/>
        <charset val="136"/>
      </rPr>
      <t>玻璃纖維製造業</t>
    </r>
  </si>
  <si>
    <t>2319</t>
  </si>
  <si>
    <r>
      <rPr>
        <sz val="10"/>
        <color rgb="FF000000"/>
        <rFont val="微軟正黑體"/>
        <family val="2"/>
        <charset val="136"/>
      </rPr>
      <t>其他玻璃及其製品製造業</t>
    </r>
  </si>
  <si>
    <t>2321</t>
  </si>
  <si>
    <r>
      <rPr>
        <sz val="10"/>
        <color rgb="FF000000"/>
        <rFont val="微軟正黑體"/>
        <family val="2"/>
        <charset val="136"/>
      </rPr>
      <t>耐火材料製造業</t>
    </r>
  </si>
  <si>
    <t>2322</t>
  </si>
  <si>
    <r>
      <rPr>
        <sz val="10"/>
        <color rgb="FF000000"/>
        <rFont val="微軟正黑體"/>
        <family val="2"/>
        <charset val="136"/>
      </rPr>
      <t>黏土建築材料製造業</t>
    </r>
  </si>
  <si>
    <t>2323</t>
  </si>
  <si>
    <r>
      <rPr>
        <sz val="10"/>
        <color rgb="FF000000"/>
        <rFont val="微軟正黑體"/>
        <family val="2"/>
        <charset val="136"/>
      </rPr>
      <t>陶瓷衛浴設備製造業</t>
    </r>
  </si>
  <si>
    <t>2329</t>
  </si>
  <si>
    <r>
      <rPr>
        <sz val="10"/>
        <color rgb="FF000000"/>
        <rFont val="微軟正黑體"/>
        <family val="2"/>
        <charset val="136"/>
      </rPr>
      <t>其他陶瓷製品製造業</t>
    </r>
  </si>
  <si>
    <t>2331</t>
  </si>
  <si>
    <r>
      <rPr>
        <sz val="10"/>
        <color rgb="FF000000"/>
        <rFont val="微軟正黑體"/>
        <family val="2"/>
        <charset val="136"/>
      </rPr>
      <t>水泥製造業</t>
    </r>
  </si>
  <si>
    <t>2332</t>
  </si>
  <si>
    <r>
      <rPr>
        <sz val="10"/>
        <color rgb="FF000000"/>
        <rFont val="微軟正黑體"/>
        <family val="2"/>
        <charset val="136"/>
      </rPr>
      <t>預拌混凝土製造業</t>
    </r>
  </si>
  <si>
    <t>2333</t>
  </si>
  <si>
    <r>
      <rPr>
        <sz val="10"/>
        <color rgb="FF000000"/>
        <rFont val="微軟正黑體"/>
        <family val="2"/>
        <charset val="136"/>
      </rPr>
      <t>水泥製品製造業</t>
    </r>
  </si>
  <si>
    <t>2340</t>
  </si>
  <si>
    <r>
      <rPr>
        <sz val="10"/>
        <color rgb="FF000000"/>
        <rFont val="微軟正黑體"/>
        <family val="2"/>
        <charset val="136"/>
      </rPr>
      <t>石材製品製造業</t>
    </r>
  </si>
  <si>
    <t>2391</t>
  </si>
  <si>
    <r>
      <rPr>
        <sz val="10"/>
        <color rgb="FF000000"/>
        <rFont val="微軟正黑體"/>
        <family val="2"/>
        <charset val="136"/>
      </rPr>
      <t>工業及研磨材料製造業</t>
    </r>
  </si>
  <si>
    <t>2392</t>
  </si>
  <si>
    <r>
      <rPr>
        <sz val="10"/>
        <color rgb="FF000000"/>
        <rFont val="微軟正黑體"/>
        <family val="2"/>
        <charset val="136"/>
      </rPr>
      <t>石灰製造業</t>
    </r>
  </si>
  <si>
    <t>2393</t>
  </si>
  <si>
    <r>
      <rPr>
        <sz val="10"/>
        <color rgb="FF000000"/>
        <rFont val="微軟正黑體"/>
        <family val="2"/>
        <charset val="136"/>
      </rPr>
      <t>石膏製品製造業</t>
    </r>
  </si>
  <si>
    <t>2399</t>
  </si>
  <si>
    <r>
      <rPr>
        <sz val="10"/>
        <color rgb="FF000000"/>
        <rFont val="微軟正黑體"/>
        <family val="2"/>
        <charset val="136"/>
      </rPr>
      <t>未分類其他非金屬礦物製品製造業</t>
    </r>
  </si>
  <si>
    <t>2411</t>
  </si>
  <si>
    <r>
      <rPr>
        <sz val="10"/>
        <color rgb="FF000000"/>
        <rFont val="微軟正黑體"/>
        <family val="2"/>
        <charset val="136"/>
      </rPr>
      <t>鋼鐵冶鍊業</t>
    </r>
  </si>
  <si>
    <t>2412</t>
  </si>
  <si>
    <r>
      <rPr>
        <sz val="10"/>
        <color rgb="FF000000"/>
        <rFont val="微軟正黑體"/>
        <family val="2"/>
        <charset val="136"/>
      </rPr>
      <t>鋼鐵鑄造業</t>
    </r>
  </si>
  <si>
    <t>2413</t>
  </si>
  <si>
    <r>
      <rPr>
        <sz val="10"/>
        <color rgb="FF000000"/>
        <rFont val="微軟正黑體"/>
        <family val="2"/>
        <charset val="136"/>
      </rPr>
      <t>鋼鐵軋延及擠型業</t>
    </r>
  </si>
  <si>
    <t>2414</t>
  </si>
  <si>
    <r>
      <rPr>
        <sz val="10"/>
        <color rgb="FF000000"/>
        <rFont val="微軟正黑體"/>
        <family val="2"/>
        <charset val="136"/>
      </rPr>
      <t>鋼鐵伸線業</t>
    </r>
  </si>
  <si>
    <t>2421</t>
  </si>
  <si>
    <r>
      <rPr>
        <sz val="10"/>
        <color rgb="FF000000"/>
        <rFont val="微軟正黑體"/>
        <family val="2"/>
        <charset val="136"/>
      </rPr>
      <t>鍊鋁業</t>
    </r>
  </si>
  <si>
    <t>2422</t>
  </si>
  <si>
    <r>
      <rPr>
        <sz val="10"/>
        <color rgb="FF000000"/>
        <rFont val="微軟正黑體"/>
        <family val="2"/>
        <charset val="136"/>
      </rPr>
      <t>鋁鑄造業</t>
    </r>
  </si>
  <si>
    <t>2423</t>
  </si>
  <si>
    <r>
      <rPr>
        <sz val="10"/>
        <color rgb="FF000000"/>
        <rFont val="微軟正黑體"/>
        <family val="2"/>
        <charset val="136"/>
      </rPr>
      <t>鋁材軋延、擠型、伸線業</t>
    </r>
  </si>
  <si>
    <t>2431</t>
  </si>
  <si>
    <r>
      <rPr>
        <sz val="10"/>
        <color rgb="FF000000"/>
        <rFont val="微軟正黑體"/>
        <family val="2"/>
        <charset val="136"/>
      </rPr>
      <t>鍊銅業</t>
    </r>
  </si>
  <si>
    <t>2432</t>
  </si>
  <si>
    <r>
      <rPr>
        <sz val="10"/>
        <color rgb="FF000000"/>
        <rFont val="微軟正黑體"/>
        <family val="2"/>
        <charset val="136"/>
      </rPr>
      <t>銅鑄造業</t>
    </r>
  </si>
  <si>
    <t>2433</t>
  </si>
  <si>
    <r>
      <rPr>
        <sz val="10"/>
        <color rgb="FF000000"/>
        <rFont val="微軟正黑體"/>
        <family val="2"/>
        <charset val="136"/>
      </rPr>
      <t>銅材軋延、擠型、伸線業</t>
    </r>
  </si>
  <si>
    <t>2491</t>
  </si>
  <si>
    <r>
      <rPr>
        <sz val="10"/>
        <color rgb="FF000000"/>
        <rFont val="微軟正黑體"/>
        <family val="2"/>
        <charset val="136"/>
      </rPr>
      <t>其他基本金屬鑄造業</t>
    </r>
  </si>
  <si>
    <t>2499</t>
  </si>
  <si>
    <r>
      <rPr>
        <sz val="10"/>
        <color rgb="FF000000"/>
        <rFont val="微軟正黑體"/>
        <family val="2"/>
        <charset val="136"/>
      </rPr>
      <t>未分類其他基本金屬製造業</t>
    </r>
  </si>
  <si>
    <t>2511</t>
  </si>
  <si>
    <r>
      <rPr>
        <sz val="10"/>
        <color rgb="FF000000"/>
        <rFont val="微軟正黑體"/>
        <family val="2"/>
        <charset val="136"/>
      </rPr>
      <t>金屬手工具製造業</t>
    </r>
  </si>
  <si>
    <t>2512</t>
  </si>
  <si>
    <r>
      <rPr>
        <sz val="10"/>
        <color rgb="FF000000"/>
        <rFont val="微軟正黑體"/>
        <family val="2"/>
        <charset val="136"/>
      </rPr>
      <t>金屬模具製造業</t>
    </r>
  </si>
  <si>
    <t>2521</t>
  </si>
  <si>
    <r>
      <rPr>
        <sz val="10"/>
        <color rgb="FF000000"/>
        <rFont val="微軟正黑體"/>
        <family val="2"/>
        <charset val="136"/>
      </rPr>
      <t>金屬結構製造業</t>
    </r>
  </si>
  <si>
    <t>2522</t>
  </si>
  <si>
    <r>
      <rPr>
        <sz val="10"/>
        <color rgb="FF000000"/>
        <rFont val="微軟正黑體"/>
        <family val="2"/>
        <charset val="136"/>
      </rPr>
      <t>金屬建築組件製造業</t>
    </r>
  </si>
  <si>
    <t>2531</t>
  </si>
  <si>
    <r>
      <rPr>
        <sz val="10"/>
        <color rgb="FF000000"/>
        <rFont val="微軟正黑體"/>
        <family val="2"/>
        <charset val="136"/>
      </rPr>
      <t>鍋爐、金屬貯槽及壓力容器製造業</t>
    </r>
  </si>
  <si>
    <t>2539</t>
  </si>
  <si>
    <r>
      <rPr>
        <sz val="10"/>
        <color rgb="FF000000"/>
        <rFont val="微軟正黑體"/>
        <family val="2"/>
        <charset val="136"/>
      </rPr>
      <t>其他金屬容器製造業</t>
    </r>
  </si>
  <si>
    <t>2541</t>
  </si>
  <si>
    <r>
      <rPr>
        <sz val="10"/>
        <color rgb="FF000000"/>
        <rFont val="微軟正黑體"/>
        <family val="2"/>
        <charset val="136"/>
      </rPr>
      <t>金屬鍛造業</t>
    </r>
  </si>
  <si>
    <t>2542</t>
  </si>
  <si>
    <r>
      <rPr>
        <sz val="10"/>
        <color rgb="FF000000"/>
        <rFont val="微軟正黑體"/>
        <family val="2"/>
        <charset val="136"/>
      </rPr>
      <t>粉末冶金業</t>
    </r>
  </si>
  <si>
    <t>2543</t>
  </si>
  <si>
    <r>
      <rPr>
        <sz val="10"/>
        <color rgb="FF000000"/>
        <rFont val="微軟正黑體"/>
        <family val="2"/>
        <charset val="136"/>
      </rPr>
      <t>金屬熱處理業</t>
    </r>
  </si>
  <si>
    <t>2544</t>
  </si>
  <si>
    <r>
      <rPr>
        <sz val="10"/>
        <color rgb="FF000000"/>
        <rFont val="微軟正黑體"/>
        <family val="2"/>
        <charset val="136"/>
      </rPr>
      <t>金屬表面處理業</t>
    </r>
  </si>
  <si>
    <t>2549</t>
  </si>
  <si>
    <r>
      <rPr>
        <sz val="10"/>
        <color rgb="FF000000"/>
        <rFont val="微軟正黑體"/>
        <family val="2"/>
        <charset val="136"/>
      </rPr>
      <t>其他金屬加工處理業</t>
    </r>
  </si>
  <si>
    <t>2591</t>
  </si>
  <si>
    <r>
      <rPr>
        <sz val="10"/>
        <color rgb="FF000000"/>
        <rFont val="微軟正黑體"/>
        <family val="2"/>
        <charset val="136"/>
      </rPr>
      <t>螺絲、螺帽及鉚釘製造業</t>
    </r>
  </si>
  <si>
    <t>2592</t>
  </si>
  <si>
    <r>
      <rPr>
        <sz val="10"/>
        <color rgb="FF000000"/>
        <rFont val="微軟正黑體"/>
        <family val="2"/>
        <charset val="136"/>
      </rPr>
      <t>金屬彈簧製造業</t>
    </r>
  </si>
  <si>
    <t>2593</t>
  </si>
  <si>
    <r>
      <rPr>
        <sz val="10"/>
        <color rgb="FF000000"/>
        <rFont val="微軟正黑體"/>
        <family val="2"/>
        <charset val="136"/>
      </rPr>
      <t>金屬線製品製造業</t>
    </r>
  </si>
  <si>
    <t>2599</t>
  </si>
  <si>
    <r>
      <rPr>
        <sz val="10"/>
        <color rgb="FF000000"/>
        <rFont val="微軟正黑體"/>
        <family val="2"/>
        <charset val="136"/>
      </rPr>
      <t>未分類其他金屬製品製造業</t>
    </r>
  </si>
  <si>
    <t>2611</t>
  </si>
  <si>
    <r>
      <rPr>
        <sz val="10"/>
        <color rgb="FF000000"/>
        <rFont val="微軟正黑體"/>
        <family val="2"/>
        <charset val="136"/>
      </rPr>
      <t>積體電路製造業</t>
    </r>
  </si>
  <si>
    <t>2612</t>
  </si>
  <si>
    <r>
      <rPr>
        <sz val="10"/>
        <color rgb="FF000000"/>
        <rFont val="微軟正黑體"/>
        <family val="2"/>
        <charset val="136"/>
      </rPr>
      <t>分離式元件製造業</t>
    </r>
  </si>
  <si>
    <t>2613</t>
  </si>
  <si>
    <r>
      <rPr>
        <sz val="10"/>
        <color rgb="FF000000"/>
        <rFont val="微軟正黑體"/>
        <family val="2"/>
        <charset val="136"/>
      </rPr>
      <t>半導體封裝及測試業</t>
    </r>
  </si>
  <si>
    <t>2620</t>
  </si>
  <si>
    <r>
      <rPr>
        <sz val="10"/>
        <color rgb="FF000000"/>
        <rFont val="微軟正黑體"/>
        <family val="2"/>
        <charset val="136"/>
      </rPr>
      <t>被動電子元件製造業</t>
    </r>
  </si>
  <si>
    <t>2630</t>
  </si>
  <si>
    <r>
      <rPr>
        <sz val="10"/>
        <color rgb="FF000000"/>
        <rFont val="微軟正黑體"/>
        <family val="2"/>
        <charset val="136"/>
      </rPr>
      <t>印刷電路板製造業</t>
    </r>
  </si>
  <si>
    <t>2641</t>
  </si>
  <si>
    <r>
      <rPr>
        <sz val="10"/>
        <color rgb="FF000000"/>
        <rFont val="微軟正黑體"/>
        <family val="2"/>
        <charset val="136"/>
      </rPr>
      <t>液晶面板及其組件製造業</t>
    </r>
  </si>
  <si>
    <t>2649</t>
  </si>
  <si>
    <r>
      <rPr>
        <sz val="10"/>
        <color rgb="FF000000"/>
        <rFont val="微軟正黑體"/>
        <family val="2"/>
        <charset val="136"/>
      </rPr>
      <t>其他光電材料及元件製造業</t>
    </r>
  </si>
  <si>
    <t>2691</t>
  </si>
  <si>
    <r>
      <rPr>
        <sz val="10"/>
        <color rgb="FF000000"/>
        <rFont val="微軟正黑體"/>
        <family val="2"/>
        <charset val="136"/>
      </rPr>
      <t>印刷電路板組件製造業</t>
    </r>
  </si>
  <si>
    <t>2692</t>
  </si>
  <si>
    <r>
      <rPr>
        <sz val="10"/>
        <color rgb="FF000000"/>
        <rFont val="微軟正黑體"/>
        <family val="2"/>
        <charset val="136"/>
      </rPr>
      <t>電子管製造業</t>
    </r>
  </si>
  <si>
    <t>2699</t>
  </si>
  <si>
    <r>
      <rPr>
        <sz val="10"/>
        <color rgb="FF000000"/>
        <rFont val="微軟正黑體"/>
        <family val="2"/>
        <charset val="136"/>
      </rPr>
      <t>未分類其他電子零組件製造業</t>
    </r>
  </si>
  <si>
    <t>2711</t>
  </si>
  <si>
    <r>
      <rPr>
        <sz val="10"/>
        <color rgb="FF000000"/>
        <rFont val="微軟正黑體"/>
        <family val="2"/>
        <charset val="136"/>
      </rPr>
      <t>電腦製造業</t>
    </r>
  </si>
  <si>
    <t>2712</t>
  </si>
  <si>
    <r>
      <rPr>
        <sz val="10"/>
        <color rgb="FF000000"/>
        <rFont val="微軟正黑體"/>
        <family val="2"/>
        <charset val="136"/>
      </rPr>
      <t>顯示器及終端機製造業</t>
    </r>
  </si>
  <si>
    <t>2719</t>
  </si>
  <si>
    <r>
      <rPr>
        <sz val="10"/>
        <color rgb="FF000000"/>
        <rFont val="微軟正黑體"/>
        <family val="2"/>
        <charset val="136"/>
      </rPr>
      <t>其他電腦週邊設備製造業</t>
    </r>
  </si>
  <si>
    <t>2721</t>
  </si>
  <si>
    <r>
      <rPr>
        <sz val="10"/>
        <color rgb="FF000000"/>
        <rFont val="微軟正黑體"/>
        <family val="2"/>
        <charset val="136"/>
      </rPr>
      <t>電話及手機製造業</t>
    </r>
  </si>
  <si>
    <t>2729</t>
  </si>
  <si>
    <r>
      <rPr>
        <sz val="10"/>
        <color rgb="FF000000"/>
        <rFont val="微軟正黑體"/>
        <family val="2"/>
        <charset val="136"/>
      </rPr>
      <t>其他通訊傳播設備製造業</t>
    </r>
  </si>
  <si>
    <t>2730</t>
  </si>
  <si>
    <r>
      <rPr>
        <sz val="10"/>
        <color rgb="FF000000"/>
        <rFont val="微軟正黑體"/>
        <family val="2"/>
        <charset val="136"/>
      </rPr>
      <t>視聽電子產品製造業</t>
    </r>
  </si>
  <si>
    <t>2740</t>
  </si>
  <si>
    <r>
      <rPr>
        <sz val="10"/>
        <color rgb="FF000000"/>
        <rFont val="微軟正黑體"/>
        <family val="2"/>
        <charset val="136"/>
      </rPr>
      <t>資料儲存媒體製造業</t>
    </r>
  </si>
  <si>
    <t>2751</t>
  </si>
  <si>
    <r>
      <rPr>
        <sz val="10"/>
        <color rgb="FF000000"/>
        <rFont val="微軟正黑體"/>
        <family val="2"/>
        <charset val="136"/>
      </rPr>
      <t>量測、導航及控制設備製造業</t>
    </r>
  </si>
  <si>
    <t>2752</t>
  </si>
  <si>
    <r>
      <rPr>
        <sz val="10"/>
        <color rgb="FF000000"/>
        <rFont val="微軟正黑體"/>
        <family val="2"/>
        <charset val="136"/>
      </rPr>
      <t>鐘錶製造業</t>
    </r>
  </si>
  <si>
    <t>2760</t>
  </si>
  <si>
    <r>
      <rPr>
        <sz val="10"/>
        <color rgb="FF000000"/>
        <rFont val="微軟正黑體"/>
        <family val="2"/>
        <charset val="136"/>
      </rPr>
      <t>輻射及電子醫學設備製造業</t>
    </r>
  </si>
  <si>
    <t>2771</t>
  </si>
  <si>
    <r>
      <rPr>
        <sz val="10"/>
        <color rgb="FF000000"/>
        <rFont val="微軟正黑體"/>
        <family val="2"/>
        <charset val="136"/>
      </rPr>
      <t>照相機製造業</t>
    </r>
  </si>
  <si>
    <t>2779</t>
  </si>
  <si>
    <r>
      <rPr>
        <sz val="10"/>
        <color rgb="FF000000"/>
        <rFont val="微軟正黑體"/>
        <family val="2"/>
        <charset val="136"/>
      </rPr>
      <t>其他光學儀器及設備製造業</t>
    </r>
  </si>
  <si>
    <t>2810</t>
  </si>
  <si>
    <r>
      <rPr>
        <sz val="10"/>
        <color rgb="FF000000"/>
        <rFont val="微軟正黑體"/>
        <family val="2"/>
        <charset val="136"/>
      </rPr>
      <t>發電、輸電、配電機械製造業</t>
    </r>
  </si>
  <si>
    <t>2820</t>
  </si>
  <si>
    <r>
      <rPr>
        <sz val="10"/>
        <color rgb="FF000000"/>
        <rFont val="微軟正黑體"/>
        <family val="2"/>
        <charset val="136"/>
      </rPr>
      <t>電池製造業</t>
    </r>
  </si>
  <si>
    <t>2831</t>
  </si>
  <si>
    <r>
      <rPr>
        <sz val="10"/>
        <color rgb="FF000000"/>
        <rFont val="微軟正黑體"/>
        <family val="2"/>
        <charset val="136"/>
      </rPr>
      <t>電線及電纜製造業</t>
    </r>
  </si>
  <si>
    <t>2832</t>
  </si>
  <si>
    <r>
      <rPr>
        <sz val="10"/>
        <color rgb="FF000000"/>
        <rFont val="微軟正黑體"/>
        <family val="2"/>
        <charset val="136"/>
      </rPr>
      <t>配線器材製造業</t>
    </r>
  </si>
  <si>
    <t>2841</t>
  </si>
  <si>
    <r>
      <rPr>
        <sz val="10"/>
        <color rgb="FF000000"/>
        <rFont val="微軟正黑體"/>
        <family val="2"/>
        <charset val="136"/>
      </rPr>
      <t>電燈泡及燈管製造業</t>
    </r>
  </si>
  <si>
    <t>2842</t>
  </si>
  <si>
    <r>
      <rPr>
        <sz val="10"/>
        <color rgb="FF000000"/>
        <rFont val="微軟正黑體"/>
        <family val="2"/>
        <charset val="136"/>
      </rPr>
      <t>照明器具製造業</t>
    </r>
  </si>
  <si>
    <t>2851</t>
  </si>
  <si>
    <r>
      <rPr>
        <sz val="10"/>
        <color rgb="FF000000"/>
        <rFont val="微軟正黑體"/>
        <family val="2"/>
        <charset val="136"/>
      </rPr>
      <t>家用空調器具製造業</t>
    </r>
  </si>
  <si>
    <t>2852</t>
  </si>
  <si>
    <r>
      <rPr>
        <sz val="10"/>
        <color rgb="FF000000"/>
        <rFont val="微軟正黑體"/>
        <family val="2"/>
        <charset val="136"/>
      </rPr>
      <t>家用電冰箱製造業</t>
    </r>
  </si>
  <si>
    <t>2853</t>
  </si>
  <si>
    <r>
      <rPr>
        <sz val="10"/>
        <color rgb="FF000000"/>
        <rFont val="微軟正黑體"/>
        <family val="2"/>
        <charset val="136"/>
      </rPr>
      <t>家用洗衣設備製造業</t>
    </r>
  </si>
  <si>
    <t>2854</t>
  </si>
  <si>
    <r>
      <rPr>
        <sz val="10"/>
        <color rgb="FF000000"/>
        <rFont val="微軟正黑體"/>
        <family val="2"/>
        <charset val="136"/>
      </rPr>
      <t>家用電扇製造業</t>
    </r>
  </si>
  <si>
    <t>2859</t>
  </si>
  <si>
    <r>
      <rPr>
        <sz val="10"/>
        <color rgb="FF000000"/>
        <rFont val="微軟正黑體"/>
        <family val="2"/>
        <charset val="136"/>
      </rPr>
      <t>其他家用電器製造業</t>
    </r>
  </si>
  <si>
    <t>2890</t>
  </si>
  <si>
    <r>
      <rPr>
        <sz val="10"/>
        <color rgb="FF000000"/>
        <rFont val="微軟正黑體"/>
        <family val="2"/>
        <charset val="136"/>
      </rPr>
      <t>其他電力設備製造業</t>
    </r>
  </si>
  <si>
    <t>2911</t>
  </si>
  <si>
    <r>
      <rPr>
        <sz val="10"/>
        <color rgb="FF000000"/>
        <rFont val="微軟正黑體"/>
        <family val="2"/>
        <charset val="136"/>
      </rPr>
      <t>冶金機械製造業</t>
    </r>
  </si>
  <si>
    <t>2912</t>
  </si>
  <si>
    <r>
      <rPr>
        <sz val="10"/>
        <color rgb="FF000000"/>
        <rFont val="微軟正黑體"/>
        <family val="2"/>
        <charset val="136"/>
      </rPr>
      <t>金屬切削工具機製造業</t>
    </r>
  </si>
  <si>
    <t>2919</t>
  </si>
  <si>
    <r>
      <rPr>
        <sz val="10"/>
        <color rgb="FF000000"/>
        <rFont val="微軟正黑體"/>
        <family val="2"/>
        <charset val="136"/>
      </rPr>
      <t>其他金屬加工用機械設備製造業</t>
    </r>
  </si>
  <si>
    <t>2921</t>
  </si>
  <si>
    <r>
      <rPr>
        <sz val="10"/>
        <color rgb="FF000000"/>
        <rFont val="微軟正黑體"/>
        <family val="2"/>
        <charset val="136"/>
      </rPr>
      <t>農用及林用機械設備製造業</t>
    </r>
  </si>
  <si>
    <t>2922</t>
  </si>
  <si>
    <r>
      <rPr>
        <sz val="10"/>
        <color rgb="FF000000"/>
        <rFont val="微軟正黑體"/>
        <family val="2"/>
        <charset val="136"/>
      </rPr>
      <t>採礦及營造用機械設備製造業</t>
    </r>
  </si>
  <si>
    <t>2923</t>
  </si>
  <si>
    <r>
      <rPr>
        <sz val="10"/>
        <color rgb="FF000000"/>
        <rFont val="微軟正黑體"/>
        <family val="2"/>
        <charset val="136"/>
      </rPr>
      <t>食品、飲料及菸草製作用機械設備製造業</t>
    </r>
  </si>
  <si>
    <t>2924</t>
  </si>
  <si>
    <r>
      <rPr>
        <sz val="10"/>
        <color rgb="FF000000"/>
        <rFont val="微軟正黑體"/>
        <family val="2"/>
        <charset val="136"/>
      </rPr>
      <t>紡織、成衣及皮革生產用機械設備製造業</t>
    </r>
  </si>
  <si>
    <t>2925</t>
  </si>
  <si>
    <r>
      <rPr>
        <sz val="10"/>
        <color rgb="FF000000"/>
        <rFont val="微軟正黑體"/>
        <family val="2"/>
        <charset val="136"/>
      </rPr>
      <t>木工機械設備製造業</t>
    </r>
  </si>
  <si>
    <t>2926</t>
  </si>
  <si>
    <r>
      <rPr>
        <sz val="10"/>
        <color rgb="FF000000"/>
        <rFont val="微軟正黑體"/>
        <family val="2"/>
        <charset val="136"/>
      </rPr>
      <t>化工機械設備製造業</t>
    </r>
  </si>
  <si>
    <t>2927</t>
  </si>
  <si>
    <r>
      <rPr>
        <sz val="10"/>
        <color rgb="FF000000"/>
        <rFont val="微軟正黑體"/>
        <family val="2"/>
        <charset val="136"/>
      </rPr>
      <t>橡膠及塑膠加工用機械設備製造業</t>
    </r>
  </si>
  <si>
    <t>2928</t>
  </si>
  <si>
    <r>
      <rPr>
        <sz val="10"/>
        <color rgb="FF000000"/>
        <rFont val="微軟正黑體"/>
        <family val="2"/>
        <charset val="136"/>
      </rPr>
      <t>電子及半導體生產用機械設備製造業</t>
    </r>
  </si>
  <si>
    <t>2929</t>
  </si>
  <si>
    <r>
      <rPr>
        <sz val="10"/>
        <color rgb="FF000000"/>
        <rFont val="微軟正黑體"/>
        <family val="2"/>
        <charset val="136"/>
      </rPr>
      <t>未分類其他專用機械設備製造業</t>
    </r>
  </si>
  <si>
    <t>2931</t>
  </si>
  <si>
    <r>
      <rPr>
        <sz val="10"/>
        <color rgb="FF000000"/>
        <rFont val="微軟正黑體"/>
        <family val="2"/>
        <charset val="136"/>
      </rPr>
      <t>原動機製造業</t>
    </r>
  </si>
  <si>
    <t>2932</t>
  </si>
  <si>
    <r>
      <rPr>
        <sz val="10"/>
        <color rgb="FF000000"/>
        <rFont val="微軟正黑體"/>
        <family val="2"/>
        <charset val="136"/>
      </rPr>
      <t>流體傳動設備製造業</t>
    </r>
  </si>
  <si>
    <t>2933</t>
  </si>
  <si>
    <r>
      <rPr>
        <sz val="10"/>
        <color rgb="FF000000"/>
        <rFont val="微軟正黑體"/>
        <family val="2"/>
        <charset val="136"/>
      </rPr>
      <t>泵、壓縮機、活栓及活閥製造業</t>
    </r>
  </si>
  <si>
    <t>2934</t>
  </si>
  <si>
    <r>
      <rPr>
        <sz val="10"/>
        <color rgb="FF000000"/>
        <rFont val="微軟正黑體"/>
        <family val="2"/>
        <charset val="136"/>
      </rPr>
      <t>機械傳動設備製造業</t>
    </r>
  </si>
  <si>
    <t>2935</t>
  </si>
  <si>
    <r>
      <rPr>
        <sz val="10"/>
        <color rgb="FF000000"/>
        <rFont val="微軟正黑體"/>
        <family val="2"/>
        <charset val="136"/>
      </rPr>
      <t>輸送機械設備製造業</t>
    </r>
  </si>
  <si>
    <t>2936</t>
  </si>
  <si>
    <r>
      <rPr>
        <sz val="10"/>
        <color rgb="FF000000"/>
        <rFont val="微軟正黑體"/>
        <family val="2"/>
        <charset val="136"/>
      </rPr>
      <t>事務機械設備製造業</t>
    </r>
  </si>
  <si>
    <t>2937</t>
  </si>
  <si>
    <r>
      <rPr>
        <sz val="10"/>
        <color rgb="FF000000"/>
        <rFont val="微軟正黑體"/>
        <family val="2"/>
        <charset val="136"/>
      </rPr>
      <t>污染防治設備製造業</t>
    </r>
  </si>
  <si>
    <t>2938</t>
  </si>
  <si>
    <r>
      <rPr>
        <sz val="10"/>
        <color rgb="FF000000"/>
        <rFont val="微軟正黑體"/>
        <family val="2"/>
        <charset val="136"/>
      </rPr>
      <t>動力手工具製造業</t>
    </r>
  </si>
  <si>
    <t>2939</t>
  </si>
  <si>
    <r>
      <rPr>
        <sz val="10"/>
        <color rgb="FF000000"/>
        <rFont val="微軟正黑體"/>
        <family val="2"/>
        <charset val="136"/>
      </rPr>
      <t>其他通用機械設備製造業</t>
    </r>
  </si>
  <si>
    <t>3010</t>
  </si>
  <si>
    <r>
      <rPr>
        <sz val="10"/>
        <color rgb="FF000000"/>
        <rFont val="微軟正黑體"/>
        <family val="2"/>
        <charset val="136"/>
      </rPr>
      <t>汽車製造業</t>
    </r>
  </si>
  <si>
    <t>3020</t>
  </si>
  <si>
    <r>
      <rPr>
        <sz val="10"/>
        <color rgb="FF000000"/>
        <rFont val="微軟正黑體"/>
        <family val="2"/>
        <charset val="136"/>
      </rPr>
      <t>車體製造業</t>
    </r>
  </si>
  <si>
    <t>3030</t>
  </si>
  <si>
    <r>
      <rPr>
        <sz val="10"/>
        <color rgb="FF000000"/>
        <rFont val="微軟正黑體"/>
        <family val="2"/>
        <charset val="136"/>
      </rPr>
      <t>汽車零件製造業</t>
    </r>
  </si>
  <si>
    <t>3110</t>
  </si>
  <si>
    <r>
      <rPr>
        <sz val="10"/>
        <color rgb="FF000000"/>
        <rFont val="微軟正黑體"/>
        <family val="2"/>
        <charset val="136"/>
      </rPr>
      <t>船舶及其零件製造業</t>
    </r>
  </si>
  <si>
    <t>3121</t>
  </si>
  <si>
    <r>
      <rPr>
        <sz val="10"/>
        <color rgb="FF000000"/>
        <rFont val="微軟正黑體"/>
        <family val="2"/>
        <charset val="136"/>
      </rPr>
      <t>機車製造業</t>
    </r>
  </si>
  <si>
    <t>3122</t>
  </si>
  <si>
    <r>
      <rPr>
        <sz val="10"/>
        <color rgb="FF000000"/>
        <rFont val="微軟正黑體"/>
        <family val="2"/>
        <charset val="136"/>
      </rPr>
      <t>機車零件製造業</t>
    </r>
  </si>
  <si>
    <t>3131</t>
  </si>
  <si>
    <r>
      <rPr>
        <sz val="10"/>
        <color rgb="FF000000"/>
        <rFont val="微軟正黑體"/>
        <family val="2"/>
        <charset val="136"/>
      </rPr>
      <t>自行車製造業</t>
    </r>
  </si>
  <si>
    <t>3132</t>
  </si>
  <si>
    <r>
      <rPr>
        <sz val="10"/>
        <color rgb="FF000000"/>
        <rFont val="微軟正黑體"/>
        <family val="2"/>
        <charset val="136"/>
      </rPr>
      <t>自行車零件製造業</t>
    </r>
  </si>
  <si>
    <t>3190</t>
  </si>
  <si>
    <r>
      <rPr>
        <sz val="10"/>
        <color rgb="FF000000"/>
        <rFont val="微軟正黑體"/>
        <family val="2"/>
        <charset val="136"/>
      </rPr>
      <t>未分類其他運輸工具及零件製造業</t>
    </r>
  </si>
  <si>
    <t>3211</t>
  </si>
  <si>
    <r>
      <rPr>
        <sz val="10"/>
        <color rgb="FF000000"/>
        <rFont val="微軟正黑體"/>
        <family val="2"/>
        <charset val="136"/>
      </rPr>
      <t>木製家具製造業</t>
    </r>
  </si>
  <si>
    <t>3219</t>
  </si>
  <si>
    <r>
      <rPr>
        <sz val="10"/>
        <color rgb="FF000000"/>
        <rFont val="微軟正黑體"/>
        <family val="2"/>
        <charset val="136"/>
      </rPr>
      <t>其他非金屬家具製造業</t>
    </r>
  </si>
  <si>
    <t>3220</t>
  </si>
  <si>
    <r>
      <rPr>
        <sz val="10"/>
        <color rgb="FF000000"/>
        <rFont val="微軟正黑體"/>
        <family val="2"/>
        <charset val="136"/>
      </rPr>
      <t>金屬家具製造業</t>
    </r>
  </si>
  <si>
    <t>3311</t>
  </si>
  <si>
    <r>
      <rPr>
        <sz val="10"/>
        <color rgb="FF000000"/>
        <rFont val="微軟正黑體"/>
        <family val="2"/>
        <charset val="136"/>
      </rPr>
      <t>體育用品製造業</t>
    </r>
  </si>
  <si>
    <t>3312</t>
  </si>
  <si>
    <r>
      <rPr>
        <sz val="10"/>
        <color rgb="FF000000"/>
        <rFont val="微軟正黑體"/>
        <family val="2"/>
        <charset val="136"/>
      </rPr>
      <t>玩具製造業</t>
    </r>
  </si>
  <si>
    <t>3313</t>
  </si>
  <si>
    <r>
      <rPr>
        <sz val="10"/>
        <color rgb="FF000000"/>
        <rFont val="微軟正黑體"/>
        <family val="2"/>
        <charset val="136"/>
      </rPr>
      <t>樂器製造業</t>
    </r>
  </si>
  <si>
    <t>3314</t>
  </si>
  <si>
    <r>
      <rPr>
        <sz val="10"/>
        <color rgb="FF000000"/>
        <rFont val="微軟正黑體"/>
        <family val="2"/>
        <charset val="136"/>
      </rPr>
      <t>文具製造業</t>
    </r>
  </si>
  <si>
    <t>3321</t>
  </si>
  <si>
    <r>
      <rPr>
        <sz val="10"/>
        <color rgb="FF000000"/>
        <rFont val="微軟正黑體"/>
        <family val="2"/>
        <charset val="136"/>
      </rPr>
      <t>眼鏡製造業</t>
    </r>
  </si>
  <si>
    <t>3329</t>
  </si>
  <si>
    <r>
      <rPr>
        <sz val="10"/>
        <color rgb="FF000000"/>
        <rFont val="微軟正黑體"/>
        <family val="2"/>
        <charset val="136"/>
      </rPr>
      <t>其他醫療器材及用品製造業</t>
    </r>
  </si>
  <si>
    <t>3391</t>
  </si>
  <si>
    <r>
      <rPr>
        <sz val="10"/>
        <color rgb="FF000000"/>
        <rFont val="微軟正黑體"/>
        <family val="2"/>
        <charset val="136"/>
      </rPr>
      <t>珠寶及金工製品製造業</t>
    </r>
  </si>
  <si>
    <t>3392</t>
  </si>
  <si>
    <r>
      <rPr>
        <sz val="10"/>
        <color rgb="FF000000"/>
        <rFont val="微軟正黑體"/>
        <family val="2"/>
        <charset val="136"/>
      </rPr>
      <t>拉鍊及鈕扣製造業</t>
    </r>
  </si>
  <si>
    <t>3399</t>
  </si>
  <si>
    <r>
      <rPr>
        <sz val="10"/>
        <color rgb="FF000000"/>
        <rFont val="微軟正黑體"/>
        <family val="2"/>
        <charset val="136"/>
      </rPr>
      <t>其他未分類製造業</t>
    </r>
  </si>
  <si>
    <t>3400</t>
  </si>
  <si>
    <r>
      <rPr>
        <sz val="10"/>
        <color rgb="FF000000"/>
        <rFont val="微軟正黑體"/>
        <family val="2"/>
        <charset val="136"/>
      </rPr>
      <t>產業用機械設備維修及安裝業</t>
    </r>
  </si>
  <si>
    <t>3510</t>
  </si>
  <si>
    <r>
      <rPr>
        <sz val="10"/>
        <color rgb="FF000000"/>
        <rFont val="微軟正黑體"/>
        <family val="2"/>
        <charset val="136"/>
      </rPr>
      <t>電力供應業</t>
    </r>
  </si>
  <si>
    <t>3520</t>
  </si>
  <si>
    <r>
      <rPr>
        <sz val="10"/>
        <color rgb="FF000000"/>
        <rFont val="微軟正黑體"/>
        <family val="2"/>
        <charset val="136"/>
      </rPr>
      <t>氣體燃料供應業</t>
    </r>
  </si>
  <si>
    <t>3530</t>
  </si>
  <si>
    <r>
      <rPr>
        <sz val="10"/>
        <color rgb="FF000000"/>
        <rFont val="微軟正黑體"/>
        <family val="2"/>
        <charset val="136"/>
      </rPr>
      <t>蒸汽供應業</t>
    </r>
  </si>
  <si>
    <t>3600</t>
  </si>
  <si>
    <r>
      <rPr>
        <sz val="10"/>
        <color rgb="FF000000"/>
        <rFont val="微軟正黑體"/>
        <family val="2"/>
        <charset val="136"/>
      </rPr>
      <t>用水供應業</t>
    </r>
  </si>
  <si>
    <t>3700</t>
  </si>
  <si>
    <r>
      <rPr>
        <sz val="10"/>
        <color rgb="FF000000"/>
        <rFont val="微軟正黑體"/>
        <family val="2"/>
        <charset val="136"/>
      </rPr>
      <t>廢（污）水處理業</t>
    </r>
  </si>
  <si>
    <t>3811</t>
  </si>
  <si>
    <r>
      <rPr>
        <sz val="10"/>
        <color rgb="FF000000"/>
        <rFont val="微軟正黑體"/>
        <family val="2"/>
        <charset val="136"/>
      </rPr>
      <t>無害廢棄物清除業</t>
    </r>
  </si>
  <si>
    <t>3812</t>
  </si>
  <si>
    <r>
      <rPr>
        <sz val="10"/>
        <color rgb="FF000000"/>
        <rFont val="微軟正黑體"/>
        <family val="2"/>
        <charset val="136"/>
      </rPr>
      <t>有害廢棄物清除業</t>
    </r>
  </si>
  <si>
    <t>3821</t>
  </si>
  <si>
    <r>
      <rPr>
        <sz val="10"/>
        <color rgb="FF000000"/>
        <rFont val="微軟正黑體"/>
        <family val="2"/>
        <charset val="136"/>
      </rPr>
      <t>無害廢棄物處理業</t>
    </r>
  </si>
  <si>
    <t>3822</t>
  </si>
  <si>
    <r>
      <rPr>
        <sz val="10"/>
        <color rgb="FF000000"/>
        <rFont val="微軟正黑體"/>
        <family val="2"/>
        <charset val="136"/>
      </rPr>
      <t>有害廢棄物處理業</t>
    </r>
  </si>
  <si>
    <t>3830</t>
  </si>
  <si>
    <r>
      <rPr>
        <sz val="10"/>
        <color rgb="FF000000"/>
        <rFont val="微軟正黑體"/>
        <family val="2"/>
        <charset val="136"/>
      </rPr>
      <t>資源回收業</t>
    </r>
  </si>
  <si>
    <t>3900</t>
  </si>
  <si>
    <r>
      <rPr>
        <sz val="10"/>
        <color rgb="FF000000"/>
        <rFont val="微軟正黑體"/>
        <family val="2"/>
        <charset val="136"/>
      </rPr>
      <t>污染整治業</t>
    </r>
  </si>
  <si>
    <t>4100</t>
  </si>
  <si>
    <r>
      <rPr>
        <sz val="10"/>
        <color rgb="FF000000"/>
        <rFont val="微軟正黑體"/>
        <family val="2"/>
        <charset val="136"/>
      </rPr>
      <t>建築工程業</t>
    </r>
  </si>
  <si>
    <t>4210</t>
  </si>
  <si>
    <r>
      <rPr>
        <sz val="10"/>
        <color rgb="FF000000"/>
        <rFont val="微軟正黑體"/>
        <family val="2"/>
        <charset val="136"/>
      </rPr>
      <t>道路工程業</t>
    </r>
  </si>
  <si>
    <t>4220</t>
  </si>
  <si>
    <r>
      <rPr>
        <sz val="10"/>
        <color rgb="FF000000"/>
        <rFont val="微軟正黑體"/>
        <family val="2"/>
        <charset val="136"/>
      </rPr>
      <t>公用事業設施工程業</t>
    </r>
  </si>
  <si>
    <t>4290</t>
  </si>
  <si>
    <r>
      <rPr>
        <sz val="10"/>
        <color rgb="FF000000"/>
        <rFont val="微軟正黑體"/>
        <family val="2"/>
        <charset val="136"/>
      </rPr>
      <t>其他土木工程業</t>
    </r>
  </si>
  <si>
    <t>4310</t>
  </si>
  <si>
    <r>
      <rPr>
        <sz val="10"/>
        <color rgb="FF000000"/>
        <rFont val="微軟正黑體"/>
        <family val="2"/>
        <charset val="136"/>
      </rPr>
      <t>整地、基礎及結構工程業</t>
    </r>
  </si>
  <si>
    <t>4320</t>
  </si>
  <si>
    <r>
      <rPr>
        <sz val="10"/>
        <color rgb="FF000000"/>
        <rFont val="微軟正黑體"/>
        <family val="2"/>
        <charset val="136"/>
      </rPr>
      <t>庭園景觀工程業</t>
    </r>
  </si>
  <si>
    <t>4331</t>
  </si>
  <si>
    <r>
      <rPr>
        <sz val="10"/>
        <color rgb="FF000000"/>
        <rFont val="微軟正黑體"/>
        <family val="2"/>
        <charset val="136"/>
      </rPr>
      <t>機電、電信及電路設備安裝業</t>
    </r>
  </si>
  <si>
    <t>4332</t>
  </si>
  <si>
    <r>
      <rPr>
        <sz val="10"/>
        <color rgb="FF000000"/>
        <rFont val="微軟正黑體"/>
        <family val="2"/>
        <charset val="136"/>
      </rPr>
      <t>冷凍、空調及管道工程業</t>
    </r>
  </si>
  <si>
    <t>4339</t>
  </si>
  <si>
    <r>
      <rPr>
        <sz val="10"/>
        <color rgb="FF000000"/>
        <rFont val="微軟正黑體"/>
        <family val="2"/>
        <charset val="136"/>
      </rPr>
      <t>其他建築設備安裝業</t>
    </r>
  </si>
  <si>
    <t>4340</t>
  </si>
  <si>
    <r>
      <rPr>
        <sz val="10"/>
        <color rgb="FF000000"/>
        <rFont val="微軟正黑體"/>
        <family val="2"/>
        <charset val="136"/>
      </rPr>
      <t>最後修整工程業</t>
    </r>
  </si>
  <si>
    <t>4390</t>
  </si>
  <si>
    <r>
      <rPr>
        <sz val="10"/>
        <color rgb="FF000000"/>
        <rFont val="微軟正黑體"/>
        <family val="2"/>
        <charset val="136"/>
      </rPr>
      <t>其他專門營造業</t>
    </r>
  </si>
  <si>
    <t>4510</t>
  </si>
  <si>
    <r>
      <rPr>
        <sz val="10"/>
        <color rgb="FF000000"/>
        <rFont val="微軟正黑體"/>
        <family val="2"/>
        <charset val="136"/>
      </rPr>
      <t>商品經紀業</t>
    </r>
  </si>
  <si>
    <t>4520</t>
  </si>
  <si>
    <r>
      <rPr>
        <sz val="10"/>
        <color rgb="FF000000"/>
        <rFont val="微軟正黑體"/>
        <family val="2"/>
        <charset val="136"/>
      </rPr>
      <t>綜合商品批發業</t>
    </r>
  </si>
  <si>
    <t>4531</t>
  </si>
  <si>
    <r>
      <rPr>
        <sz val="10"/>
        <color rgb="FF000000"/>
        <rFont val="微軟正黑體"/>
        <family val="2"/>
        <charset val="136"/>
      </rPr>
      <t>穀類及豆類批發業</t>
    </r>
  </si>
  <si>
    <t>4532</t>
  </si>
  <si>
    <r>
      <rPr>
        <sz val="10"/>
        <color rgb="FF000000"/>
        <rFont val="微軟正黑體"/>
        <family val="2"/>
        <charset val="136"/>
      </rPr>
      <t>花卉批發業</t>
    </r>
  </si>
  <si>
    <t>4533</t>
  </si>
  <si>
    <r>
      <rPr>
        <sz val="10"/>
        <color rgb="FF000000"/>
        <rFont val="微軟正黑體"/>
        <family val="2"/>
        <charset val="136"/>
      </rPr>
      <t>活動物批發業</t>
    </r>
  </si>
  <si>
    <t>4539</t>
  </si>
  <si>
    <r>
      <rPr>
        <sz val="10"/>
        <color rgb="FF000000"/>
        <rFont val="微軟正黑體"/>
        <family val="2"/>
        <charset val="136"/>
      </rPr>
      <t>其他農產原料批發業</t>
    </r>
  </si>
  <si>
    <t>4541</t>
  </si>
  <si>
    <r>
      <rPr>
        <sz val="10"/>
        <color rgb="FF000000"/>
        <rFont val="微軟正黑體"/>
        <family val="2"/>
        <charset val="136"/>
      </rPr>
      <t>蔬果批發業</t>
    </r>
  </si>
  <si>
    <t>4542</t>
  </si>
  <si>
    <r>
      <rPr>
        <sz val="10"/>
        <color rgb="FF000000"/>
        <rFont val="微軟正黑體"/>
        <family val="2"/>
        <charset val="136"/>
      </rPr>
      <t>肉品批發業</t>
    </r>
  </si>
  <si>
    <t>4543</t>
  </si>
  <si>
    <r>
      <rPr>
        <sz val="10"/>
        <color rgb="FF000000"/>
        <rFont val="微軟正黑體"/>
        <family val="2"/>
        <charset val="136"/>
      </rPr>
      <t>水產品批發業</t>
    </r>
  </si>
  <si>
    <t>4544</t>
  </si>
  <si>
    <r>
      <rPr>
        <sz val="10"/>
        <color rgb="FF000000"/>
        <rFont val="微軟正黑體"/>
        <family val="2"/>
        <charset val="136"/>
      </rPr>
      <t>冷凍調理食品批發業</t>
    </r>
  </si>
  <si>
    <t>4545</t>
  </si>
  <si>
    <r>
      <rPr>
        <sz val="10"/>
        <color rgb="FF000000"/>
        <rFont val="微軟正黑體"/>
        <family val="2"/>
        <charset val="136"/>
      </rPr>
      <t>乳製品、蛋及食用油脂批發業</t>
    </r>
  </si>
  <si>
    <t>4546</t>
  </si>
  <si>
    <r>
      <rPr>
        <sz val="10"/>
        <color rgb="FF000000"/>
        <rFont val="微軟正黑體"/>
        <family val="2"/>
        <charset val="136"/>
      </rPr>
      <t>菸酒批發業</t>
    </r>
  </si>
  <si>
    <t>4547</t>
  </si>
  <si>
    <r>
      <rPr>
        <sz val="10"/>
        <color rgb="FF000000"/>
        <rFont val="微軟正黑體"/>
        <family val="2"/>
        <charset val="136"/>
      </rPr>
      <t>非酒精飲料批發業</t>
    </r>
  </si>
  <si>
    <t>4548</t>
  </si>
  <si>
    <r>
      <rPr>
        <sz val="10"/>
        <color rgb="FF000000"/>
        <rFont val="微軟正黑體"/>
        <family val="2"/>
        <charset val="136"/>
      </rPr>
      <t>咖啡、茶葉及香料批發業</t>
    </r>
  </si>
  <si>
    <t>4549</t>
  </si>
  <si>
    <r>
      <rPr>
        <sz val="10"/>
        <color rgb="FF000000"/>
        <rFont val="微軟正黑體"/>
        <family val="2"/>
        <charset val="136"/>
      </rPr>
      <t>其他食品批發業</t>
    </r>
  </si>
  <si>
    <t>4551</t>
  </si>
  <si>
    <r>
      <rPr>
        <sz val="10"/>
        <color rgb="FF000000"/>
        <rFont val="微軟正黑體"/>
        <family val="2"/>
        <charset val="136"/>
      </rPr>
      <t>布疋批發業</t>
    </r>
  </si>
  <si>
    <t>4552</t>
  </si>
  <si>
    <r>
      <rPr>
        <sz val="10"/>
        <color rgb="FF000000"/>
        <rFont val="微軟正黑體"/>
        <family val="2"/>
        <charset val="136"/>
      </rPr>
      <t>服裝及其配件批發業</t>
    </r>
  </si>
  <si>
    <t>4553</t>
  </si>
  <si>
    <r>
      <rPr>
        <sz val="10"/>
        <color rgb="FF000000"/>
        <rFont val="微軟正黑體"/>
        <family val="2"/>
        <charset val="136"/>
      </rPr>
      <t>鞋類批發業</t>
    </r>
  </si>
  <si>
    <t>4559</t>
  </si>
  <si>
    <r>
      <rPr>
        <sz val="10"/>
        <color rgb="FF000000"/>
        <rFont val="微軟正黑體"/>
        <family val="2"/>
        <charset val="136"/>
      </rPr>
      <t>其他服飾品批發業</t>
    </r>
  </si>
  <si>
    <t>4561</t>
  </si>
  <si>
    <r>
      <rPr>
        <sz val="10"/>
        <color rgb="FF000000"/>
        <rFont val="微軟正黑體"/>
        <family val="2"/>
        <charset val="136"/>
      </rPr>
      <t>家庭電器批發業</t>
    </r>
  </si>
  <si>
    <t>4562</t>
  </si>
  <si>
    <r>
      <rPr>
        <sz val="10"/>
        <color rgb="FF000000"/>
        <rFont val="微軟正黑體"/>
        <family val="2"/>
        <charset val="136"/>
      </rPr>
      <t>家具批發業</t>
    </r>
  </si>
  <si>
    <t>4563</t>
  </si>
  <si>
    <r>
      <rPr>
        <sz val="10"/>
        <color rgb="FF000000"/>
        <rFont val="微軟正黑體"/>
        <family val="2"/>
        <charset val="136"/>
      </rPr>
      <t>家飾品批發業</t>
    </r>
  </si>
  <si>
    <t>4564</t>
  </si>
  <si>
    <r>
      <rPr>
        <sz val="10"/>
        <color rgb="FF000000"/>
        <rFont val="微軟正黑體"/>
        <family val="2"/>
        <charset val="136"/>
      </rPr>
      <t>家用攝影器材及光學產品批發業</t>
    </r>
  </si>
  <si>
    <t>4565</t>
  </si>
  <si>
    <r>
      <rPr>
        <sz val="10"/>
        <color rgb="FF000000"/>
        <rFont val="微軟正黑體"/>
        <family val="2"/>
        <charset val="136"/>
      </rPr>
      <t>鐘錶及眼鏡批發業</t>
    </r>
  </si>
  <si>
    <t>4566</t>
  </si>
  <si>
    <r>
      <rPr>
        <sz val="10"/>
        <color rgb="FF000000"/>
        <rFont val="微軟正黑體"/>
        <family val="2"/>
        <charset val="136"/>
      </rPr>
      <t>珠寶及貴金屬製品批發業</t>
    </r>
  </si>
  <si>
    <t>4567</t>
  </si>
  <si>
    <r>
      <rPr>
        <sz val="10"/>
        <color rgb="FF000000"/>
        <rFont val="微軟正黑體"/>
        <family val="2"/>
        <charset val="136"/>
      </rPr>
      <t>清潔用品批發業</t>
    </r>
  </si>
  <si>
    <t>4569</t>
  </si>
  <si>
    <r>
      <rPr>
        <sz val="10"/>
        <color rgb="FF000000"/>
        <rFont val="微軟正黑體"/>
        <family val="2"/>
        <charset val="136"/>
      </rPr>
      <t>其他家庭器具及用品批發業</t>
    </r>
  </si>
  <si>
    <t>4571</t>
  </si>
  <si>
    <r>
      <rPr>
        <sz val="10"/>
        <color rgb="FF000000"/>
        <rFont val="微軟正黑體"/>
        <family val="2"/>
        <charset val="136"/>
      </rPr>
      <t>藥品及醫療用品批發業</t>
    </r>
  </si>
  <si>
    <t>4572</t>
  </si>
  <si>
    <r>
      <rPr>
        <sz val="10"/>
        <color rgb="FF000000"/>
        <rFont val="微軟正黑體"/>
        <family val="2"/>
        <charset val="136"/>
      </rPr>
      <t>化粧品批發業</t>
    </r>
  </si>
  <si>
    <t>4581</t>
  </si>
  <si>
    <r>
      <rPr>
        <sz val="10"/>
        <color rgb="FF000000"/>
        <rFont val="微軟正黑體"/>
        <family val="2"/>
        <charset val="136"/>
      </rPr>
      <t>書籍、文具批發業</t>
    </r>
  </si>
  <si>
    <t>4582</t>
  </si>
  <si>
    <r>
      <rPr>
        <sz val="10"/>
        <color rgb="FF000000"/>
        <rFont val="微軟正黑體"/>
        <family val="2"/>
        <charset val="136"/>
      </rPr>
      <t>運動用品、器材批發業</t>
    </r>
  </si>
  <si>
    <t>4583</t>
  </si>
  <si>
    <r>
      <rPr>
        <sz val="10"/>
        <color rgb="FF000000"/>
        <rFont val="微軟正黑體"/>
        <family val="2"/>
        <charset val="136"/>
      </rPr>
      <t>玩具、娛樂用品批發業</t>
    </r>
  </si>
  <si>
    <t>4611</t>
  </si>
  <si>
    <r>
      <rPr>
        <sz val="10"/>
        <color rgb="FF000000"/>
        <rFont val="微軟正黑體"/>
        <family val="2"/>
        <charset val="136"/>
      </rPr>
      <t>木製建材批發業</t>
    </r>
  </si>
  <si>
    <t>4612</t>
  </si>
  <si>
    <r>
      <rPr>
        <sz val="10"/>
        <color rgb="FF000000"/>
        <rFont val="微軟正黑體"/>
        <family val="2"/>
        <charset val="136"/>
      </rPr>
      <t>磚瓦、砂石、水泥及其製品批發業</t>
    </r>
  </si>
  <si>
    <t>4613</t>
  </si>
  <si>
    <r>
      <rPr>
        <sz val="10"/>
        <color rgb="FF000000"/>
        <rFont val="微軟正黑體"/>
        <family val="2"/>
        <charset val="136"/>
      </rPr>
      <t>磁磚、貼面石材、衛浴設備批發業</t>
    </r>
  </si>
  <si>
    <t>4614</t>
  </si>
  <si>
    <r>
      <rPr>
        <sz val="10"/>
        <color rgb="FF000000"/>
        <rFont val="微軟正黑體"/>
        <family val="2"/>
        <charset val="136"/>
      </rPr>
      <t>漆料、塗料批發業</t>
    </r>
  </si>
  <si>
    <t>4615</t>
  </si>
  <si>
    <r>
      <rPr>
        <sz val="10"/>
        <color rgb="FF000000"/>
        <rFont val="微軟正黑體"/>
        <family val="2"/>
        <charset val="136"/>
      </rPr>
      <t>金屬建材批發業</t>
    </r>
  </si>
  <si>
    <t>4619</t>
  </si>
  <si>
    <r>
      <rPr>
        <sz val="10"/>
        <color rgb="FF000000"/>
        <rFont val="微軟正黑體"/>
        <family val="2"/>
        <charset val="136"/>
      </rPr>
      <t>其他建材批發業</t>
    </r>
  </si>
  <si>
    <t>4621</t>
  </si>
  <si>
    <r>
      <rPr>
        <sz val="10"/>
        <color rgb="FF000000"/>
        <rFont val="微軟正黑體"/>
        <family val="2"/>
        <charset val="136"/>
      </rPr>
      <t>化學原料批發業</t>
    </r>
  </si>
  <si>
    <t>4622</t>
  </si>
  <si>
    <r>
      <rPr>
        <sz val="10"/>
        <color rgb="FF000000"/>
        <rFont val="微軟正黑體"/>
        <family val="2"/>
        <charset val="136"/>
      </rPr>
      <t>化學製品批發業</t>
    </r>
  </si>
  <si>
    <t>4631</t>
  </si>
  <si>
    <r>
      <rPr>
        <sz val="10"/>
        <color rgb="FF000000"/>
        <rFont val="微軟正黑體"/>
        <family val="2"/>
        <charset val="136"/>
      </rPr>
      <t>石油製品燃料批發業</t>
    </r>
  </si>
  <si>
    <t>4639</t>
  </si>
  <si>
    <r>
      <rPr>
        <sz val="10"/>
        <color rgb="FF000000"/>
        <rFont val="微軟正黑體"/>
        <family val="2"/>
        <charset val="136"/>
      </rPr>
      <t>其他燃料批發業</t>
    </r>
  </si>
  <si>
    <t>4641</t>
  </si>
  <si>
    <r>
      <rPr>
        <sz val="10"/>
        <color rgb="FF000000"/>
        <rFont val="微軟正黑體"/>
        <family val="2"/>
        <charset val="136"/>
      </rPr>
      <t>電腦及其週邊設備、軟體批發業</t>
    </r>
  </si>
  <si>
    <t>4642</t>
  </si>
  <si>
    <r>
      <rPr>
        <sz val="10"/>
        <color rgb="FF000000"/>
        <rFont val="微軟正黑體"/>
        <family val="2"/>
        <charset val="136"/>
      </rPr>
      <t>電子設備及其零組件批發業</t>
    </r>
  </si>
  <si>
    <t>4643</t>
  </si>
  <si>
    <r>
      <rPr>
        <sz val="10"/>
        <color rgb="FF000000"/>
        <rFont val="微軟正黑體"/>
        <family val="2"/>
        <charset val="136"/>
      </rPr>
      <t>農用及工業用機械設備批發業</t>
    </r>
  </si>
  <si>
    <t>4644</t>
  </si>
  <si>
    <r>
      <rPr>
        <sz val="10"/>
        <color rgb="FF000000"/>
        <rFont val="微軟正黑體"/>
        <family val="2"/>
        <charset val="136"/>
      </rPr>
      <t>辦公用機械器具批發業</t>
    </r>
  </si>
  <si>
    <t>4649</t>
  </si>
  <si>
    <r>
      <rPr>
        <sz val="10"/>
        <color rgb="FF000000"/>
        <rFont val="微軟正黑體"/>
        <family val="2"/>
        <charset val="136"/>
      </rPr>
      <t>其他機械器具批發業</t>
    </r>
  </si>
  <si>
    <t>4651</t>
  </si>
  <si>
    <r>
      <rPr>
        <sz val="10"/>
        <color rgb="FF000000"/>
        <rFont val="微軟正黑體"/>
        <family val="2"/>
        <charset val="136"/>
      </rPr>
      <t>汽車批發業</t>
    </r>
  </si>
  <si>
    <t>4652</t>
  </si>
  <si>
    <r>
      <rPr>
        <sz val="10"/>
        <color rgb="FF000000"/>
        <rFont val="微軟正黑體"/>
        <family val="2"/>
        <charset val="136"/>
      </rPr>
      <t>機車批發業</t>
    </r>
  </si>
  <si>
    <t>4653</t>
  </si>
  <si>
    <r>
      <rPr>
        <sz val="10"/>
        <color rgb="FF000000"/>
        <rFont val="微軟正黑體"/>
        <family val="2"/>
        <charset val="136"/>
      </rPr>
      <t>汽機車零配件、用品批發業</t>
    </r>
  </si>
  <si>
    <t>4691</t>
  </si>
  <si>
    <r>
      <rPr>
        <sz val="10"/>
        <color rgb="FF000000"/>
        <rFont val="微軟正黑體"/>
        <family val="2"/>
        <charset val="136"/>
      </rPr>
      <t>回收物料批發業</t>
    </r>
  </si>
  <si>
    <t>4699</t>
  </si>
  <si>
    <r>
      <rPr>
        <sz val="10"/>
        <color rgb="FF000000"/>
        <rFont val="微軟正黑體"/>
        <family val="2"/>
        <charset val="136"/>
      </rPr>
      <t>未分類其他專賣批發業</t>
    </r>
  </si>
  <si>
    <t>4711</t>
  </si>
  <si>
    <r>
      <rPr>
        <sz val="10"/>
        <color rgb="FF000000"/>
        <rFont val="微軟正黑體"/>
        <family val="2"/>
        <charset val="136"/>
      </rPr>
      <t>食品飲料為主之綜合商品零售業</t>
    </r>
  </si>
  <si>
    <t>4719</t>
  </si>
  <si>
    <r>
      <rPr>
        <sz val="10"/>
        <color rgb="FF000000"/>
        <rFont val="微軟正黑體"/>
        <family val="2"/>
        <charset val="136"/>
      </rPr>
      <t>其他綜合商品零售業</t>
    </r>
  </si>
  <si>
    <t>4721</t>
  </si>
  <si>
    <r>
      <rPr>
        <sz val="10"/>
        <color rgb="FF000000"/>
        <rFont val="微軟正黑體"/>
        <family val="2"/>
        <charset val="136"/>
      </rPr>
      <t>蔬果零售業</t>
    </r>
  </si>
  <si>
    <t>4722</t>
  </si>
  <si>
    <r>
      <rPr>
        <sz val="10"/>
        <color rgb="FF000000"/>
        <rFont val="微軟正黑體"/>
        <family val="2"/>
        <charset val="136"/>
      </rPr>
      <t>肉品零售業</t>
    </r>
  </si>
  <si>
    <t>4723</t>
  </si>
  <si>
    <r>
      <rPr>
        <sz val="10"/>
        <color rgb="FF000000"/>
        <rFont val="微軟正黑體"/>
        <family val="2"/>
        <charset val="136"/>
      </rPr>
      <t>水產品零售業</t>
    </r>
  </si>
  <si>
    <t>4729</t>
  </si>
  <si>
    <r>
      <rPr>
        <sz val="10"/>
        <color rgb="FF000000"/>
        <rFont val="微軟正黑體"/>
        <family val="2"/>
        <charset val="136"/>
      </rPr>
      <t>其他食品及飲料、菸草製品零售業</t>
    </r>
  </si>
  <si>
    <t>4731</t>
  </si>
  <si>
    <r>
      <rPr>
        <sz val="10"/>
        <color rgb="FF000000"/>
        <rFont val="微軟正黑體"/>
        <family val="2"/>
        <charset val="136"/>
      </rPr>
      <t>布疋零售業</t>
    </r>
  </si>
  <si>
    <t>4732</t>
  </si>
  <si>
    <r>
      <rPr>
        <sz val="10"/>
        <color rgb="FF000000"/>
        <rFont val="微軟正黑體"/>
        <family val="2"/>
        <charset val="136"/>
      </rPr>
      <t>服裝及其配件零售業</t>
    </r>
  </si>
  <si>
    <t>4733</t>
  </si>
  <si>
    <r>
      <rPr>
        <sz val="10"/>
        <color rgb="FF000000"/>
        <rFont val="微軟正黑體"/>
        <family val="2"/>
        <charset val="136"/>
      </rPr>
      <t>鞋類零售業</t>
    </r>
  </si>
  <si>
    <t>4739</t>
  </si>
  <si>
    <r>
      <rPr>
        <sz val="10"/>
        <color rgb="FF000000"/>
        <rFont val="微軟正黑體"/>
        <family val="2"/>
        <charset val="136"/>
      </rPr>
      <t>其他服飾品零售業</t>
    </r>
  </si>
  <si>
    <t>4741</t>
  </si>
  <si>
    <r>
      <rPr>
        <sz val="10"/>
        <color rgb="FF000000"/>
        <rFont val="微軟正黑體"/>
        <family val="2"/>
        <charset val="136"/>
      </rPr>
      <t>家庭電器零售業</t>
    </r>
  </si>
  <si>
    <t>4742</t>
  </si>
  <si>
    <r>
      <rPr>
        <sz val="10"/>
        <color rgb="FF000000"/>
        <rFont val="微軟正黑體"/>
        <family val="2"/>
        <charset val="136"/>
      </rPr>
      <t>家具零售業</t>
    </r>
  </si>
  <si>
    <t>4743</t>
  </si>
  <si>
    <r>
      <rPr>
        <sz val="10"/>
        <color rgb="FF000000"/>
        <rFont val="微軟正黑體"/>
        <family val="2"/>
        <charset val="136"/>
      </rPr>
      <t>家飾品零售業</t>
    </r>
  </si>
  <si>
    <t>4744</t>
  </si>
  <si>
    <r>
      <rPr>
        <sz val="10"/>
        <color rgb="FF000000"/>
        <rFont val="微軟正黑體"/>
        <family val="2"/>
        <charset val="136"/>
      </rPr>
      <t>鐘錶及眼鏡零售業</t>
    </r>
  </si>
  <si>
    <t>4745</t>
  </si>
  <si>
    <r>
      <rPr>
        <sz val="10"/>
        <color rgb="FF000000"/>
        <rFont val="微軟正黑體"/>
        <family val="2"/>
        <charset val="136"/>
      </rPr>
      <t>珠寶及貴金屬製品零售業</t>
    </r>
  </si>
  <si>
    <t>4749</t>
  </si>
  <si>
    <r>
      <rPr>
        <sz val="10"/>
        <color rgb="FF000000"/>
        <rFont val="微軟正黑體"/>
        <family val="2"/>
        <charset val="136"/>
      </rPr>
      <t>其他家庭器具及用品零售業</t>
    </r>
  </si>
  <si>
    <t>4751</t>
  </si>
  <si>
    <r>
      <rPr>
        <sz val="10"/>
        <color rgb="FF000000"/>
        <rFont val="微軟正黑體"/>
        <family val="2"/>
        <charset val="136"/>
      </rPr>
      <t>藥品及醫療用品零售業</t>
    </r>
  </si>
  <si>
    <t>4752</t>
  </si>
  <si>
    <r>
      <rPr>
        <sz val="10"/>
        <color rgb="FF000000"/>
        <rFont val="微軟正黑體"/>
        <family val="2"/>
        <charset val="136"/>
      </rPr>
      <t>化粧品零售業</t>
    </r>
  </si>
  <si>
    <t>4761</t>
  </si>
  <si>
    <r>
      <rPr>
        <sz val="10"/>
        <color rgb="FF000000"/>
        <rFont val="微軟正黑體"/>
        <family val="2"/>
        <charset val="136"/>
      </rPr>
      <t>書籍、文具零售業</t>
    </r>
  </si>
  <si>
    <t>4762</t>
  </si>
  <si>
    <r>
      <rPr>
        <sz val="10"/>
        <color rgb="FF000000"/>
        <rFont val="微軟正黑體"/>
        <family val="2"/>
        <charset val="136"/>
      </rPr>
      <t>運動用品、器材零售業</t>
    </r>
  </si>
  <si>
    <t>4763</t>
  </si>
  <si>
    <r>
      <rPr>
        <sz val="10"/>
        <color rgb="FF000000"/>
        <rFont val="微軟正黑體"/>
        <family val="2"/>
        <charset val="136"/>
      </rPr>
      <t>玩具、娛樂用品零售業</t>
    </r>
  </si>
  <si>
    <t>4764</t>
  </si>
  <si>
    <r>
      <rPr>
        <sz val="10"/>
        <color rgb="FF000000"/>
        <rFont val="微軟正黑體"/>
        <family val="2"/>
        <charset val="136"/>
      </rPr>
      <t>音樂帶及影片零售業</t>
    </r>
  </si>
  <si>
    <t>4810</t>
  </si>
  <si>
    <r>
      <rPr>
        <sz val="10"/>
        <color rgb="FF000000"/>
        <rFont val="微軟正黑體"/>
        <family val="2"/>
        <charset val="136"/>
      </rPr>
      <t>建材零售業</t>
    </r>
  </si>
  <si>
    <t>4821</t>
  </si>
  <si>
    <r>
      <rPr>
        <sz val="10"/>
        <color rgb="FF000000"/>
        <rFont val="微軟正黑體"/>
        <family val="2"/>
        <charset val="136"/>
      </rPr>
      <t>加油站業</t>
    </r>
  </si>
  <si>
    <t>4829</t>
  </si>
  <si>
    <r>
      <rPr>
        <sz val="10"/>
        <color rgb="FF000000"/>
        <rFont val="微軟正黑體"/>
        <family val="2"/>
        <charset val="136"/>
      </rPr>
      <t>其他燃料零售業</t>
    </r>
  </si>
  <si>
    <t>4831</t>
  </si>
  <si>
    <r>
      <rPr>
        <sz val="10"/>
        <color rgb="FF000000"/>
        <rFont val="微軟正黑體"/>
        <family val="2"/>
        <charset val="136"/>
      </rPr>
      <t>電腦及其週邊設備、軟體零售業</t>
    </r>
  </si>
  <si>
    <t>4832</t>
  </si>
  <si>
    <r>
      <rPr>
        <sz val="10"/>
        <color rgb="FF000000"/>
        <rFont val="微軟正黑體"/>
        <family val="2"/>
        <charset val="136"/>
      </rPr>
      <t>通訊設備零售業</t>
    </r>
  </si>
  <si>
    <t>4833</t>
  </si>
  <si>
    <r>
      <rPr>
        <sz val="10"/>
        <color rgb="FF000000"/>
        <rFont val="微軟正黑體"/>
        <family val="2"/>
        <charset val="136"/>
      </rPr>
      <t>視聽設備零售業</t>
    </r>
  </si>
  <si>
    <t>4841</t>
  </si>
  <si>
    <r>
      <rPr>
        <sz val="10"/>
        <color rgb="FF000000"/>
        <rFont val="微軟正黑體"/>
        <family val="2"/>
        <charset val="136"/>
      </rPr>
      <t>汽車零售業</t>
    </r>
  </si>
  <si>
    <t>4842</t>
  </si>
  <si>
    <r>
      <rPr>
        <sz val="10"/>
        <color rgb="FF000000"/>
        <rFont val="微軟正黑體"/>
        <family val="2"/>
        <charset val="136"/>
      </rPr>
      <t>機車零售業</t>
    </r>
  </si>
  <si>
    <t>4843</t>
  </si>
  <si>
    <r>
      <rPr>
        <sz val="10"/>
        <color rgb="FF000000"/>
        <rFont val="微軟正黑體"/>
        <family val="2"/>
        <charset val="136"/>
      </rPr>
      <t>汽機車零配件、用品零售業</t>
    </r>
  </si>
  <si>
    <t>4851</t>
  </si>
  <si>
    <r>
      <rPr>
        <sz val="10"/>
        <color rgb="FF000000"/>
        <rFont val="微軟正黑體"/>
        <family val="2"/>
        <charset val="136"/>
      </rPr>
      <t>花卉零售業</t>
    </r>
  </si>
  <si>
    <t>4852</t>
  </si>
  <si>
    <r>
      <rPr>
        <sz val="10"/>
        <color rgb="FF000000"/>
        <rFont val="微軟正黑體"/>
        <family val="2"/>
        <charset val="136"/>
      </rPr>
      <t>其他全新商品零售業</t>
    </r>
  </si>
  <si>
    <t>4853</t>
  </si>
  <si>
    <r>
      <rPr>
        <sz val="10"/>
        <color rgb="FF000000"/>
        <rFont val="微軟正黑體"/>
        <family val="2"/>
        <charset val="136"/>
      </rPr>
      <t>中古商品零售業</t>
    </r>
  </si>
  <si>
    <t>4861</t>
  </si>
  <si>
    <r>
      <rPr>
        <sz val="10"/>
        <color rgb="FF000000"/>
        <rFont val="微軟正黑體"/>
        <family val="2"/>
        <charset val="136"/>
      </rPr>
      <t>食品、飲料及菸草製品之零售攤販業</t>
    </r>
  </si>
  <si>
    <t>4862</t>
  </si>
  <si>
    <r>
      <rPr>
        <sz val="10"/>
        <color rgb="FF000000"/>
        <rFont val="微軟正黑體"/>
        <family val="2"/>
        <charset val="136"/>
      </rPr>
      <t>紡織品、服裝及鞋類之零售攤販業</t>
    </r>
  </si>
  <si>
    <t>4869</t>
  </si>
  <si>
    <r>
      <rPr>
        <sz val="10"/>
        <color rgb="FF000000"/>
        <rFont val="微軟正黑體"/>
        <family val="2"/>
        <charset val="136"/>
      </rPr>
      <t>其他商品之零售攤販業</t>
    </r>
  </si>
  <si>
    <t>4871</t>
  </si>
  <si>
    <r>
      <rPr>
        <sz val="10"/>
        <color rgb="FF000000"/>
        <rFont val="微軟正黑體"/>
        <family val="2"/>
        <charset val="136"/>
      </rPr>
      <t>電子購物及郵購業</t>
    </r>
  </si>
  <si>
    <t>4872</t>
  </si>
  <si>
    <r>
      <rPr>
        <sz val="10"/>
        <color rgb="FF000000"/>
        <rFont val="微軟正黑體"/>
        <family val="2"/>
        <charset val="136"/>
      </rPr>
      <t>直銷業</t>
    </r>
  </si>
  <si>
    <t>4879</t>
  </si>
  <si>
    <r>
      <rPr>
        <sz val="10"/>
        <color rgb="FF000000"/>
        <rFont val="微軟正黑體"/>
        <family val="2"/>
        <charset val="136"/>
      </rPr>
      <t>未分類其他無店面零售業</t>
    </r>
  </si>
  <si>
    <t>4910</t>
  </si>
  <si>
    <r>
      <rPr>
        <sz val="10"/>
        <color rgb="FF000000"/>
        <rFont val="微軟正黑體"/>
        <family val="2"/>
        <charset val="136"/>
      </rPr>
      <t>鐵路運輸業</t>
    </r>
  </si>
  <si>
    <t>4920</t>
  </si>
  <si>
    <r>
      <rPr>
        <sz val="10"/>
        <color rgb="FF000000"/>
        <rFont val="微軟正黑體"/>
        <family val="2"/>
        <charset val="136"/>
      </rPr>
      <t>大眾捷運系統運輸業</t>
    </r>
  </si>
  <si>
    <t>4931</t>
  </si>
  <si>
    <r>
      <rPr>
        <sz val="10"/>
        <color rgb="FF000000"/>
        <rFont val="微軟正黑體"/>
        <family val="2"/>
        <charset val="136"/>
      </rPr>
      <t>公共汽車客運業</t>
    </r>
  </si>
  <si>
    <t>4932</t>
  </si>
  <si>
    <r>
      <rPr>
        <sz val="10"/>
        <color rgb="FF000000"/>
        <rFont val="微軟正黑體"/>
        <family val="2"/>
        <charset val="136"/>
      </rPr>
      <t>計程車客運業</t>
    </r>
  </si>
  <si>
    <t>4939</t>
  </si>
  <si>
    <r>
      <rPr>
        <sz val="10"/>
        <color rgb="FF000000"/>
        <rFont val="微軟正黑體"/>
        <family val="2"/>
        <charset val="136"/>
      </rPr>
      <t>其他汽車客運業</t>
    </r>
  </si>
  <si>
    <t>4940</t>
  </si>
  <si>
    <r>
      <rPr>
        <sz val="10"/>
        <color rgb="FF000000"/>
        <rFont val="微軟正黑體"/>
        <family val="2"/>
        <charset val="136"/>
      </rPr>
      <t>汽車貨運業</t>
    </r>
  </si>
  <si>
    <t>4990</t>
  </si>
  <si>
    <r>
      <rPr>
        <sz val="10"/>
        <color rgb="FF000000"/>
        <rFont val="微軟正黑體"/>
        <family val="2"/>
        <charset val="136"/>
      </rPr>
      <t>其他陸上運輸業</t>
    </r>
  </si>
  <si>
    <t>5010</t>
  </si>
  <si>
    <r>
      <rPr>
        <sz val="10"/>
        <color rgb="FF000000"/>
        <rFont val="微軟正黑體"/>
        <family val="2"/>
        <charset val="136"/>
      </rPr>
      <t>海洋水運業</t>
    </r>
  </si>
  <si>
    <t>5020</t>
  </si>
  <si>
    <r>
      <rPr>
        <sz val="10"/>
        <color rgb="FF000000"/>
        <rFont val="微軟正黑體"/>
        <family val="2"/>
        <charset val="136"/>
      </rPr>
      <t>內河及湖泊水運業</t>
    </r>
  </si>
  <si>
    <t>5101</t>
  </si>
  <si>
    <r>
      <rPr>
        <sz val="10"/>
        <color rgb="FF000000"/>
        <rFont val="微軟正黑體"/>
        <family val="2"/>
        <charset val="136"/>
      </rPr>
      <t>民用航空運輸業</t>
    </r>
  </si>
  <si>
    <t>5102</t>
  </si>
  <si>
    <r>
      <rPr>
        <sz val="10"/>
        <color rgb="FF000000"/>
        <rFont val="微軟正黑體"/>
        <family val="2"/>
        <charset val="136"/>
      </rPr>
      <t>普通航空業</t>
    </r>
  </si>
  <si>
    <t>5210</t>
  </si>
  <si>
    <r>
      <rPr>
        <sz val="10"/>
        <color rgb="FF000000"/>
        <rFont val="微軟正黑體"/>
        <family val="2"/>
        <charset val="136"/>
      </rPr>
      <t>報關業</t>
    </r>
  </si>
  <si>
    <t>5220</t>
  </si>
  <si>
    <r>
      <rPr>
        <sz val="10"/>
        <color rgb="FF000000"/>
        <rFont val="微軟正黑體"/>
        <family val="2"/>
        <charset val="136"/>
      </rPr>
      <t>船務代理業</t>
    </r>
  </si>
  <si>
    <t>5231</t>
  </si>
  <si>
    <r>
      <rPr>
        <sz val="10"/>
        <color rgb="FF000000"/>
        <rFont val="微軟正黑體"/>
        <family val="2"/>
        <charset val="136"/>
      </rPr>
      <t>陸上貨運承攬業</t>
    </r>
  </si>
  <si>
    <t>5232</t>
  </si>
  <si>
    <r>
      <rPr>
        <sz val="10"/>
        <color rgb="FF000000"/>
        <rFont val="微軟正黑體"/>
        <family val="2"/>
        <charset val="136"/>
      </rPr>
      <t>海洋貨運承攬業</t>
    </r>
  </si>
  <si>
    <t>5233</t>
  </si>
  <si>
    <r>
      <rPr>
        <sz val="10"/>
        <color rgb="FF000000"/>
        <rFont val="微軟正黑體"/>
        <family val="2"/>
        <charset val="136"/>
      </rPr>
      <t>航空貨運承攬業</t>
    </r>
  </si>
  <si>
    <t>5241</t>
  </si>
  <si>
    <r>
      <rPr>
        <sz val="10"/>
        <color rgb="FF000000"/>
        <rFont val="微軟正黑體"/>
        <family val="2"/>
        <charset val="136"/>
      </rPr>
      <t>停車場業</t>
    </r>
  </si>
  <si>
    <t>5249</t>
  </si>
  <si>
    <r>
      <rPr>
        <sz val="10"/>
        <color rgb="FF000000"/>
        <rFont val="微軟正黑體"/>
        <family val="2"/>
        <charset val="136"/>
      </rPr>
      <t>其他陸上運輸輔助業</t>
    </r>
  </si>
  <si>
    <t>5251</t>
  </si>
  <si>
    <r>
      <rPr>
        <sz val="10"/>
        <color rgb="FF000000"/>
        <rFont val="微軟正黑體"/>
        <family val="2"/>
        <charset val="136"/>
      </rPr>
      <t>港埠業</t>
    </r>
  </si>
  <si>
    <t>5259</t>
  </si>
  <si>
    <r>
      <rPr>
        <sz val="10"/>
        <color rgb="FF000000"/>
        <rFont val="微軟正黑體"/>
        <family val="2"/>
        <charset val="136"/>
      </rPr>
      <t>其他水上運輸輔助業</t>
    </r>
  </si>
  <si>
    <t>5260</t>
  </si>
  <si>
    <r>
      <rPr>
        <sz val="10"/>
        <color rgb="FF000000"/>
        <rFont val="微軟正黑體"/>
        <family val="2"/>
        <charset val="136"/>
      </rPr>
      <t>航空運輸輔助業</t>
    </r>
  </si>
  <si>
    <t>5290</t>
  </si>
  <si>
    <r>
      <rPr>
        <sz val="10"/>
        <color rgb="FF000000"/>
        <rFont val="微軟正黑體"/>
        <family val="2"/>
        <charset val="136"/>
      </rPr>
      <t>其他運輸輔助業</t>
    </r>
  </si>
  <si>
    <t>5301</t>
  </si>
  <si>
    <r>
      <rPr>
        <sz val="10"/>
        <color rgb="FF000000"/>
        <rFont val="微軟正黑體"/>
        <family val="2"/>
        <charset val="136"/>
      </rPr>
      <t>普通倉儲業</t>
    </r>
  </si>
  <si>
    <t>5302</t>
  </si>
  <si>
    <r>
      <rPr>
        <sz val="10"/>
        <color rgb="FF000000"/>
        <rFont val="微軟正黑體"/>
        <family val="2"/>
        <charset val="136"/>
      </rPr>
      <t>冷凍冷藏倉儲業</t>
    </r>
  </si>
  <si>
    <t>5410</t>
  </si>
  <si>
    <r>
      <rPr>
        <sz val="10"/>
        <color rgb="FF000000"/>
        <rFont val="微軟正黑體"/>
        <family val="2"/>
        <charset val="136"/>
      </rPr>
      <t>郵政業</t>
    </r>
  </si>
  <si>
    <t>5420</t>
  </si>
  <si>
    <r>
      <rPr>
        <sz val="10"/>
        <color rgb="FF000000"/>
        <rFont val="微軟正黑體"/>
        <family val="2"/>
        <charset val="136"/>
      </rPr>
      <t>快遞服務業</t>
    </r>
  </si>
  <si>
    <t>5510</t>
  </si>
  <si>
    <r>
      <rPr>
        <sz val="10"/>
        <color rgb="FF000000"/>
        <rFont val="微軟正黑體"/>
        <family val="2"/>
        <charset val="136"/>
      </rPr>
      <t>短期住宿服務業</t>
    </r>
  </si>
  <si>
    <t>5590</t>
  </si>
  <si>
    <r>
      <rPr>
        <sz val="10"/>
        <color rgb="FF000000"/>
        <rFont val="微軟正黑體"/>
        <family val="2"/>
        <charset val="136"/>
      </rPr>
      <t>其他住宿服務業</t>
    </r>
  </si>
  <si>
    <t>5610</t>
  </si>
  <si>
    <r>
      <rPr>
        <sz val="10"/>
        <color rgb="FF000000"/>
        <rFont val="微軟正黑體"/>
        <family val="2"/>
        <charset val="136"/>
      </rPr>
      <t>餐館業</t>
    </r>
  </si>
  <si>
    <t>5621</t>
  </si>
  <si>
    <r>
      <rPr>
        <sz val="10"/>
        <color rgb="FF000000"/>
        <rFont val="微軟正黑體"/>
        <family val="2"/>
        <charset val="136"/>
      </rPr>
      <t>非酒精飲料店業</t>
    </r>
  </si>
  <si>
    <t>5622</t>
  </si>
  <si>
    <r>
      <rPr>
        <sz val="10"/>
        <color rgb="FF000000"/>
        <rFont val="微軟正黑體"/>
        <family val="2"/>
        <charset val="136"/>
      </rPr>
      <t>酒精飲料店業</t>
    </r>
  </si>
  <si>
    <t>5631</t>
  </si>
  <si>
    <r>
      <rPr>
        <sz val="10"/>
        <color rgb="FF000000"/>
        <rFont val="微軟正黑體"/>
        <family val="2"/>
        <charset val="136"/>
      </rPr>
      <t>餐食攤販業</t>
    </r>
  </si>
  <si>
    <t>5632</t>
  </si>
  <si>
    <r>
      <rPr>
        <sz val="10"/>
        <color rgb="FF000000"/>
        <rFont val="微軟正黑體"/>
        <family val="2"/>
        <charset val="136"/>
      </rPr>
      <t>調理飲料攤販業</t>
    </r>
  </si>
  <si>
    <t>5690</t>
  </si>
  <si>
    <r>
      <rPr>
        <sz val="10"/>
        <color rgb="FF000000"/>
        <rFont val="微軟正黑體"/>
        <family val="2"/>
        <charset val="136"/>
      </rPr>
      <t>其他餐飲業</t>
    </r>
  </si>
  <si>
    <t>5811</t>
  </si>
  <si>
    <r>
      <rPr>
        <sz val="10"/>
        <color rgb="FF000000"/>
        <rFont val="微軟正黑體"/>
        <family val="2"/>
        <charset val="136"/>
      </rPr>
      <t>新聞出版業</t>
    </r>
  </si>
  <si>
    <t>5812</t>
  </si>
  <si>
    <r>
      <rPr>
        <sz val="10"/>
        <color rgb="FF000000"/>
        <rFont val="微軟正黑體"/>
        <family val="2"/>
        <charset val="136"/>
      </rPr>
      <t>雜誌（期刊）出版業</t>
    </r>
  </si>
  <si>
    <t>5813</t>
  </si>
  <si>
    <r>
      <rPr>
        <sz val="10"/>
        <color rgb="FF000000"/>
        <rFont val="微軟正黑體"/>
        <family val="2"/>
        <charset val="136"/>
      </rPr>
      <t>書籍出版業</t>
    </r>
  </si>
  <si>
    <t>5819</t>
  </si>
  <si>
    <r>
      <rPr>
        <sz val="10"/>
        <color rgb="FF000000"/>
        <rFont val="微軟正黑體"/>
        <family val="2"/>
        <charset val="136"/>
      </rPr>
      <t>其他出版業</t>
    </r>
  </si>
  <si>
    <t>5820</t>
  </si>
  <si>
    <r>
      <rPr>
        <sz val="10"/>
        <color rgb="FF000000"/>
        <rFont val="微軟正黑體"/>
        <family val="2"/>
        <charset val="136"/>
      </rPr>
      <t>軟體出版業</t>
    </r>
  </si>
  <si>
    <t>5911</t>
  </si>
  <si>
    <r>
      <rPr>
        <sz val="10"/>
        <color rgb="FF000000"/>
        <rFont val="微軟正黑體"/>
        <family val="2"/>
        <charset val="136"/>
      </rPr>
      <t>影片製作業</t>
    </r>
  </si>
  <si>
    <t>5912</t>
  </si>
  <si>
    <r>
      <rPr>
        <sz val="10"/>
        <color rgb="FF000000"/>
        <rFont val="微軟正黑體"/>
        <family val="2"/>
        <charset val="136"/>
      </rPr>
      <t>影片後製服務業</t>
    </r>
  </si>
  <si>
    <t>5913</t>
  </si>
  <si>
    <r>
      <rPr>
        <sz val="10"/>
        <color rgb="FF000000"/>
        <rFont val="微軟正黑體"/>
        <family val="2"/>
        <charset val="136"/>
      </rPr>
      <t>影片發行業</t>
    </r>
  </si>
  <si>
    <t>5914</t>
  </si>
  <si>
    <r>
      <rPr>
        <sz val="10"/>
        <color rgb="FF000000"/>
        <rFont val="微軟正黑體"/>
        <family val="2"/>
        <charset val="136"/>
      </rPr>
      <t>影片放映業</t>
    </r>
  </si>
  <si>
    <t>5920</t>
  </si>
  <si>
    <r>
      <rPr>
        <sz val="10"/>
        <color rgb="FF000000"/>
        <rFont val="微軟正黑體"/>
        <family val="2"/>
        <charset val="136"/>
      </rPr>
      <t>聲音錄製及音樂出版業</t>
    </r>
  </si>
  <si>
    <t>6010</t>
  </si>
  <si>
    <r>
      <rPr>
        <sz val="10"/>
        <color rgb="FF000000"/>
        <rFont val="微軟正黑體"/>
        <family val="2"/>
        <charset val="136"/>
      </rPr>
      <t>廣播業</t>
    </r>
  </si>
  <si>
    <t>6021</t>
  </si>
  <si>
    <r>
      <rPr>
        <sz val="10"/>
        <color rgb="FF000000"/>
        <rFont val="微軟正黑體"/>
        <family val="2"/>
        <charset val="136"/>
      </rPr>
      <t>電視傳播業</t>
    </r>
  </si>
  <si>
    <t>6022</t>
  </si>
  <si>
    <r>
      <rPr>
        <sz val="10"/>
        <color rgb="FF000000"/>
        <rFont val="微軟正黑體"/>
        <family val="2"/>
        <charset val="136"/>
      </rPr>
      <t>有線及其他付費節目播送業</t>
    </r>
  </si>
  <si>
    <t>6100</t>
  </si>
  <si>
    <r>
      <rPr>
        <sz val="10"/>
        <color rgb="FF000000"/>
        <rFont val="微軟正黑體"/>
        <family val="2"/>
        <charset val="136"/>
      </rPr>
      <t>電信業</t>
    </r>
  </si>
  <si>
    <t>6201</t>
  </si>
  <si>
    <r>
      <rPr>
        <sz val="10"/>
        <color rgb="FF000000"/>
        <rFont val="微軟正黑體"/>
        <family val="2"/>
        <charset val="136"/>
      </rPr>
      <t>電腦軟體設計業</t>
    </r>
  </si>
  <si>
    <t>6202</t>
  </si>
  <si>
    <r>
      <rPr>
        <sz val="10"/>
        <color rgb="FF000000"/>
        <rFont val="微軟正黑體"/>
        <family val="2"/>
        <charset val="136"/>
      </rPr>
      <t>電腦系統整合服務業</t>
    </r>
  </si>
  <si>
    <t>6209</t>
  </si>
  <si>
    <r>
      <rPr>
        <sz val="10"/>
        <color rgb="FF000000"/>
        <rFont val="微軟正黑體"/>
        <family val="2"/>
        <charset val="136"/>
      </rPr>
      <t>其他電腦系統設計服務業</t>
    </r>
  </si>
  <si>
    <t>6311</t>
  </si>
  <si>
    <r>
      <rPr>
        <sz val="10"/>
        <color rgb="FF000000"/>
        <rFont val="微軟正黑體"/>
        <family val="2"/>
        <charset val="136"/>
      </rPr>
      <t>入口網站經營業</t>
    </r>
  </si>
  <si>
    <t>6312</t>
  </si>
  <si>
    <r>
      <rPr>
        <sz val="10"/>
        <color rgb="FF000000"/>
        <rFont val="微軟正黑體"/>
        <family val="2"/>
        <charset val="136"/>
      </rPr>
      <t>資料處理、網站代管及相關服務業</t>
    </r>
  </si>
  <si>
    <t>6391</t>
  </si>
  <si>
    <r>
      <rPr>
        <sz val="10"/>
        <color rgb="FF000000"/>
        <rFont val="微軟正黑體"/>
        <family val="2"/>
        <charset val="136"/>
      </rPr>
      <t>新聞供應業</t>
    </r>
  </si>
  <si>
    <t>6399</t>
  </si>
  <si>
    <r>
      <rPr>
        <sz val="10"/>
        <color rgb="FF000000"/>
        <rFont val="微軟正黑體"/>
        <family val="2"/>
        <charset val="136"/>
      </rPr>
      <t>未分類其他資訊供應服務業</t>
    </r>
  </si>
  <si>
    <t>6411</t>
  </si>
  <si>
    <r>
      <rPr>
        <sz val="10"/>
        <color rgb="FF000000"/>
        <rFont val="微軟正黑體"/>
        <family val="2"/>
        <charset val="136"/>
      </rPr>
      <t>中央銀行</t>
    </r>
  </si>
  <si>
    <t>6412</t>
  </si>
  <si>
    <r>
      <rPr>
        <sz val="10"/>
        <color rgb="FF000000"/>
        <rFont val="微軟正黑體"/>
        <family val="2"/>
        <charset val="136"/>
      </rPr>
      <t>銀行業</t>
    </r>
  </si>
  <si>
    <t>6413</t>
  </si>
  <si>
    <r>
      <rPr>
        <sz val="10"/>
        <color rgb="FF000000"/>
        <rFont val="微軟正黑體"/>
        <family val="2"/>
        <charset val="136"/>
      </rPr>
      <t>信用合作社業</t>
    </r>
  </si>
  <si>
    <t>6414</t>
  </si>
  <si>
    <r>
      <rPr>
        <sz val="10"/>
        <color rgb="FF000000"/>
        <rFont val="微軟正黑體"/>
        <family val="2"/>
        <charset val="136"/>
      </rPr>
      <t>農會、漁會信用部</t>
    </r>
  </si>
  <si>
    <t>6415</t>
  </si>
  <si>
    <r>
      <rPr>
        <sz val="10"/>
        <color rgb="FF000000"/>
        <rFont val="微軟正黑體"/>
        <family val="2"/>
        <charset val="136"/>
      </rPr>
      <t>郵政儲金匯兌業</t>
    </r>
  </si>
  <si>
    <t>6419</t>
  </si>
  <si>
    <r>
      <rPr>
        <sz val="10"/>
        <color rgb="FF000000"/>
        <rFont val="微軟正黑體"/>
        <family val="2"/>
        <charset val="136"/>
      </rPr>
      <t>其他存款機構</t>
    </r>
  </si>
  <si>
    <t>6420</t>
  </si>
  <si>
    <r>
      <rPr>
        <sz val="10"/>
        <color rgb="FF000000"/>
        <rFont val="微軟正黑體"/>
        <family val="2"/>
        <charset val="136"/>
      </rPr>
      <t>金融控股業</t>
    </r>
  </si>
  <si>
    <t>6430</t>
  </si>
  <si>
    <r>
      <rPr>
        <sz val="10"/>
        <color rgb="FF000000"/>
        <rFont val="微軟正黑體"/>
        <family val="2"/>
        <charset val="136"/>
      </rPr>
      <t>信託、基金及其他金融工具</t>
    </r>
  </si>
  <si>
    <t>6491</t>
  </si>
  <si>
    <r>
      <rPr>
        <sz val="10"/>
        <color rgb="FF000000"/>
        <rFont val="微軟正黑體"/>
        <family val="2"/>
        <charset val="136"/>
      </rPr>
      <t>金融租賃業</t>
    </r>
  </si>
  <si>
    <t>6492</t>
  </si>
  <si>
    <r>
      <rPr>
        <sz val="10"/>
        <color rgb="FF000000"/>
        <rFont val="微軟正黑體"/>
        <family val="2"/>
        <charset val="136"/>
      </rPr>
      <t>票券金融業</t>
    </r>
  </si>
  <si>
    <t>6493</t>
  </si>
  <si>
    <r>
      <rPr>
        <sz val="10"/>
        <color rgb="FF000000"/>
        <rFont val="微軟正黑體"/>
        <family val="2"/>
        <charset val="136"/>
      </rPr>
      <t>證券金融業</t>
    </r>
  </si>
  <si>
    <t>6494</t>
  </si>
  <si>
    <r>
      <rPr>
        <sz val="10"/>
        <color rgb="FF000000"/>
        <rFont val="微軟正黑體"/>
        <family val="2"/>
        <charset val="136"/>
      </rPr>
      <t>信用卡業</t>
    </r>
  </si>
  <si>
    <t>6495</t>
  </si>
  <si>
    <r>
      <rPr>
        <sz val="10"/>
        <color rgb="FF000000"/>
        <rFont val="微軟正黑體"/>
        <family val="2"/>
        <charset val="136"/>
      </rPr>
      <t>典當業</t>
    </r>
  </si>
  <si>
    <t>6496</t>
  </si>
  <si>
    <r>
      <rPr>
        <sz val="10"/>
        <color rgb="FF000000"/>
        <rFont val="微軟正黑體"/>
        <family val="2"/>
        <charset val="136"/>
      </rPr>
      <t>民間融資業</t>
    </r>
  </si>
  <si>
    <t>6499</t>
  </si>
  <si>
    <r>
      <rPr>
        <sz val="10"/>
        <color rgb="FF000000"/>
        <rFont val="微軟正黑體"/>
        <family val="2"/>
        <charset val="136"/>
      </rPr>
      <t>未分類其他金融中介業</t>
    </r>
  </si>
  <si>
    <t>6510</t>
  </si>
  <si>
    <r>
      <rPr>
        <sz val="10"/>
        <color rgb="FF000000"/>
        <rFont val="微軟正黑體"/>
        <family val="2"/>
        <charset val="136"/>
      </rPr>
      <t>人身保險業</t>
    </r>
  </si>
  <si>
    <t>6520</t>
  </si>
  <si>
    <r>
      <rPr>
        <sz val="10"/>
        <color rgb="FF000000"/>
        <rFont val="微軟正黑體"/>
        <family val="2"/>
        <charset val="136"/>
      </rPr>
      <t>財產保險業</t>
    </r>
  </si>
  <si>
    <t>6530</t>
  </si>
  <si>
    <r>
      <rPr>
        <sz val="10"/>
        <color rgb="FF000000"/>
        <rFont val="微軟正黑體"/>
        <family val="2"/>
        <charset val="136"/>
      </rPr>
      <t>再保險業</t>
    </r>
  </si>
  <si>
    <t>6540</t>
  </si>
  <si>
    <r>
      <rPr>
        <sz val="10"/>
        <color rgb="FF000000"/>
        <rFont val="微軟正黑體"/>
        <family val="2"/>
        <charset val="136"/>
      </rPr>
      <t>退休基金</t>
    </r>
  </si>
  <si>
    <t>6551</t>
  </si>
  <si>
    <r>
      <rPr>
        <sz val="10"/>
        <color rgb="FF000000"/>
        <rFont val="微軟正黑體"/>
        <family val="2"/>
        <charset val="136"/>
      </rPr>
      <t>保險代理及經紀業</t>
    </r>
  </si>
  <si>
    <t>6559</t>
  </si>
  <si>
    <r>
      <rPr>
        <sz val="10"/>
        <color rgb="FF000000"/>
        <rFont val="微軟正黑體"/>
        <family val="2"/>
        <charset val="136"/>
      </rPr>
      <t>其他保險及退休基金輔助業</t>
    </r>
  </si>
  <si>
    <t>6611</t>
  </si>
  <si>
    <r>
      <rPr>
        <sz val="10"/>
        <color rgb="FF000000"/>
        <rFont val="微軟正黑體"/>
        <family val="2"/>
        <charset val="136"/>
      </rPr>
      <t>證券商</t>
    </r>
  </si>
  <si>
    <t>6619</t>
  </si>
  <si>
    <r>
      <rPr>
        <sz val="10"/>
        <color rgb="FF000000"/>
        <rFont val="微軟正黑體"/>
        <family val="2"/>
        <charset val="136"/>
      </rPr>
      <t>其他證券業</t>
    </r>
  </si>
  <si>
    <t>6621</t>
  </si>
  <si>
    <r>
      <rPr>
        <sz val="10"/>
        <color rgb="FF000000"/>
        <rFont val="微軟正黑體"/>
        <family val="2"/>
        <charset val="136"/>
      </rPr>
      <t>期貨商</t>
    </r>
  </si>
  <si>
    <t>6629</t>
  </si>
  <si>
    <r>
      <rPr>
        <sz val="10"/>
        <color rgb="FF000000"/>
        <rFont val="微軟正黑體"/>
        <family val="2"/>
        <charset val="136"/>
      </rPr>
      <t>其他期貨業</t>
    </r>
  </si>
  <si>
    <t>6631</t>
  </si>
  <si>
    <r>
      <rPr>
        <sz val="10"/>
        <color rgb="FF000000"/>
        <rFont val="微軟正黑體"/>
        <family val="2"/>
        <charset val="136"/>
      </rPr>
      <t>投資顧問業</t>
    </r>
  </si>
  <si>
    <t>6632</t>
  </si>
  <si>
    <r>
      <rPr>
        <sz val="10"/>
        <color rgb="FF000000"/>
        <rFont val="微軟正黑體"/>
        <family val="2"/>
        <charset val="136"/>
      </rPr>
      <t>信託服務業</t>
    </r>
  </si>
  <si>
    <t>6639</t>
  </si>
  <si>
    <r>
      <rPr>
        <sz val="10"/>
        <color rgb="FF000000"/>
        <rFont val="微軟正黑體"/>
        <family val="2"/>
        <charset val="136"/>
      </rPr>
      <t>其他金融輔助業</t>
    </r>
  </si>
  <si>
    <t>6640</t>
  </si>
  <si>
    <r>
      <rPr>
        <sz val="10"/>
        <color rgb="FF000000"/>
        <rFont val="微軟正黑體"/>
        <family val="2"/>
        <charset val="136"/>
      </rPr>
      <t>基金管理業</t>
    </r>
  </si>
  <si>
    <t>6700</t>
  </si>
  <si>
    <r>
      <rPr>
        <sz val="10"/>
        <color rgb="FF000000"/>
        <rFont val="微軟正黑體"/>
        <family val="2"/>
        <charset val="136"/>
      </rPr>
      <t>不動產開發業</t>
    </r>
  </si>
  <si>
    <t>6811</t>
  </si>
  <si>
    <r>
      <rPr>
        <sz val="10"/>
        <color rgb="FF000000"/>
        <rFont val="微軟正黑體"/>
        <family val="2"/>
        <charset val="136"/>
      </rPr>
      <t>不動產租售業</t>
    </r>
  </si>
  <si>
    <t>6812</t>
  </si>
  <si>
    <r>
      <rPr>
        <sz val="10"/>
        <color rgb="FF000000"/>
        <rFont val="微軟正黑體"/>
        <family val="2"/>
        <charset val="136"/>
      </rPr>
      <t>不動產經紀業</t>
    </r>
  </si>
  <si>
    <t>6891</t>
  </si>
  <si>
    <r>
      <rPr>
        <sz val="10"/>
        <color rgb="FF000000"/>
        <rFont val="微軟正黑體"/>
        <family val="2"/>
        <charset val="136"/>
      </rPr>
      <t>不動產管理業</t>
    </r>
  </si>
  <si>
    <t>6899</t>
  </si>
  <si>
    <r>
      <rPr>
        <sz val="10"/>
        <color rgb="FF000000"/>
        <rFont val="微軟正黑體"/>
        <family val="2"/>
        <charset val="136"/>
      </rPr>
      <t>未分類其他不動產業</t>
    </r>
  </si>
  <si>
    <t>6911</t>
  </si>
  <si>
    <r>
      <rPr>
        <sz val="10"/>
        <color rgb="FF000000"/>
        <rFont val="微軟正黑體"/>
        <family val="2"/>
        <charset val="136"/>
      </rPr>
      <t>律師事務服務業</t>
    </r>
  </si>
  <si>
    <t>6912</t>
  </si>
  <si>
    <r>
      <rPr>
        <sz val="10"/>
        <color rgb="FF000000"/>
        <rFont val="微軟正黑體"/>
        <family val="2"/>
        <charset val="136"/>
      </rPr>
      <t>代書事務服務業</t>
    </r>
  </si>
  <si>
    <t>6919</t>
  </si>
  <si>
    <r>
      <rPr>
        <sz val="10"/>
        <color rgb="FF000000"/>
        <rFont val="微軟正黑體"/>
        <family val="2"/>
        <charset val="136"/>
      </rPr>
      <t>其他法律服務業</t>
    </r>
  </si>
  <si>
    <t>6920</t>
  </si>
  <si>
    <r>
      <rPr>
        <sz val="10"/>
        <color rgb="FF000000"/>
        <rFont val="微軟正黑體"/>
        <family val="2"/>
        <charset val="136"/>
      </rPr>
      <t>會計服務業</t>
    </r>
  </si>
  <si>
    <t>7010</t>
  </si>
  <si>
    <r>
      <rPr>
        <sz val="10"/>
        <color rgb="FF000000"/>
        <rFont val="微軟正黑體"/>
        <family val="2"/>
        <charset val="136"/>
      </rPr>
      <t>企業總管理機構</t>
    </r>
  </si>
  <si>
    <t>7020</t>
  </si>
  <si>
    <r>
      <rPr>
        <sz val="10"/>
        <color rgb="FF000000"/>
        <rFont val="微軟正黑體"/>
        <family val="2"/>
        <charset val="136"/>
      </rPr>
      <t>管理顧問業</t>
    </r>
  </si>
  <si>
    <t>7111</t>
  </si>
  <si>
    <r>
      <rPr>
        <sz val="10"/>
        <color rgb="FF000000"/>
        <rFont val="微軟正黑體"/>
        <family val="2"/>
        <charset val="136"/>
      </rPr>
      <t>建築服務業</t>
    </r>
  </si>
  <si>
    <t>7112</t>
  </si>
  <si>
    <r>
      <rPr>
        <sz val="10"/>
        <color rgb="FF000000"/>
        <rFont val="微軟正黑體"/>
        <family val="2"/>
        <charset val="136"/>
      </rPr>
      <t>工程服務及相關技術顧問業</t>
    </r>
  </si>
  <si>
    <t>7121</t>
  </si>
  <si>
    <r>
      <rPr>
        <sz val="10"/>
        <color rgb="FF000000"/>
        <rFont val="微軟正黑體"/>
        <family val="2"/>
        <charset val="136"/>
      </rPr>
      <t>環境檢測服務業</t>
    </r>
  </si>
  <si>
    <t>7129</t>
  </si>
  <si>
    <r>
      <rPr>
        <sz val="10"/>
        <color rgb="FF000000"/>
        <rFont val="微軟正黑體"/>
        <family val="2"/>
        <charset val="136"/>
      </rPr>
      <t>其他技術檢測及分析服務業</t>
    </r>
  </si>
  <si>
    <t>7210</t>
  </si>
  <si>
    <r>
      <rPr>
        <sz val="10"/>
        <color rgb="FF000000"/>
        <rFont val="微軟正黑體"/>
        <family val="2"/>
        <charset val="136"/>
      </rPr>
      <t>自然及工程科學研究發展服務業</t>
    </r>
  </si>
  <si>
    <t>7220</t>
  </si>
  <si>
    <r>
      <rPr>
        <sz val="10"/>
        <color rgb="FF000000"/>
        <rFont val="微軟正黑體"/>
        <family val="2"/>
        <charset val="136"/>
      </rPr>
      <t>社會及人文科學研究發展服務業</t>
    </r>
  </si>
  <si>
    <t>7230</t>
  </si>
  <si>
    <r>
      <rPr>
        <sz val="10"/>
        <color rgb="FF000000"/>
        <rFont val="微軟正黑體"/>
        <family val="2"/>
        <charset val="136"/>
      </rPr>
      <t>綜合研究發展服務業</t>
    </r>
  </si>
  <si>
    <t>7311</t>
  </si>
  <si>
    <r>
      <rPr>
        <sz val="10"/>
        <color rgb="FF000000"/>
        <rFont val="微軟正黑體"/>
        <family val="2"/>
        <charset val="136"/>
      </rPr>
      <t>一般廣告業</t>
    </r>
  </si>
  <si>
    <t>7312</t>
  </si>
  <si>
    <r>
      <rPr>
        <sz val="10"/>
        <color rgb="FF000000"/>
        <rFont val="微軟正黑體"/>
        <family val="2"/>
        <charset val="136"/>
      </rPr>
      <t>戶外廣告業</t>
    </r>
  </si>
  <si>
    <t>7319</t>
  </si>
  <si>
    <r>
      <rPr>
        <sz val="10"/>
        <color rgb="FF000000"/>
        <rFont val="微軟正黑體"/>
        <family val="2"/>
        <charset val="136"/>
      </rPr>
      <t>其他廣告業</t>
    </r>
  </si>
  <si>
    <t>7320</t>
  </si>
  <si>
    <r>
      <rPr>
        <sz val="10"/>
        <color rgb="FF000000"/>
        <rFont val="微軟正黑體"/>
        <family val="2"/>
        <charset val="136"/>
      </rPr>
      <t>市場研究及民意調查業</t>
    </r>
  </si>
  <si>
    <t>7401</t>
  </si>
  <si>
    <r>
      <rPr>
        <sz val="10"/>
        <color rgb="FF000000"/>
        <rFont val="微軟正黑體"/>
        <family val="2"/>
        <charset val="136"/>
      </rPr>
      <t>室內設計業</t>
    </r>
  </si>
  <si>
    <t>7409</t>
  </si>
  <si>
    <r>
      <rPr>
        <sz val="10"/>
        <color rgb="FF000000"/>
        <rFont val="微軟正黑體"/>
        <family val="2"/>
        <charset val="136"/>
      </rPr>
      <t>其他專門設計服務業</t>
    </r>
  </si>
  <si>
    <t>7500</t>
  </si>
  <si>
    <r>
      <rPr>
        <sz val="10"/>
        <color rgb="FF000000"/>
        <rFont val="微軟正黑體"/>
        <family val="2"/>
        <charset val="136"/>
      </rPr>
      <t>獸醫服務業</t>
    </r>
  </si>
  <si>
    <t>7601</t>
  </si>
  <si>
    <r>
      <rPr>
        <sz val="10"/>
        <color rgb="FF000000"/>
        <rFont val="微軟正黑體"/>
        <family val="2"/>
        <charset val="136"/>
      </rPr>
      <t>攝影業</t>
    </r>
  </si>
  <si>
    <t>7602</t>
  </si>
  <si>
    <r>
      <rPr>
        <sz val="10"/>
        <color rgb="FF000000"/>
        <rFont val="微軟正黑體"/>
        <family val="2"/>
        <charset val="136"/>
      </rPr>
      <t>翻譯服務業</t>
    </r>
  </si>
  <si>
    <t>7603</t>
  </si>
  <si>
    <r>
      <rPr>
        <sz val="10"/>
        <color rgb="FF000000"/>
        <rFont val="微軟正黑體"/>
        <family val="2"/>
        <charset val="136"/>
      </rPr>
      <t>藝人及模特兒等經紀業</t>
    </r>
  </si>
  <si>
    <t>7609</t>
  </si>
  <si>
    <r>
      <rPr>
        <sz val="10"/>
        <color rgb="FF000000"/>
        <rFont val="微軟正黑體"/>
        <family val="2"/>
        <charset val="136"/>
      </rPr>
      <t>未分類其他專業、科學及技術服務業</t>
    </r>
  </si>
  <si>
    <t>7711</t>
  </si>
  <si>
    <r>
      <rPr>
        <sz val="10"/>
        <color rgb="FF000000"/>
        <rFont val="微軟正黑體"/>
        <family val="2"/>
        <charset val="136"/>
      </rPr>
      <t>營造用機械設備租賃業</t>
    </r>
  </si>
  <si>
    <t>7712</t>
  </si>
  <si>
    <r>
      <rPr>
        <sz val="10"/>
        <color rgb="FF000000"/>
        <rFont val="微軟正黑體"/>
        <family val="2"/>
        <charset val="136"/>
      </rPr>
      <t>農業及其他工業用機械設備租賃業</t>
    </r>
  </si>
  <si>
    <t>7713</t>
  </si>
  <si>
    <r>
      <rPr>
        <sz val="10"/>
        <color rgb="FF000000"/>
        <rFont val="微軟正黑體"/>
        <family val="2"/>
        <charset val="136"/>
      </rPr>
      <t>辦公用機械設備租賃業</t>
    </r>
  </si>
  <si>
    <t>7719</t>
  </si>
  <si>
    <r>
      <rPr>
        <sz val="10"/>
        <color rgb="FF000000"/>
        <rFont val="微軟正黑體"/>
        <family val="2"/>
        <charset val="136"/>
      </rPr>
      <t>其他機械設備租賃業</t>
    </r>
  </si>
  <si>
    <t>7721</t>
  </si>
  <si>
    <r>
      <rPr>
        <sz val="10"/>
        <color rgb="FF000000"/>
        <rFont val="微軟正黑體"/>
        <family val="2"/>
        <charset val="136"/>
      </rPr>
      <t>汽車租賃業</t>
    </r>
  </si>
  <si>
    <t>7722</t>
  </si>
  <si>
    <r>
      <rPr>
        <sz val="10"/>
        <color rgb="FF000000"/>
        <rFont val="微軟正黑體"/>
        <family val="2"/>
        <charset val="136"/>
      </rPr>
      <t>船舶租賃業</t>
    </r>
  </si>
  <si>
    <t>7723</t>
  </si>
  <si>
    <r>
      <rPr>
        <sz val="10"/>
        <color rgb="FF000000"/>
        <rFont val="微軟正黑體"/>
        <family val="2"/>
        <charset val="136"/>
      </rPr>
      <t>貨櫃租賃業</t>
    </r>
  </si>
  <si>
    <t>7729</t>
  </si>
  <si>
    <r>
      <rPr>
        <sz val="10"/>
        <color rgb="FF000000"/>
        <rFont val="微軟正黑體"/>
        <family val="2"/>
        <charset val="136"/>
      </rPr>
      <t>其他運輸工具設備租賃業</t>
    </r>
  </si>
  <si>
    <t>7731</t>
  </si>
  <si>
    <r>
      <rPr>
        <sz val="10"/>
        <color rgb="FF000000"/>
        <rFont val="微軟正黑體"/>
        <family val="2"/>
        <charset val="136"/>
      </rPr>
      <t>運動及娛樂用品租賃業</t>
    </r>
  </si>
  <si>
    <t>7732</t>
  </si>
  <si>
    <r>
      <rPr>
        <sz val="10"/>
        <color rgb="FF000000"/>
        <rFont val="微軟正黑體"/>
        <family val="2"/>
        <charset val="136"/>
      </rPr>
      <t>錄影帶及碟片租賃業</t>
    </r>
  </si>
  <si>
    <t>7739</t>
  </si>
  <si>
    <r>
      <rPr>
        <sz val="10"/>
        <color rgb="FF000000"/>
        <rFont val="微軟正黑體"/>
        <family val="2"/>
        <charset val="136"/>
      </rPr>
      <t>其他物品租賃業</t>
    </r>
  </si>
  <si>
    <t>7740</t>
  </si>
  <si>
    <r>
      <rPr>
        <sz val="10"/>
        <color rgb="FF000000"/>
        <rFont val="微軟正黑體"/>
        <family val="2"/>
        <charset val="136"/>
      </rPr>
      <t>非金融性無形資產租賃業</t>
    </r>
  </si>
  <si>
    <t>7801</t>
  </si>
  <si>
    <r>
      <rPr>
        <sz val="10"/>
        <color rgb="FF000000"/>
        <rFont val="微軟正黑體"/>
        <family val="2"/>
        <charset val="136"/>
      </rPr>
      <t>職業介紹服務業</t>
    </r>
  </si>
  <si>
    <t>7802</t>
  </si>
  <si>
    <r>
      <rPr>
        <sz val="10"/>
        <color rgb="FF000000"/>
        <rFont val="微軟正黑體"/>
        <family val="2"/>
        <charset val="136"/>
      </rPr>
      <t>人力派遣業</t>
    </r>
  </si>
  <si>
    <t>7809</t>
  </si>
  <si>
    <r>
      <rPr>
        <sz val="10"/>
        <color rgb="FF000000"/>
        <rFont val="微軟正黑體"/>
        <family val="2"/>
        <charset val="136"/>
      </rPr>
      <t>其他就業服務業</t>
    </r>
  </si>
  <si>
    <t>7900</t>
  </si>
  <si>
    <r>
      <rPr>
        <sz val="10"/>
        <color rgb="FF000000"/>
        <rFont val="微軟正黑體"/>
        <family val="2"/>
        <charset val="136"/>
      </rPr>
      <t>旅行業</t>
    </r>
  </si>
  <si>
    <t>8001</t>
  </si>
  <si>
    <r>
      <rPr>
        <sz val="10"/>
        <color rgb="FF000000"/>
        <rFont val="微軟正黑體"/>
        <family val="2"/>
        <charset val="136"/>
      </rPr>
      <t>保全服務業</t>
    </r>
  </si>
  <si>
    <t>8002</t>
  </si>
  <si>
    <r>
      <rPr>
        <sz val="10"/>
        <color rgb="FF000000"/>
        <rFont val="微軟正黑體"/>
        <family val="2"/>
        <charset val="136"/>
      </rPr>
      <t>系統保全服務業</t>
    </r>
  </si>
  <si>
    <t>8003</t>
  </si>
  <si>
    <r>
      <rPr>
        <sz val="10"/>
        <color rgb="FF000000"/>
        <rFont val="微軟正黑體"/>
        <family val="2"/>
        <charset val="136"/>
      </rPr>
      <t>私家偵探服務業</t>
    </r>
  </si>
  <si>
    <t>8110</t>
  </si>
  <si>
    <r>
      <rPr>
        <sz val="10"/>
        <color rgb="FF000000"/>
        <rFont val="微軟正黑體"/>
        <family val="2"/>
        <charset val="136"/>
      </rPr>
      <t>複合支援服務業</t>
    </r>
  </si>
  <si>
    <t>8120</t>
  </si>
  <si>
    <r>
      <rPr>
        <sz val="10"/>
        <color rgb="FF000000"/>
        <rFont val="微軟正黑體"/>
        <family val="2"/>
        <charset val="136"/>
      </rPr>
      <t>清潔服務業</t>
    </r>
  </si>
  <si>
    <t>8130</t>
  </si>
  <si>
    <r>
      <rPr>
        <sz val="10"/>
        <color rgb="FF000000"/>
        <rFont val="微軟正黑體"/>
        <family val="2"/>
        <charset val="136"/>
      </rPr>
      <t>綠化服務業</t>
    </r>
  </si>
  <si>
    <t>8201</t>
  </si>
  <si>
    <r>
      <rPr>
        <sz val="10"/>
        <color rgb="FF000000"/>
        <rFont val="微軟正黑體"/>
        <family val="2"/>
        <charset val="136"/>
      </rPr>
      <t>代收帳款及信用調查服務業</t>
    </r>
  </si>
  <si>
    <t>8202</t>
  </si>
  <si>
    <r>
      <rPr>
        <sz val="10"/>
        <color rgb="FF000000"/>
        <rFont val="微軟正黑體"/>
        <family val="2"/>
        <charset val="136"/>
      </rPr>
      <t>會議及展覽服務業</t>
    </r>
  </si>
  <si>
    <t>8203</t>
  </si>
  <si>
    <r>
      <rPr>
        <sz val="10"/>
        <color rgb="FF000000"/>
        <rFont val="微軟正黑體"/>
        <family val="2"/>
        <charset val="136"/>
      </rPr>
      <t>影印業</t>
    </r>
  </si>
  <si>
    <t>8209</t>
  </si>
  <si>
    <r>
      <rPr>
        <sz val="10"/>
        <color rgb="FF000000"/>
        <rFont val="微軟正黑體"/>
        <family val="2"/>
        <charset val="136"/>
      </rPr>
      <t>其他業務及辦公室支援服務業</t>
    </r>
  </si>
  <si>
    <t>8311</t>
  </si>
  <si>
    <r>
      <rPr>
        <sz val="10"/>
        <color rgb="FF000000"/>
        <rFont val="微軟正黑體"/>
        <family val="2"/>
        <charset val="136"/>
      </rPr>
      <t>政府機關</t>
    </r>
  </si>
  <si>
    <t>8312</t>
  </si>
  <si>
    <r>
      <rPr>
        <sz val="10"/>
        <color rgb="FF000000"/>
        <rFont val="微軟正黑體"/>
        <family val="2"/>
        <charset val="136"/>
      </rPr>
      <t>民意機關</t>
    </r>
  </si>
  <si>
    <t>8320</t>
  </si>
  <si>
    <r>
      <rPr>
        <sz val="10"/>
        <color rgb="FF000000"/>
        <rFont val="微軟正黑體"/>
        <family val="2"/>
        <charset val="136"/>
      </rPr>
      <t>國防事務業</t>
    </r>
  </si>
  <si>
    <t>8330</t>
  </si>
  <si>
    <r>
      <rPr>
        <sz val="10"/>
        <color rgb="FF000000"/>
        <rFont val="微軟正黑體"/>
        <family val="2"/>
        <charset val="136"/>
      </rPr>
      <t>強制性社會安全</t>
    </r>
  </si>
  <si>
    <t>8400</t>
  </si>
  <si>
    <r>
      <rPr>
        <sz val="10"/>
        <color rgb="FF000000"/>
        <rFont val="微軟正黑體"/>
        <family val="2"/>
        <charset val="136"/>
      </rPr>
      <t>國際組織及外國機構</t>
    </r>
  </si>
  <si>
    <t>8510</t>
  </si>
  <si>
    <r>
      <rPr>
        <sz val="10"/>
        <color rgb="FF000000"/>
        <rFont val="微軟正黑體"/>
        <family val="2"/>
        <charset val="136"/>
      </rPr>
      <t>學前教育事業</t>
    </r>
  </si>
  <si>
    <t>8520</t>
  </si>
  <si>
    <r>
      <rPr>
        <sz val="10"/>
        <color rgb="FF000000"/>
        <rFont val="微軟正黑體"/>
        <family val="2"/>
        <charset val="136"/>
      </rPr>
      <t>小學</t>
    </r>
  </si>
  <si>
    <t>8530</t>
  </si>
  <si>
    <r>
      <rPr>
        <sz val="10"/>
        <color rgb="FF000000"/>
        <rFont val="微軟正黑體"/>
        <family val="2"/>
        <charset val="136"/>
      </rPr>
      <t>中學</t>
    </r>
  </si>
  <si>
    <r>
      <rPr>
        <sz val="10"/>
        <color rgb="FF000000"/>
        <rFont val="微軟正黑體"/>
        <family val="2"/>
        <charset val="136"/>
      </rPr>
      <t>職業學校</t>
    </r>
  </si>
  <si>
    <t>8550</t>
  </si>
  <si>
    <r>
      <rPr>
        <sz val="10"/>
        <color rgb="FF000000"/>
        <rFont val="微軟正黑體"/>
        <family val="2"/>
        <charset val="136"/>
      </rPr>
      <t>大專校院</t>
    </r>
  </si>
  <si>
    <t>8560</t>
  </si>
  <si>
    <r>
      <rPr>
        <sz val="10"/>
        <color rgb="FF000000"/>
        <rFont val="微軟正黑體"/>
        <family val="2"/>
        <charset val="136"/>
      </rPr>
      <t>特殊教育事業</t>
    </r>
  </si>
  <si>
    <t>8571</t>
  </si>
  <si>
    <r>
      <rPr>
        <sz val="10"/>
        <color rgb="FF000000"/>
        <rFont val="微軟正黑體"/>
        <family val="2"/>
        <charset val="136"/>
      </rPr>
      <t>外語教育服務業</t>
    </r>
  </si>
  <si>
    <t>8572</t>
  </si>
  <si>
    <r>
      <rPr>
        <sz val="10"/>
        <color rgb="FF000000"/>
        <rFont val="微軟正黑體"/>
        <family val="2"/>
        <charset val="136"/>
      </rPr>
      <t>藝術教育服務業</t>
    </r>
  </si>
  <si>
    <t>8573</t>
  </si>
  <si>
    <r>
      <rPr>
        <sz val="10"/>
        <color rgb="FF000000"/>
        <rFont val="微軟正黑體"/>
        <family val="2"/>
        <charset val="136"/>
      </rPr>
      <t>運動及休閒教育服務業</t>
    </r>
  </si>
  <si>
    <t>8574</t>
  </si>
  <si>
    <r>
      <rPr>
        <sz val="10"/>
        <color rgb="FF000000"/>
        <rFont val="微軟正黑體"/>
        <family val="2"/>
        <charset val="136"/>
      </rPr>
      <t>商業、資訊及專業管理教育服務業</t>
    </r>
  </si>
  <si>
    <t>8579</t>
  </si>
  <si>
    <r>
      <rPr>
        <sz val="10"/>
        <color rgb="FF000000"/>
        <rFont val="微軟正黑體"/>
        <family val="2"/>
        <charset val="136"/>
      </rPr>
      <t>未分類其他教育服務業</t>
    </r>
  </si>
  <si>
    <t>8580</t>
  </si>
  <si>
    <r>
      <rPr>
        <sz val="10"/>
        <color rgb="FF000000"/>
        <rFont val="微軟正黑體"/>
        <family val="2"/>
        <charset val="136"/>
      </rPr>
      <t>教育輔助服務業</t>
    </r>
  </si>
  <si>
    <t>8610</t>
  </si>
  <si>
    <r>
      <rPr>
        <sz val="10"/>
        <color rgb="FF000000"/>
        <rFont val="微軟正黑體"/>
        <family val="2"/>
        <charset val="136"/>
      </rPr>
      <t>醫院</t>
    </r>
  </si>
  <si>
    <t>8620</t>
  </si>
  <si>
    <r>
      <rPr>
        <sz val="10"/>
        <color rgb="FF000000"/>
        <rFont val="微軟正黑體"/>
        <family val="2"/>
        <charset val="136"/>
      </rPr>
      <t>診所</t>
    </r>
  </si>
  <si>
    <t>8691</t>
  </si>
  <si>
    <r>
      <rPr>
        <sz val="10"/>
        <color rgb="FF000000"/>
        <rFont val="微軟正黑體"/>
        <family val="2"/>
        <charset val="136"/>
      </rPr>
      <t>醫學檢驗服務業</t>
    </r>
  </si>
  <si>
    <t>8699</t>
  </si>
  <si>
    <r>
      <rPr>
        <sz val="10"/>
        <color rgb="FF000000"/>
        <rFont val="微軟正黑體"/>
        <family val="2"/>
        <charset val="136"/>
      </rPr>
      <t>未分類其他醫療保健服務業</t>
    </r>
  </si>
  <si>
    <t>8701</t>
  </si>
  <si>
    <r>
      <rPr>
        <sz val="10"/>
        <color rgb="FF000000"/>
        <rFont val="微軟正黑體"/>
        <family val="2"/>
        <charset val="136"/>
      </rPr>
      <t>護理照顧服務業</t>
    </r>
  </si>
  <si>
    <t>8702</t>
  </si>
  <si>
    <r>
      <rPr>
        <sz val="10"/>
        <color rgb="FF000000"/>
        <rFont val="微軟正黑體"/>
        <family val="2"/>
        <charset val="136"/>
      </rPr>
      <t>心智障礙及藥物濫用者居住照顧服務業</t>
    </r>
  </si>
  <si>
    <t>8703</t>
  </si>
  <si>
    <r>
      <rPr>
        <sz val="10"/>
        <color rgb="FF000000"/>
        <rFont val="微軟正黑體"/>
        <family val="2"/>
        <charset val="136"/>
      </rPr>
      <t>老人居住照顧服務業</t>
    </r>
  </si>
  <si>
    <t>8709</t>
  </si>
  <si>
    <r>
      <rPr>
        <sz val="10"/>
        <color rgb="FF000000"/>
        <rFont val="微軟正黑體"/>
        <family val="2"/>
        <charset val="136"/>
      </rPr>
      <t>其他居住照顧服務業</t>
    </r>
  </si>
  <si>
    <t>8801</t>
  </si>
  <si>
    <r>
      <rPr>
        <sz val="10"/>
        <color rgb="FF000000"/>
        <rFont val="微軟正黑體"/>
        <family val="2"/>
        <charset val="136"/>
      </rPr>
      <t>兒童及少年之社會工作服務業</t>
    </r>
  </si>
  <si>
    <t>8802</t>
  </si>
  <si>
    <r>
      <rPr>
        <sz val="10"/>
        <color rgb="FF000000"/>
        <rFont val="微軟正黑體"/>
        <family val="2"/>
        <charset val="136"/>
      </rPr>
      <t>老人之社會工作服務業</t>
    </r>
  </si>
  <si>
    <t>8803</t>
  </si>
  <si>
    <r>
      <rPr>
        <sz val="10"/>
        <color rgb="FF000000"/>
        <rFont val="微軟正黑體"/>
        <family val="2"/>
        <charset val="136"/>
      </rPr>
      <t>身心障礙者之社會工作服務業</t>
    </r>
  </si>
  <si>
    <t>8804</t>
  </si>
  <si>
    <r>
      <rPr>
        <sz val="10"/>
        <color rgb="FF000000"/>
        <rFont val="微軟正黑體"/>
        <family val="2"/>
        <charset val="136"/>
      </rPr>
      <t>婦女之社會工作服務業</t>
    </r>
  </si>
  <si>
    <t>8809</t>
  </si>
  <si>
    <r>
      <rPr>
        <sz val="10"/>
        <color rgb="FF000000"/>
        <rFont val="微軟正黑體"/>
        <family val="2"/>
        <charset val="136"/>
      </rPr>
      <t>未分類其他社會工作服務業</t>
    </r>
  </si>
  <si>
    <t>9010</t>
  </si>
  <si>
    <r>
      <rPr>
        <sz val="10"/>
        <color rgb="FF000000"/>
        <rFont val="微軟正黑體"/>
        <family val="2"/>
        <charset val="136"/>
      </rPr>
      <t>創作業</t>
    </r>
  </si>
  <si>
    <t>9020</t>
  </si>
  <si>
    <r>
      <rPr>
        <sz val="10"/>
        <color rgb="FF000000"/>
        <rFont val="微軟正黑體"/>
        <family val="2"/>
        <charset val="136"/>
      </rPr>
      <t>藝術表演業</t>
    </r>
  </si>
  <si>
    <t>9031</t>
  </si>
  <si>
    <r>
      <rPr>
        <sz val="10"/>
        <color rgb="FF000000"/>
        <rFont val="微軟正黑體"/>
        <family val="2"/>
        <charset val="136"/>
      </rPr>
      <t>藝術表演場所經營業</t>
    </r>
  </si>
  <si>
    <t>9039</t>
  </si>
  <si>
    <r>
      <rPr>
        <sz val="10"/>
        <color rgb="FF000000"/>
        <rFont val="微軟正黑體"/>
        <family val="2"/>
        <charset val="136"/>
      </rPr>
      <t>其他藝術表演輔助服務業</t>
    </r>
  </si>
  <si>
    <t>9101</t>
  </si>
  <si>
    <r>
      <rPr>
        <sz val="10"/>
        <color rgb="FF000000"/>
        <rFont val="微軟正黑體"/>
        <family val="2"/>
        <charset val="136"/>
      </rPr>
      <t>圖書館及檔案保存業</t>
    </r>
  </si>
  <si>
    <t>9102</t>
  </si>
  <si>
    <r>
      <rPr>
        <sz val="10"/>
        <color rgb="FF000000"/>
        <rFont val="微軟正黑體"/>
        <family val="2"/>
        <charset val="136"/>
      </rPr>
      <t>植物園、動物園及自然生態保護機構</t>
    </r>
  </si>
  <si>
    <t>9103</t>
  </si>
  <si>
    <r>
      <rPr>
        <sz val="10"/>
        <color rgb="FF000000"/>
        <rFont val="微軟正黑體"/>
        <family val="2"/>
        <charset val="136"/>
      </rPr>
      <t>博物館、歷史遺址及其他類似機構</t>
    </r>
  </si>
  <si>
    <t>9200</t>
  </si>
  <si>
    <r>
      <rPr>
        <sz val="10"/>
        <color rgb="FF000000"/>
        <rFont val="微軟正黑體"/>
        <family val="2"/>
        <charset val="136"/>
      </rPr>
      <t>博弈業</t>
    </r>
  </si>
  <si>
    <t>9311</t>
  </si>
  <si>
    <r>
      <rPr>
        <sz val="10"/>
        <color rgb="FF000000"/>
        <rFont val="微軟正黑體"/>
        <family val="2"/>
        <charset val="136"/>
      </rPr>
      <t>職業運動業</t>
    </r>
  </si>
  <si>
    <t>9312</t>
  </si>
  <si>
    <r>
      <rPr>
        <sz val="10"/>
        <color rgb="FF000000"/>
        <rFont val="微軟正黑體"/>
        <family val="2"/>
        <charset val="136"/>
      </rPr>
      <t>運動場館業</t>
    </r>
  </si>
  <si>
    <t>9319</t>
  </si>
  <si>
    <r>
      <rPr>
        <sz val="10"/>
        <color rgb="FF000000"/>
        <rFont val="微軟正黑體"/>
        <family val="2"/>
        <charset val="136"/>
      </rPr>
      <t>其他運動服務業</t>
    </r>
  </si>
  <si>
    <t>9321</t>
  </si>
  <si>
    <r>
      <rPr>
        <sz val="10"/>
        <color rgb="FF000000"/>
        <rFont val="微軟正黑體"/>
        <family val="2"/>
        <charset val="136"/>
      </rPr>
      <t>遊樂園及主題樂園</t>
    </r>
  </si>
  <si>
    <t>9322</t>
  </si>
  <si>
    <r>
      <rPr>
        <sz val="10"/>
        <color rgb="FF000000"/>
        <rFont val="微軟正黑體"/>
        <family val="2"/>
        <charset val="136"/>
      </rPr>
      <t>視聽及視唱業</t>
    </r>
  </si>
  <si>
    <t>9323</t>
  </si>
  <si>
    <r>
      <rPr>
        <sz val="10"/>
        <color rgb="FF000000"/>
        <rFont val="微軟正黑體"/>
        <family val="2"/>
        <charset val="136"/>
      </rPr>
      <t>特殊娛樂業</t>
    </r>
  </si>
  <si>
    <t>9324</t>
  </si>
  <si>
    <r>
      <rPr>
        <sz val="10"/>
        <color rgb="FF000000"/>
        <rFont val="微軟正黑體"/>
        <family val="2"/>
        <charset val="136"/>
      </rPr>
      <t>遊戲場業</t>
    </r>
  </si>
  <si>
    <t>9329</t>
  </si>
  <si>
    <r>
      <rPr>
        <sz val="10"/>
        <color rgb="FF000000"/>
        <rFont val="微軟正黑體"/>
        <family val="2"/>
        <charset val="136"/>
      </rPr>
      <t>其他娛樂及休閒服務業</t>
    </r>
  </si>
  <si>
    <t>9410</t>
  </si>
  <si>
    <r>
      <rPr>
        <sz val="10"/>
        <color rgb="FF000000"/>
        <rFont val="微軟正黑體"/>
        <family val="2"/>
        <charset val="136"/>
      </rPr>
      <t>宗教組織</t>
    </r>
  </si>
  <si>
    <t>9421</t>
  </si>
  <si>
    <r>
      <rPr>
        <sz val="10"/>
        <color rgb="FF000000"/>
        <rFont val="微軟正黑體"/>
        <family val="2"/>
        <charset val="136"/>
      </rPr>
      <t>工商業團體</t>
    </r>
  </si>
  <si>
    <t>9422</t>
  </si>
  <si>
    <r>
      <rPr>
        <sz val="10"/>
        <color rgb="FF000000"/>
        <rFont val="微軟正黑體"/>
        <family val="2"/>
        <charset val="136"/>
      </rPr>
      <t>專門職業團體</t>
    </r>
  </si>
  <si>
    <t>9423</t>
  </si>
  <si>
    <r>
      <rPr>
        <sz val="10"/>
        <color rgb="FF000000"/>
        <rFont val="微軟正黑體"/>
        <family val="2"/>
        <charset val="136"/>
      </rPr>
      <t>勞工團體</t>
    </r>
  </si>
  <si>
    <t>9424</t>
  </si>
  <si>
    <r>
      <rPr>
        <sz val="10"/>
        <color rgb="FF000000"/>
        <rFont val="微軟正黑體"/>
        <family val="2"/>
        <charset val="136"/>
      </rPr>
      <t>農民團體</t>
    </r>
  </si>
  <si>
    <t>9491</t>
  </si>
  <si>
    <r>
      <rPr>
        <sz val="10"/>
        <color rgb="FF000000"/>
        <rFont val="微軟正黑體"/>
        <family val="2"/>
        <charset val="136"/>
      </rPr>
      <t>政治團體</t>
    </r>
  </si>
  <si>
    <t>9499</t>
  </si>
  <si>
    <r>
      <rPr>
        <sz val="10"/>
        <color rgb="FF000000"/>
        <rFont val="微軟正黑體"/>
        <family val="2"/>
        <charset val="136"/>
      </rPr>
      <t>未分類其他組織</t>
    </r>
  </si>
  <si>
    <t>9511</t>
  </si>
  <si>
    <r>
      <rPr>
        <sz val="10"/>
        <color rgb="FF000000"/>
        <rFont val="微軟正黑體"/>
        <family val="2"/>
        <charset val="136"/>
      </rPr>
      <t>汽車維修業</t>
    </r>
  </si>
  <si>
    <t>9512</t>
  </si>
  <si>
    <r>
      <rPr>
        <sz val="10"/>
        <color rgb="FF000000"/>
        <rFont val="微軟正黑體"/>
        <family val="2"/>
        <charset val="136"/>
      </rPr>
      <t>汽車美容業</t>
    </r>
  </si>
  <si>
    <t>9521</t>
  </si>
  <si>
    <r>
      <rPr>
        <sz val="10"/>
        <color rgb="FF000000"/>
        <rFont val="微軟正黑體"/>
        <family val="2"/>
        <charset val="136"/>
      </rPr>
      <t>電腦及其週邊設備修理業</t>
    </r>
  </si>
  <si>
    <t>9522</t>
  </si>
  <si>
    <r>
      <rPr>
        <sz val="10"/>
        <color rgb="FF000000"/>
        <rFont val="微軟正黑體"/>
        <family val="2"/>
        <charset val="136"/>
      </rPr>
      <t>通訊傳播設備修理業</t>
    </r>
  </si>
  <si>
    <t>9523</t>
  </si>
  <si>
    <r>
      <rPr>
        <sz val="10"/>
        <color rgb="FF000000"/>
        <rFont val="微軟正黑體"/>
        <family val="2"/>
        <charset val="136"/>
      </rPr>
      <t>視聽電子產品及家用電器修理業</t>
    </r>
  </si>
  <si>
    <t>9591</t>
  </si>
  <si>
    <r>
      <rPr>
        <sz val="10"/>
        <color rgb="FF000000"/>
        <rFont val="微軟正黑體"/>
        <family val="2"/>
        <charset val="136"/>
      </rPr>
      <t>機車維修業</t>
    </r>
  </si>
  <si>
    <t>9599</t>
  </si>
  <si>
    <r>
      <rPr>
        <sz val="10"/>
        <color rgb="FF000000"/>
        <rFont val="微軟正黑體"/>
        <family val="2"/>
        <charset val="136"/>
      </rPr>
      <t>未分類其他個人及家庭用品維修業</t>
    </r>
  </si>
  <si>
    <t>9610</t>
  </si>
  <si>
    <r>
      <rPr>
        <sz val="10"/>
        <color rgb="FF000000"/>
        <rFont val="微軟正黑體"/>
        <family val="2"/>
        <charset val="136"/>
      </rPr>
      <t>洗衣業</t>
    </r>
  </si>
  <si>
    <t>9620</t>
  </si>
  <si>
    <r>
      <rPr>
        <sz val="10"/>
        <color rgb="FF000000"/>
        <rFont val="微軟正黑體"/>
        <family val="2"/>
        <charset val="136"/>
      </rPr>
      <t>理髮及美容業</t>
    </r>
  </si>
  <si>
    <t>9630</t>
  </si>
  <si>
    <r>
      <rPr>
        <sz val="10"/>
        <color rgb="FF000000"/>
        <rFont val="微軟正黑體"/>
        <family val="2"/>
        <charset val="136"/>
      </rPr>
      <t>殯葬服務業</t>
    </r>
  </si>
  <si>
    <t>9640</t>
  </si>
  <si>
    <r>
      <rPr>
        <sz val="10"/>
        <color rgb="FF000000"/>
        <rFont val="微軟正黑體"/>
        <family val="2"/>
        <charset val="136"/>
      </rPr>
      <t>家事服務業</t>
    </r>
  </si>
  <si>
    <t>9690</t>
  </si>
  <si>
    <r>
      <rPr>
        <sz val="10"/>
        <color rgb="FF000000"/>
        <rFont val="微軟正黑體"/>
        <family val="2"/>
        <charset val="136"/>
      </rPr>
      <t>其他個人服務業</t>
    </r>
  </si>
  <si>
    <t>購買產品及服務</t>
  </si>
  <si>
    <t>資本物品</t>
  </si>
  <si>
    <t>組織購買資本物品產品與服務之原料開採、製造、運輸產生的排放</t>
  </si>
  <si>
    <t>營運產生之廢棄物處理</t>
  </si>
  <si>
    <t>組織營運衍生的廢棄物處理排放</t>
  </si>
  <si>
    <t>上游租賃資產</t>
  </si>
  <si>
    <t>組織（承租者）租賃資產的排放（未列入類別一、類別二），由承租者報告</t>
  </si>
  <si>
    <t>售出產品之加工</t>
  </si>
  <si>
    <t>下游製造商加工組織售出產品產生的排放</t>
  </si>
  <si>
    <t>售出產品之使用</t>
  </si>
  <si>
    <t>使用組織售出產品產生的排放</t>
  </si>
  <si>
    <t>售出產品的最終處置</t>
  </si>
  <si>
    <t>組織售出產品的廢棄處理排放</t>
  </si>
  <si>
    <t>下游租賃資產</t>
  </si>
  <si>
    <t>組織（出租者）出租資產的排放（未列入類別一、類別二），由出租者報告</t>
  </si>
  <si>
    <t>連鎖/特許經銷（加盟）</t>
  </si>
  <si>
    <t>報告期間特許經銷排放（未列入類別一、類別二），由授權者報告</t>
  </si>
  <si>
    <t>投資</t>
  </si>
  <si>
    <t>報告期間投資（股權、債務、融資）產生的排放（未列入類別一、類別二）</t>
  </si>
  <si>
    <t>單位</t>
    <phoneticPr fontId="2" type="noConversion"/>
  </si>
  <si>
    <t>年活動數據</t>
    <phoneticPr fontId="2" type="noConversion"/>
  </si>
  <si>
    <t>年度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</si>
  <si>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</si>
  <si>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</si>
  <si>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</si>
  <si>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</si>
  <si>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</si>
  <si>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</si>
  <si>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</si>
  <si>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</si>
  <si>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</si>
  <si>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</si>
  <si>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</si>
  <si>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</si>
  <si>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年總量</t>
    <phoneticPr fontId="2" type="noConversion"/>
  </si>
  <si>
    <t>佐證資料</t>
    <phoneticPr fontId="2" type="noConversion"/>
  </si>
  <si>
    <t>行業</t>
    <phoneticPr fontId="2" type="noConversion"/>
  </si>
  <si>
    <t>排放係數</t>
    <phoneticPr fontId="2" type="noConversion"/>
  </si>
  <si>
    <t>溫室氣體</t>
    <phoneticPr fontId="2" type="noConversion"/>
  </si>
  <si>
    <t>係數單位</t>
    <phoneticPr fontId="2" type="noConversion"/>
  </si>
  <si>
    <t>排放量
(公噸/年)</t>
  </si>
  <si>
    <t>GWP</t>
  </si>
  <si>
    <t>是否屬於生質能源</t>
    <phoneticPr fontId="2" type="noConversion"/>
  </si>
  <si>
    <t>外購電力</t>
  </si>
  <si>
    <t>溫室氣體#1</t>
    <phoneticPr fontId="2" type="noConversion"/>
  </si>
  <si>
    <t>溫室氣體#1</t>
    <phoneticPr fontId="2" type="noConversion"/>
  </si>
  <si>
    <t>溫室氣體#2</t>
    <phoneticPr fontId="2" type="noConversion"/>
  </si>
  <si>
    <t>溫室氣體#3</t>
    <phoneticPr fontId="2" type="noConversion"/>
  </si>
  <si>
    <t>溫室氣體#2</t>
    <phoneticPr fontId="2" type="noConversion"/>
  </si>
  <si>
    <t>溫室氣體排放係數管理表6.0.4版</t>
  </si>
  <si>
    <t>數值</t>
    <phoneticPr fontId="2" type="noConversion"/>
  </si>
  <si>
    <t>單位</t>
    <phoneticPr fontId="2" type="noConversion"/>
  </si>
  <si>
    <t>來源分類</t>
    <phoneticPr fontId="2" type="noConversion"/>
  </si>
  <si>
    <t>來源說明</t>
    <phoneticPr fontId="2" type="noConversion"/>
  </si>
  <si>
    <t>溫室氣體排放係數管理表6.0.4版，"移動源，車用汽油"</t>
  </si>
  <si>
    <t>活動數據種類等級</t>
    <phoneticPr fontId="2" type="noConversion"/>
  </si>
  <si>
    <t>活動數據可信種類
(儀器校正誤差等級)</t>
    <phoneticPr fontId="2" type="noConversion"/>
  </si>
  <si>
    <t>原燃物料或產品</t>
    <phoneticPr fontId="2" type="noConversion"/>
  </si>
  <si>
    <t>活動數據可信等級</t>
    <phoneticPr fontId="2" type="noConversion"/>
  </si>
  <si>
    <t>排放係數種類</t>
    <phoneticPr fontId="2" type="noConversion"/>
  </si>
  <si>
    <t>係數種類等級</t>
    <phoneticPr fontId="2" type="noConversion"/>
  </si>
  <si>
    <t>單一排放源數據誤差等級</t>
    <phoneticPr fontId="2" type="noConversion"/>
  </si>
  <si>
    <t>評分區間範圍</t>
    <phoneticPr fontId="2" type="noConversion"/>
  </si>
  <si>
    <t>排放量佔比加權平均</t>
    <phoneticPr fontId="2" type="noConversion"/>
  </si>
  <si>
    <t>活動數據種類</t>
    <phoneticPr fontId="2" type="noConversion"/>
  </si>
  <si>
    <t>製程名稱</t>
    <phoneticPr fontId="2" type="noConversion"/>
  </si>
  <si>
    <t>單一排放源不確定性</t>
    <phoneticPr fontId="2" type="noConversion"/>
  </si>
  <si>
    <t>數據
來源</t>
    <phoneticPr fontId="2" type="noConversion"/>
  </si>
  <si>
    <t>係數不確定性資料來源</t>
    <phoneticPr fontId="2" type="noConversion"/>
  </si>
  <si>
    <t>單一溫室氣體不確定性</t>
    <phoneticPr fontId="2" type="noConversion"/>
  </si>
  <si>
    <t>-</t>
  </si>
  <si>
    <r>
      <t>CO</t>
    </r>
    <r>
      <rPr>
        <b/>
        <vertAlign val="subscript"/>
        <sz val="12"/>
        <color rgb="FF000000"/>
        <rFont val="Times New Roman"/>
        <family val="1"/>
      </rPr>
      <t>2</t>
    </r>
  </si>
  <si>
    <r>
      <t>CH</t>
    </r>
    <r>
      <rPr>
        <b/>
        <vertAlign val="subscript"/>
        <sz val="12"/>
        <color rgb="FF000000"/>
        <rFont val="Times New Roman"/>
        <family val="1"/>
      </rPr>
      <t>4</t>
    </r>
  </si>
  <si>
    <r>
      <t>N</t>
    </r>
    <r>
      <rPr>
        <b/>
        <vertAlign val="subscript"/>
        <sz val="12"/>
        <color rgb="FF000000"/>
        <rFont val="Times New Roman"/>
        <family val="1"/>
      </rPr>
      <t>2</t>
    </r>
    <r>
      <rPr>
        <b/>
        <sz val="12"/>
        <color rgb="FF000000"/>
        <rFont val="Times New Roman"/>
        <family val="1"/>
      </rPr>
      <t>O</t>
    </r>
  </si>
  <si>
    <t>HFCs</t>
  </si>
  <si>
    <t>PFCs</t>
  </si>
  <si>
    <r>
      <t>SF</t>
    </r>
    <r>
      <rPr>
        <b/>
        <vertAlign val="subscript"/>
        <sz val="12"/>
        <color rgb="FF000000"/>
        <rFont val="Times New Roman"/>
        <family val="1"/>
      </rPr>
      <t>6</t>
    </r>
  </si>
  <si>
    <r>
      <t>NF</t>
    </r>
    <r>
      <rPr>
        <b/>
        <vertAlign val="subscript"/>
        <sz val="12"/>
        <color rgb="FF000000"/>
        <rFont val="Times New Roman"/>
        <family val="1"/>
      </rPr>
      <t>3</t>
    </r>
  </si>
  <si>
    <r>
      <rPr>
        <b/>
        <sz val="12"/>
        <color rgb="FF000000"/>
        <rFont val="微軟正黑體"/>
        <family val="2"/>
        <charset val="136"/>
      </rPr>
      <t>排放當量</t>
    </r>
    <r>
      <rPr>
        <b/>
        <sz val="12"/>
        <color rgb="FF000000"/>
        <rFont val="微軟正黑體"/>
        <family val="2"/>
        <charset val="136"/>
      </rPr>
      <t xml:space="preserve">
</t>
    </r>
    <r>
      <rPr>
        <b/>
        <sz val="12"/>
        <color rgb="FF000000"/>
        <rFont val="Times New Roman"/>
        <family val="1"/>
      </rPr>
      <t>(</t>
    </r>
    <r>
      <rPr>
        <b/>
        <sz val="12"/>
        <color rgb="FF000000"/>
        <rFont val="微軟正黑體"/>
        <family val="2"/>
        <charset val="136"/>
      </rPr>
      <t>公噸</t>
    </r>
    <r>
      <rPr>
        <b/>
        <sz val="12"/>
        <color rgb="FF000000"/>
        <rFont val="Times New Roman"/>
        <family val="1"/>
      </rPr>
      <t>CO</t>
    </r>
    <r>
      <rPr>
        <b/>
        <vertAlign val="subscript"/>
        <sz val="12"/>
        <color rgb="FF000000"/>
        <rFont val="Times New Roman"/>
        <family val="1"/>
      </rPr>
      <t>2</t>
    </r>
    <r>
      <rPr>
        <b/>
        <sz val="12"/>
        <color rgb="FF000000"/>
        <rFont val="Times New Roman"/>
        <family val="1"/>
      </rPr>
      <t>e/</t>
    </r>
    <r>
      <rPr>
        <b/>
        <sz val="12"/>
        <color rgb="FF000000"/>
        <rFont val="微軟正黑體"/>
        <family val="2"/>
        <charset val="136"/>
      </rPr>
      <t>年</t>
    </r>
    <r>
      <rPr>
        <b/>
        <sz val="12"/>
        <color rgb="FF000000"/>
        <rFont val="Times New Roman"/>
        <family val="1"/>
      </rPr>
      <t>)</t>
    </r>
  </si>
  <si>
    <r>
      <rPr>
        <b/>
        <sz val="12"/>
        <color rgb="FF000000"/>
        <rFont val="微軟正黑體"/>
        <family val="2"/>
        <charset val="136"/>
      </rPr>
      <t>氣體別占比</t>
    </r>
    <r>
      <rPr>
        <b/>
        <sz val="12"/>
        <color rgb="FF000000"/>
        <rFont val="微軟正黑體"/>
        <family val="2"/>
        <charset val="136"/>
      </rPr>
      <t xml:space="preserve">
</t>
    </r>
    <r>
      <rPr>
        <b/>
        <sz val="12"/>
        <color rgb="FF000000"/>
        <rFont val="Times New Roman"/>
        <family val="1"/>
      </rPr>
      <t>(</t>
    </r>
    <r>
      <rPr>
        <b/>
        <sz val="12"/>
        <color rgb="FF000000"/>
        <rFont val="微軟正黑體"/>
        <family val="2"/>
        <charset val="136"/>
      </rPr>
      <t>％</t>
    </r>
    <r>
      <rPr>
        <b/>
        <sz val="12"/>
        <color rgb="FF000000"/>
        <rFont val="Times New Roman"/>
        <family val="1"/>
      </rPr>
      <t>)</t>
    </r>
  </si>
  <si>
    <t>SF6</t>
  </si>
  <si>
    <r>
      <rPr>
        <b/>
        <sz val="12"/>
        <color rgb="FF000000"/>
        <rFont val="微軟正黑體"/>
        <family val="2"/>
        <charset val="136"/>
      </rPr>
      <t>等級</t>
    </r>
  </si>
  <si>
    <r>
      <rPr>
        <b/>
        <sz val="12"/>
        <color rgb="FF000000"/>
        <rFont val="微軟正黑體"/>
        <family val="2"/>
        <charset val="136"/>
      </rPr>
      <t>第一級</t>
    </r>
  </si>
  <si>
    <r>
      <rPr>
        <b/>
        <sz val="12"/>
        <color rgb="FF000000"/>
        <rFont val="微軟正黑體"/>
        <family val="2"/>
        <charset val="136"/>
      </rPr>
      <t>第二級</t>
    </r>
  </si>
  <si>
    <r>
      <rPr>
        <b/>
        <sz val="12"/>
        <color rgb="FF000000"/>
        <rFont val="微軟正黑體"/>
        <family val="2"/>
        <charset val="136"/>
      </rPr>
      <t>第三級</t>
    </r>
  </si>
  <si>
    <t>進行不確定性評估之排放量絕對值加總</t>
  </si>
  <si>
    <t>排放總量絕對值加總</t>
  </si>
  <si>
    <r>
      <rPr>
        <b/>
        <sz val="12"/>
        <color rgb="FF000000"/>
        <rFont val="微軟正黑體"/>
        <family val="2"/>
        <charset val="136"/>
      </rPr>
      <t>本清冊之總不確定性</t>
    </r>
  </si>
  <si>
    <r>
      <rPr>
        <b/>
        <sz val="12"/>
        <color rgb="FF000000"/>
        <rFont val="微軟正黑體"/>
        <family val="2"/>
        <charset val="136"/>
      </rPr>
      <t>評分範圍</t>
    </r>
  </si>
  <si>
    <r>
      <t>X&lt;10</t>
    </r>
    <r>
      <rPr>
        <b/>
        <sz val="12"/>
        <color rgb="FF000000"/>
        <rFont val="微軟正黑體"/>
        <family val="2"/>
        <charset val="136"/>
      </rPr>
      <t>分</t>
    </r>
  </si>
  <si>
    <r>
      <t>10</t>
    </r>
    <r>
      <rPr>
        <b/>
        <sz val="12"/>
        <color rgb="FF000000"/>
        <rFont val="微軟正黑體"/>
        <family val="2"/>
        <charset val="136"/>
      </rPr>
      <t>分≦</t>
    </r>
    <r>
      <rPr>
        <b/>
        <sz val="12"/>
        <color rgb="FF000000"/>
        <rFont val="Times New Roman"/>
        <family val="1"/>
      </rPr>
      <t>X&lt;19</t>
    </r>
    <r>
      <rPr>
        <b/>
        <sz val="12"/>
        <color rgb="FF000000"/>
        <rFont val="微軟正黑體"/>
        <family val="2"/>
        <charset val="136"/>
      </rPr>
      <t>分</t>
    </r>
  </si>
  <si>
    <r>
      <t>19</t>
    </r>
    <r>
      <rPr>
        <b/>
        <sz val="12"/>
        <color rgb="FF000000"/>
        <rFont val="微軟正黑體"/>
        <family val="2"/>
        <charset val="136"/>
      </rPr>
      <t>≦</t>
    </r>
    <r>
      <rPr>
        <b/>
        <sz val="12"/>
        <color rgb="FF000000"/>
        <rFont val="Times New Roman"/>
        <family val="1"/>
      </rPr>
      <t>X</t>
    </r>
    <r>
      <rPr>
        <b/>
        <sz val="12"/>
        <color rgb="FF000000"/>
        <rFont val="微軟正黑體"/>
        <family val="2"/>
        <charset val="136"/>
      </rPr>
      <t>≦</t>
    </r>
    <r>
      <rPr>
        <b/>
        <sz val="12"/>
        <color rgb="FF000000"/>
        <rFont val="Times New Roman"/>
        <family val="1"/>
      </rPr>
      <t>27</t>
    </r>
    <r>
      <rPr>
        <b/>
        <sz val="12"/>
        <color rgb="FF000000"/>
        <rFont val="微軟正黑體"/>
        <family val="2"/>
        <charset val="136"/>
      </rPr>
      <t>分</t>
    </r>
  </si>
  <si>
    <r>
      <rPr>
        <b/>
        <sz val="12"/>
        <color rgb="FF000000"/>
        <rFont val="微軟正黑體"/>
        <family val="2"/>
        <charset val="136"/>
      </rPr>
      <t>個數</t>
    </r>
  </si>
  <si>
    <r>
      <rPr>
        <b/>
        <sz val="12"/>
        <color rgb="FF000000"/>
        <rFont val="微軟正黑體"/>
        <family val="2"/>
        <charset val="136"/>
      </rPr>
      <t>進行不確定性評估之排放量佔總排放量之比例</t>
    </r>
  </si>
  <si>
    <r>
      <t>95%</t>
    </r>
    <r>
      <rPr>
        <b/>
        <sz val="12"/>
        <color rgb="FF000000"/>
        <rFont val="微軟正黑體"/>
        <family val="2"/>
        <charset val="136"/>
      </rPr>
      <t>信賴區間下限</t>
    </r>
  </si>
  <si>
    <r>
      <t>95%</t>
    </r>
    <r>
      <rPr>
        <b/>
        <sz val="12"/>
        <color rgb="FF000000"/>
        <rFont val="微軟正黑體"/>
        <family val="2"/>
        <charset val="136"/>
      </rPr>
      <t>信賴區間上限</t>
    </r>
  </si>
  <si>
    <r>
      <rPr>
        <b/>
        <sz val="12"/>
        <color rgb="FF000000"/>
        <rFont val="微軟正黑體"/>
        <family val="2"/>
        <charset val="136"/>
      </rPr>
      <t>清冊等級總平均分數</t>
    </r>
  </si>
  <si>
    <r>
      <rPr>
        <b/>
        <sz val="12"/>
        <color rgb="FF000000"/>
        <rFont val="微軟正黑體"/>
        <family val="2"/>
        <charset val="136"/>
      </rPr>
      <t>清冊級別</t>
    </r>
  </si>
  <si>
    <t>統計用計算數值</t>
    <phoneticPr fontId="2" type="noConversion"/>
  </si>
  <si>
    <r>
      <rPr>
        <b/>
        <sz val="12"/>
        <rFont val="微軟正黑體"/>
        <family val="2"/>
        <charset val="136"/>
      </rPr>
      <t>類別</t>
    </r>
    <r>
      <rPr>
        <b/>
        <sz val="12"/>
        <rFont val="Times New Roman"/>
        <family val="1"/>
      </rPr>
      <t>1</t>
    </r>
    <phoneticPr fontId="24" type="noConversion"/>
  </si>
  <si>
    <r>
      <rPr>
        <b/>
        <sz val="12"/>
        <rFont val="微軟正黑體"/>
        <family val="2"/>
        <charset val="136"/>
      </rPr>
      <t>類別</t>
    </r>
    <r>
      <rPr>
        <b/>
        <sz val="12"/>
        <rFont val="Times New Roman"/>
        <family val="1"/>
      </rPr>
      <t>2</t>
    </r>
    <phoneticPr fontId="24" type="noConversion"/>
  </si>
  <si>
    <r>
      <rPr>
        <b/>
        <sz val="12"/>
        <rFont val="微軟正黑體"/>
        <family val="2"/>
        <charset val="136"/>
      </rPr>
      <t>類別</t>
    </r>
    <r>
      <rPr>
        <b/>
        <sz val="12"/>
        <rFont val="Times New Roman"/>
        <family val="1"/>
      </rPr>
      <t>3</t>
    </r>
    <phoneticPr fontId="24" type="noConversion"/>
  </si>
  <si>
    <t>類別4</t>
    <phoneticPr fontId="24" type="noConversion"/>
  </si>
  <si>
    <r>
      <rPr>
        <b/>
        <sz val="12"/>
        <rFont val="微軟正黑體"/>
        <family val="2"/>
        <charset val="136"/>
      </rPr>
      <t>固定排放</t>
    </r>
    <phoneticPr fontId="24" type="noConversion"/>
  </si>
  <si>
    <r>
      <rPr>
        <b/>
        <sz val="12"/>
        <rFont val="微軟正黑體"/>
        <family val="2"/>
        <charset val="136"/>
      </rPr>
      <t>製程排放</t>
    </r>
    <phoneticPr fontId="24" type="noConversion"/>
  </si>
  <si>
    <r>
      <rPr>
        <b/>
        <sz val="12"/>
        <rFont val="微軟正黑體"/>
        <family val="2"/>
        <charset val="136"/>
      </rPr>
      <t>移動排放</t>
    </r>
    <phoneticPr fontId="24" type="noConversion"/>
  </si>
  <si>
    <r>
      <rPr>
        <b/>
        <sz val="12"/>
        <rFont val="微軟正黑體"/>
        <family val="2"/>
        <charset val="136"/>
      </rPr>
      <t>逸散排放</t>
    </r>
    <phoneticPr fontId="24" type="noConversion"/>
  </si>
  <si>
    <t>運輸之間接排放</t>
    <phoneticPr fontId="24" type="noConversion"/>
  </si>
  <si>
    <t>上游之間接排放</t>
    <phoneticPr fontId="24" type="noConversion"/>
  </si>
  <si>
    <t>下游之間接排放</t>
    <phoneticPr fontId="24" type="noConversion"/>
  </si>
  <si>
    <r>
      <rPr>
        <b/>
        <sz val="12"/>
        <rFont val="微軟正黑體"/>
        <family val="2"/>
        <charset val="136"/>
      </rPr>
      <t>其他間接排放</t>
    </r>
    <phoneticPr fontId="24" type="noConversion"/>
  </si>
  <si>
    <r>
      <rPr>
        <b/>
        <sz val="12"/>
        <rFont val="微軟正黑體"/>
        <family val="2"/>
        <charset val="136"/>
      </rPr>
      <t xml:space="preserve">排放當量
</t>
    </r>
    <r>
      <rPr>
        <b/>
        <sz val="12"/>
        <rFont val="Times New Roman"/>
        <family val="1"/>
      </rPr>
      <t>(</t>
    </r>
    <r>
      <rPr>
        <b/>
        <sz val="12"/>
        <rFont val="微軟正黑體"/>
        <family val="2"/>
        <charset val="136"/>
      </rPr>
      <t>公噸</t>
    </r>
    <r>
      <rPr>
        <b/>
        <sz val="12"/>
        <rFont val="Times New Roman"/>
        <family val="1"/>
      </rPr>
      <t>CO</t>
    </r>
    <r>
      <rPr>
        <b/>
        <vertAlign val="subscript"/>
        <sz val="12"/>
        <rFont val="Times New Roman"/>
        <family val="1"/>
      </rPr>
      <t>2</t>
    </r>
    <r>
      <rPr>
        <b/>
        <sz val="12"/>
        <rFont val="Times New Roman"/>
        <family val="1"/>
      </rPr>
      <t>e/</t>
    </r>
    <r>
      <rPr>
        <b/>
        <sz val="12"/>
        <rFont val="微軟正黑體"/>
        <family val="2"/>
        <charset val="136"/>
      </rPr>
      <t>年</t>
    </r>
    <r>
      <rPr>
        <b/>
        <sz val="12"/>
        <rFont val="Times New Roman"/>
        <family val="1"/>
      </rPr>
      <t>)</t>
    </r>
    <phoneticPr fontId="24" type="noConversion"/>
  </si>
  <si>
    <t>類別一七種溫室氣體年總排放當量</t>
    <phoneticPr fontId="2" type="noConversion"/>
  </si>
  <si>
    <r>
      <rPr>
        <b/>
        <sz val="12"/>
        <rFont val="微軟正黑體"/>
        <family val="2"/>
        <charset val="136"/>
      </rPr>
      <t xml:space="preserve">排放占比
</t>
    </r>
    <r>
      <rPr>
        <b/>
        <sz val="12"/>
        <rFont val="Times New Roman"/>
        <family val="1"/>
      </rPr>
      <t>(</t>
    </r>
    <r>
      <rPr>
        <b/>
        <sz val="12"/>
        <rFont val="微軟正黑體"/>
        <family val="2"/>
        <charset val="136"/>
      </rPr>
      <t>％</t>
    </r>
    <r>
      <rPr>
        <b/>
        <sz val="12"/>
        <rFont val="Times New Roman"/>
        <family val="1"/>
      </rPr>
      <t>)</t>
    </r>
    <phoneticPr fontId="24" type="noConversion"/>
  </si>
  <si>
    <t>彙整表二、類別一七大溫室氣體排放量統計表</t>
    <phoneticPr fontId="2" type="noConversion"/>
  </si>
  <si>
    <t>彙整表四、全廠溫室氣體數據等級評分結果</t>
    <phoneticPr fontId="2" type="noConversion"/>
  </si>
  <si>
    <t>彙整表三、全廠溫室氣體類別及類別一排放型式排放量統計表</t>
    <phoneticPr fontId="2" type="noConversion"/>
  </si>
  <si>
    <t>彙整表五、溫室氣體不確定性量化評估結果</t>
    <phoneticPr fontId="2" type="noConversion"/>
  </si>
  <si>
    <t>V</t>
    <phoneticPr fontId="2" type="noConversion"/>
  </si>
  <si>
    <t>廠區歸屬</t>
  </si>
  <si>
    <r>
      <t>單一排放源排放當量小計(CO</t>
    </r>
    <r>
      <rPr>
        <b/>
        <vertAlign val="subscript"/>
        <sz val="12"/>
        <rFont val="微軟正黑體"/>
        <family val="2"/>
        <charset val="136"/>
      </rPr>
      <t>2</t>
    </r>
    <r>
      <rPr>
        <b/>
        <sz val="12"/>
        <rFont val="微軟正黑體"/>
        <family val="2"/>
        <charset val="136"/>
      </rPr>
      <t>e公噸/年)</t>
    </r>
    <phoneticPr fontId="2" type="noConversion"/>
  </si>
  <si>
    <r>
      <t>排放當量
(公噸CO</t>
    </r>
    <r>
      <rPr>
        <vertAlign val="subscript"/>
        <sz val="12"/>
        <color theme="1"/>
        <rFont val="微軟正黑體"/>
        <family val="2"/>
        <charset val="136"/>
      </rPr>
      <t>2</t>
    </r>
    <r>
      <rPr>
        <sz val="12"/>
        <color theme="1"/>
        <rFont val="微軟正黑體"/>
        <family val="2"/>
        <charset val="136"/>
      </rPr>
      <t>e/年)</t>
    </r>
    <phoneticPr fontId="2" type="noConversion"/>
  </si>
  <si>
    <t>a</t>
  </si>
  <si>
    <r>
      <t>CO</t>
    </r>
    <r>
      <rPr>
        <b/>
        <vertAlign val="subscript"/>
        <sz val="12"/>
        <color rgb="FF000080"/>
        <rFont val="Times New Roman"/>
        <family val="1"/>
      </rPr>
      <t>2</t>
    </r>
  </si>
  <si>
    <t>b</t>
  </si>
  <si>
    <r>
      <t>CH</t>
    </r>
    <r>
      <rPr>
        <b/>
        <vertAlign val="subscript"/>
        <sz val="12"/>
        <color rgb="FF000080"/>
        <rFont val="Times New Roman"/>
        <family val="1"/>
      </rPr>
      <t>4</t>
    </r>
  </si>
  <si>
    <t>c</t>
  </si>
  <si>
    <r>
      <t>N</t>
    </r>
    <r>
      <rPr>
        <b/>
        <vertAlign val="subscript"/>
        <sz val="12"/>
        <color rgb="FF000080"/>
        <rFont val="Times New Roman"/>
        <family val="1"/>
      </rPr>
      <t>2</t>
    </r>
    <r>
      <rPr>
        <b/>
        <sz val="12"/>
        <color rgb="FF000080"/>
        <rFont val="Times New Roman"/>
        <family val="1"/>
      </rPr>
      <t>O</t>
    </r>
  </si>
  <si>
    <t>d</t>
  </si>
  <si>
    <r>
      <t>HFC</t>
    </r>
    <r>
      <rPr>
        <b/>
        <vertAlign val="subscript"/>
        <sz val="12"/>
        <color rgb="FF000080"/>
        <rFont val="Times New Roman"/>
        <family val="1"/>
      </rPr>
      <t>S</t>
    </r>
  </si>
  <si>
    <t>e</t>
  </si>
  <si>
    <r>
      <t>PFC</t>
    </r>
    <r>
      <rPr>
        <b/>
        <vertAlign val="subscript"/>
        <sz val="12"/>
        <color rgb="FF000080"/>
        <rFont val="Times New Roman"/>
        <family val="1"/>
      </rPr>
      <t>S</t>
    </r>
  </si>
  <si>
    <t>f</t>
  </si>
  <si>
    <r>
      <t>SF</t>
    </r>
    <r>
      <rPr>
        <b/>
        <vertAlign val="subscript"/>
        <sz val="12"/>
        <color rgb="FF000080"/>
        <rFont val="Times New Roman"/>
        <family val="1"/>
      </rPr>
      <t>6</t>
    </r>
  </si>
  <si>
    <t>g</t>
  </si>
  <si>
    <r>
      <t>NF</t>
    </r>
    <r>
      <rPr>
        <b/>
        <vertAlign val="subscript"/>
        <sz val="12"/>
        <color rgb="FF000066"/>
        <rFont val="Times New Roman"/>
        <family val="1"/>
      </rPr>
      <t>3</t>
    </r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</si>
  <si>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</si>
  <si>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</si>
  <si>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</si>
  <si>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</si>
  <si>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</si>
  <si>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</si>
  <si>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</si>
  <si>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</si>
  <si>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</si>
  <si>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</si>
  <si>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</si>
  <si>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</si>
  <si>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</si>
  <si>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</si>
  <si>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</si>
  <si>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</si>
  <si>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</si>
  <si>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</si>
  <si>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</si>
  <si>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</si>
  <si>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</si>
  <si>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</si>
  <si>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</si>
  <si>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</si>
  <si>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</si>
  <si>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</si>
  <si>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</si>
  <si>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</si>
  <si>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</si>
  <si>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</si>
  <si>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</si>
  <si>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</si>
  <si>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</si>
  <si>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</si>
  <si>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</si>
  <si>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</si>
  <si>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</si>
  <si>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</si>
  <si>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</si>
  <si>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</si>
  <si>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</si>
  <si>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</si>
  <si>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</si>
  <si>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</si>
  <si>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</si>
  <si>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單一排放源占排放總量比(%)</t>
    <phoneticPr fontId="2" type="noConversion"/>
  </si>
  <si>
    <t>製程名稱</t>
    <phoneticPr fontId="2" type="noConversion"/>
  </si>
  <si>
    <t>排放源</t>
    <phoneticPr fontId="2" type="noConversion"/>
  </si>
  <si>
    <t>排放源</t>
    <phoneticPr fontId="2" type="noConversion"/>
  </si>
  <si>
    <r>
      <t>噸N</t>
    </r>
    <r>
      <rPr>
        <vertAlign val="subscript"/>
        <sz val="12"/>
        <color theme="1"/>
        <rFont val="微軟正黑體"/>
        <family val="2"/>
        <charset val="136"/>
      </rPr>
      <t>2</t>
    </r>
    <r>
      <rPr>
        <sz val="12"/>
        <color theme="1"/>
        <rFont val="微軟正黑體"/>
        <family val="2"/>
        <charset val="136"/>
      </rPr>
      <t>O/公秉</t>
    </r>
    <phoneticPr fontId="2" type="noConversion"/>
  </si>
  <si>
    <r>
      <t>N</t>
    </r>
    <r>
      <rPr>
        <b/>
        <vertAlign val="subscript"/>
        <sz val="12"/>
        <rFont val="微軟正黑體"/>
        <family val="2"/>
        <charset val="136"/>
      </rPr>
      <t>2</t>
    </r>
    <r>
      <rPr>
        <b/>
        <sz val="12"/>
        <rFont val="微軟正黑體"/>
        <family val="2"/>
        <charset val="136"/>
      </rPr>
      <t>O排放係數</t>
    </r>
    <phoneticPr fontId="2" type="noConversion"/>
  </si>
  <si>
    <r>
      <t>噸CH</t>
    </r>
    <r>
      <rPr>
        <vertAlign val="subscript"/>
        <sz val="12"/>
        <color theme="1"/>
        <rFont val="微軟正黑體"/>
        <family val="2"/>
        <charset val="136"/>
      </rPr>
      <t>4</t>
    </r>
    <r>
      <rPr>
        <sz val="12"/>
        <color theme="1"/>
        <rFont val="微軟正黑體"/>
        <family val="2"/>
        <charset val="136"/>
      </rPr>
      <t>/公秉</t>
    </r>
    <phoneticPr fontId="2" type="noConversion"/>
  </si>
  <si>
    <r>
      <t>CO</t>
    </r>
    <r>
      <rPr>
        <b/>
        <vertAlign val="subscript"/>
        <sz val="12"/>
        <rFont val="微軟正黑體"/>
        <family val="2"/>
        <charset val="136"/>
      </rPr>
      <t>2</t>
    </r>
    <r>
      <rPr>
        <b/>
        <sz val="12"/>
        <rFont val="微軟正黑體"/>
        <family val="2"/>
        <charset val="136"/>
      </rPr>
      <t>排放係數</t>
    </r>
    <phoneticPr fontId="2" type="noConversion"/>
  </si>
  <si>
    <r>
      <t>CH</t>
    </r>
    <r>
      <rPr>
        <b/>
        <vertAlign val="subscript"/>
        <sz val="12"/>
        <rFont val="微軟正黑體"/>
        <family val="2"/>
        <charset val="136"/>
      </rPr>
      <t>4</t>
    </r>
    <r>
      <rPr>
        <b/>
        <sz val="12"/>
        <rFont val="微軟正黑體"/>
        <family val="2"/>
        <charset val="136"/>
      </rPr>
      <t>排放係數</t>
    </r>
    <phoneticPr fontId="2" type="noConversion"/>
  </si>
  <si>
    <r>
      <t>噸CO</t>
    </r>
    <r>
      <rPr>
        <vertAlign val="subscript"/>
        <sz val="12"/>
        <color theme="1"/>
        <rFont val="微軟正黑體"/>
        <family val="2"/>
        <charset val="136"/>
      </rPr>
      <t>2</t>
    </r>
    <r>
      <rPr>
        <sz val="12"/>
        <color theme="1"/>
        <rFont val="微軟正黑體"/>
        <family val="2"/>
        <charset val="136"/>
      </rPr>
      <t>/公秉</t>
    </r>
    <phoneticPr fontId="2" type="noConversion"/>
  </si>
  <si>
    <t>溫室氣體排放係數管理表6.0.4版，"固定源，柴油"</t>
    <phoneticPr fontId="2" type="noConversion"/>
  </si>
  <si>
    <r>
      <rPr>
        <sz val="10"/>
        <color rgb="FF000000"/>
        <rFont val="標楷體"/>
        <family val="4"/>
        <charset val="136"/>
      </rPr>
      <t>代碼</t>
    </r>
  </si>
  <si>
    <r>
      <rPr>
        <sz val="10"/>
        <color rgb="FF000000"/>
        <rFont val="標楷體"/>
        <family val="4"/>
        <charset val="136"/>
      </rPr>
      <t>預設</t>
    </r>
    <r>
      <rPr>
        <sz val="10"/>
        <color rgb="FF000000"/>
        <rFont val="Times New Roman"/>
        <family val="1"/>
      </rPr>
      <t xml:space="preserve"> GWP </t>
    </r>
    <r>
      <rPr>
        <sz val="10"/>
        <color rgb="FF000000"/>
        <rFont val="標楷體"/>
        <family val="4"/>
        <charset val="136"/>
      </rPr>
      <t>值</t>
    </r>
  </si>
  <si>
    <r>
      <rPr>
        <sz val="10"/>
        <color rgb="FF000000"/>
        <rFont val="標楷體"/>
        <family val="4"/>
        <charset val="136"/>
      </rPr>
      <t>自訂</t>
    </r>
    <r>
      <rPr>
        <sz val="10"/>
        <color rgb="FF000000"/>
        <rFont val="Times New Roman"/>
        <family val="1"/>
      </rPr>
      <t xml:space="preserve"> GWP </t>
    </r>
    <r>
      <rPr>
        <sz val="10"/>
        <color rgb="FF000000"/>
        <rFont val="標楷體"/>
        <family val="4"/>
        <charset val="136"/>
      </rPr>
      <t>值</t>
    </r>
  </si>
  <si>
    <t>Montreal Protocol *</t>
  </si>
  <si>
    <r>
      <rPr>
        <sz val="10"/>
        <color rgb="FF000000"/>
        <rFont val="標楷體"/>
        <family val="4"/>
        <charset val="136"/>
      </rPr>
      <t>溫室氣體化學式</t>
    </r>
  </si>
  <si>
    <r>
      <t>IPCC</t>
    </r>
    <r>
      <rPr>
        <sz val="10"/>
        <color rgb="FF000000"/>
        <rFont val="標楷體"/>
        <family val="4"/>
        <charset val="136"/>
      </rPr>
      <t>第二次評估報告（</t>
    </r>
    <r>
      <rPr>
        <sz val="10"/>
        <color rgb="FF000000"/>
        <rFont val="Times New Roman"/>
        <family val="1"/>
      </rPr>
      <t>1995</t>
    </r>
    <r>
      <rPr>
        <sz val="10"/>
        <color rgb="FF000000"/>
        <rFont val="標楷體"/>
        <family val="4"/>
        <charset val="136"/>
      </rPr>
      <t>）</t>
    </r>
  </si>
  <si>
    <r>
      <t>IPCC</t>
    </r>
    <r>
      <rPr>
        <sz val="10"/>
        <color rgb="FF000000"/>
        <rFont val="標楷體"/>
        <family val="4"/>
        <charset val="136"/>
      </rPr>
      <t>第三次評估報告</t>
    </r>
    <r>
      <rPr>
        <sz val="10"/>
        <color rgb="FF000000"/>
        <rFont val="Times New Roman"/>
        <family val="1"/>
      </rPr>
      <t>(2001)</t>
    </r>
  </si>
  <si>
    <r>
      <t>IPCC</t>
    </r>
    <r>
      <rPr>
        <sz val="10"/>
        <color rgb="FF000000"/>
        <rFont val="標楷體"/>
        <family val="4"/>
        <charset val="136"/>
      </rPr>
      <t>第四次評估報告</t>
    </r>
    <r>
      <rPr>
        <sz val="10"/>
        <color rgb="FF000000"/>
        <rFont val="Times New Roman"/>
        <family val="1"/>
      </rPr>
      <t>(2007)</t>
    </r>
  </si>
  <si>
    <r>
      <t>IPCC</t>
    </r>
    <r>
      <rPr>
        <sz val="10"/>
        <color rgb="FF000000"/>
        <rFont val="標楷體"/>
        <family val="4"/>
        <charset val="136"/>
      </rPr>
      <t>第五次評估報告</t>
    </r>
    <r>
      <rPr>
        <sz val="10"/>
        <color rgb="FF000000"/>
        <rFont val="Times New Roman"/>
        <family val="1"/>
      </rPr>
      <t>(2013)</t>
    </r>
  </si>
  <si>
    <r>
      <rPr>
        <sz val="10"/>
        <color rgb="FF000000"/>
        <rFont val="標楷體"/>
        <family val="4"/>
        <charset val="136"/>
      </rPr>
      <t>備註</t>
    </r>
  </si>
  <si>
    <r>
      <rPr>
        <sz val="10"/>
        <color rgb="FF000000"/>
        <rFont val="標楷體"/>
        <family val="4"/>
        <charset val="136"/>
      </rPr>
      <t>數值</t>
    </r>
  </si>
  <si>
    <r>
      <rPr>
        <sz val="10"/>
        <color rgb="FF000000"/>
        <rFont val="標楷體"/>
        <family val="4"/>
        <charset val="136"/>
      </rPr>
      <t>來源</t>
    </r>
  </si>
  <si>
    <t>180014</t>
  </si>
  <si>
    <r>
      <t>CO2</t>
    </r>
    <r>
      <rPr>
        <sz val="10"/>
        <color rgb="FF000000"/>
        <rFont val="標楷體"/>
        <family val="4"/>
        <charset val="136"/>
      </rPr>
      <t>二氧化碳</t>
    </r>
  </si>
  <si>
    <t>180177</t>
  </si>
  <si>
    <r>
      <t>CH4</t>
    </r>
    <r>
      <rPr>
        <sz val="10"/>
        <color rgb="FF000000"/>
        <rFont val="標楷體"/>
        <family val="4"/>
        <charset val="136"/>
      </rPr>
      <t>甲烷</t>
    </r>
  </si>
  <si>
    <t>GG1802</t>
  </si>
  <si>
    <r>
      <t>N2O</t>
    </r>
    <r>
      <rPr>
        <sz val="10"/>
        <color rgb="FF000000"/>
        <rFont val="標楷體"/>
        <family val="4"/>
        <charset val="136"/>
      </rPr>
      <t>氧化亞氮</t>
    </r>
  </si>
  <si>
    <r>
      <t xml:space="preserve">Chlorofluorocarbons, </t>
    </r>
    <r>
      <rPr>
        <b/>
        <sz val="10"/>
        <color rgb="FF000000"/>
        <rFont val="標楷體"/>
        <family val="4"/>
        <charset val="136"/>
      </rPr>
      <t>氟氯碳化物</t>
    </r>
  </si>
  <si>
    <r>
      <t>CFC-11</t>
    </r>
    <r>
      <rPr>
        <sz val="10"/>
        <color rgb="FF0000FF"/>
        <rFont val="標楷體"/>
        <family val="4"/>
        <charset val="136"/>
      </rPr>
      <t>，</t>
    </r>
    <r>
      <rPr>
        <sz val="10"/>
        <color rgb="FF0000FF"/>
        <rFont val="Times New Roman"/>
        <family val="1"/>
      </rPr>
      <t>CCl3F </t>
    </r>
  </si>
  <si>
    <t>4,750 </t>
  </si>
  <si>
    <t>*</t>
  </si>
  <si>
    <r>
      <t>CFC-12</t>
    </r>
    <r>
      <rPr>
        <sz val="10"/>
        <color rgb="FF0000FF"/>
        <rFont val="標楷體"/>
        <family val="4"/>
        <charset val="136"/>
      </rPr>
      <t>，</t>
    </r>
    <r>
      <rPr>
        <sz val="10"/>
        <color rgb="FF0000FF"/>
        <rFont val="Times New Roman"/>
        <family val="1"/>
      </rPr>
      <t>CCl2F2 </t>
    </r>
  </si>
  <si>
    <t>10,900 </t>
  </si>
  <si>
    <r>
      <t>CFC-13</t>
    </r>
    <r>
      <rPr>
        <sz val="10"/>
        <color rgb="FF0000FF"/>
        <rFont val="標楷體"/>
        <family val="4"/>
        <charset val="136"/>
      </rPr>
      <t>，</t>
    </r>
    <r>
      <rPr>
        <sz val="10"/>
        <color rgb="FF0000FF"/>
        <rFont val="Times New Roman"/>
        <family val="1"/>
      </rPr>
      <t>CClF3 </t>
    </r>
  </si>
  <si>
    <t>14,400 </t>
  </si>
  <si>
    <r>
      <t>CFC-113</t>
    </r>
    <r>
      <rPr>
        <sz val="10"/>
        <color rgb="FF0000FF"/>
        <rFont val="標楷體"/>
        <family val="4"/>
        <charset val="136"/>
      </rPr>
      <t>，</t>
    </r>
    <r>
      <rPr>
        <sz val="10"/>
        <color rgb="FF0000FF"/>
        <rFont val="Times New Roman"/>
        <family val="1"/>
      </rPr>
      <t>CCl2FCClF2 </t>
    </r>
  </si>
  <si>
    <t>6,130 </t>
  </si>
  <si>
    <r>
      <t>CFC-114</t>
    </r>
    <r>
      <rPr>
        <sz val="10"/>
        <color rgb="FF0000FF"/>
        <rFont val="標楷體"/>
        <family val="4"/>
        <charset val="136"/>
      </rPr>
      <t>，</t>
    </r>
    <r>
      <rPr>
        <sz val="10"/>
        <color rgb="FF0000FF"/>
        <rFont val="Times New Roman"/>
        <family val="1"/>
      </rPr>
      <t>CClF2CClF2 </t>
    </r>
  </si>
  <si>
    <t>10,000 </t>
  </si>
  <si>
    <r>
      <t>CFC-115</t>
    </r>
    <r>
      <rPr>
        <sz val="10"/>
        <color rgb="FF0000FF"/>
        <rFont val="標楷體"/>
        <family val="4"/>
        <charset val="136"/>
      </rPr>
      <t>，</t>
    </r>
    <r>
      <rPr>
        <sz val="10"/>
        <color rgb="FF0000FF"/>
        <rFont val="Times New Roman"/>
        <family val="1"/>
      </rPr>
      <t>CClF2CF3 </t>
    </r>
  </si>
  <si>
    <t>7,370 </t>
  </si>
  <si>
    <r>
      <t xml:space="preserve">Hydrofluorocarbons, HFCs, </t>
    </r>
    <r>
      <rPr>
        <b/>
        <sz val="10"/>
        <color rgb="FF000000"/>
        <rFont val="標楷體"/>
        <family val="4"/>
        <charset val="136"/>
      </rPr>
      <t>氫氟碳化物</t>
    </r>
  </si>
  <si>
    <t>GG1840</t>
  </si>
  <si>
    <r>
      <t>HFC-23/R-23</t>
    </r>
    <r>
      <rPr>
        <sz val="10"/>
        <color rgb="FF000000"/>
        <rFont val="標楷體"/>
        <family val="4"/>
        <charset val="136"/>
      </rPr>
      <t>三氟甲烷，</t>
    </r>
    <r>
      <rPr>
        <sz val="10"/>
        <color rgb="FF000000"/>
        <rFont val="Times New Roman"/>
        <family val="1"/>
      </rPr>
      <t>CHF3</t>
    </r>
  </si>
  <si>
    <t>GG1839</t>
  </si>
  <si>
    <r>
      <t>HFC-32/R-32</t>
    </r>
    <r>
      <rPr>
        <sz val="10"/>
        <color rgb="FF000000"/>
        <rFont val="標楷體"/>
        <family val="4"/>
        <charset val="136"/>
      </rPr>
      <t>二氟甲烷，</t>
    </r>
    <r>
      <rPr>
        <sz val="10"/>
        <color rgb="FF000000"/>
        <rFont val="Times New Roman"/>
        <family val="1"/>
      </rPr>
      <t>CH2F2</t>
    </r>
  </si>
  <si>
    <t>GG1838</t>
  </si>
  <si>
    <r>
      <t>HFC-41</t>
    </r>
    <r>
      <rPr>
        <sz val="10"/>
        <color rgb="FF000000"/>
        <rFont val="標楷體"/>
        <family val="4"/>
        <charset val="136"/>
      </rPr>
      <t>一氟甲烷，</t>
    </r>
    <r>
      <rPr>
        <sz val="10"/>
        <color rgb="FF000000"/>
        <rFont val="Times New Roman"/>
        <family val="1"/>
      </rPr>
      <t>CH3F</t>
    </r>
  </si>
  <si>
    <t>GG1837</t>
  </si>
  <si>
    <r>
      <t>HFC-125/R-125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1,1,1,2,2-</t>
    </r>
    <r>
      <rPr>
        <sz val="10"/>
        <color rgb="FF000000"/>
        <rFont val="標楷體"/>
        <family val="4"/>
        <charset val="136"/>
      </rPr>
      <t>五氟乙烷，</t>
    </r>
    <r>
      <rPr>
        <sz val="10"/>
        <color rgb="FF000000"/>
        <rFont val="Times New Roman"/>
        <family val="1"/>
      </rPr>
      <t>C2HF5</t>
    </r>
  </si>
  <si>
    <t>GG1836</t>
  </si>
  <si>
    <r>
      <t>HFC-134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1,1,2,2-</t>
    </r>
    <r>
      <rPr>
        <sz val="10"/>
        <color rgb="FF000000"/>
        <rFont val="標楷體"/>
        <family val="4"/>
        <charset val="136"/>
      </rPr>
      <t>四氟乙烷，</t>
    </r>
    <r>
      <rPr>
        <sz val="10"/>
        <color rgb="FF000000"/>
        <rFont val="Times New Roman"/>
        <family val="1"/>
      </rPr>
      <t>C2H2F4</t>
    </r>
  </si>
  <si>
    <t>GG1835</t>
  </si>
  <si>
    <r>
      <t>HFC-134a/R-134a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1,1,1,2-</t>
    </r>
    <r>
      <rPr>
        <sz val="10"/>
        <color rgb="FF000000"/>
        <rFont val="標楷體"/>
        <family val="4"/>
        <charset val="136"/>
      </rPr>
      <t>四氟乙烷，</t>
    </r>
    <r>
      <rPr>
        <sz val="10"/>
        <color rgb="FF000000"/>
        <rFont val="Times New Roman"/>
        <family val="1"/>
      </rPr>
      <t>C2H2F4</t>
    </r>
  </si>
  <si>
    <t>GG1834</t>
  </si>
  <si>
    <r>
      <t>HFC-143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1,1,2-</t>
    </r>
    <r>
      <rPr>
        <sz val="10"/>
        <color rgb="FF000000"/>
        <rFont val="標楷體"/>
        <family val="4"/>
        <charset val="136"/>
      </rPr>
      <t>三氟乙烷，</t>
    </r>
    <r>
      <rPr>
        <sz val="10"/>
        <color rgb="FF000000"/>
        <rFont val="Times New Roman"/>
        <family val="1"/>
      </rPr>
      <t>CHF2CH2F</t>
    </r>
  </si>
  <si>
    <t>GG1833</t>
  </si>
  <si>
    <r>
      <t>HFC-143a/R-143a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1,1,1-</t>
    </r>
    <r>
      <rPr>
        <sz val="10"/>
        <color rgb="FF000000"/>
        <rFont val="標楷體"/>
        <family val="4"/>
        <charset val="136"/>
      </rPr>
      <t>三氟乙烷，</t>
    </r>
    <r>
      <rPr>
        <sz val="10"/>
        <color rgb="FF000000"/>
        <rFont val="Times New Roman"/>
        <family val="1"/>
      </rPr>
      <t>C2H3F3</t>
    </r>
  </si>
  <si>
    <t>GG1832</t>
  </si>
  <si>
    <r>
      <t>HFC-152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1,2-</t>
    </r>
    <r>
      <rPr>
        <sz val="10"/>
        <color rgb="FF000000"/>
        <rFont val="標楷體"/>
        <family val="4"/>
        <charset val="136"/>
      </rPr>
      <t>二氟乙烷，</t>
    </r>
    <r>
      <rPr>
        <sz val="10"/>
        <color rgb="FF000000"/>
        <rFont val="Times New Roman"/>
        <family val="1"/>
      </rPr>
      <t>CH2FCH2F</t>
    </r>
  </si>
  <si>
    <r>
      <rPr>
        <sz val="10"/>
        <color rgb="FF000000"/>
        <rFont val="標楷體"/>
        <family val="4"/>
        <charset val="136"/>
      </rPr>
      <t>─</t>
    </r>
  </si>
  <si>
    <t>GG1831</t>
  </si>
  <si>
    <r>
      <t>HFC-152a/R-152a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1,1-</t>
    </r>
    <r>
      <rPr>
        <sz val="10"/>
        <color rgb="FF000000"/>
        <rFont val="標楷體"/>
        <family val="4"/>
        <charset val="136"/>
      </rPr>
      <t>二氟乙烷，</t>
    </r>
    <r>
      <rPr>
        <sz val="10"/>
        <color rgb="FF000000"/>
        <rFont val="Times New Roman"/>
        <family val="1"/>
      </rPr>
      <t>C2H4F2</t>
    </r>
  </si>
  <si>
    <t>GG1830</t>
  </si>
  <si>
    <r>
      <t>HFC-161</t>
    </r>
    <r>
      <rPr>
        <sz val="10"/>
        <color rgb="FF000000"/>
        <rFont val="標楷體"/>
        <family val="4"/>
        <charset val="136"/>
      </rPr>
      <t>，一氟乙烷，</t>
    </r>
    <r>
      <rPr>
        <sz val="10"/>
        <color rgb="FF000000"/>
        <rFont val="Times New Roman"/>
        <family val="1"/>
      </rPr>
      <t>CH3CH2F</t>
    </r>
  </si>
  <si>
    <r>
      <t>HFC-227ca</t>
    </r>
    <r>
      <rPr>
        <sz val="10"/>
        <color rgb="FF0000FF"/>
        <rFont val="標楷體"/>
        <family val="4"/>
        <charset val="136"/>
      </rPr>
      <t>，</t>
    </r>
    <r>
      <rPr>
        <sz val="10"/>
        <color rgb="FF0000FF"/>
        <rFont val="Times New Roman"/>
        <family val="1"/>
      </rPr>
      <t>CF3CF2CHF2</t>
    </r>
  </si>
  <si>
    <t>GG1829</t>
  </si>
  <si>
    <r>
      <t>HFC-227ea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1,1,1,2,3,3,3-</t>
    </r>
    <r>
      <rPr>
        <sz val="10"/>
        <color rgb="FF000000"/>
        <rFont val="標楷體"/>
        <family val="4"/>
        <charset val="136"/>
      </rPr>
      <t>七氟丙烷，</t>
    </r>
    <r>
      <rPr>
        <sz val="10"/>
        <color rgb="FF000000"/>
        <rFont val="Times New Roman"/>
        <family val="1"/>
      </rPr>
      <t>CF3CHFCF3</t>
    </r>
  </si>
  <si>
    <t>GG1828</t>
  </si>
  <si>
    <r>
      <t>HFC-236cb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1,1,1,2,2,3-</t>
    </r>
    <r>
      <rPr>
        <sz val="10"/>
        <color rgb="FF000000"/>
        <rFont val="標楷體"/>
        <family val="4"/>
        <charset val="136"/>
      </rPr>
      <t>六氟丙烷，</t>
    </r>
    <r>
      <rPr>
        <sz val="10"/>
        <color rgb="FF000000"/>
        <rFont val="Times New Roman"/>
        <family val="1"/>
      </rPr>
      <t>CH2FCF2CF3</t>
    </r>
  </si>
  <si>
    <t>GG1827</t>
  </si>
  <si>
    <r>
      <t>HFC-236ea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1,1,1,2,3,3-</t>
    </r>
    <r>
      <rPr>
        <sz val="10"/>
        <color rgb="FF000000"/>
        <rFont val="標楷體"/>
        <family val="4"/>
        <charset val="136"/>
      </rPr>
      <t>六氟丙烷，</t>
    </r>
    <r>
      <rPr>
        <sz val="10"/>
        <color rgb="FF000000"/>
        <rFont val="Times New Roman"/>
        <family val="1"/>
      </rPr>
      <t>CHF2CHFCF3</t>
    </r>
  </si>
  <si>
    <t>GG1826</t>
  </si>
  <si>
    <r>
      <t>HFC-236fa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1,1,1,3,3,3-</t>
    </r>
    <r>
      <rPr>
        <sz val="10"/>
        <color rgb="FF000000"/>
        <rFont val="標楷體"/>
        <family val="4"/>
        <charset val="136"/>
      </rPr>
      <t>六氟丙烷，</t>
    </r>
    <r>
      <rPr>
        <sz val="10"/>
        <color rgb="FF000000"/>
        <rFont val="Times New Roman"/>
        <family val="1"/>
      </rPr>
      <t>C3H2F6</t>
    </r>
  </si>
  <si>
    <t>GG1825</t>
  </si>
  <si>
    <r>
      <t>HFC-245ca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1,1,2,2,3-</t>
    </r>
    <r>
      <rPr>
        <sz val="10"/>
        <color rgb="FF000000"/>
        <rFont val="標楷體"/>
        <family val="4"/>
        <charset val="136"/>
      </rPr>
      <t>五氟丙烷，</t>
    </r>
    <r>
      <rPr>
        <sz val="10"/>
        <color rgb="FF000000"/>
        <rFont val="Times New Roman"/>
        <family val="1"/>
      </rPr>
      <t>CH2FCF2CHF2</t>
    </r>
  </si>
  <si>
    <r>
      <t>HFC-245cb</t>
    </r>
    <r>
      <rPr>
        <sz val="10"/>
        <color rgb="FF0000FF"/>
        <rFont val="標楷體"/>
        <family val="4"/>
        <charset val="136"/>
      </rPr>
      <t>，</t>
    </r>
    <r>
      <rPr>
        <sz val="10"/>
        <color rgb="FF0000FF"/>
        <rFont val="Times New Roman"/>
        <family val="1"/>
      </rPr>
      <t>CF3CF2CF3</t>
    </r>
  </si>
  <si>
    <r>
      <t>HFC-245ea</t>
    </r>
    <r>
      <rPr>
        <sz val="10"/>
        <color rgb="FF0000FF"/>
        <rFont val="標楷體"/>
        <family val="4"/>
        <charset val="136"/>
      </rPr>
      <t>，</t>
    </r>
    <r>
      <rPr>
        <sz val="10"/>
        <color rgb="FF0000FF"/>
        <rFont val="Times New Roman"/>
        <family val="1"/>
      </rPr>
      <t>CHF2CHFCHF2</t>
    </r>
  </si>
  <si>
    <r>
      <t>HFC-245eb</t>
    </r>
    <r>
      <rPr>
        <sz val="10"/>
        <color rgb="FF0000FF"/>
        <rFont val="標楷體"/>
        <family val="4"/>
        <charset val="136"/>
      </rPr>
      <t>，</t>
    </r>
    <r>
      <rPr>
        <sz val="10"/>
        <color rgb="FF0000FF"/>
        <rFont val="Times New Roman"/>
        <family val="1"/>
      </rPr>
      <t>CH2FCHFCF3</t>
    </r>
  </si>
  <si>
    <t>GG1824</t>
  </si>
  <si>
    <r>
      <t>HFC-245fa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1,1,1,3,3-</t>
    </r>
    <r>
      <rPr>
        <sz val="10"/>
        <color rgb="FF000000"/>
        <rFont val="標楷體"/>
        <family val="4"/>
        <charset val="136"/>
      </rPr>
      <t>五氟丙烷，</t>
    </r>
    <r>
      <rPr>
        <sz val="10"/>
        <color rgb="FF000000"/>
        <rFont val="Times New Roman"/>
        <family val="1"/>
      </rPr>
      <t>CHF2CH2CF3</t>
    </r>
  </si>
  <si>
    <r>
      <t>HFC-263fb</t>
    </r>
    <r>
      <rPr>
        <sz val="10"/>
        <color rgb="FF0000FF"/>
        <rFont val="標楷體"/>
        <family val="4"/>
        <charset val="136"/>
      </rPr>
      <t>，</t>
    </r>
    <r>
      <rPr>
        <sz val="10"/>
        <color rgb="FF0000FF"/>
        <rFont val="Times New Roman"/>
        <family val="1"/>
      </rPr>
      <t>CH3CH2CF3</t>
    </r>
  </si>
  <si>
    <r>
      <t>HFC-272ca</t>
    </r>
    <r>
      <rPr>
        <sz val="10"/>
        <color rgb="FF0000FF"/>
        <rFont val="標楷體"/>
        <family val="4"/>
        <charset val="136"/>
      </rPr>
      <t>，</t>
    </r>
    <r>
      <rPr>
        <sz val="10"/>
        <color rgb="FF0000FF"/>
        <rFont val="Times New Roman"/>
        <family val="1"/>
      </rPr>
      <t>CH3CF2CH3</t>
    </r>
  </si>
  <si>
    <r>
      <t>HFC-329p</t>
    </r>
    <r>
      <rPr>
        <sz val="10"/>
        <color rgb="FF0000FF"/>
        <rFont val="標楷體"/>
        <family val="4"/>
        <charset val="136"/>
      </rPr>
      <t>，</t>
    </r>
    <r>
      <rPr>
        <sz val="10"/>
        <color rgb="FF0000FF"/>
        <rFont val="Times New Roman"/>
        <family val="1"/>
      </rPr>
      <t>CHF2CF2CF2CF3</t>
    </r>
  </si>
  <si>
    <t>GG1823</t>
  </si>
  <si>
    <r>
      <t>HFC-365mfc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1,1,1,3,3-</t>
    </r>
    <r>
      <rPr>
        <sz val="10"/>
        <color rgb="FF000000"/>
        <rFont val="標楷體"/>
        <family val="4"/>
        <charset val="136"/>
      </rPr>
      <t>五氟丁烷，</t>
    </r>
    <r>
      <rPr>
        <sz val="10"/>
        <color rgb="FF000000"/>
        <rFont val="Times New Roman"/>
        <family val="1"/>
      </rPr>
      <t>CF3CH2CF2CH3</t>
    </r>
  </si>
  <si>
    <t>GG1822</t>
  </si>
  <si>
    <r>
      <t>HFC-43-10mee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1,1,1,2,2,3,4,5,5,5-</t>
    </r>
    <r>
      <rPr>
        <sz val="10"/>
        <color rgb="FF000000"/>
        <rFont val="標楷體"/>
        <family val="4"/>
        <charset val="136"/>
      </rPr>
      <t>十氟戊烷，</t>
    </r>
    <r>
      <rPr>
        <sz val="10"/>
        <color rgb="FF000000"/>
        <rFont val="Times New Roman"/>
        <family val="1"/>
      </rPr>
      <t>CF3CHFCHFCF2CF3</t>
    </r>
  </si>
  <si>
    <r>
      <t>HFC-1132a</t>
    </r>
    <r>
      <rPr>
        <sz val="10"/>
        <color rgb="FF0000FF"/>
        <rFont val="標楷體"/>
        <family val="4"/>
        <charset val="136"/>
      </rPr>
      <t>，</t>
    </r>
    <r>
      <rPr>
        <sz val="10"/>
        <color rgb="FF0000FF"/>
        <rFont val="Times New Roman"/>
        <family val="1"/>
      </rPr>
      <t>CH2=CF2</t>
    </r>
  </si>
  <si>
    <t>&lt;1</t>
  </si>
  <si>
    <r>
      <t>HFC-1141</t>
    </r>
    <r>
      <rPr>
        <sz val="10"/>
        <color rgb="FF0000FF"/>
        <rFont val="標楷體"/>
        <family val="4"/>
        <charset val="136"/>
      </rPr>
      <t>，</t>
    </r>
    <r>
      <rPr>
        <sz val="10"/>
        <color rgb="FF0000FF"/>
        <rFont val="Times New Roman"/>
        <family val="1"/>
      </rPr>
      <t>CH2=CHF</t>
    </r>
  </si>
  <si>
    <r>
      <t>(Z)-HFC-1225ye</t>
    </r>
    <r>
      <rPr>
        <sz val="10"/>
        <color rgb="FF0000FF"/>
        <rFont val="標楷體"/>
        <family val="4"/>
        <charset val="136"/>
      </rPr>
      <t>，</t>
    </r>
    <r>
      <rPr>
        <sz val="10"/>
        <color rgb="FF0000FF"/>
        <rFont val="Times New Roman"/>
        <family val="1"/>
      </rPr>
      <t>CF3CF=CHF(Z)</t>
    </r>
  </si>
  <si>
    <r>
      <t>(E)-HFC-1225ye</t>
    </r>
    <r>
      <rPr>
        <sz val="10"/>
        <color rgb="FF0000FF"/>
        <rFont val="標楷體"/>
        <family val="4"/>
        <charset val="136"/>
      </rPr>
      <t>，</t>
    </r>
    <r>
      <rPr>
        <sz val="10"/>
        <color rgb="FF0000FF"/>
        <rFont val="Times New Roman"/>
        <family val="1"/>
      </rPr>
      <t xml:space="preserve">CF3CF=CHF(E) </t>
    </r>
  </si>
  <si>
    <r>
      <t>(Z)-HFC-1234ze</t>
    </r>
    <r>
      <rPr>
        <sz val="10"/>
        <color rgb="FF0000FF"/>
        <rFont val="標楷體"/>
        <family val="4"/>
        <charset val="136"/>
      </rPr>
      <t>，</t>
    </r>
    <r>
      <rPr>
        <sz val="10"/>
        <color rgb="FF0000FF"/>
        <rFont val="Times New Roman"/>
        <family val="1"/>
      </rPr>
      <t>CF3CH=CHF(Z)</t>
    </r>
  </si>
  <si>
    <r>
      <t>HFC-1234yf</t>
    </r>
    <r>
      <rPr>
        <sz val="10"/>
        <color rgb="FF0000FF"/>
        <rFont val="標楷體"/>
        <family val="4"/>
        <charset val="136"/>
      </rPr>
      <t>，</t>
    </r>
    <r>
      <rPr>
        <sz val="10"/>
        <color rgb="FF0000FF"/>
        <rFont val="Times New Roman"/>
        <family val="1"/>
      </rPr>
      <t>CF3CF=CH2</t>
    </r>
  </si>
  <si>
    <r>
      <t>(E)-HFC-1234ze</t>
    </r>
    <r>
      <rPr>
        <sz val="10"/>
        <color rgb="FF0000FF"/>
        <rFont val="標楷體"/>
        <family val="4"/>
        <charset val="136"/>
      </rPr>
      <t>，</t>
    </r>
    <r>
      <rPr>
        <sz val="10"/>
        <color rgb="FF0000FF"/>
        <rFont val="Times New Roman"/>
        <family val="1"/>
      </rPr>
      <t>trans-CF3CH=CHF</t>
    </r>
  </si>
  <si>
    <r>
      <t>(Z)-HFC-1336</t>
    </r>
    <r>
      <rPr>
        <sz val="10"/>
        <color rgb="FF0000FF"/>
        <rFont val="標楷體"/>
        <family val="4"/>
        <charset val="136"/>
      </rPr>
      <t>，</t>
    </r>
    <r>
      <rPr>
        <sz val="10"/>
        <color rgb="FF0000FF"/>
        <rFont val="Times New Roman"/>
        <family val="1"/>
      </rPr>
      <t>CF3CH=CHCF3(Z)</t>
    </r>
  </si>
  <si>
    <r>
      <t>HFC-1243zf</t>
    </r>
    <r>
      <rPr>
        <sz val="10"/>
        <color rgb="FF0000FF"/>
        <rFont val="標楷體"/>
        <family val="4"/>
        <charset val="136"/>
      </rPr>
      <t>，</t>
    </r>
    <r>
      <rPr>
        <sz val="10"/>
        <color rgb="FF0000FF"/>
        <rFont val="Times New Roman"/>
        <family val="1"/>
      </rPr>
      <t>CF3CH=CH2</t>
    </r>
  </si>
  <si>
    <r>
      <t>HFC-1345zfc</t>
    </r>
    <r>
      <rPr>
        <sz val="10"/>
        <color rgb="FF0000FF"/>
        <rFont val="標楷體"/>
        <family val="4"/>
        <charset val="136"/>
      </rPr>
      <t>，</t>
    </r>
    <r>
      <rPr>
        <sz val="10"/>
        <color rgb="FF0000FF"/>
        <rFont val="Times New Roman"/>
        <family val="1"/>
      </rPr>
      <t>C2F5CH=CH2</t>
    </r>
  </si>
  <si>
    <r>
      <t>3,3,4,4,5,5,6,6,6-Nonafluorohex-1-ene</t>
    </r>
    <r>
      <rPr>
        <sz val="10"/>
        <color rgb="FF0000FF"/>
        <rFont val="標楷體"/>
        <family val="4"/>
        <charset val="136"/>
      </rPr>
      <t>，</t>
    </r>
    <r>
      <rPr>
        <sz val="10"/>
        <color rgb="FF0000FF"/>
        <rFont val="Times New Roman"/>
        <family val="1"/>
      </rPr>
      <t>C4F9CH=CH2</t>
    </r>
  </si>
  <si>
    <r>
      <t>3,3,4,4,5,5,6,6,7,7,8,8,8-Tridecafluorooct-1-ene</t>
    </r>
    <r>
      <rPr>
        <sz val="10"/>
        <color rgb="FF0000FF"/>
        <rFont val="標楷體"/>
        <family val="4"/>
        <charset val="136"/>
      </rPr>
      <t>，</t>
    </r>
    <r>
      <rPr>
        <sz val="10"/>
        <color rgb="FF0000FF"/>
        <rFont val="Times New Roman"/>
        <family val="1"/>
      </rPr>
      <t>C6F13CH=CH2</t>
    </r>
  </si>
  <si>
    <r>
      <t>3,3,4,4,5,5,6,6,7,7,8,8,9,9,10,10,10-Hep-tadecafluorodec-1-ene</t>
    </r>
    <r>
      <rPr>
        <sz val="10"/>
        <color rgb="FF0000FF"/>
        <rFont val="標楷體"/>
        <family val="4"/>
        <charset val="136"/>
      </rPr>
      <t>，</t>
    </r>
    <r>
      <rPr>
        <sz val="10"/>
        <color rgb="FF0000FF"/>
        <rFont val="Times New Roman"/>
        <family val="1"/>
      </rPr>
      <t>C8F17CH=CH2</t>
    </r>
  </si>
  <si>
    <r>
      <t xml:space="preserve">Hydrochlorofluorocarbons, HCFCs, </t>
    </r>
    <r>
      <rPr>
        <b/>
        <sz val="10"/>
        <color rgb="FF000000"/>
        <rFont val="標楷體"/>
        <family val="4"/>
        <charset val="136"/>
      </rPr>
      <t>氫氟氯碳化物</t>
    </r>
  </si>
  <si>
    <r>
      <t>HCFC-21</t>
    </r>
    <r>
      <rPr>
        <sz val="10"/>
        <color rgb="FF0000FF"/>
        <rFont val="標楷體"/>
        <family val="4"/>
        <charset val="136"/>
      </rPr>
      <t>，</t>
    </r>
    <r>
      <rPr>
        <sz val="10"/>
        <color rgb="FF0000FF"/>
        <rFont val="Times New Roman"/>
        <family val="1"/>
      </rPr>
      <t>CHCl2F </t>
    </r>
  </si>
  <si>
    <t>151 </t>
  </si>
  <si>
    <t>GG1841</t>
  </si>
  <si>
    <r>
      <t>HCFC-22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CHF2Cl</t>
    </r>
  </si>
  <si>
    <r>
      <t>HCFC-122</t>
    </r>
    <r>
      <rPr>
        <sz val="10"/>
        <color rgb="FF0000FF"/>
        <rFont val="標楷體"/>
        <family val="4"/>
        <charset val="136"/>
      </rPr>
      <t>，</t>
    </r>
    <r>
      <rPr>
        <sz val="10"/>
        <color rgb="FF0000FF"/>
        <rFont val="Times New Roman"/>
        <family val="1"/>
      </rPr>
      <t>CHCl2CF2Cl</t>
    </r>
  </si>
  <si>
    <r>
      <t>HCFC-122a</t>
    </r>
    <r>
      <rPr>
        <sz val="10"/>
        <color rgb="FF0000FF"/>
        <rFont val="標楷體"/>
        <family val="4"/>
        <charset val="136"/>
      </rPr>
      <t>，</t>
    </r>
    <r>
      <rPr>
        <sz val="10"/>
        <color rgb="FF0000FF"/>
        <rFont val="Times New Roman"/>
        <family val="1"/>
      </rPr>
      <t>CHFClCFCl2</t>
    </r>
  </si>
  <si>
    <r>
      <t>HCFC-123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CHCl2CF3 </t>
    </r>
  </si>
  <si>
    <t>77 </t>
  </si>
  <si>
    <r>
      <t>HCFC-123a</t>
    </r>
    <r>
      <rPr>
        <sz val="10"/>
        <color rgb="FF0000FF"/>
        <rFont val="標楷體"/>
        <family val="4"/>
        <charset val="136"/>
      </rPr>
      <t>，</t>
    </r>
    <r>
      <rPr>
        <sz val="10"/>
        <color rgb="FF0000FF"/>
        <rFont val="Times New Roman"/>
        <family val="1"/>
      </rPr>
      <t>CHClFCF2Cl</t>
    </r>
  </si>
  <si>
    <r>
      <t>HCFC-124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CHClFCF3 </t>
    </r>
  </si>
  <si>
    <t>609 </t>
  </si>
  <si>
    <r>
      <t>HCFC-132c</t>
    </r>
    <r>
      <rPr>
        <sz val="10"/>
        <color rgb="FF0000FF"/>
        <rFont val="標楷體"/>
        <family val="4"/>
        <charset val="136"/>
      </rPr>
      <t>，</t>
    </r>
    <r>
      <rPr>
        <sz val="10"/>
        <color rgb="FF0000FF"/>
        <rFont val="Times New Roman"/>
        <family val="1"/>
      </rPr>
      <t>CH2FCFCl2</t>
    </r>
  </si>
  <si>
    <r>
      <t>HCFC-141b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CH3CCl2F </t>
    </r>
  </si>
  <si>
    <t>725 </t>
  </si>
  <si>
    <r>
      <t>HCFC-142b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CH3CClF2 </t>
    </r>
  </si>
  <si>
    <t>2,310 </t>
  </si>
  <si>
    <r>
      <t>HCFC-225ca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CHCl2CF2CF3 </t>
    </r>
  </si>
  <si>
    <t>122 </t>
  </si>
  <si>
    <r>
      <t>HCFC-225cb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CHClFCF2CClF2 </t>
    </r>
  </si>
  <si>
    <t>595 </t>
  </si>
  <si>
    <r>
      <t>(E)-1-Chloro-3,3,3-trifluoroprop-1-ene</t>
    </r>
    <r>
      <rPr>
        <sz val="10"/>
        <color rgb="FF0000FF"/>
        <rFont val="標楷體"/>
        <family val="4"/>
        <charset val="136"/>
      </rPr>
      <t>，</t>
    </r>
    <r>
      <rPr>
        <sz val="10"/>
        <color rgb="FF0000FF"/>
        <rFont val="Times New Roman"/>
        <family val="1"/>
      </rPr>
      <t>trans-CF3CH=CHCl</t>
    </r>
  </si>
  <si>
    <t>Chlorocarbons and Hydrochlorocarbons</t>
  </si>
  <si>
    <r>
      <t>Methyl chloroform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CH3CCl3 </t>
    </r>
  </si>
  <si>
    <t>146 </t>
  </si>
  <si>
    <r>
      <t>Carbon tetrachloride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CCl4  </t>
    </r>
  </si>
  <si>
    <t>1,400 </t>
  </si>
  <si>
    <r>
      <t>Methyl chloride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CH3Cl    </t>
    </r>
  </si>
  <si>
    <t>13  </t>
  </si>
  <si>
    <r>
      <t xml:space="preserve">Methylene chloride 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CH2Cl2  </t>
    </r>
  </si>
  <si>
    <t>8.7  </t>
  </si>
  <si>
    <r>
      <t xml:space="preserve">Chloroform 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CHCl3  </t>
    </r>
  </si>
  <si>
    <t>31  </t>
  </si>
  <si>
    <r>
      <t>1,2-Dichloroethane</t>
    </r>
    <r>
      <rPr>
        <sz val="10"/>
        <color rgb="FF0000FF"/>
        <rFont val="標楷體"/>
        <family val="4"/>
        <charset val="136"/>
      </rPr>
      <t>，</t>
    </r>
    <r>
      <rPr>
        <sz val="10"/>
        <color rgb="FF0000FF"/>
        <rFont val="Times New Roman"/>
        <family val="1"/>
      </rPr>
      <t>CH2ClCH2Cl</t>
    </r>
  </si>
  <si>
    <t>Bromocarbons, Hydrobromocarbons and Halons</t>
  </si>
  <si>
    <r>
      <t>Methyl bromide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CH3Br </t>
    </r>
  </si>
  <si>
    <t>5 </t>
  </si>
  <si>
    <r>
      <t>Methylene bromide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CH2Br2  </t>
    </r>
  </si>
  <si>
    <t>1.54  </t>
  </si>
  <si>
    <r>
      <t>Halon-1201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CHBrF2    </t>
    </r>
  </si>
  <si>
    <t>404  </t>
  </si>
  <si>
    <r>
      <t>Halon-1202</t>
    </r>
    <r>
      <rPr>
        <sz val="10"/>
        <color rgb="FF0000FF"/>
        <rFont val="標楷體"/>
        <family val="4"/>
        <charset val="136"/>
      </rPr>
      <t>，</t>
    </r>
    <r>
      <rPr>
        <sz val="10"/>
        <color rgb="FF0000FF"/>
        <rFont val="Times New Roman"/>
        <family val="1"/>
      </rPr>
      <t>CBrF2  </t>
    </r>
  </si>
  <si>
    <r>
      <t>Halon-1211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CBrClF2 </t>
    </r>
  </si>
  <si>
    <t>1,890 </t>
  </si>
  <si>
    <r>
      <t>Halon-1301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CBrF3 </t>
    </r>
  </si>
  <si>
    <t>7,140 </t>
  </si>
  <si>
    <r>
      <t>Halon-2301</t>
    </r>
    <r>
      <rPr>
        <sz val="10"/>
        <color rgb="FF0000FF"/>
        <rFont val="標楷體"/>
        <family val="4"/>
        <charset val="136"/>
      </rPr>
      <t>，</t>
    </r>
    <r>
      <rPr>
        <sz val="10"/>
        <color rgb="FF0000FF"/>
        <rFont val="Times New Roman"/>
        <family val="1"/>
      </rPr>
      <t>CH2BrCF3</t>
    </r>
  </si>
  <si>
    <r>
      <t>Halon-2311/Halothane</t>
    </r>
    <r>
      <rPr>
        <sz val="10"/>
        <color rgb="FF0000FF"/>
        <rFont val="標楷體"/>
        <family val="4"/>
        <charset val="136"/>
      </rPr>
      <t>，</t>
    </r>
    <r>
      <rPr>
        <sz val="10"/>
        <color rgb="FF0000FF"/>
        <rFont val="Times New Roman"/>
        <family val="1"/>
      </rPr>
      <t>CHBrClCF3</t>
    </r>
  </si>
  <si>
    <r>
      <t>Halon-2401</t>
    </r>
    <r>
      <rPr>
        <sz val="10"/>
        <color rgb="FF0000FF"/>
        <rFont val="標楷體"/>
        <family val="4"/>
        <charset val="136"/>
      </rPr>
      <t>，</t>
    </r>
    <r>
      <rPr>
        <sz val="10"/>
        <color rgb="FF0000FF"/>
        <rFont val="Times New Roman"/>
        <family val="1"/>
      </rPr>
      <t>CHFBrCF3</t>
    </r>
  </si>
  <si>
    <r>
      <t>Halon-2402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CBrF2CBrF2 </t>
    </r>
  </si>
  <si>
    <t>1,640 </t>
  </si>
  <si>
    <t>Fully Fluorinated Species</t>
  </si>
  <si>
    <t>180123</t>
  </si>
  <si>
    <r>
      <t>NF3</t>
    </r>
    <r>
      <rPr>
        <sz val="10"/>
        <color rgb="FF000000"/>
        <rFont val="標楷體"/>
        <family val="4"/>
        <charset val="136"/>
      </rPr>
      <t>，三氟化氮</t>
    </r>
  </si>
  <si>
    <t>180122</t>
  </si>
  <si>
    <r>
      <t>SF6</t>
    </r>
    <r>
      <rPr>
        <sz val="10"/>
        <color rgb="FF000000"/>
        <rFont val="標楷體"/>
        <family val="4"/>
        <charset val="136"/>
      </rPr>
      <t>，六氟化硫</t>
    </r>
  </si>
  <si>
    <r>
      <t>Trifluoromethyl sulphur pentafluoride 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SF5CF3  </t>
    </r>
  </si>
  <si>
    <t>17,700  </t>
  </si>
  <si>
    <r>
      <t>Sulphuryl fluoride</t>
    </r>
    <r>
      <rPr>
        <sz val="10"/>
        <color rgb="FF0000FF"/>
        <rFont val="標楷體"/>
        <family val="4"/>
        <charset val="136"/>
      </rPr>
      <t>，</t>
    </r>
    <r>
      <rPr>
        <sz val="10"/>
        <color rgb="FF0000FF"/>
        <rFont val="Times New Roman"/>
        <family val="1"/>
      </rPr>
      <t>SO2F2</t>
    </r>
  </si>
  <si>
    <t>GG1803</t>
  </si>
  <si>
    <r>
      <t>PFC-14</t>
    </r>
    <r>
      <rPr>
        <sz val="10"/>
        <color rgb="FF000000"/>
        <rFont val="標楷體"/>
        <family val="4"/>
        <charset val="136"/>
      </rPr>
      <t>，四氟化碳，</t>
    </r>
    <r>
      <rPr>
        <sz val="10"/>
        <color rgb="FF000000"/>
        <rFont val="Times New Roman"/>
        <family val="1"/>
      </rPr>
      <t>CF4</t>
    </r>
  </si>
  <si>
    <t>GG1804</t>
  </si>
  <si>
    <r>
      <t>PFC-116</t>
    </r>
    <r>
      <rPr>
        <sz val="10"/>
        <color rgb="FF000000"/>
        <rFont val="標楷體"/>
        <family val="4"/>
        <charset val="136"/>
      </rPr>
      <t>，六氟乙烷，</t>
    </r>
    <r>
      <rPr>
        <sz val="10"/>
        <color rgb="FF000000"/>
        <rFont val="Times New Roman"/>
        <family val="1"/>
      </rPr>
      <t>C2F6</t>
    </r>
  </si>
  <si>
    <r>
      <t>Perfluorocyclopropane  (PFC-c216)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c-C</t>
    </r>
    <r>
      <rPr>
        <vertAlign val="subscript"/>
        <sz val="10"/>
        <color rgb="FF000000"/>
        <rFont val="Times New Roman"/>
        <family val="1"/>
      </rPr>
      <t>3</t>
    </r>
    <r>
      <rPr>
        <sz val="10"/>
        <color rgb="FF000000"/>
        <rFont val="Times New Roman"/>
        <family val="1"/>
      </rPr>
      <t>F</t>
    </r>
    <r>
      <rPr>
        <vertAlign val="subscript"/>
        <sz val="10"/>
        <color rgb="FF000000"/>
        <rFont val="Times New Roman"/>
        <family val="1"/>
      </rPr>
      <t>6 </t>
    </r>
    <r>
      <rPr>
        <sz val="10"/>
        <color rgb="FF000000"/>
        <rFont val="Times New Roman"/>
        <family val="1"/>
      </rPr>
      <t> </t>
    </r>
  </si>
  <si>
    <t>&gt;17,340  </t>
  </si>
  <si>
    <t>GG1809</t>
  </si>
  <si>
    <r>
      <t xml:space="preserve">PFC-218 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C3F8</t>
    </r>
    <r>
      <rPr>
        <sz val="10"/>
        <color rgb="FF000000"/>
        <rFont val="標楷體"/>
        <family val="4"/>
        <charset val="136"/>
      </rPr>
      <t>，全氟丙烷</t>
    </r>
  </si>
  <si>
    <t>GG1808</t>
  </si>
  <si>
    <r>
      <t xml:space="preserve">PFC-318 </t>
    </r>
    <r>
      <rPr>
        <sz val="10"/>
        <color rgb="FF000000"/>
        <rFont val="標楷體"/>
        <family val="4"/>
        <charset val="136"/>
      </rPr>
      <t>。</t>
    </r>
    <r>
      <rPr>
        <sz val="10"/>
        <color rgb="FF000000"/>
        <rFont val="Times New Roman"/>
        <family val="1"/>
      </rPr>
      <t>c-C4F8</t>
    </r>
    <r>
      <rPr>
        <sz val="10"/>
        <color rgb="FF000000"/>
        <rFont val="標楷體"/>
        <family val="4"/>
        <charset val="136"/>
      </rPr>
      <t>，八氟環丁烷</t>
    </r>
  </si>
  <si>
    <t>GG1807</t>
  </si>
  <si>
    <r>
      <t>C4F10</t>
    </r>
    <r>
      <rPr>
        <sz val="10"/>
        <color rgb="FF000000"/>
        <rFont val="標楷體"/>
        <family val="4"/>
        <charset val="136"/>
      </rPr>
      <t>，全氟丁烷</t>
    </r>
  </si>
  <si>
    <t>GG1886</t>
  </si>
  <si>
    <r>
      <t>Perfluorocyclopentene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c-C5F8</t>
    </r>
    <r>
      <rPr>
        <sz val="10"/>
        <color rgb="FF000000"/>
        <rFont val="標楷體"/>
        <family val="4"/>
        <charset val="136"/>
      </rPr>
      <t>，八氟環戊烯</t>
    </r>
  </si>
  <si>
    <t>GG1806</t>
  </si>
  <si>
    <r>
      <t>PFC-4-1-12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C5F12 (n-C5F12)</t>
    </r>
    <r>
      <rPr>
        <sz val="10"/>
        <color rgb="FF000000"/>
        <rFont val="標楷體"/>
        <family val="4"/>
        <charset val="136"/>
      </rPr>
      <t>，全氟戊烷</t>
    </r>
  </si>
  <si>
    <t>GG1805</t>
  </si>
  <si>
    <r>
      <t xml:space="preserve">PFC-5-1-14 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C6F14 (n-C6F14)</t>
    </r>
    <r>
      <rPr>
        <sz val="10"/>
        <color rgb="FF000000"/>
        <rFont val="標楷體"/>
        <family val="4"/>
        <charset val="136"/>
      </rPr>
      <t>，全氟己烷</t>
    </r>
  </si>
  <si>
    <r>
      <t>PFC-61-16</t>
    </r>
    <r>
      <rPr>
        <sz val="10"/>
        <color rgb="FF0000FF"/>
        <rFont val="標楷體"/>
        <family val="4"/>
        <charset val="136"/>
      </rPr>
      <t>，</t>
    </r>
    <r>
      <rPr>
        <sz val="10"/>
        <color rgb="FF0000FF"/>
        <rFont val="Times New Roman"/>
        <family val="1"/>
      </rPr>
      <t>n-C7F16</t>
    </r>
  </si>
  <si>
    <r>
      <t>PFC-71-18</t>
    </r>
    <r>
      <rPr>
        <sz val="10"/>
        <color rgb="FF0000FF"/>
        <rFont val="標楷體"/>
        <family val="4"/>
        <charset val="136"/>
      </rPr>
      <t>，</t>
    </r>
    <r>
      <rPr>
        <sz val="10"/>
        <color rgb="FF0000FF"/>
        <rFont val="Times New Roman"/>
        <family val="1"/>
      </rPr>
      <t>C8F18  </t>
    </r>
  </si>
  <si>
    <r>
      <t xml:space="preserve">PFC-9-1-18 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C10F18  </t>
    </r>
  </si>
  <si>
    <t>&gt;7,500  </t>
  </si>
  <si>
    <r>
      <t>Perfluorodecalin (cis)</t>
    </r>
    <r>
      <rPr>
        <sz val="10"/>
        <color rgb="FF0000FF"/>
        <rFont val="標楷體"/>
        <family val="4"/>
        <charset val="136"/>
      </rPr>
      <t>，</t>
    </r>
    <r>
      <rPr>
        <sz val="10"/>
        <color rgb="FF0000FF"/>
        <rFont val="Times New Roman"/>
        <family val="1"/>
      </rPr>
      <t>Z-C10F18</t>
    </r>
  </si>
  <si>
    <r>
      <t>Perfluorodecalin (trans)</t>
    </r>
    <r>
      <rPr>
        <sz val="10"/>
        <color rgb="FF0000FF"/>
        <rFont val="標楷體"/>
        <family val="4"/>
        <charset val="136"/>
      </rPr>
      <t>，</t>
    </r>
    <r>
      <rPr>
        <sz val="10"/>
        <color rgb="FF0000FF"/>
        <rFont val="Times New Roman"/>
        <family val="1"/>
      </rPr>
      <t>E-C10F18</t>
    </r>
  </si>
  <si>
    <r>
      <t>PFC-1114</t>
    </r>
    <r>
      <rPr>
        <sz val="10"/>
        <color rgb="FF0000FF"/>
        <rFont val="標楷體"/>
        <family val="4"/>
        <charset val="136"/>
      </rPr>
      <t>，</t>
    </r>
    <r>
      <rPr>
        <sz val="10"/>
        <color rgb="FF0000FF"/>
        <rFont val="Times New Roman"/>
        <family val="1"/>
      </rPr>
      <t>CF2=CF2</t>
    </r>
  </si>
  <si>
    <r>
      <t>PFC-1216</t>
    </r>
    <r>
      <rPr>
        <sz val="10"/>
        <color rgb="FF0000FF"/>
        <rFont val="標楷體"/>
        <family val="4"/>
        <charset val="136"/>
      </rPr>
      <t>，</t>
    </r>
    <r>
      <rPr>
        <sz val="10"/>
        <color rgb="FF0000FF"/>
        <rFont val="Times New Roman"/>
        <family val="1"/>
      </rPr>
      <t>CF3CF=CF2</t>
    </r>
  </si>
  <si>
    <r>
      <t>Perfluorobuta-1,3-diene</t>
    </r>
    <r>
      <rPr>
        <sz val="10"/>
        <color rgb="FF0000FF"/>
        <rFont val="標楷體"/>
        <family val="4"/>
        <charset val="136"/>
      </rPr>
      <t>，</t>
    </r>
    <r>
      <rPr>
        <sz val="10"/>
        <color rgb="FF0000FF"/>
        <rFont val="Times New Roman"/>
        <family val="1"/>
      </rPr>
      <t>CF2=CFCF=CF2</t>
    </r>
  </si>
  <si>
    <r>
      <t>Perfluorobut-1-ene</t>
    </r>
    <r>
      <rPr>
        <sz val="10"/>
        <color rgb="FF0000FF"/>
        <rFont val="標楷體"/>
        <family val="4"/>
        <charset val="136"/>
      </rPr>
      <t>，</t>
    </r>
    <r>
      <rPr>
        <sz val="10"/>
        <color rgb="FF0000FF"/>
        <rFont val="Times New Roman"/>
        <family val="1"/>
      </rPr>
      <t>CF3CF2CF=CF2</t>
    </r>
  </si>
  <si>
    <r>
      <t>Perfluorobut-2-ene</t>
    </r>
    <r>
      <rPr>
        <sz val="10"/>
        <color rgb="FF0000FF"/>
        <rFont val="標楷體"/>
        <family val="4"/>
        <charset val="136"/>
      </rPr>
      <t>，</t>
    </r>
  </si>
  <si>
    <r>
      <rPr>
        <b/>
        <sz val="10"/>
        <color rgb="FF000000"/>
        <rFont val="標楷體"/>
        <family val="4"/>
        <charset val="136"/>
      </rPr>
      <t>混合冷媒</t>
    </r>
  </si>
  <si>
    <r>
      <t>R-401A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HCFC-22/HFC-152a/HCFC-124 (53.0/13.0/34.0)</t>
    </r>
  </si>
  <si>
    <r>
      <rPr>
        <sz val="10"/>
        <color rgb="FF000000"/>
        <rFont val="標楷體"/>
        <family val="4"/>
        <charset val="136"/>
      </rPr>
      <t>根據</t>
    </r>
    <r>
      <rPr>
        <sz val="10"/>
        <color rgb="FF000000"/>
        <rFont val="Times New Roman"/>
        <family val="1"/>
      </rPr>
      <t xml:space="preserve"> 2006</t>
    </r>
    <r>
      <rPr>
        <sz val="10"/>
        <color rgb="FF000000"/>
        <rFont val="標楷體"/>
        <family val="4"/>
        <charset val="136"/>
      </rPr>
      <t>年</t>
    </r>
    <r>
      <rPr>
        <sz val="10"/>
        <color rgb="FF000000"/>
        <rFont val="Times New Roman"/>
        <family val="1"/>
      </rPr>
      <t>IPCC</t>
    </r>
    <r>
      <rPr>
        <sz val="10"/>
        <color rgb="FF000000"/>
        <rFont val="標楷體"/>
        <family val="4"/>
        <charset val="136"/>
      </rPr>
      <t>國家溫室氣體清冊指引第三冊第七章表</t>
    </r>
    <r>
      <rPr>
        <sz val="10"/>
        <color rgb="FF000000"/>
        <rFont val="Times New Roman"/>
        <family val="1"/>
      </rPr>
      <t>7.8</t>
    </r>
    <r>
      <rPr>
        <sz val="10"/>
        <color rgb="FF000000"/>
        <rFont val="標楷體"/>
        <family val="4"/>
        <charset val="136"/>
      </rPr>
      <t>之混合冷媒比例</t>
    </r>
  </si>
  <si>
    <r>
      <t>R-401B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HCFC-22/HFC-152a/HCFC-124 (61.0/11.0/28.0)</t>
    </r>
  </si>
  <si>
    <r>
      <t>R-401C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HCFC-22/HFC-152a/HCFC-124 (33.0/15.0/52.0)</t>
    </r>
  </si>
  <si>
    <r>
      <t>R-402A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HFC-125/HC-290/HCFC-22 (60.0/2.0/38.0)</t>
    </r>
  </si>
  <si>
    <r>
      <t>R-402B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HFC-125/HC-290/HCFC-22 (38.0/2.0/60.0)</t>
    </r>
  </si>
  <si>
    <r>
      <t>R-403A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HC-290/HCFC-22/PFC-218 (5.0/75.0/20.0)</t>
    </r>
  </si>
  <si>
    <r>
      <t>R-403B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HC-290/HCFC-22/PFC-218 (5.0/56.0/39.0)</t>
    </r>
  </si>
  <si>
    <r>
      <t>R-404A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HFC-125/HFC-143a/HFC-134a (44.0/52.0/4.0)</t>
    </r>
  </si>
  <si>
    <r>
      <t>R-405A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HCFC-22/ HFC-152a/ HCFC-142b/PFC-318 (45.0/7.0/5.5/42.5)</t>
    </r>
  </si>
  <si>
    <r>
      <t>R-406A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HCFC-22/HC-600a/HCFC-142b (55.0/14.0/41.0)</t>
    </r>
  </si>
  <si>
    <r>
      <t>R-407A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HFC-32/HFC-125/HFC-134a (20.0/40.0/40.0)</t>
    </r>
  </si>
  <si>
    <r>
      <t>R-407B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HFC-32/HFC-125/HFC-134a (10.0/70.0/20.0)</t>
    </r>
  </si>
  <si>
    <r>
      <t>R-407C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HFC-32/HFC-125/HFC-134a (23.0/25.0/52.0)</t>
    </r>
  </si>
  <si>
    <r>
      <t>R-407D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HFC-32/HFC-125/HFC-134a (15.0/15.0/70.0)</t>
    </r>
  </si>
  <si>
    <r>
      <t>R-407E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HFC-32/HFC-125/HFC-134a (25.0/15.0/60.0)</t>
    </r>
  </si>
  <si>
    <r>
      <t>R-408A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HFC-125/HFC-143a/HCFC-22 (7.0/46.0/47.0)</t>
    </r>
  </si>
  <si>
    <r>
      <t>R-409A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HCFC-22/HCFC-124/HCFC-142b (60.0/25.0/15.0)</t>
    </r>
  </si>
  <si>
    <r>
      <t>R-409B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HCFC-22/HCFC-124/HCFC-142b (65.0/25.0/10.0)</t>
    </r>
  </si>
  <si>
    <r>
      <t>R-410A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HFC-32/HFC-125 (50.0/50.0)</t>
    </r>
  </si>
  <si>
    <r>
      <t>R-410B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HFC-32/HFC-125 (45.0/55.0)</t>
    </r>
  </si>
  <si>
    <r>
      <t>R-411A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HC-1270/HCFC-22/HFC-152a (1.5/87.5/11.0)</t>
    </r>
  </si>
  <si>
    <r>
      <t>R-411B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HC-1270/HCFC-22/HFC-152a (3.0/94.0/3.0)</t>
    </r>
  </si>
  <si>
    <r>
      <t>R-411C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HC-1270/HCFC-22/HFC-152a (3.0/95.5/1.5)</t>
    </r>
  </si>
  <si>
    <r>
      <t>R-412A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HCFC-22/PFC-218/HCFC-142b (70.0/5.0/25.0)</t>
    </r>
  </si>
  <si>
    <r>
      <t>R-413A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PFC-218/HFC-134a/HC-600a (9.0/88.0/3.0)</t>
    </r>
  </si>
  <si>
    <r>
      <t>R-414A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HCFC-22/HCFC-124/HC-600a/HCFC-142b (51.0/28.5/4.0/16.5)</t>
    </r>
  </si>
  <si>
    <r>
      <t>R-414B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HCFC-22/HCFC-124/HC-600a/HCFC-142b (50.0/39.0/1.5/9.5)</t>
    </r>
  </si>
  <si>
    <r>
      <t>R-415A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HCFC-22/HFC-152a (82.0/18.0)</t>
    </r>
  </si>
  <si>
    <r>
      <t>R-415B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HCFC-22/HFC-152a (25.0/75.0)</t>
    </r>
  </si>
  <si>
    <r>
      <t>R-416A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HFC-134a/HCFC-124/HC-600 (59.0/39.5/1.5)</t>
    </r>
  </si>
  <si>
    <r>
      <t>R-417A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HFC-125/HFC-134a/HC-600 (46.6/50.0/3.4)</t>
    </r>
  </si>
  <si>
    <r>
      <t>R-418A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HC-290/HCFC-22/HFC-152a (1.5/96.0/2.5)</t>
    </r>
  </si>
  <si>
    <r>
      <t>R-419A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HFC-125/HFC-134a/HE-E170 (77.0/19.0/4.0)</t>
    </r>
  </si>
  <si>
    <r>
      <t>R-420A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HFC-134a/HCFC-142b (88.0/12.0)</t>
    </r>
  </si>
  <si>
    <r>
      <t>R-421A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HFC-125/HFC-134a (58.0/42.0)</t>
    </r>
  </si>
  <si>
    <r>
      <t>R-421B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HFC-125/HFC-134a (85.0/15.0)</t>
    </r>
  </si>
  <si>
    <r>
      <t>R-422A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HFC-125/HFC-134a/HC-600a (85.1/11.5/3.4)</t>
    </r>
  </si>
  <si>
    <r>
      <t>R-422B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HFC-125/HFC-134a/HC-600a (55.0/42.0/3.0)</t>
    </r>
  </si>
  <si>
    <r>
      <t>R-422C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HFC-125/HFC-134a/HC-600a (82.0/15.0/3.0)</t>
    </r>
  </si>
  <si>
    <r>
      <t>R-500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CFC-12/HFC-152a (73.8/26.2)</t>
    </r>
  </si>
  <si>
    <r>
      <t>R-501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HCFC-22/CFC-12 (75.0/25.0)</t>
    </r>
  </si>
  <si>
    <r>
      <t>R-502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HCFC-22/CFC-115 (48.8/51.2)</t>
    </r>
  </si>
  <si>
    <r>
      <t>R-503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HFC-23/CFC-13 (40.1/59.9)</t>
    </r>
  </si>
  <si>
    <r>
      <t>R-504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HFC-32/CFC-115 (48.2/51.8)</t>
    </r>
  </si>
  <si>
    <r>
      <t>R-505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CFC-12/HCFC-31 (78.0/22.0)</t>
    </r>
  </si>
  <si>
    <r>
      <t>R-506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CFC-31/CFC-114 (55.1/44.9)</t>
    </r>
  </si>
  <si>
    <r>
      <t>R-507A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HFC-125/HFC-143a (50.0/50.0)</t>
    </r>
  </si>
  <si>
    <r>
      <t>R-508A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HFC-23/PFC-116 (39.0/61.0)</t>
    </r>
  </si>
  <si>
    <r>
      <t>R-508B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HFC-23/PFC-116 (46.0/54.0)</t>
    </r>
  </si>
  <si>
    <r>
      <t>R-509A</t>
    </r>
    <r>
      <rPr>
        <sz val="10"/>
        <color rgb="FF000000"/>
        <rFont val="標楷體"/>
        <family val="4"/>
        <charset val="136"/>
      </rPr>
      <t>，</t>
    </r>
    <r>
      <rPr>
        <sz val="10"/>
        <color rgb="FF000000"/>
        <rFont val="Times New Roman"/>
        <family val="1"/>
      </rPr>
      <t>HCFC-22/PFC-218 (44.0/56.0)</t>
    </r>
  </si>
  <si>
    <t>GG1882</t>
  </si>
  <si>
    <r>
      <t>R-600A</t>
    </r>
    <r>
      <rPr>
        <sz val="10"/>
        <color rgb="FF000000"/>
        <rFont val="標楷體"/>
        <family val="4"/>
        <charset val="136"/>
      </rPr>
      <t>，異丁烷</t>
    </r>
    <r>
      <rPr>
        <sz val="10"/>
        <color rgb="FF000000"/>
        <rFont val="Times New Roman"/>
        <family val="1"/>
      </rPr>
      <t>(CH3)CHCH3</t>
    </r>
  </si>
  <si>
    <r>
      <t>IPCC</t>
    </r>
    <r>
      <rPr>
        <sz val="10"/>
        <color rgb="FF000000"/>
        <rFont val="標楷體"/>
        <family val="4"/>
        <charset val="136"/>
      </rPr>
      <t>尚未公告</t>
    </r>
    <r>
      <rPr>
        <sz val="10"/>
        <color rgb="FF000000"/>
        <rFont val="Times New Roman"/>
        <family val="1"/>
      </rPr>
      <t>GWP</t>
    </r>
    <r>
      <rPr>
        <sz val="10"/>
        <color rgb="FF000000"/>
        <rFont val="標楷體"/>
        <family val="4"/>
        <charset val="136"/>
      </rPr>
      <t>值</t>
    </r>
  </si>
  <si>
    <t>GG1883</t>
  </si>
  <si>
    <r>
      <t>FC-77</t>
    </r>
    <r>
      <rPr>
        <sz val="10"/>
        <color rgb="FF000000"/>
        <rFont val="標楷體"/>
        <family val="4"/>
        <charset val="136"/>
      </rPr>
      <t>，全氟混合物</t>
    </r>
  </si>
  <si>
    <t>GG1885</t>
  </si>
  <si>
    <r>
      <t>C4F6</t>
    </r>
    <r>
      <rPr>
        <sz val="10"/>
        <color rgb="FF000000"/>
        <rFont val="標楷體"/>
        <family val="4"/>
        <charset val="136"/>
      </rPr>
      <t>，六氟丁二烯</t>
    </r>
  </si>
  <si>
    <r>
      <t>IPCC</t>
    </r>
    <r>
      <rPr>
        <sz val="10"/>
        <color rgb="FF000000"/>
        <rFont val="標楷體"/>
        <family val="4"/>
        <charset val="136"/>
      </rPr>
      <t>尚未公告</t>
    </r>
    <r>
      <rPr>
        <sz val="10"/>
        <color rgb="FF000000"/>
        <rFont val="Times New Roman"/>
        <family val="1"/>
      </rPr>
      <t>GWP</t>
    </r>
    <r>
      <rPr>
        <sz val="10"/>
        <color rgb="FF000000"/>
        <rFont val="標楷體"/>
        <family val="4"/>
        <charset val="136"/>
      </rPr>
      <t>值，目前僅提供代碼以便光電半導體業計算其所產生之副產物。</t>
    </r>
  </si>
  <si>
    <r>
      <t>C5F8</t>
    </r>
    <r>
      <rPr>
        <sz val="10"/>
        <color rgb="FF000000"/>
        <rFont val="標楷體"/>
        <family val="4"/>
        <charset val="136"/>
      </rPr>
      <t>，八氟環戊烯</t>
    </r>
  </si>
  <si>
    <t>GG1887</t>
  </si>
  <si>
    <t>C4F8O</t>
  </si>
  <si>
    <t>GG1888</t>
  </si>
  <si>
    <t>COF2</t>
  </si>
  <si>
    <t>GG1889</t>
  </si>
  <si>
    <t>F2</t>
  </si>
  <si>
    <r>
      <t>IPCC</t>
    </r>
    <r>
      <rPr>
        <sz val="10"/>
        <color rgb="FF000000"/>
        <rFont val="標楷體"/>
        <family val="4"/>
        <charset val="136"/>
      </rPr>
      <t>第六次評估報告</t>
    </r>
    <r>
      <rPr>
        <sz val="10"/>
        <color rgb="FF000000"/>
        <rFont val="Times New Roman"/>
        <family val="1"/>
      </rPr>
      <t>(2021)</t>
    </r>
    <phoneticPr fontId="2" type="noConversion"/>
  </si>
  <si>
    <t>其他排放係數</t>
    <phoneticPr fontId="2" type="noConversion"/>
  </si>
  <si>
    <t>排放源</t>
    <phoneticPr fontId="2" type="noConversion"/>
  </si>
  <si>
    <t>係數種類</t>
    <phoneticPr fontId="2" type="noConversion"/>
  </si>
  <si>
    <t>-</t>
    <phoneticPr fontId="2" type="noConversion"/>
  </si>
  <si>
    <r>
      <t>噸CO</t>
    </r>
    <r>
      <rPr>
        <vertAlign val="subscript"/>
        <sz val="12"/>
        <color theme="1"/>
        <rFont val="微軟正黑體"/>
        <family val="2"/>
        <charset val="136"/>
      </rPr>
      <t>2</t>
    </r>
    <r>
      <rPr>
        <sz val="12"/>
        <color theme="1"/>
        <rFont val="微軟正黑體"/>
        <family val="2"/>
        <charset val="136"/>
      </rPr>
      <t>e/MWH</t>
    </r>
    <phoneticPr fontId="2" type="noConversion"/>
  </si>
  <si>
    <t>產品碳足跡資訊網</t>
    <phoneticPr fontId="24" type="noConversion"/>
  </si>
  <si>
    <t>排放係數</t>
    <phoneticPr fontId="2" type="noConversion"/>
  </si>
  <si>
    <t>生質排放當量</t>
    <phoneticPr fontId="2" type="noConversion"/>
  </si>
  <si>
    <t>類別5</t>
    <phoneticPr fontId="24" type="noConversion"/>
  </si>
  <si>
    <t>類別6</t>
    <phoneticPr fontId="24" type="noConversion"/>
  </si>
  <si>
    <t>總排放當量</t>
    <phoneticPr fontId="24" type="noConversion"/>
  </si>
  <si>
    <t>彙整表一、全廠七大溫室氣體排放量統計表</t>
    <phoneticPr fontId="2" type="noConversion"/>
  </si>
  <si>
    <t>七種溫室氣體年總排放當量</t>
    <phoneticPr fontId="2" type="noConversion"/>
  </si>
  <si>
    <t>能源間接排放</t>
    <phoneticPr fontId="24" type="noConversion"/>
  </si>
  <si>
    <t>編號</t>
    <phoneticPr fontId="2" type="noConversion"/>
  </si>
  <si>
    <r>
      <t>單一排放源生質燃料CO2排放當量小計(CO</t>
    </r>
    <r>
      <rPr>
        <b/>
        <vertAlign val="subscript"/>
        <sz val="12"/>
        <rFont val="微軟正黑體"/>
        <family val="2"/>
        <charset val="136"/>
      </rPr>
      <t>2</t>
    </r>
    <r>
      <rPr>
        <b/>
        <sz val="12"/>
        <rFont val="微軟正黑體"/>
        <family val="2"/>
        <charset val="136"/>
      </rPr>
      <t>e公噸/年)</t>
    </r>
    <phoneticPr fontId="2" type="noConversion"/>
  </si>
  <si>
    <t>單一排放源占排放總量比(%)</t>
    <phoneticPr fontId="2" type="noConversion"/>
  </si>
  <si>
    <r>
      <rPr>
        <b/>
        <sz val="12"/>
        <color theme="1"/>
        <rFont val="微軟正黑體"/>
        <family val="2"/>
        <charset val="136"/>
      </rPr>
      <t>活動數據之不確定性</t>
    </r>
    <phoneticPr fontId="2" type="noConversion"/>
  </si>
  <si>
    <r>
      <t>95%</t>
    </r>
    <r>
      <rPr>
        <b/>
        <sz val="12"/>
        <color theme="1"/>
        <rFont val="微軟正黑體"/>
        <family val="2"/>
        <charset val="136"/>
      </rPr>
      <t>信賴區間之下限</t>
    </r>
    <phoneticPr fontId="2" type="noConversion"/>
  </si>
  <si>
    <r>
      <t>95%</t>
    </r>
    <r>
      <rPr>
        <b/>
        <sz val="12"/>
        <color theme="1"/>
        <rFont val="微軟正黑體"/>
        <family val="2"/>
        <charset val="136"/>
      </rPr>
      <t>信賴區間之上限</t>
    </r>
    <phoneticPr fontId="2" type="noConversion"/>
  </si>
  <si>
    <r>
      <rPr>
        <b/>
        <sz val="12"/>
        <color theme="1"/>
        <rFont val="微軟正黑體"/>
        <family val="2"/>
        <charset val="136"/>
      </rPr>
      <t>溫室氣體</t>
    </r>
    <phoneticPr fontId="2" type="noConversion"/>
  </si>
  <si>
    <r>
      <rPr>
        <b/>
        <sz val="12"/>
        <color theme="1"/>
        <rFont val="微軟正黑體"/>
        <family val="2"/>
        <charset val="136"/>
      </rPr>
      <t>係數不確定性資料來源</t>
    </r>
    <phoneticPr fontId="2" type="noConversion"/>
  </si>
  <si>
    <r>
      <rPr>
        <b/>
        <sz val="12"/>
        <color theme="1"/>
        <rFont val="微軟正黑體"/>
        <family val="2"/>
        <charset val="136"/>
      </rPr>
      <t>單一溫室氣體不確定性</t>
    </r>
    <phoneticPr fontId="2" type="noConversion"/>
  </si>
  <si>
    <r>
      <rPr>
        <b/>
        <sz val="12"/>
        <color theme="1"/>
        <rFont val="微軟正黑體"/>
        <family val="2"/>
        <charset val="136"/>
      </rPr>
      <t>溫室氣體#1之排放係數不確定性</t>
    </r>
    <phoneticPr fontId="2" type="noConversion"/>
  </si>
  <si>
    <r>
      <rPr>
        <b/>
        <sz val="12"/>
        <color theme="1"/>
        <rFont val="微軟正黑體"/>
        <family val="2"/>
        <charset val="136"/>
      </rPr>
      <t>溫室氣體#2之排放係數不確定性</t>
    </r>
    <phoneticPr fontId="2" type="noConversion"/>
  </si>
  <si>
    <r>
      <rPr>
        <b/>
        <sz val="12"/>
        <color theme="1"/>
        <rFont val="微軟正黑體"/>
        <family val="2"/>
        <charset val="136"/>
      </rPr>
      <t>溫室氣體#3之排放係數不確定性</t>
    </r>
    <phoneticPr fontId="2" type="noConversion"/>
  </si>
  <si>
    <r>
      <t>95%</t>
    </r>
    <r>
      <rPr>
        <b/>
        <sz val="12"/>
        <color theme="1"/>
        <rFont val="微軟正黑體"/>
        <family val="2"/>
        <charset val="136"/>
      </rPr>
      <t>信賴區間之上限</t>
    </r>
    <phoneticPr fontId="2" type="noConversion"/>
  </si>
  <si>
    <r>
      <rPr>
        <b/>
        <sz val="12"/>
        <color theme="1"/>
        <rFont val="微軟正黑體"/>
        <family val="2"/>
        <charset val="136"/>
      </rPr>
      <t>溫室氣體排放當量(噸CO</t>
    </r>
    <r>
      <rPr>
        <b/>
        <vertAlign val="subscript"/>
        <sz val="12"/>
        <color theme="1"/>
        <rFont val="微軟正黑體"/>
        <family val="2"/>
        <charset val="136"/>
      </rPr>
      <t>2</t>
    </r>
    <r>
      <rPr>
        <b/>
        <sz val="12"/>
        <color theme="1"/>
        <rFont val="微軟正黑體"/>
        <family val="2"/>
        <charset val="136"/>
      </rPr>
      <t>e/年)</t>
    </r>
    <phoneticPr fontId="2" type="noConversion"/>
  </si>
  <si>
    <r>
      <rPr>
        <b/>
        <sz val="12"/>
        <color theme="1"/>
        <rFont val="微軟正黑體"/>
        <family val="2"/>
        <charset val="136"/>
      </rPr>
      <t>溫室氣體</t>
    </r>
    <phoneticPr fontId="2" type="noConversion"/>
  </si>
  <si>
    <r>
      <rPr>
        <b/>
        <sz val="12"/>
        <color theme="1"/>
        <rFont val="微軟正黑體"/>
        <family val="2"/>
        <charset val="136"/>
      </rPr>
      <t>溫室氣體排放當量(噸CO</t>
    </r>
    <r>
      <rPr>
        <b/>
        <vertAlign val="subscript"/>
        <sz val="12"/>
        <color theme="1"/>
        <rFont val="微軟正黑體"/>
        <family val="2"/>
        <charset val="136"/>
      </rPr>
      <t>2</t>
    </r>
    <r>
      <rPr>
        <b/>
        <sz val="12"/>
        <color theme="1"/>
        <rFont val="微軟正黑體"/>
        <family val="2"/>
        <charset val="136"/>
      </rPr>
      <t>e/年)</t>
    </r>
    <phoneticPr fontId="2" type="noConversion"/>
  </si>
  <si>
    <r>
      <t>95%</t>
    </r>
    <r>
      <rPr>
        <b/>
        <sz val="12"/>
        <color theme="1"/>
        <rFont val="微軟正黑體"/>
        <family val="2"/>
        <charset val="136"/>
      </rPr>
      <t>信賴區間之上限</t>
    </r>
    <phoneticPr fontId="2" type="noConversion"/>
  </si>
  <si>
    <r>
      <rPr>
        <b/>
        <sz val="12"/>
        <color theme="1"/>
        <rFont val="微軟正黑體"/>
        <family val="2"/>
        <charset val="136"/>
      </rPr>
      <t>溫室氣體排放當量(噸CO</t>
    </r>
    <r>
      <rPr>
        <b/>
        <vertAlign val="subscript"/>
        <sz val="12"/>
        <color theme="1"/>
        <rFont val="微軟正黑體"/>
        <family val="2"/>
        <charset val="136"/>
      </rPr>
      <t>2</t>
    </r>
    <r>
      <rPr>
        <b/>
        <sz val="12"/>
        <color theme="1"/>
        <rFont val="微軟正黑體"/>
        <family val="2"/>
        <charset val="136"/>
      </rPr>
      <t>e/年)</t>
    </r>
    <phoneticPr fontId="2" type="noConversion"/>
  </si>
  <si>
    <r>
      <rPr>
        <b/>
        <sz val="12"/>
        <color theme="1"/>
        <rFont val="微軟正黑體"/>
        <family val="2"/>
        <charset val="136"/>
      </rPr>
      <t>係數不確定性資料來源</t>
    </r>
    <phoneticPr fontId="2" type="noConversion"/>
  </si>
  <si>
    <r>
      <t>95%</t>
    </r>
    <r>
      <rPr>
        <b/>
        <sz val="12"/>
        <color theme="1"/>
        <rFont val="微軟正黑體"/>
        <family val="2"/>
        <charset val="136"/>
      </rPr>
      <t>信賴區間之下限</t>
    </r>
    <phoneticPr fontId="2" type="noConversion"/>
  </si>
  <si>
    <t>I欄絕對值</t>
    <phoneticPr fontId="2" type="noConversion"/>
  </si>
  <si>
    <t>P欄絕對值</t>
    <phoneticPr fontId="2" type="noConversion"/>
  </si>
  <si>
    <t>W欄絕對值</t>
    <phoneticPr fontId="2" type="noConversion"/>
  </si>
  <si>
    <t>統計用變數</t>
    <phoneticPr fontId="2" type="noConversion"/>
  </si>
  <si>
    <t>單一排放源排放當量絕對值小計(CO2e公噸/年)</t>
  </si>
  <si>
    <t>組織購買之原物料運輸與配送產生的排放</t>
  </si>
  <si>
    <t>員工通勤</t>
  </si>
  <si>
    <t>組織員工由家裡至辦公場址的通勤排放（交通運具非組織所有）</t>
  </si>
  <si>
    <t>組織售出產品運輸至零售商或倉儲產生的排放</t>
  </si>
  <si>
    <t>組織員工的公務差旅運輸排放（交通運具非組織所有）</t>
  </si>
  <si>
    <t>燃料與能源相關活動</t>
  </si>
  <si>
    <t>組織購買燃料與能源（未列入類別一、類別二）之原料開採、製造、運輸產生的排放</t>
  </si>
  <si>
    <t>緊急發電機</t>
  </si>
  <si>
    <t>類別</t>
    <phoneticPr fontId="2" type="noConversion"/>
  </si>
  <si>
    <t>每月廠內所有員工的總工作時數(hr)</t>
    <phoneticPr fontId="2" type="noConversion"/>
  </si>
  <si>
    <t>汽油</t>
    <phoneticPr fontId="24" type="noConversion"/>
  </si>
  <si>
    <t>電力</t>
    <phoneticPr fontId="2" type="noConversion"/>
  </si>
  <si>
    <t>度(kWh)</t>
    <phoneticPr fontId="24" type="noConversion"/>
  </si>
  <si>
    <t>公噸(t)</t>
    <phoneticPr fontId="2" type="noConversion"/>
  </si>
  <si>
    <t>公噸(t)</t>
    <phoneticPr fontId="24" type="noConversion"/>
  </si>
  <si>
    <t>公秉(KL)</t>
    <phoneticPr fontId="2" type="noConversion"/>
  </si>
  <si>
    <t>人時</t>
    <phoneticPr fontId="2" type="noConversion"/>
  </si>
  <si>
    <t>千度(MWh)</t>
    <phoneticPr fontId="2" type="noConversion"/>
  </si>
  <si>
    <t>年度</t>
    <phoneticPr fontId="24" type="noConversion"/>
  </si>
  <si>
    <t>每月總重量數據</t>
    <phoneticPr fontId="24" type="noConversion"/>
  </si>
  <si>
    <t>1月</t>
    <phoneticPr fontId="24" type="noConversion"/>
  </si>
  <si>
    <t>年總重量</t>
    <phoneticPr fontId="24" type="noConversion"/>
  </si>
  <si>
    <t>單位</t>
    <phoneticPr fontId="24" type="noConversion"/>
  </si>
  <si>
    <t>本表可自由新增行數/編輯</t>
    <phoneticPr fontId="24" type="noConversion"/>
  </si>
  <si>
    <t>項次</t>
    <phoneticPr fontId="24" type="noConversion"/>
  </si>
  <si>
    <t>類別</t>
    <phoneticPr fontId="24" type="noConversion"/>
  </si>
  <si>
    <t>設備廠牌</t>
    <phoneticPr fontId="24" type="noConversion"/>
  </si>
  <si>
    <t>設備型號</t>
    <phoneticPr fontId="24" type="noConversion"/>
  </si>
  <si>
    <t>冷媒類型</t>
    <phoneticPr fontId="24" type="noConversion"/>
  </si>
  <si>
    <t>原始填充量</t>
    <phoneticPr fontId="24" type="noConversion"/>
  </si>
  <si>
    <t>填充量單位</t>
    <phoneticPr fontId="24" type="noConversion"/>
  </si>
  <si>
    <t>年度區分</t>
    <phoneticPr fontId="24" type="noConversion"/>
  </si>
  <si>
    <t>佐證來源</t>
    <phoneticPr fontId="24" type="noConversion"/>
  </si>
  <si>
    <t>照片</t>
    <phoneticPr fontId="24" type="noConversion"/>
  </si>
  <si>
    <t>三光米股份有限公司</t>
    <phoneticPr fontId="24" type="noConversion"/>
  </si>
  <si>
    <t>彰化縣二水鄉南通路一段60號</t>
    <phoneticPr fontId="24" type="noConversion"/>
  </si>
  <si>
    <t>2022.01.01</t>
    <phoneticPr fontId="24" type="noConversion"/>
  </si>
  <si>
    <t>2022.12.31</t>
    <phoneticPr fontId="24" type="noConversion"/>
  </si>
  <si>
    <t>0132</t>
    <phoneticPr fontId="2" type="noConversion"/>
  </si>
  <si>
    <t>三光米股份有限公司111年溫室氣體盤查採用「營運控制權法」，報告邊界有以下場址：彰化縣二水鄉南通路一段60號</t>
    <phoneticPr fontId="2" type="noConversion"/>
  </si>
  <si>
    <t>三光米</t>
    <phoneticPr fontId="24" type="noConversion"/>
  </si>
  <si>
    <t>柴油</t>
    <phoneticPr fontId="2" type="noConversion"/>
  </si>
  <si>
    <t>堆高機</t>
    <phoneticPr fontId="2" type="noConversion"/>
  </si>
  <si>
    <t>稻穀</t>
    <phoneticPr fontId="2" type="noConversion"/>
  </si>
  <si>
    <t>燃料與能源相關活動</t>
    <phoneticPr fontId="2" type="noConversion"/>
  </si>
  <si>
    <t>上游原物料運輸及配送</t>
    <phoneticPr fontId="2" type="noConversion"/>
  </si>
  <si>
    <t>下游運輸及輸配</t>
    <phoneticPr fontId="2" type="noConversion"/>
  </si>
  <si>
    <t>柴油上游</t>
    <phoneticPr fontId="2" type="noConversion"/>
  </si>
  <si>
    <t>汽油上游</t>
    <phoneticPr fontId="2" type="noConversion"/>
  </si>
  <si>
    <t>電力上游</t>
    <phoneticPr fontId="2" type="noConversion"/>
  </si>
  <si>
    <t>類別</t>
    <phoneticPr fontId="24" type="noConversion"/>
  </si>
  <si>
    <t>排放源
量化風險(R )</t>
  </si>
  <si>
    <t>活動數據
可信度(C )</t>
  </si>
  <si>
    <t>減量措施
推行可行度(P)</t>
  </si>
  <si>
    <t>是否量化
計算</t>
  </si>
  <si>
    <t>使用之台電電力</t>
  </si>
  <si>
    <t>下游運輸及輸配</t>
    <phoneticPr fontId="24" type="noConversion"/>
  </si>
  <si>
    <t>上游原物料運輸及配送</t>
    <phoneticPr fontId="24" type="noConversion"/>
  </si>
  <si>
    <t>組織購買產品與服務之原料開採、製造、運輸產生的排放</t>
  </si>
  <si>
    <t>其他</t>
  </si>
  <si>
    <t>非以上類別</t>
  </si>
  <si>
    <t>減量措施推行
可行度
(P)</t>
  </si>
  <si>
    <t>活動數據彙總</t>
    <phoneticPr fontId="2" type="noConversion"/>
  </si>
  <si>
    <t>公務車-汽油</t>
    <phoneticPr fontId="24" type="noConversion"/>
  </si>
  <si>
    <t>公務車-柴油</t>
    <phoneticPr fontId="2" type="noConversion"/>
  </si>
  <si>
    <t>能源局公告
電力排碳係數</t>
    <phoneticPr fontId="2" type="noConversion"/>
  </si>
  <si>
    <t>公噸/人時</t>
    <phoneticPr fontId="2" type="noConversion"/>
  </si>
  <si>
    <t>溫室氣體排放係數管理表6.0.4版，"移動源，柴油"</t>
    <phoneticPr fontId="2" type="noConversion"/>
  </si>
  <si>
    <t>中油發票</t>
    <phoneticPr fontId="2" type="noConversion"/>
  </si>
  <si>
    <t>打卡系統</t>
    <phoneticPr fontId="2" type="noConversion"/>
  </si>
  <si>
    <t>台電電費單</t>
    <phoneticPr fontId="2" type="noConversion"/>
  </si>
  <si>
    <t>進貨單</t>
    <phoneticPr fontId="2" type="noConversion"/>
  </si>
  <si>
    <t>貨運公司報表</t>
    <phoneticPr fontId="2" type="noConversion"/>
  </si>
  <si>
    <t>中油發票</t>
    <phoneticPr fontId="2" type="noConversion"/>
  </si>
  <si>
    <t>設備銘牌</t>
    <phoneticPr fontId="2" type="noConversion"/>
  </si>
  <si>
    <r>
      <t>噸CO</t>
    </r>
    <r>
      <rPr>
        <vertAlign val="subscript"/>
        <sz val="12"/>
        <color theme="1"/>
        <rFont val="微軟正黑體"/>
        <family val="2"/>
        <charset val="136"/>
      </rPr>
      <t>2</t>
    </r>
    <r>
      <rPr>
        <sz val="12"/>
        <color theme="1"/>
        <rFont val="微軟正黑體"/>
        <family val="2"/>
        <charset val="136"/>
      </rPr>
      <t>e/延噸公里</t>
    </r>
    <phoneticPr fontId="2" type="noConversion"/>
  </si>
  <si>
    <t>延噸公里(tkm)</t>
    <phoneticPr fontId="2" type="noConversion"/>
  </si>
  <si>
    <t>kg</t>
  </si>
  <si>
    <t>千度(MWh)</t>
    <phoneticPr fontId="24" type="noConversion"/>
  </si>
  <si>
    <t>延噸公里(tKm)</t>
    <phoneticPr fontId="2" type="noConversion"/>
  </si>
  <si>
    <t>冰箱</t>
    <phoneticPr fontId="2" type="noConversion"/>
  </si>
  <si>
    <t>LG</t>
    <phoneticPr fontId="2" type="noConversion"/>
  </si>
  <si>
    <t>GN-HL567SV</t>
    <phoneticPr fontId="2" type="noConversion"/>
  </si>
  <si>
    <t>薪資清冊</t>
    <phoneticPr fontId="2" type="noConversion"/>
  </si>
  <si>
    <t>沒有</t>
    <phoneticPr fontId="2" type="noConversion"/>
  </si>
  <si>
    <t>冷氣</t>
    <phoneticPr fontId="2" type="noConversion"/>
  </si>
  <si>
    <t>DAIKIN</t>
    <phoneticPr fontId="2" type="noConversion"/>
  </si>
  <si>
    <t>FTXV90SVLT</t>
    <phoneticPr fontId="2" type="noConversion"/>
  </si>
  <si>
    <t>照片規格</t>
    <phoneticPr fontId="2" type="noConversion"/>
  </si>
  <si>
    <t>R32</t>
    <phoneticPr fontId="2" type="noConversion"/>
  </si>
  <si>
    <t>KG</t>
    <phoneticPr fontId="2" type="noConversion"/>
  </si>
  <si>
    <t>R600a</t>
    <phoneticPr fontId="2" type="noConversion"/>
  </si>
  <si>
    <r>
      <t>頓CO</t>
    </r>
    <r>
      <rPr>
        <vertAlign val="subscript"/>
        <sz val="12"/>
        <color theme="1"/>
        <rFont val="微軟正黑體"/>
        <family val="2"/>
        <charset val="136"/>
      </rPr>
      <t>2</t>
    </r>
    <r>
      <rPr>
        <sz val="12"/>
        <color theme="1"/>
        <rFont val="微軟正黑體"/>
        <family val="2"/>
        <charset val="136"/>
      </rPr>
      <t>e/公噸</t>
    </r>
    <phoneticPr fontId="2" type="noConversion"/>
  </si>
  <si>
    <t>原料名稱</t>
  </si>
  <si>
    <t>運輸起點</t>
  </si>
  <si>
    <t>運輸距離</t>
  </si>
  <si>
    <t>單位</t>
  </si>
  <si>
    <t>年度</t>
  </si>
  <si>
    <t>每月總重量數據</t>
  </si>
  <si>
    <t>1月</t>
  </si>
  <si>
    <t>年總重量</t>
  </si>
  <si>
    <t>名間農會</t>
    <phoneticPr fontId="2" type="noConversion"/>
  </si>
  <si>
    <t>km</t>
  </si>
  <si>
    <t>鹿谷農會</t>
    <phoneticPr fontId="2" type="noConversion"/>
  </si>
  <si>
    <t>23°44'30.0"N 120°45'24.7"E</t>
  </si>
  <si>
    <t>王柏升</t>
  </si>
  <si>
    <t>王瑞春</t>
  </si>
  <si>
    <t>朱傑華</t>
  </si>
  <si>
    <t>江正享</t>
  </si>
  <si>
    <t>吳文峰</t>
  </si>
  <si>
    <t>吳文堂</t>
  </si>
  <si>
    <t>23°49'24.9"N 120°41'38.7"E</t>
    <phoneticPr fontId="2" type="noConversion"/>
  </si>
  <si>
    <t>吳文智</t>
  </si>
  <si>
    <t>23°48'38.6"N 120°41'27.4"E</t>
    <phoneticPr fontId="2" type="noConversion"/>
  </si>
  <si>
    <t>宋榮斌</t>
  </si>
  <si>
    <t>李佩蓉</t>
  </si>
  <si>
    <t>李美慧</t>
  </si>
  <si>
    <t>李儀輝</t>
  </si>
  <si>
    <t>汪月香</t>
  </si>
  <si>
    <t>林志誠</t>
  </si>
  <si>
    <t>林秀蓉</t>
  </si>
  <si>
    <t>林岳勳</t>
  </si>
  <si>
    <t>林昇輝</t>
  </si>
  <si>
    <t>林松彥</t>
  </si>
  <si>
    <t>林垣宇</t>
  </si>
  <si>
    <t>林振壽</t>
  </si>
  <si>
    <t>邱明賜</t>
  </si>
  <si>
    <t>邱建舜</t>
  </si>
  <si>
    <t>施永元</t>
  </si>
  <si>
    <t>施全祥</t>
  </si>
  <si>
    <t>徐啟倫</t>
  </si>
  <si>
    <t>涂景洲</t>
  </si>
  <si>
    <t>涂福能</t>
  </si>
  <si>
    <t>張世青</t>
  </si>
  <si>
    <t>張世聰</t>
  </si>
  <si>
    <t>張永生</t>
  </si>
  <si>
    <t>張俊明</t>
  </si>
  <si>
    <t>張秋澤</t>
  </si>
  <si>
    <t>張哲明</t>
  </si>
  <si>
    <t>張清水</t>
  </si>
  <si>
    <t>張裕和</t>
  </si>
  <si>
    <t>張維清</t>
  </si>
  <si>
    <t>張維敦</t>
  </si>
  <si>
    <t>張錦珠</t>
  </si>
  <si>
    <t>莊美蟬</t>
  </si>
  <si>
    <t>莊喬園</t>
  </si>
  <si>
    <t>許芳熙</t>
  </si>
  <si>
    <t>陳元漢</t>
  </si>
  <si>
    <t>陳文忠</t>
  </si>
  <si>
    <t>陳文松</t>
  </si>
  <si>
    <t>陳世民</t>
  </si>
  <si>
    <t>陳立仁</t>
  </si>
  <si>
    <t>陳志岳</t>
  </si>
  <si>
    <t>陳志憲</t>
  </si>
  <si>
    <t>陳明文</t>
  </si>
  <si>
    <t>陳明章</t>
  </si>
  <si>
    <t>陳建志</t>
  </si>
  <si>
    <t>23°48'39.0"N 120°37'12.1"E</t>
  </si>
  <si>
    <t>陳建琿</t>
  </si>
  <si>
    <t>23°46'19.8"N 120°38'05.1"E</t>
  </si>
  <si>
    <t>陳建綸</t>
  </si>
  <si>
    <t>陳彥仰</t>
  </si>
  <si>
    <t>陳柏宇</t>
  </si>
  <si>
    <t>陳常義</t>
  </si>
  <si>
    <t>23°49'18.5"N 120°41'40.1"E</t>
  </si>
  <si>
    <t>陳瑞良</t>
  </si>
  <si>
    <t>23°49'22.6"N 120°42'05.4"E</t>
    <phoneticPr fontId="2" type="noConversion"/>
  </si>
  <si>
    <t>陳萬興</t>
  </si>
  <si>
    <t>陳錫傳</t>
  </si>
  <si>
    <t>曾啟豪</t>
  </si>
  <si>
    <t>曾隆瑛</t>
  </si>
  <si>
    <t>23°49'28.8"N 120°41'45.6"E</t>
  </si>
  <si>
    <t>黃秀靜</t>
  </si>
  <si>
    <t>黃建富</t>
  </si>
  <si>
    <t>23°46'30.2"N 120°35'27.6"E</t>
  </si>
  <si>
    <t>黃紹祥</t>
  </si>
  <si>
    <t>23°49'14.3"N 120°40'42.1"E</t>
  </si>
  <si>
    <t>楊木村</t>
  </si>
  <si>
    <t>23°49'04.5"N 120°41'40.2"E</t>
  </si>
  <si>
    <t>楊添福</t>
  </si>
  <si>
    <t>23°45'37.6"N 120°35'27.0"E</t>
  </si>
  <si>
    <t>楊源興</t>
  </si>
  <si>
    <t>楊榮欽</t>
  </si>
  <si>
    <t>23°49'01.0"N 120°41'40.9"E</t>
  </si>
  <si>
    <t>葉垣章</t>
  </si>
  <si>
    <t>23°48'51.6"N 120°41'28.8"E</t>
    <phoneticPr fontId="2" type="noConversion"/>
  </si>
  <si>
    <t>葉家佑</t>
  </si>
  <si>
    <t>詹豐成</t>
  </si>
  <si>
    <t>廖素摘</t>
  </si>
  <si>
    <t>廖國源</t>
  </si>
  <si>
    <t>劉家玉</t>
  </si>
  <si>
    <t>劉瑞印</t>
  </si>
  <si>
    <t>蔡金諒</t>
  </si>
  <si>
    <t>蔡隆陽</t>
  </si>
  <si>
    <t>鄧志光</t>
  </si>
  <si>
    <t>鄭丁元</t>
  </si>
  <si>
    <t>鄭力豪</t>
  </si>
  <si>
    <t>鄭周興</t>
  </si>
  <si>
    <t>鄭慶堂</t>
  </si>
  <si>
    <t>鄭錫錕</t>
  </si>
  <si>
    <t>賴耀寬</t>
    <phoneticPr fontId="2" type="noConversion"/>
  </si>
  <si>
    <t>23°45'03.4"N 120°39'50.4"E</t>
  </si>
  <si>
    <t>謝智惠</t>
  </si>
  <si>
    <t>羅湯印</t>
  </si>
  <si>
    <t>23°46'38.1"N 120°34'27.3"E</t>
  </si>
  <si>
    <t>蘇榮一</t>
  </si>
  <si>
    <t>王國珍</t>
  </si>
  <si>
    <t>石界城</t>
  </si>
  <si>
    <t>23°44'50.0"N 120°39'34.7"E</t>
  </si>
  <si>
    <t>石紋鳳</t>
  </si>
  <si>
    <t>余秋淵</t>
  </si>
  <si>
    <t>吳明宗</t>
  </si>
  <si>
    <t>吳家豪</t>
  </si>
  <si>
    <t>23°46'15.1"N 120°35'57.1"E</t>
    <phoneticPr fontId="2" type="noConversion"/>
  </si>
  <si>
    <t>吳福旺</t>
  </si>
  <si>
    <t>吳慶源</t>
  </si>
  <si>
    <t>吳龍山</t>
  </si>
  <si>
    <t>吳聰禮</t>
  </si>
  <si>
    <t>李文旦</t>
  </si>
  <si>
    <t>汪仁富</t>
  </si>
  <si>
    <t>林其財</t>
  </si>
  <si>
    <t>23°45'02.3"N 120°40'14.5"E</t>
  </si>
  <si>
    <t>林明言</t>
  </si>
  <si>
    <t>林昭君</t>
  </si>
  <si>
    <t>林為誼</t>
  </si>
  <si>
    <t>林茂全</t>
  </si>
  <si>
    <t>林紹禎</t>
  </si>
  <si>
    <t>林肇銘</t>
  </si>
  <si>
    <t>林慶洪</t>
  </si>
  <si>
    <t>邱素娥</t>
  </si>
  <si>
    <t>邱進三</t>
  </si>
  <si>
    <t>施在</t>
  </si>
  <si>
    <t>高國興</t>
  </si>
  <si>
    <t>23°44'46.7"N 120°33'06.8"E</t>
  </si>
  <si>
    <t>張松碧</t>
  </si>
  <si>
    <t>張津銘</t>
  </si>
  <si>
    <t>23°46'43.9"N 120°37'13.8"E</t>
  </si>
  <si>
    <t>張華鈞</t>
    <phoneticPr fontId="2" type="noConversion"/>
  </si>
  <si>
    <t>張雅斐</t>
  </si>
  <si>
    <t>23°49'08.0"N 120°35'41.5"E</t>
  </si>
  <si>
    <t>張瑋倫</t>
  </si>
  <si>
    <t>張榮康</t>
  </si>
  <si>
    <t>張耀鴻</t>
  </si>
  <si>
    <t>許明鎮</t>
  </si>
  <si>
    <t>陳大益</t>
  </si>
  <si>
    <t>陳忍幸</t>
  </si>
  <si>
    <t>陳金城</t>
  </si>
  <si>
    <t>陳宣位</t>
  </si>
  <si>
    <t>23°44'43.2"N 120°40'04.3"E</t>
    <phoneticPr fontId="2" type="noConversion"/>
  </si>
  <si>
    <t>陳政南</t>
  </si>
  <si>
    <t>陳柏源</t>
  </si>
  <si>
    <t>陳振賢</t>
  </si>
  <si>
    <t>陳茗畯</t>
  </si>
  <si>
    <t>陳乾煌</t>
  </si>
  <si>
    <t>陳啟山</t>
  </si>
  <si>
    <t>陳啟東</t>
  </si>
  <si>
    <t>陳榮宗</t>
  </si>
  <si>
    <t>陳碧</t>
  </si>
  <si>
    <t>陳德芳</t>
  </si>
  <si>
    <t>陳慶文</t>
  </si>
  <si>
    <t>曾俊能</t>
  </si>
  <si>
    <t>曾峰男</t>
  </si>
  <si>
    <t>曾遜堯</t>
  </si>
  <si>
    <t>黃文松</t>
  </si>
  <si>
    <t>黃金財</t>
  </si>
  <si>
    <t>黃秋金</t>
  </si>
  <si>
    <t>黃遠女</t>
  </si>
  <si>
    <t>23°45'25.8"N 120°40'11.6"E</t>
  </si>
  <si>
    <t>楊士億</t>
  </si>
  <si>
    <t>溫陳金鳳</t>
  </si>
  <si>
    <t>23°46'18.6"N 120°36'18.2"E</t>
  </si>
  <si>
    <t>詹明霖</t>
  </si>
  <si>
    <t>23°45'21.5"N 120°36'27.3"E</t>
  </si>
  <si>
    <t>廖于晶</t>
  </si>
  <si>
    <t>裴氏蘭</t>
  </si>
  <si>
    <t>劉永進</t>
  </si>
  <si>
    <t>23°46'09.3"N 120°37'24.7"E</t>
  </si>
  <si>
    <t>劉廷彥</t>
  </si>
  <si>
    <t>劉高志</t>
  </si>
  <si>
    <t>劉婉玲</t>
  </si>
  <si>
    <t>劉鳴賀</t>
  </si>
  <si>
    <t>蔡世平</t>
  </si>
  <si>
    <t>蔡自然</t>
  </si>
  <si>
    <t>23°46'59.4"N 120°34'22.3"E</t>
  </si>
  <si>
    <t>蔡武雄</t>
  </si>
  <si>
    <t>鄭京閔</t>
  </si>
  <si>
    <t>蕭瑞還</t>
  </si>
  <si>
    <t>顏榮松</t>
  </si>
  <si>
    <t>蘇瑞芳</t>
  </si>
  <si>
    <t>蘇鋸錠</t>
  </si>
  <si>
    <t>目的地/中繼站</t>
    <phoneticPr fontId="24" type="noConversion"/>
  </si>
  <si>
    <t>運輸終點</t>
    <phoneticPr fontId="24" type="noConversion"/>
  </si>
  <si>
    <t>運輸距離</t>
    <phoneticPr fontId="24" type="noConversion"/>
  </si>
  <si>
    <t>備註</t>
    <phoneticPr fontId="24" type="noConversion"/>
  </si>
  <si>
    <t>32米廚房</t>
  </si>
  <si>
    <t>新竹物流田中營業所</t>
  </si>
  <si>
    <t>CITY SUPER</t>
  </si>
  <si>
    <t>Kathy Chang</t>
  </si>
  <si>
    <t>momo倉庫(進貨組DC6)</t>
  </si>
  <si>
    <t>MOMO倉庫-竹衛六</t>
  </si>
  <si>
    <t>MOMO線上</t>
  </si>
  <si>
    <t>PChome</t>
  </si>
  <si>
    <t>Shelly(朱小姐)</t>
  </si>
  <si>
    <t>子霖</t>
  </si>
  <si>
    <t>元榆</t>
  </si>
  <si>
    <t>公主</t>
  </si>
  <si>
    <t>文龍</t>
  </si>
  <si>
    <t>方麗玲</t>
  </si>
  <si>
    <t>毛允攸</t>
  </si>
  <si>
    <t>王如芸</t>
  </si>
  <si>
    <t>王亞芬</t>
  </si>
  <si>
    <t>王佳琳</t>
  </si>
  <si>
    <t>王宣淳</t>
  </si>
  <si>
    <t>王思微</t>
  </si>
  <si>
    <t>王海翎</t>
  </si>
  <si>
    <t>王敏娟</t>
  </si>
  <si>
    <t>王盛中(張教授單)</t>
  </si>
  <si>
    <t>王晶盈</t>
  </si>
  <si>
    <t>王朝秀</t>
  </si>
  <si>
    <t>王暉雅</t>
  </si>
  <si>
    <t>王瑞閔</t>
  </si>
  <si>
    <t>王瑞瑤</t>
  </si>
  <si>
    <t>王樹茂</t>
  </si>
  <si>
    <t>王瓊姿</t>
  </si>
  <si>
    <t>王麗娟</t>
  </si>
  <si>
    <t>王蘊華</t>
  </si>
  <si>
    <t>王懿如</t>
  </si>
  <si>
    <t>古偉民</t>
  </si>
  <si>
    <t>史培德</t>
  </si>
  <si>
    <t>白玉滿</t>
  </si>
  <si>
    <t>石惠滿</t>
  </si>
  <si>
    <t>石漢柏</t>
  </si>
  <si>
    <t>伍泰嘉</t>
  </si>
  <si>
    <t>朱彩鳳</t>
  </si>
  <si>
    <t>江昱珍</t>
  </si>
  <si>
    <t>艾青梅</t>
  </si>
  <si>
    <t>何小姐</t>
  </si>
  <si>
    <t>何佩芬</t>
  </si>
  <si>
    <t>何青紜</t>
  </si>
  <si>
    <t>何青蓉</t>
  </si>
  <si>
    <t>何景蘭</t>
  </si>
  <si>
    <t>何廣蘭</t>
  </si>
  <si>
    <t>余欣潔</t>
  </si>
  <si>
    <t>余采俐</t>
  </si>
  <si>
    <t>吳小姐</t>
  </si>
  <si>
    <t>吳小苓</t>
  </si>
  <si>
    <t>吳心惠</t>
  </si>
  <si>
    <t>吳宜庭</t>
  </si>
  <si>
    <t>吳玫珍</t>
  </si>
  <si>
    <t>吳俊瑤</t>
  </si>
  <si>
    <t>吳奕棻</t>
  </si>
  <si>
    <t>吳政達</t>
  </si>
  <si>
    <t>吳淑慧</t>
  </si>
  <si>
    <t>吳雪娥</t>
  </si>
  <si>
    <t>吳綏遠</t>
  </si>
  <si>
    <t>呂秀媚</t>
  </si>
  <si>
    <t>呂宜秭</t>
  </si>
  <si>
    <t>呂亭儀</t>
  </si>
  <si>
    <t>呂慧璧</t>
  </si>
  <si>
    <t>李亞貞</t>
  </si>
  <si>
    <t>李佳州</t>
  </si>
  <si>
    <t>李宛寧</t>
  </si>
  <si>
    <t>李宜欣</t>
  </si>
  <si>
    <t>李宜珍</t>
  </si>
  <si>
    <t>李芳惠</t>
  </si>
  <si>
    <t>李政靜</t>
  </si>
  <si>
    <t>李玲鈴</t>
  </si>
  <si>
    <t>李美雪</t>
  </si>
  <si>
    <t>李英美</t>
  </si>
  <si>
    <t>李素美</t>
  </si>
  <si>
    <t>李素卿</t>
  </si>
  <si>
    <t>李喬妹</t>
  </si>
  <si>
    <t>李景美</t>
  </si>
  <si>
    <t>李詠綾</t>
  </si>
  <si>
    <t>李詩麒</t>
  </si>
  <si>
    <t>李臻</t>
  </si>
  <si>
    <t>沈友娣</t>
  </si>
  <si>
    <t>沈思儀</t>
  </si>
  <si>
    <t>沈庭榛</t>
  </si>
  <si>
    <t>沈軒竹</t>
  </si>
  <si>
    <t>沈碧蓮</t>
  </si>
  <si>
    <t>玖月拉麵</t>
  </si>
  <si>
    <t>谷湘玲</t>
  </si>
  <si>
    <t>乖乖公司</t>
  </si>
  <si>
    <t>亞青</t>
  </si>
  <si>
    <t>佳茵</t>
  </si>
  <si>
    <t>卓立峰</t>
  </si>
  <si>
    <t>周子鈴</t>
  </si>
  <si>
    <t>周月雙</t>
  </si>
  <si>
    <t>周孟蘋</t>
  </si>
  <si>
    <t>周燕美</t>
  </si>
  <si>
    <t>官網-Alex Wang</t>
  </si>
  <si>
    <t>官網-Michelle 江</t>
  </si>
  <si>
    <t>官網-于樹萍</t>
  </si>
  <si>
    <t>官網-孔億雲</t>
  </si>
  <si>
    <t>官網-王君如</t>
  </si>
  <si>
    <t>官網-王妙玉</t>
  </si>
  <si>
    <t>官網-王宗楠</t>
  </si>
  <si>
    <t>官網-王明縈</t>
  </si>
  <si>
    <t>官網-王景</t>
  </si>
  <si>
    <t>官網-王智勇</t>
  </si>
  <si>
    <t>官網-王慎晟</t>
  </si>
  <si>
    <t>官網-王麗華</t>
  </si>
  <si>
    <t>官網-石金燕(高雄縣)</t>
  </si>
  <si>
    <t>官網-伍泰嘉</t>
  </si>
  <si>
    <t>官網-曲怡霓</t>
  </si>
  <si>
    <t>官網-朱虹蓉</t>
  </si>
  <si>
    <t>官網-朱婉菁</t>
  </si>
  <si>
    <t>官網-朱熙芸</t>
  </si>
  <si>
    <t>官網-江淑玲</t>
  </si>
  <si>
    <t>官網-余倩梅</t>
  </si>
  <si>
    <t>官網-余珮如</t>
  </si>
  <si>
    <t>官網-吳玉萍</t>
  </si>
  <si>
    <t>官網-吳芊諭</t>
  </si>
  <si>
    <t>官網-吳佳蓁</t>
  </si>
  <si>
    <t>官網-吳怡潔</t>
  </si>
  <si>
    <t>官網-吳旺洧</t>
  </si>
  <si>
    <t>官網-吳毓純</t>
  </si>
  <si>
    <t>官網-呂淑華</t>
  </si>
  <si>
    <t>官網-呂麗卿</t>
  </si>
  <si>
    <t>官網-李文華</t>
  </si>
  <si>
    <t>官網-李艾媚</t>
  </si>
  <si>
    <t>官網李佩珈</t>
  </si>
  <si>
    <t>官網-李貞芬</t>
  </si>
  <si>
    <t>官網-李貞慧</t>
  </si>
  <si>
    <t>官網-李尉瑄</t>
  </si>
  <si>
    <t>官網-李雅鈴</t>
  </si>
  <si>
    <t>官網-李詩麒</t>
  </si>
  <si>
    <t>官網-李慧玲</t>
  </si>
  <si>
    <t>官網-李曉雲</t>
  </si>
  <si>
    <t>官網-李韻潔</t>
  </si>
  <si>
    <t>官網-李顯智</t>
  </si>
  <si>
    <t>官網-杜淑芬</t>
  </si>
  <si>
    <t>官網-杜舒喬</t>
  </si>
  <si>
    <t>官網-沈思維</t>
  </si>
  <si>
    <t>官網-秀慧</t>
  </si>
  <si>
    <t>官網-周之寅</t>
  </si>
  <si>
    <t>官網-林于超</t>
  </si>
  <si>
    <t>官網-林之懿</t>
  </si>
  <si>
    <t>官網-林向柔</t>
  </si>
  <si>
    <t>官網-林育珍</t>
  </si>
  <si>
    <t>官網-林怡妏</t>
  </si>
  <si>
    <t>官網-林芳羽</t>
  </si>
  <si>
    <t>官網-林婉惠</t>
  </si>
  <si>
    <t>官網-林博毅</t>
  </si>
  <si>
    <t>官網-林筠宥</t>
  </si>
  <si>
    <t>官網-林慶記</t>
  </si>
  <si>
    <t>官網-林曉菁</t>
  </si>
  <si>
    <t>官網-邱佳楹</t>
  </si>
  <si>
    <t>官網-邱春金</t>
  </si>
  <si>
    <t>官網-邱慧君</t>
  </si>
  <si>
    <t>官網-奕綾</t>
  </si>
  <si>
    <t>官網-施勳珍</t>
  </si>
  <si>
    <t>官網-柯麗珠</t>
  </si>
  <si>
    <t>官網-洪士婷</t>
  </si>
  <si>
    <t>官網-洪文文</t>
  </si>
  <si>
    <t>官網-洪秀英</t>
  </si>
  <si>
    <t>官網-洪佩玉</t>
  </si>
  <si>
    <t>官網-洪詮雅</t>
  </si>
  <si>
    <t>官網-胡佩君</t>
  </si>
  <si>
    <t>官網-胡雅婷</t>
  </si>
  <si>
    <t>官網-胡雅筑</t>
  </si>
  <si>
    <t>官網-唐婉萍</t>
  </si>
  <si>
    <t>官網-夏梅美</t>
  </si>
  <si>
    <t>官網-孫文山</t>
  </si>
  <si>
    <t>官網-徐敏櫻</t>
  </si>
  <si>
    <t>官網-徐銘通</t>
  </si>
  <si>
    <t>官網-高崇慧</t>
  </si>
  <si>
    <t>官網-張亞芸</t>
  </si>
  <si>
    <t>官網-張芸芸</t>
  </si>
  <si>
    <t>官網-張映喬</t>
  </si>
  <si>
    <t>官網-張家瑜</t>
  </si>
  <si>
    <t>官網-張淑娟</t>
  </si>
  <si>
    <t>官網-張莉醇</t>
  </si>
  <si>
    <t>官網-張惠美</t>
  </si>
  <si>
    <t>官網-張惠貞</t>
  </si>
  <si>
    <t>官網-張嘉文</t>
  </si>
  <si>
    <t>官網-張曉君</t>
  </si>
  <si>
    <t>官網-張蕙蘭</t>
  </si>
  <si>
    <t>官網-曹玉味</t>
  </si>
  <si>
    <t>官網-曹琬玲</t>
  </si>
  <si>
    <t>官網-梁言築</t>
  </si>
  <si>
    <t>官網-莊書御</t>
  </si>
  <si>
    <t>官網-許佩琦</t>
  </si>
  <si>
    <t>官網-許家琪</t>
  </si>
  <si>
    <t>官網-許湘怡</t>
  </si>
  <si>
    <t>官網-許蕙慈</t>
  </si>
  <si>
    <t>官網-連宏祥</t>
  </si>
  <si>
    <t>官網-陳中堯</t>
  </si>
  <si>
    <t>官網-陳妤玲</t>
  </si>
  <si>
    <t>官網-陳育芬</t>
  </si>
  <si>
    <t>官網-陳言心</t>
  </si>
  <si>
    <t>官網-陳怡樺</t>
  </si>
  <si>
    <t>官網-陳冠瑋</t>
  </si>
  <si>
    <t>官網-陳品先</t>
  </si>
  <si>
    <t>官網-陳思穎(大安區)</t>
  </si>
  <si>
    <t>官網-陳柔蓁</t>
  </si>
  <si>
    <t>官網-陳美岱</t>
  </si>
  <si>
    <t>官網-陳英鳳</t>
  </si>
  <si>
    <t>官網-陳虹遐</t>
  </si>
  <si>
    <t>官網-陳郁恬</t>
  </si>
  <si>
    <t>官網-陳韋倩</t>
  </si>
  <si>
    <t>官網-陳健榮</t>
  </si>
  <si>
    <t>官網-陳淑媛</t>
  </si>
  <si>
    <t>官網-陳惠玲</t>
  </si>
  <si>
    <t>官網-陳湘庭</t>
  </si>
  <si>
    <t>官網-陳雅慈</t>
  </si>
  <si>
    <t>官網-陳雯君</t>
  </si>
  <si>
    <t>官網-陳嘉玉</t>
  </si>
  <si>
    <t>官網-陳慧珠</t>
  </si>
  <si>
    <t>官網-陳曉玲</t>
  </si>
  <si>
    <t>官網-陳靜文</t>
  </si>
  <si>
    <t>官網-陳薏涵</t>
  </si>
  <si>
    <t>官網-傅盈庭</t>
  </si>
  <si>
    <t>官網-曾珮瑜</t>
  </si>
  <si>
    <t>官網-曾雅妮</t>
  </si>
  <si>
    <t>官網-曾綵涵</t>
  </si>
  <si>
    <t>官網-游夙君</t>
  </si>
  <si>
    <t>官網-游璧鳳</t>
  </si>
  <si>
    <t>官網-程良偉</t>
  </si>
  <si>
    <t>官網-程歆雯</t>
  </si>
  <si>
    <t>官網-賀雅楠</t>
  </si>
  <si>
    <t>官網-項必艾</t>
  </si>
  <si>
    <t>官網-馮國卿</t>
  </si>
  <si>
    <t>官網-黃于庭</t>
  </si>
  <si>
    <t>官網-黃定思</t>
  </si>
  <si>
    <t>官網-黃美婷</t>
  </si>
  <si>
    <t>官網-黃敏洲</t>
  </si>
  <si>
    <t>官網-黃梅芳</t>
  </si>
  <si>
    <t>官網-黃淑姿</t>
  </si>
  <si>
    <t>官網-黃華賢</t>
  </si>
  <si>
    <t>官網-黃新芝</t>
  </si>
  <si>
    <t>官網-黃碧玉</t>
  </si>
  <si>
    <t>官網-黃麗真</t>
  </si>
  <si>
    <t>官網-楊亦雯</t>
  </si>
  <si>
    <t>官網-楊佩卿</t>
  </si>
  <si>
    <t>官網-楊凰萍</t>
  </si>
  <si>
    <t>官網-楊婕儀</t>
  </si>
  <si>
    <t>官網-楊淑惠</t>
  </si>
  <si>
    <t>官網-楊靖子</t>
  </si>
  <si>
    <t>官網-楊豔禎</t>
  </si>
  <si>
    <t>官網-詹芷琦</t>
  </si>
  <si>
    <t>官網-鄒佳男</t>
  </si>
  <si>
    <t>官網-鄒宜紋</t>
  </si>
  <si>
    <t>官網-廖嘉蓓</t>
  </si>
  <si>
    <t>官網-趙淑娥</t>
  </si>
  <si>
    <t>官網-劉怡靜</t>
  </si>
  <si>
    <t>官網-劉淑芳</t>
  </si>
  <si>
    <t>官網-劉雲鳳</t>
  </si>
  <si>
    <t>官網-劉詩華</t>
  </si>
  <si>
    <t>官網-劉曉欣</t>
  </si>
  <si>
    <t>官網-歐懿慧</t>
  </si>
  <si>
    <t>官網-潘秀冠</t>
  </si>
  <si>
    <t>官網-潘莉萍</t>
  </si>
  <si>
    <t>官網-蔡銀華</t>
  </si>
  <si>
    <t>官網-蔡馥琦</t>
  </si>
  <si>
    <t>官網-蔡艷宜</t>
  </si>
  <si>
    <t>官網-鄭夙娟</t>
  </si>
  <si>
    <t>官網-鄭美惠</t>
  </si>
  <si>
    <t>官網-鄭媛薰</t>
  </si>
  <si>
    <t>官網-鄭雅玲</t>
  </si>
  <si>
    <t>官網-盧淑如</t>
  </si>
  <si>
    <t>官網-盧萱錡</t>
  </si>
  <si>
    <t>官網-盧瑩秋</t>
  </si>
  <si>
    <t>官網-賴羿樺</t>
  </si>
  <si>
    <t>官網-賴順英</t>
  </si>
  <si>
    <t>官網-龍美麟</t>
  </si>
  <si>
    <t>官網-謝季芳</t>
  </si>
  <si>
    <t>官網-鍾雅婷</t>
  </si>
  <si>
    <t>官網-簡素漪</t>
  </si>
  <si>
    <t>官網-簡楷芹</t>
  </si>
  <si>
    <t>官網-顏冰心</t>
  </si>
  <si>
    <t>官網-羅雪鳳</t>
  </si>
  <si>
    <t>官網-譚翠華</t>
  </si>
  <si>
    <t>官網-顧映紅</t>
  </si>
  <si>
    <t>官網-龔秀姿</t>
  </si>
  <si>
    <t>尚賢</t>
  </si>
  <si>
    <t>林士欽醫師</t>
  </si>
  <si>
    <t>林士湘</t>
  </si>
  <si>
    <t>林小姐</t>
  </si>
  <si>
    <t>林妍眉</t>
  </si>
  <si>
    <t>林孜英</t>
  </si>
  <si>
    <t>林宏茂</t>
  </si>
  <si>
    <t>林秀惠</t>
  </si>
  <si>
    <t>林育旻</t>
  </si>
  <si>
    <t>林佩瑤</t>
  </si>
  <si>
    <t>林佳宜</t>
  </si>
  <si>
    <t>林孟怡</t>
  </si>
  <si>
    <t>林怡君</t>
  </si>
  <si>
    <t>林怡臻</t>
  </si>
  <si>
    <t>林旻儀</t>
  </si>
  <si>
    <t>林芮竹</t>
  </si>
  <si>
    <t>林金標</t>
  </si>
  <si>
    <t>林姵妏</t>
  </si>
  <si>
    <t>林姿妍</t>
  </si>
  <si>
    <t>林家羽</t>
  </si>
  <si>
    <t>林容妤</t>
  </si>
  <si>
    <t>林書玲</t>
  </si>
  <si>
    <t>林真</t>
  </si>
  <si>
    <t>林婉惠</t>
  </si>
  <si>
    <t>林梨君</t>
  </si>
  <si>
    <t>林淑文</t>
  </si>
  <si>
    <t>林笛涵</t>
  </si>
  <si>
    <t>林雪玉</t>
  </si>
  <si>
    <t>林喬敏</t>
  </si>
  <si>
    <t>林瑀甄</t>
  </si>
  <si>
    <t>林聖翔</t>
  </si>
  <si>
    <t>林瑤瓊</t>
  </si>
  <si>
    <t>林說俐</t>
  </si>
  <si>
    <t>林嬋娟</t>
  </si>
  <si>
    <t>林慧怡</t>
  </si>
  <si>
    <t>林慧瑄</t>
  </si>
  <si>
    <t>玩味廚房</t>
  </si>
  <si>
    <t>邱千瑞</t>
  </si>
  <si>
    <t>邱永和</t>
  </si>
  <si>
    <t>邱美君</t>
  </si>
  <si>
    <t>邱彩謹</t>
  </si>
  <si>
    <t>邱淑玲</t>
  </si>
  <si>
    <t>邱荷晴</t>
  </si>
  <si>
    <t>侯秀春</t>
  </si>
  <si>
    <t>奕綾</t>
  </si>
  <si>
    <t>姚靜樺</t>
  </si>
  <si>
    <t>姜怡伶</t>
  </si>
  <si>
    <t>姜雲生教授(張維敦)</t>
  </si>
  <si>
    <t>施立民</t>
  </si>
  <si>
    <t>施宜君</t>
  </si>
  <si>
    <t>柯嘉媛</t>
  </si>
  <si>
    <t>洪友芳</t>
  </si>
  <si>
    <t>洪世英</t>
  </si>
  <si>
    <t>洪如杏</t>
  </si>
  <si>
    <t>洪佑(洪生財)</t>
  </si>
  <si>
    <t>洪秀美</t>
  </si>
  <si>
    <t>洪南鑌</t>
  </si>
  <si>
    <t>洪美淑</t>
  </si>
  <si>
    <t>洪若荷</t>
  </si>
  <si>
    <t>洪章閔</t>
  </si>
  <si>
    <t>洪菁穗</t>
  </si>
  <si>
    <t>洪鳳秋</t>
  </si>
  <si>
    <t>洪錦慧</t>
  </si>
  <si>
    <t>皇冠商店</t>
  </si>
  <si>
    <t>紀淑菁</t>
  </si>
  <si>
    <t>美吟</t>
  </si>
  <si>
    <t>胡力力</t>
  </si>
  <si>
    <t>胡瑞玲</t>
  </si>
  <si>
    <t>范守慧</t>
  </si>
  <si>
    <t>范姜美月</t>
  </si>
  <si>
    <t>范姜美娟</t>
  </si>
  <si>
    <t>修致中</t>
  </si>
  <si>
    <t>唐湘怡</t>
  </si>
  <si>
    <t>唐鶯倚(英琪)</t>
  </si>
  <si>
    <t>孫廷瑄</t>
  </si>
  <si>
    <t>孫鈺琁</t>
  </si>
  <si>
    <t>家樂福</t>
  </si>
  <si>
    <t>徐年妍</t>
  </si>
  <si>
    <t>徐菁徽</t>
  </si>
  <si>
    <t>徐雅惠</t>
  </si>
  <si>
    <t>徐嘉蓮</t>
  </si>
  <si>
    <t>徐韶均</t>
  </si>
  <si>
    <t>桂舒嫻</t>
  </si>
  <si>
    <t>涂美芳</t>
  </si>
  <si>
    <t>涂珠婷</t>
  </si>
  <si>
    <t>秦舜璽</t>
  </si>
  <si>
    <t>翁麗珠</t>
  </si>
  <si>
    <t>高一正</t>
  </si>
  <si>
    <t>高純玲</t>
  </si>
  <si>
    <t>張文琪</t>
  </si>
  <si>
    <t>張文綺</t>
  </si>
  <si>
    <t>張月華</t>
  </si>
  <si>
    <t>張正松</t>
  </si>
  <si>
    <t>張亞衡</t>
  </si>
  <si>
    <t>張芳綺</t>
  </si>
  <si>
    <t>張思勤</t>
  </si>
  <si>
    <t>張美玉</t>
  </si>
  <si>
    <t>張振芬</t>
  </si>
  <si>
    <t>張晏溱</t>
  </si>
  <si>
    <t>張國華</t>
  </si>
  <si>
    <t>張敏華</t>
  </si>
  <si>
    <t>張淑貞</t>
  </si>
  <si>
    <t>張淑惠</t>
  </si>
  <si>
    <t>張喬語</t>
  </si>
  <si>
    <t>張晶禾</t>
  </si>
  <si>
    <t>張棋炘</t>
  </si>
  <si>
    <t>張菁珊</t>
  </si>
  <si>
    <t>張雄志</t>
  </si>
  <si>
    <t>張雅菱</t>
  </si>
  <si>
    <t>張敬婕</t>
  </si>
  <si>
    <t>張毓瑩</t>
  </si>
  <si>
    <t>張虞美</t>
  </si>
  <si>
    <t>張嘉文</t>
  </si>
  <si>
    <t>張碧芳</t>
  </si>
  <si>
    <t>張維敦教授</t>
  </si>
  <si>
    <t>張德權</t>
  </si>
  <si>
    <t>張蕙瑛</t>
  </si>
  <si>
    <t>張瓊娥</t>
  </si>
  <si>
    <t>張麗雲</t>
  </si>
  <si>
    <t>張耀升</t>
  </si>
  <si>
    <t>惟之</t>
  </si>
  <si>
    <t>曹春輝</t>
  </si>
  <si>
    <t>梁言築</t>
  </si>
  <si>
    <t>梁明華</t>
  </si>
  <si>
    <t>梁松芬</t>
  </si>
  <si>
    <t>梁素珍</t>
  </si>
  <si>
    <t>莊蜚娥</t>
  </si>
  <si>
    <t>許仁哲</t>
  </si>
  <si>
    <t>許金勝</t>
  </si>
  <si>
    <t>許美華</t>
  </si>
  <si>
    <t>許家興</t>
  </si>
  <si>
    <t>許財旺</t>
  </si>
  <si>
    <t>許淑萍</t>
  </si>
  <si>
    <t>許舒雅</t>
  </si>
  <si>
    <t>許菲秀</t>
  </si>
  <si>
    <t>許閔勝</t>
  </si>
  <si>
    <t>許鈴青</t>
  </si>
  <si>
    <t>許裴晏</t>
  </si>
  <si>
    <t>許靜雯</t>
  </si>
  <si>
    <t>郭聿惠</t>
  </si>
  <si>
    <t>郭珮芸</t>
  </si>
  <si>
    <t>郭婷毓</t>
  </si>
  <si>
    <t>郭惠珍</t>
  </si>
  <si>
    <t>陳中和</t>
  </si>
  <si>
    <t>陳月娥</t>
  </si>
  <si>
    <t>陳世育</t>
  </si>
  <si>
    <t>陳世昌</t>
  </si>
  <si>
    <t>陳世欽</t>
  </si>
  <si>
    <t>陳世綺</t>
  </si>
  <si>
    <t>陳卉莉</t>
  </si>
  <si>
    <t>陳玉玫</t>
  </si>
  <si>
    <t>陳玉梅</t>
  </si>
  <si>
    <t>陳宇淇</t>
  </si>
  <si>
    <t>陳守國</t>
  </si>
  <si>
    <t>陳妤玲</t>
  </si>
  <si>
    <t>陳佩君</t>
  </si>
  <si>
    <t>陳坤焰</t>
  </si>
  <si>
    <t>陳孟傑</t>
  </si>
  <si>
    <t>陳季妍</t>
  </si>
  <si>
    <t>陳幸美</t>
  </si>
  <si>
    <t>陳怡菁</t>
  </si>
  <si>
    <t>陳怡樺</t>
  </si>
  <si>
    <t>陳怡靜</t>
  </si>
  <si>
    <t>陳昀汝</t>
  </si>
  <si>
    <t>陳明和</t>
  </si>
  <si>
    <t>陳芳菁</t>
  </si>
  <si>
    <t>陳俊宇</t>
  </si>
  <si>
    <t>陳彥芝</t>
  </si>
  <si>
    <t>陳思穎</t>
  </si>
  <si>
    <t>陳昶佑</t>
  </si>
  <si>
    <t>陳柏吟</t>
  </si>
  <si>
    <t>陳炳勳</t>
  </si>
  <si>
    <t>陳美惠</t>
  </si>
  <si>
    <t>陳苓溱</t>
  </si>
  <si>
    <t>陳香綾</t>
  </si>
  <si>
    <t>陳家祥</t>
  </si>
  <si>
    <t>陳祖勝</t>
  </si>
  <si>
    <t>陳素宛</t>
  </si>
  <si>
    <t>陳素美</t>
  </si>
  <si>
    <t>陳敏</t>
  </si>
  <si>
    <t>陳湘庭</t>
  </si>
  <si>
    <t>陳舜源</t>
  </si>
  <si>
    <t>陳華君</t>
  </si>
  <si>
    <t>陳陽</t>
  </si>
  <si>
    <t>陳雯慧</t>
  </si>
  <si>
    <t>陳毓文</t>
  </si>
  <si>
    <t>陳嘉茹</t>
  </si>
  <si>
    <t>陳漢田</t>
  </si>
  <si>
    <t>陳翠琪</t>
  </si>
  <si>
    <t>陳蓓蓓</t>
  </si>
  <si>
    <t>陳慧珊</t>
  </si>
  <si>
    <t>陳靜文</t>
  </si>
  <si>
    <t>陶麗美</t>
  </si>
  <si>
    <t>陸瑞華</t>
  </si>
  <si>
    <t>陸慧玲</t>
  </si>
  <si>
    <t>彭君美</t>
  </si>
  <si>
    <t>彭靖惠</t>
  </si>
  <si>
    <t>曾玉鳳</t>
  </si>
  <si>
    <t>曾春燕部長</t>
  </si>
  <si>
    <t>曾珮瑜</t>
  </si>
  <si>
    <t>曾素貞</t>
  </si>
  <si>
    <t>曾麗玲</t>
  </si>
  <si>
    <t>湯森雄</t>
  </si>
  <si>
    <t>童淑惠</t>
  </si>
  <si>
    <t>童麗敏</t>
  </si>
  <si>
    <t>陽文教</t>
  </si>
  <si>
    <t>雅伶</t>
  </si>
  <si>
    <t>馮蝶</t>
  </si>
  <si>
    <t>黃于珊</t>
  </si>
  <si>
    <t>黃士倫</t>
  </si>
  <si>
    <t>黃文淦</t>
  </si>
  <si>
    <t>黃白雪</t>
  </si>
  <si>
    <t>黃守娟</t>
  </si>
  <si>
    <t>黃佑宣</t>
  </si>
  <si>
    <t>黃秀香</t>
  </si>
  <si>
    <t>黃秀滿</t>
  </si>
  <si>
    <t>黃美珠</t>
  </si>
  <si>
    <t>黃美鐘</t>
  </si>
  <si>
    <t>黃若男</t>
  </si>
  <si>
    <t>黃閎湘</t>
  </si>
  <si>
    <t>黃雅惠</t>
  </si>
  <si>
    <t>黃敬庭</t>
  </si>
  <si>
    <t>黃資閔</t>
  </si>
  <si>
    <t>黃增樟</t>
  </si>
  <si>
    <t>黃慧敏</t>
  </si>
  <si>
    <t>黃蔡鳳庭（法臨寺）</t>
  </si>
  <si>
    <t>黃燕玉</t>
  </si>
  <si>
    <t>黃薇元</t>
  </si>
  <si>
    <t>黃寶慧</t>
  </si>
  <si>
    <t>黃騰瑜</t>
  </si>
  <si>
    <t>新光三越-台北天母店</t>
  </si>
  <si>
    <t>新光三越-台南西門店</t>
  </si>
  <si>
    <t>楊月</t>
  </si>
  <si>
    <t>楊秀倩</t>
  </si>
  <si>
    <t>楊良模</t>
  </si>
  <si>
    <t>楊佳蕙</t>
  </si>
  <si>
    <t>楊思慧</t>
  </si>
  <si>
    <t>楊玲鶯</t>
  </si>
  <si>
    <t>楊秋萍</t>
  </si>
  <si>
    <t>楊若菊</t>
  </si>
  <si>
    <t>楊素真</t>
  </si>
  <si>
    <t>楊凱茹</t>
  </si>
  <si>
    <t>楊雯惠</t>
  </si>
  <si>
    <t>楊麗芬</t>
  </si>
  <si>
    <t>萬桂品</t>
  </si>
  <si>
    <t>葉小姐</t>
  </si>
  <si>
    <t>葉艾儒</t>
  </si>
  <si>
    <t>葉吳淑美</t>
  </si>
  <si>
    <t>葉玫君</t>
  </si>
  <si>
    <t>葉俊麟</t>
  </si>
  <si>
    <t>葉美麗(家榛)</t>
  </si>
  <si>
    <t>葉碧富</t>
  </si>
  <si>
    <t>董秀蓮</t>
  </si>
  <si>
    <t>詹怡樺</t>
  </si>
  <si>
    <t>詹淑鋆</t>
  </si>
  <si>
    <t>詹惠玉</t>
  </si>
  <si>
    <t>誠品書店信義店</t>
  </si>
  <si>
    <t>鄒佳男</t>
  </si>
  <si>
    <t>鄒富棋</t>
  </si>
  <si>
    <t>鄒朝儀</t>
  </si>
  <si>
    <t>鄒顯宏</t>
  </si>
  <si>
    <t>廖世遠</t>
  </si>
  <si>
    <t>廖先生</t>
  </si>
  <si>
    <t>廖有美</t>
  </si>
  <si>
    <t>廖佳珮</t>
  </si>
  <si>
    <t>廖相雲</t>
  </si>
  <si>
    <t>廖意紋</t>
  </si>
  <si>
    <t>臧宴平(張教授單)</t>
  </si>
  <si>
    <t>趙昱婷</t>
  </si>
  <si>
    <t>劉玉葉</t>
  </si>
  <si>
    <t>劉佳慧</t>
  </si>
  <si>
    <t>劉怡伶</t>
  </si>
  <si>
    <t>劉思琳</t>
  </si>
  <si>
    <t>劉玲環</t>
  </si>
  <si>
    <t>劉香甫</t>
  </si>
  <si>
    <t>劉崇漢</t>
  </si>
  <si>
    <t>劉淑貞</t>
  </si>
  <si>
    <t>劉華元</t>
  </si>
  <si>
    <t>劉進發</t>
  </si>
  <si>
    <t>劉蕙如</t>
  </si>
  <si>
    <t>劉靜宜</t>
  </si>
  <si>
    <t>劉懿萱</t>
  </si>
  <si>
    <t>蔡志強</t>
  </si>
  <si>
    <t>蔡佳芸</t>
  </si>
  <si>
    <t>蔡牧宸</t>
  </si>
  <si>
    <t>蔡芳宜</t>
  </si>
  <si>
    <t>蔡美容</t>
  </si>
  <si>
    <t>蔡美珠</t>
  </si>
  <si>
    <t>蔡桂花</t>
  </si>
  <si>
    <t>蔡惠珍</t>
  </si>
  <si>
    <t>蔡毓珊</t>
  </si>
  <si>
    <t>蔡靜宜</t>
  </si>
  <si>
    <t>鄭仁華</t>
  </si>
  <si>
    <t>鄭仙旻</t>
  </si>
  <si>
    <t>鄭亦婷</t>
  </si>
  <si>
    <t>鄭圳耀</t>
  </si>
  <si>
    <t>鄭宜君</t>
  </si>
  <si>
    <t>鄭清鸞</t>
  </si>
  <si>
    <t>鄭勛展</t>
  </si>
  <si>
    <t>鄭雅方</t>
  </si>
  <si>
    <t>鄭瓊芳</t>
  </si>
  <si>
    <t>燕慧</t>
  </si>
  <si>
    <t>蕭玉寬</t>
  </si>
  <si>
    <t>蕭羽嘉</t>
  </si>
  <si>
    <t>蕭迪鈴</t>
  </si>
  <si>
    <t>蕭雅薇</t>
  </si>
  <si>
    <t>賴俁蓁</t>
  </si>
  <si>
    <t>賴俐均</t>
  </si>
  <si>
    <t>賴冠瑛</t>
  </si>
  <si>
    <t>賴施嵐芳</t>
  </si>
  <si>
    <t>賴泰宏</t>
  </si>
  <si>
    <t>賴謝燕</t>
  </si>
  <si>
    <t>錢亮熙</t>
  </si>
  <si>
    <t>錢嘉慧</t>
  </si>
  <si>
    <t>薛晏昀</t>
  </si>
  <si>
    <t>薛莉玲</t>
  </si>
  <si>
    <t>薜嘉文</t>
  </si>
  <si>
    <t>謝幸娟</t>
  </si>
  <si>
    <t>謝幸樺</t>
  </si>
  <si>
    <t>謝怡雯</t>
  </si>
  <si>
    <t>謝美琪</t>
  </si>
  <si>
    <t>謝維琪</t>
  </si>
  <si>
    <t>鍾巧玲</t>
  </si>
  <si>
    <t>鍾佩穎</t>
  </si>
  <si>
    <t>鍾智琦</t>
  </si>
  <si>
    <t>韓秉芫</t>
  </si>
  <si>
    <t>瞿正芬</t>
  </si>
  <si>
    <t>簡宇男</t>
  </si>
  <si>
    <t>簡松堅</t>
  </si>
  <si>
    <t>簡燕玲</t>
  </si>
  <si>
    <t>魏世昌</t>
  </si>
  <si>
    <t>蘇太太</t>
  </si>
  <si>
    <t>蘇先生</t>
  </si>
  <si>
    <t>蘇秀枝(蘇記者)</t>
  </si>
  <si>
    <t>蘇俊榮(張教授)</t>
  </si>
  <si>
    <t>蘇姵萱</t>
  </si>
  <si>
    <t>蘇秋萍</t>
  </si>
  <si>
    <t>蘇筑姮</t>
  </si>
  <si>
    <t>蘇進登</t>
  </si>
  <si>
    <t>釋有住</t>
  </si>
  <si>
    <t>饒盈文</t>
  </si>
  <si>
    <t>顧梅塵</t>
  </si>
  <si>
    <t>龔方慧</t>
  </si>
  <si>
    <t>總延噸公里</t>
    <phoneticPr fontId="2" type="noConversion"/>
  </si>
  <si>
    <t>割草機</t>
    <phoneticPr fontId="24" type="noConversion"/>
  </si>
  <si>
    <t>23°50'12.3"N 120°42'13.9"E</t>
    <phoneticPr fontId="2" type="noConversion"/>
  </si>
  <si>
    <t>23°49'56.8"N 120°42'02.3"E</t>
    <phoneticPr fontId="2" type="noConversion"/>
  </si>
  <si>
    <t>23°53'59.0"N 120°41'34.1"E</t>
    <phoneticPr fontId="2" type="noConversion"/>
  </si>
  <si>
    <t>23°48'15.3"N 120°42'56.3"E</t>
    <phoneticPr fontId="2" type="noConversion"/>
  </si>
  <si>
    <t>23°48'48.7"N 120°41'36.2"E</t>
    <phoneticPr fontId="2" type="noConversion"/>
  </si>
  <si>
    <t>23°50'08.5"N 120°42'12.4"E</t>
    <phoneticPr fontId="2" type="noConversion"/>
  </si>
  <si>
    <t>23°51'30.6"N 120°42'10.1"E</t>
    <phoneticPr fontId="2" type="noConversion"/>
  </si>
  <si>
    <t>23°46'27.4"N 120°34'41.7"E</t>
    <phoneticPr fontId="2" type="noConversion"/>
  </si>
  <si>
    <t>23°53'08.6"N 120°42'41.5"E</t>
    <phoneticPr fontId="2" type="noConversion"/>
  </si>
  <si>
    <t>23°52'04.2"N 120°41'34.7"E</t>
    <phoneticPr fontId="2" type="noConversion"/>
  </si>
  <si>
    <t>23°48'42.8"N 120°40'46.5"E</t>
    <phoneticPr fontId="2" type="noConversion"/>
  </si>
  <si>
    <t>23°46'51.9"N 120°35'55.8"E</t>
    <phoneticPr fontId="2" type="noConversion"/>
  </si>
  <si>
    <t>林志謀</t>
    <phoneticPr fontId="2" type="noConversion"/>
  </si>
  <si>
    <t>23°48'46.4"N 120°41'28.4"E</t>
    <phoneticPr fontId="2" type="noConversion"/>
  </si>
  <si>
    <t>23°46'26.3"N 120°34'22.6"E</t>
    <phoneticPr fontId="2" type="noConversion"/>
  </si>
  <si>
    <t>23°48'56.1"N 120°41'21.3"E</t>
    <phoneticPr fontId="2" type="noConversion"/>
  </si>
  <si>
    <t>23°48'45.5"N 120°40'49.0"E</t>
    <phoneticPr fontId="2" type="noConversion"/>
  </si>
  <si>
    <t>23°49'34.0"N 120°41'57.2"E</t>
    <phoneticPr fontId="2" type="noConversion"/>
  </si>
  <si>
    <t>23°49'26.2"N 120°32'03.1"E</t>
    <phoneticPr fontId="2" type="noConversion"/>
  </si>
  <si>
    <t>23°46'04.2"N 120°36'38.9"E</t>
    <phoneticPr fontId="2" type="noConversion"/>
  </si>
  <si>
    <t>23°46'54.9"N 120°34'14.6"E</t>
    <phoneticPr fontId="2" type="noConversion"/>
  </si>
  <si>
    <t>23°49'39.5"N 120°41'59.0"E</t>
    <phoneticPr fontId="2" type="noConversion"/>
  </si>
  <si>
    <t>23°46'09.2"N 120°36'15.7"E</t>
    <phoneticPr fontId="2" type="noConversion"/>
  </si>
  <si>
    <t>23°46'47.4"N 120°33'17.2"E</t>
    <phoneticPr fontId="2" type="noConversion"/>
  </si>
  <si>
    <t>23°49'04.9"N 120°41'00.4"E</t>
    <phoneticPr fontId="2" type="noConversion"/>
  </si>
  <si>
    <t>23°48'54.1"N 120°40'35.0"E</t>
    <phoneticPr fontId="2" type="noConversion"/>
  </si>
  <si>
    <t>23°48'54.7"N 120°40'41.8"E</t>
    <phoneticPr fontId="2" type="noConversion"/>
  </si>
  <si>
    <t>23°46'40.2"N 120°38'06.6"E</t>
    <phoneticPr fontId="2" type="noConversion"/>
  </si>
  <si>
    <t>23°48'27.1"N 120°42'29.0"E</t>
    <phoneticPr fontId="2" type="noConversion"/>
  </si>
  <si>
    <t>23°46'09.4"N 120°35'42.1"E</t>
    <phoneticPr fontId="2" type="noConversion"/>
  </si>
  <si>
    <t>23°44'37.7"N 120°35'42.1"E</t>
    <phoneticPr fontId="2" type="noConversion"/>
  </si>
  <si>
    <t>23°49'27.2"N 120°35'49.3"E</t>
    <phoneticPr fontId="2" type="noConversion"/>
  </si>
  <si>
    <t>23°45'32.4"N 120°35'18.4"E</t>
    <phoneticPr fontId="2" type="noConversion"/>
  </si>
  <si>
    <t>23°46'19.8"N 120°38'12.7"E</t>
    <phoneticPr fontId="2" type="noConversion"/>
  </si>
  <si>
    <t>23°46'27.7"N 120°37'38.6"E</t>
    <phoneticPr fontId="2" type="noConversion"/>
  </si>
  <si>
    <t>23°46'47.5"N 120°38'17.0"E</t>
    <phoneticPr fontId="2" type="noConversion"/>
  </si>
  <si>
    <t>23°46'35.2"N 120°36'30.4"E</t>
    <phoneticPr fontId="2" type="noConversion"/>
  </si>
  <si>
    <t>23°49'10.4"N 120°35'51.9"E</t>
    <phoneticPr fontId="2" type="noConversion"/>
  </si>
  <si>
    <t>23°48'48.1"N 120°41'08.3"E</t>
    <phoneticPr fontId="2" type="noConversion"/>
  </si>
  <si>
    <t>23°44'30.0"N 120°45'24.7"E</t>
    <phoneticPr fontId="2" type="noConversion"/>
  </si>
  <si>
    <t>23°48'27.6"N 120°37'05.4"E</t>
    <phoneticPr fontId="2" type="noConversion"/>
  </si>
  <si>
    <t>23°48'31.5"N 120°40'39.1"E</t>
    <phoneticPr fontId="2" type="noConversion"/>
  </si>
  <si>
    <t>23°47'33.7"N 120°37'55.6"E</t>
    <phoneticPr fontId="2" type="noConversion"/>
  </si>
  <si>
    <t>23°48'49.0"N 120°40'57.2"E</t>
    <phoneticPr fontId="2" type="noConversion"/>
  </si>
  <si>
    <t>23°48'52.1"N 120°41'32.1"E</t>
    <phoneticPr fontId="2" type="noConversion"/>
  </si>
  <si>
    <t>23°48'45.0"N 120°40'29.5"E</t>
    <phoneticPr fontId="2" type="noConversion"/>
  </si>
  <si>
    <t>23°49'01.4"N 120°41'44.7"E</t>
    <phoneticPr fontId="2" type="noConversion"/>
  </si>
  <si>
    <t>23°48'44.6"N 120°41'41.6"E</t>
    <phoneticPr fontId="2" type="noConversion"/>
  </si>
  <si>
    <t>23°49'06.3"N 120°42'41.0"E</t>
    <phoneticPr fontId="2" type="noConversion"/>
  </si>
  <si>
    <t>23°48'46.3"N 120°40'53.8"E</t>
    <phoneticPr fontId="2" type="noConversion"/>
  </si>
  <si>
    <t>23°48'39.0"N 120°37'12.1"E</t>
    <phoneticPr fontId="2" type="noConversion"/>
  </si>
  <si>
    <t>23°46'14.2"N 120°36'19.3"E</t>
    <phoneticPr fontId="2" type="noConversion"/>
  </si>
  <si>
    <t>23°49'18.5"N 120°41'40.1"E</t>
    <phoneticPr fontId="2" type="noConversion"/>
  </si>
  <si>
    <t>23°46'59.3"N 120°35'28.4"E</t>
    <phoneticPr fontId="2" type="noConversion"/>
  </si>
  <si>
    <t>23°49'43.2"N 120°41'28.1"E</t>
    <phoneticPr fontId="2" type="noConversion"/>
  </si>
  <si>
    <t>23°49'05.8"N 120°41'54.5"E</t>
    <phoneticPr fontId="2" type="noConversion"/>
  </si>
  <si>
    <t>23°48'36.4"N 120°41'28.0"E</t>
    <phoneticPr fontId="2" type="noConversion"/>
  </si>
  <si>
    <t>23°49'01.0"N 120°41'40.9"E</t>
    <phoneticPr fontId="2" type="noConversion"/>
  </si>
  <si>
    <t>23°46'41.7"N 120°41'49.5"E</t>
    <phoneticPr fontId="2" type="noConversion"/>
  </si>
  <si>
    <t>23°48'37.7"N 120°40'35.9"E</t>
    <phoneticPr fontId="2" type="noConversion"/>
  </si>
  <si>
    <t>23°51'07.5"N 120°40'00.4"E</t>
    <phoneticPr fontId="2" type="noConversion"/>
  </si>
  <si>
    <t>劉俊岳</t>
    <phoneticPr fontId="2" type="noConversion"/>
  </si>
  <si>
    <t>23°48'40.8"N 120°40'09.8"E</t>
    <phoneticPr fontId="2" type="noConversion"/>
  </si>
  <si>
    <t>23°48'58.4"N 120°45'24.0"E</t>
    <phoneticPr fontId="2" type="noConversion"/>
  </si>
  <si>
    <t>23°42'54.1"N 120°39'18.3"E</t>
    <phoneticPr fontId="2" type="noConversion"/>
  </si>
  <si>
    <t>23°45'11.7"N 120°35'27.4"E</t>
    <phoneticPr fontId="2" type="noConversion"/>
  </si>
  <si>
    <t>23°45'58.1"N 120°36'13.1"E</t>
    <phoneticPr fontId="2" type="noConversion"/>
  </si>
  <si>
    <t>23°46'11.2"N 120°36'49.4"E</t>
    <phoneticPr fontId="2" type="noConversion"/>
  </si>
  <si>
    <t>23°45'45.2"N 120°35'26.9"E</t>
    <phoneticPr fontId="2" type="noConversion"/>
  </si>
  <si>
    <t>23°46'19.1"N 120°37'23.9"E</t>
    <phoneticPr fontId="2" type="noConversion"/>
  </si>
  <si>
    <t>23°46'22.4"N 120°34'32.4"E</t>
    <phoneticPr fontId="2" type="noConversion"/>
  </si>
  <si>
    <t>23°45'57.6"N 120°34'43.6"E</t>
    <phoneticPr fontId="2" type="noConversion"/>
  </si>
  <si>
    <t>23°45'25.2"N 120°40'50.2"E</t>
    <phoneticPr fontId="2" type="noConversion"/>
  </si>
  <si>
    <t>23°46'06.0"N 120°37'25.6"E</t>
    <phoneticPr fontId="2" type="noConversion"/>
  </si>
  <si>
    <t>謝秀暖(林春榮)</t>
    <phoneticPr fontId="2" type="noConversion"/>
  </si>
  <si>
    <t>23°45'03.4"N 120°39'50.4"E</t>
    <phoneticPr fontId="2" type="noConversion"/>
  </si>
  <si>
    <t>23°46'52.6"N 120°35'07.8"E</t>
    <phoneticPr fontId="2" type="noConversion"/>
  </si>
  <si>
    <t>23°44'50.0"N 120°39'34.7"E</t>
    <phoneticPr fontId="2" type="noConversion"/>
  </si>
  <si>
    <t>23°46'46.1"N 120°37'12.1"E</t>
    <phoneticPr fontId="2" type="noConversion"/>
  </si>
  <si>
    <t>23°46'21.4"N 120°37'43.9"E</t>
    <phoneticPr fontId="2" type="noConversion"/>
  </si>
  <si>
    <t>23°45'33.5"N 120°36'21.8"E</t>
    <phoneticPr fontId="2" type="noConversion"/>
  </si>
  <si>
    <t>23°46'01.7"N 120°37'28.1"E</t>
    <phoneticPr fontId="2" type="noConversion"/>
  </si>
  <si>
    <t>23°44'42.8"N 120°39'35.0"E</t>
    <phoneticPr fontId="2" type="noConversion"/>
  </si>
  <si>
    <t>23°45'40.9"N 120°37'09.5"E</t>
    <phoneticPr fontId="2" type="noConversion"/>
  </si>
  <si>
    <t>23°45'02.3"N 120°40'14.5"E</t>
    <phoneticPr fontId="2" type="noConversion"/>
  </si>
  <si>
    <t>23°46'23.6"N 120°37'01.4"E</t>
    <phoneticPr fontId="2" type="noConversion"/>
  </si>
  <si>
    <t>23°46'13.0"N 120°37'12.1"E</t>
    <phoneticPr fontId="2" type="noConversion"/>
  </si>
  <si>
    <t>23°46'57.8"N 120°34'12.5"E</t>
    <phoneticPr fontId="2" type="noConversion"/>
  </si>
  <si>
    <t>23°46'56.8"N 120°33'58.9"E</t>
    <phoneticPr fontId="2" type="noConversion"/>
  </si>
  <si>
    <t>凃錦麟</t>
    <phoneticPr fontId="2" type="noConversion"/>
  </si>
  <si>
    <t>23°49'25.2"N 120°41'04.8"E</t>
    <phoneticPr fontId="2" type="noConversion"/>
  </si>
  <si>
    <t>23°46'09.4"N 120°34'20.0"E</t>
    <phoneticPr fontId="2" type="noConversion"/>
  </si>
  <si>
    <t>23°46'43.9"N 120°37'13.8"E</t>
    <phoneticPr fontId="2" type="noConversion"/>
  </si>
  <si>
    <t>23°45'18.7"N 120°40'29.9"E</t>
    <phoneticPr fontId="2" type="noConversion"/>
  </si>
  <si>
    <t>23°45'37.4"N 120°34'58.1"E</t>
    <phoneticPr fontId="2" type="noConversion"/>
  </si>
  <si>
    <t>23°46'03.0"N 120°36'41.2"E</t>
    <phoneticPr fontId="2" type="noConversion"/>
  </si>
  <si>
    <t>23°47'53.8"N 120°38'57.2"E</t>
    <phoneticPr fontId="2" type="noConversion"/>
  </si>
  <si>
    <t>23°45'10.9"N 120°39'56.3"E</t>
    <phoneticPr fontId="2" type="noConversion"/>
  </si>
  <si>
    <t>23°52'02.1"N 120°42'19.2"E</t>
    <phoneticPr fontId="2" type="noConversion"/>
  </si>
  <si>
    <t>23°46'29.3"N 120°38'15.3"E</t>
    <phoneticPr fontId="2" type="noConversion"/>
  </si>
  <si>
    <t>23°47'47.7"N 120°38'34.1"E</t>
    <phoneticPr fontId="2" type="noConversion"/>
  </si>
  <si>
    <t>23°47'18.7"N 120°34'10.9"E</t>
    <phoneticPr fontId="2" type="noConversion"/>
  </si>
  <si>
    <t>23°45'03.5"N 120°40'47.5"E</t>
    <phoneticPr fontId="2" type="noConversion"/>
  </si>
  <si>
    <t>23°45'33.4"N 120°41'56.2"E</t>
    <phoneticPr fontId="2" type="noConversion"/>
  </si>
  <si>
    <t>23°44'28.2"N 120°40'09.0"E</t>
    <phoneticPr fontId="2" type="noConversion"/>
  </si>
  <si>
    <t>曾上德</t>
    <phoneticPr fontId="2" type="noConversion"/>
  </si>
  <si>
    <t>23°45'28.9"N 120°36'32.1"E</t>
    <phoneticPr fontId="2" type="noConversion"/>
  </si>
  <si>
    <t>23°46'31.6"N 120°37'28.9"E</t>
    <phoneticPr fontId="2" type="noConversion"/>
  </si>
  <si>
    <t>23°46'47.8"N 120°37'06.0"E</t>
    <phoneticPr fontId="2" type="noConversion"/>
  </si>
  <si>
    <t>23°45'55.2"N 120°37'25.6"E</t>
    <phoneticPr fontId="2" type="noConversion"/>
  </si>
  <si>
    <t>23°45'58.5"N 120°42'20.3"E</t>
    <phoneticPr fontId="2" type="noConversion"/>
  </si>
  <si>
    <t>廖陳絨(鄭京閔)</t>
    <phoneticPr fontId="2" type="noConversion"/>
  </si>
  <si>
    <t>23°46'24.6"N 120°35'47.8"E</t>
    <phoneticPr fontId="2" type="noConversion"/>
  </si>
  <si>
    <t>23°49'24.7"N 120°41'31.5"E</t>
    <phoneticPr fontId="2" type="noConversion"/>
  </si>
  <si>
    <t>23°46'28.2"N 120°36'45.2"E</t>
    <phoneticPr fontId="2" type="noConversion"/>
  </si>
  <si>
    <t>23°45'25.0"N 120°40'50.7"E</t>
    <phoneticPr fontId="2" type="noConversion"/>
  </si>
  <si>
    <t>23°46'24.8"N 120°37'41.8"E</t>
    <phoneticPr fontId="2" type="noConversion"/>
  </si>
  <si>
    <t>23°45'35.2"N 120°41'21.2"E</t>
    <phoneticPr fontId="2" type="noConversion"/>
  </si>
  <si>
    <t>23°48'29.0"N 120°37'07.5"E</t>
    <phoneticPr fontId="2" type="noConversion"/>
  </si>
  <si>
    <t>23°44'17.5"N 120°40'13.7"E</t>
    <phoneticPr fontId="2" type="noConversion"/>
  </si>
  <si>
    <t>23°46'25.7"N 120°35'53.1"E</t>
    <phoneticPr fontId="2" type="noConversion"/>
  </si>
  <si>
    <t>23°44'16.7"N 120°40'15.9"E</t>
    <phoneticPr fontId="2" type="noConversion"/>
  </si>
  <si>
    <t>23°46'11.0"N 120°37'06.7"E</t>
    <phoneticPr fontId="2" type="noConversion"/>
  </si>
  <si>
    <t>23°45'39.2"N 120°36'50.2"E</t>
    <phoneticPr fontId="2" type="noConversion"/>
  </si>
  <si>
    <t>23°46'28.7"N 120°35'22.8"E</t>
    <phoneticPr fontId="2" type="noConversion"/>
  </si>
  <si>
    <t>合洋碾米廠</t>
    <phoneticPr fontId="2" type="noConversion"/>
  </si>
  <si>
    <t>22°36'29.4"N 120°23'35.4"E</t>
    <phoneticPr fontId="2" type="noConversion"/>
  </si>
  <si>
    <t>禾圃糧行</t>
    <phoneticPr fontId="2" type="noConversion"/>
  </si>
  <si>
    <t>23°42'25.3"N 120°31'47.7"E</t>
  </si>
  <si>
    <t>企順糧行</t>
    <phoneticPr fontId="2" type="noConversion"/>
  </si>
  <si>
    <t>23°41'04.8"N 120°29'33.3"E</t>
  </si>
  <si>
    <t>建勝糧行</t>
    <phoneticPr fontId="2" type="noConversion"/>
  </si>
  <si>
    <t>23°40'50.9"N 120°29'50.0"E</t>
  </si>
  <si>
    <t>黃志尊</t>
    <phoneticPr fontId="2" type="noConversion"/>
  </si>
  <si>
    <t>23°58'37.0"N 120°31'22.7"E</t>
    <phoneticPr fontId="2" type="noConversion"/>
  </si>
  <si>
    <t>裕源碾米廠</t>
    <phoneticPr fontId="2" type="noConversion"/>
  </si>
  <si>
    <t>23°26'18.5"N 120°19'52.6"E</t>
  </si>
  <si>
    <t>鄭傑維</t>
    <phoneticPr fontId="2" type="noConversion"/>
  </si>
  <si>
    <t>23°50'13.2"N 120°31'17.3"E</t>
  </si>
  <si>
    <t>太保市農會</t>
    <phoneticPr fontId="2" type="noConversion"/>
  </si>
  <si>
    <t>23°29'30.9"N 120°20'01.5"E</t>
  </si>
  <si>
    <t>嘉義市農會</t>
    <phoneticPr fontId="2" type="noConversion"/>
  </si>
  <si>
    <t>23°28'20.4"N 120°24'13.1"E</t>
  </si>
  <si>
    <t>新湖合作農場</t>
    <phoneticPr fontId="2" type="noConversion"/>
  </si>
  <si>
    <t>23°42'31.7"N 120°17'08.2"E</t>
  </si>
  <si>
    <t>kg</t>
    <phoneticPr fontId="2" type="noConversion"/>
  </si>
  <si>
    <t>編號</t>
    <phoneticPr fontId="2" type="noConversion"/>
  </si>
  <si>
    <t>陳建志</t>
    <phoneticPr fontId="2" type="noConversion"/>
  </si>
  <si>
    <t>總計</t>
    <phoneticPr fontId="2" type="noConversion"/>
  </si>
  <si>
    <t>23.863588134792842, 120.59299776734652</t>
    <phoneticPr fontId="24" type="noConversion"/>
  </si>
  <si>
    <t>MOMO台南</t>
  </si>
  <si>
    <t>MOMO桃園</t>
  </si>
  <si>
    <t>v</t>
  </si>
  <si>
    <t>一九三六</t>
  </si>
  <si>
    <t>尹惠民</t>
  </si>
  <si>
    <t>王沛姿</t>
  </si>
  <si>
    <t>王怡蘋</t>
  </si>
  <si>
    <t>王苡絨</t>
  </si>
  <si>
    <t>王虹棋</t>
  </si>
  <si>
    <t>王淑美</t>
  </si>
  <si>
    <t>王淑惠</t>
  </si>
  <si>
    <t>王瓊慧</t>
  </si>
  <si>
    <t>王馨敏</t>
  </si>
  <si>
    <t>玉珍</t>
  </si>
  <si>
    <t>早安健康劉嫻慧</t>
  </si>
  <si>
    <t>朱鳳娟</t>
  </si>
  <si>
    <t>汎亞人力</t>
  </si>
  <si>
    <t>江幸娟</t>
  </si>
  <si>
    <t>江雅筠</t>
  </si>
  <si>
    <t>余芸庭</t>
  </si>
  <si>
    <t>吳世文</t>
  </si>
  <si>
    <t>吳世光</t>
  </si>
  <si>
    <t>吳玉婷</t>
  </si>
  <si>
    <t>吳汶晏</t>
  </si>
  <si>
    <t>吳佩錦</t>
  </si>
  <si>
    <t>吳易真</t>
  </si>
  <si>
    <t>吳真真</t>
  </si>
  <si>
    <t>吳惠姝</t>
  </si>
  <si>
    <t>吳緗綺</t>
  </si>
  <si>
    <t>吳鴻英</t>
  </si>
  <si>
    <t>吳麗雲</t>
  </si>
  <si>
    <t>呂委整</t>
  </si>
  <si>
    <t>呂家茵</t>
  </si>
  <si>
    <t>李佩蓁</t>
  </si>
  <si>
    <t>李佳欣</t>
  </si>
  <si>
    <t>李明昱</t>
  </si>
  <si>
    <t>李欣欣</t>
  </si>
  <si>
    <t>李碧珠</t>
  </si>
  <si>
    <t>李靜采</t>
  </si>
  <si>
    <t>汪怡吟</t>
  </si>
  <si>
    <t>汪宣妤</t>
  </si>
  <si>
    <t>初雞青海</t>
  </si>
  <si>
    <t>卓擎宇</t>
  </si>
  <si>
    <t>周玉真</t>
  </si>
  <si>
    <t>周佑儒</t>
  </si>
  <si>
    <t>周欣芸</t>
  </si>
  <si>
    <t>官網-Ann</t>
  </si>
  <si>
    <t>官網-BARRY</t>
  </si>
  <si>
    <t>官網-Ming Shou Yang</t>
  </si>
  <si>
    <t>官網-Sandy李</t>
  </si>
  <si>
    <t>官網-Shelly</t>
  </si>
  <si>
    <t>官網-丁周春梅</t>
  </si>
  <si>
    <t>官網-丁淑華</t>
  </si>
  <si>
    <t>官網-丁蕭彩雲</t>
  </si>
  <si>
    <t>官網-丹玲</t>
  </si>
  <si>
    <t>官網-尤慧珍</t>
  </si>
  <si>
    <t>官網-文倩彭</t>
  </si>
  <si>
    <t>官網-毛俊傑</t>
  </si>
  <si>
    <t>官網-王</t>
  </si>
  <si>
    <t>官網-王天睿</t>
  </si>
  <si>
    <t>官網-王心岫</t>
  </si>
  <si>
    <t>官網-王以琳</t>
  </si>
  <si>
    <t>官網-王幼慈</t>
  </si>
  <si>
    <t>官網-王立琦</t>
  </si>
  <si>
    <t>官網-王廷訓</t>
  </si>
  <si>
    <t>官網-王彤芸</t>
  </si>
  <si>
    <t>官網-王秀凰</t>
  </si>
  <si>
    <t>官網-王和敏</t>
  </si>
  <si>
    <t>官網-王明明</t>
  </si>
  <si>
    <t>官網-王冠雯</t>
  </si>
  <si>
    <t>官網-王姿揚</t>
  </si>
  <si>
    <t>官網-王珘樺</t>
  </si>
  <si>
    <t>官網-王紹燕</t>
  </si>
  <si>
    <t>官網-王敦正</t>
  </si>
  <si>
    <t>官網-王嘉德</t>
  </si>
  <si>
    <t>官網-王瑤瑜</t>
  </si>
  <si>
    <t>官網-王慧敏</t>
  </si>
  <si>
    <t>官網-王慶琳</t>
  </si>
  <si>
    <t>官網-巨英台</t>
  </si>
  <si>
    <t>官網-田淑慧</t>
  </si>
  <si>
    <t>官網-石台藍</t>
  </si>
  <si>
    <t>官網-石尚清</t>
  </si>
  <si>
    <t>官網-石金燕(屏東縣)</t>
  </si>
  <si>
    <t>官網-朱怡璇</t>
  </si>
  <si>
    <t>官網-朱美華</t>
  </si>
  <si>
    <t>官網-朱浩甫</t>
  </si>
  <si>
    <t>官網-江</t>
  </si>
  <si>
    <t>官網-江娟娟</t>
  </si>
  <si>
    <t>官網-江淑娟</t>
  </si>
  <si>
    <t>官網-江慧嘉</t>
  </si>
  <si>
    <t>官網-江豐勢</t>
  </si>
  <si>
    <t>官網-池宜曇</t>
  </si>
  <si>
    <t>官網-艾鳳</t>
  </si>
  <si>
    <t>官網-何</t>
  </si>
  <si>
    <t>官網-何志瑩</t>
  </si>
  <si>
    <t>官網-何志壕</t>
  </si>
  <si>
    <t>官網-何沛玲</t>
  </si>
  <si>
    <t>官網-何依玲</t>
  </si>
  <si>
    <t>官網-何儀</t>
  </si>
  <si>
    <t>官網-何燕</t>
  </si>
  <si>
    <t>官網-余采樺</t>
  </si>
  <si>
    <t>官網-余振隆</t>
  </si>
  <si>
    <t>官網-余淑璘</t>
  </si>
  <si>
    <t>官網-吳</t>
  </si>
  <si>
    <t>官網-吳力端</t>
  </si>
  <si>
    <t>官網-吳天想</t>
  </si>
  <si>
    <t>官網-吳多</t>
  </si>
  <si>
    <t>官網-吳孟珠</t>
  </si>
  <si>
    <t>官網-吳宜臻</t>
  </si>
  <si>
    <t>官網-吳尚昀</t>
  </si>
  <si>
    <t>官網-吳岱?</t>
  </si>
  <si>
    <t>官網-吳俊蓓</t>
  </si>
  <si>
    <t>官網-吳彥瑩</t>
  </si>
  <si>
    <t>官網-吳玲</t>
  </si>
  <si>
    <t>官網-吳珮綺</t>
  </si>
  <si>
    <t>官網-吳淑玲</t>
  </si>
  <si>
    <t>官網-吳琰</t>
  </si>
  <si>
    <t>官網-吳琳寬</t>
  </si>
  <si>
    <t>官網-吳蔚佳</t>
  </si>
  <si>
    <t>官網-吳麗珍</t>
  </si>
  <si>
    <t>官網-呂</t>
  </si>
  <si>
    <t>官網-呂文婷</t>
  </si>
  <si>
    <t>官網-呂志平</t>
  </si>
  <si>
    <t>官網-呂佩殷</t>
  </si>
  <si>
    <t>官網-呂國玓</t>
  </si>
  <si>
    <t>官網-宋浣芬</t>
  </si>
  <si>
    <t>官網-宋琇涵</t>
  </si>
  <si>
    <t>官網-李</t>
  </si>
  <si>
    <t>官網-李?蓉</t>
  </si>
  <si>
    <t>官網-李文智</t>
  </si>
  <si>
    <t>官網-李台澎</t>
  </si>
  <si>
    <t>官網-李秀貞</t>
  </si>
  <si>
    <t>官網-李佩蓉</t>
  </si>
  <si>
    <t>官網-李佳臻</t>
  </si>
  <si>
    <t>官網-李宜蒨</t>
  </si>
  <si>
    <t>官網-李欣倫</t>
  </si>
  <si>
    <t>官網-李秉翰</t>
  </si>
  <si>
    <t>官網-李芙蓮</t>
  </si>
  <si>
    <t>官網-李雨亭</t>
  </si>
  <si>
    <t>官網-李垂親</t>
  </si>
  <si>
    <t>官網-李映慧</t>
  </si>
  <si>
    <t>官網-李昭慧</t>
  </si>
  <si>
    <t>官網-李玲玲</t>
  </si>
  <si>
    <t>官網-李國鳳</t>
  </si>
  <si>
    <t>官網-李貴珍</t>
  </si>
  <si>
    <t>官網-李軼杰</t>
  </si>
  <si>
    <t>官網-李逸菲</t>
  </si>
  <si>
    <t>官網-李雅玲</t>
  </si>
  <si>
    <t>官網-李雅婷</t>
  </si>
  <si>
    <t>官網-李葉茂</t>
  </si>
  <si>
    <t>官網-李嘉梅</t>
  </si>
  <si>
    <t>官網-李蓉陵</t>
  </si>
  <si>
    <t>官網-李慧芳</t>
  </si>
  <si>
    <t>官網-杜</t>
  </si>
  <si>
    <t>官網-沈宛怡</t>
  </si>
  <si>
    <t>官網-沈信宏</t>
  </si>
  <si>
    <t>官網-沈球玉</t>
  </si>
  <si>
    <t>官網-沛</t>
  </si>
  <si>
    <t>官網-佩華</t>
  </si>
  <si>
    <t>官網-周</t>
  </si>
  <si>
    <t>官網-周子軒</t>
  </si>
  <si>
    <t>官網-周欣穎</t>
  </si>
  <si>
    <t>官網-周芳予</t>
  </si>
  <si>
    <t>官網-周青蓉</t>
  </si>
  <si>
    <t>官網-周思伶</t>
  </si>
  <si>
    <t>官網-周家弘</t>
  </si>
  <si>
    <t>官網-周琬蓉</t>
  </si>
  <si>
    <t>官網-周靜芳</t>
  </si>
  <si>
    <t>官網-季</t>
  </si>
  <si>
    <t>官網-官清美</t>
  </si>
  <si>
    <t>官網-林</t>
  </si>
  <si>
    <t>官網-林子茹</t>
  </si>
  <si>
    <t>官網-林心怡</t>
  </si>
  <si>
    <t>官網-林吟潔</t>
  </si>
  <si>
    <t>官網-林秀貞</t>
  </si>
  <si>
    <t>官網-林育華</t>
  </si>
  <si>
    <t>官網-林佳賢</t>
  </si>
  <si>
    <t>官網-林孟霈</t>
  </si>
  <si>
    <t>官網-林岱慶</t>
  </si>
  <si>
    <t>官網-林芷敏</t>
  </si>
  <si>
    <t>官網-林禹彤</t>
  </si>
  <si>
    <t>官網-林美君</t>
  </si>
  <si>
    <t>官網-林美玲</t>
  </si>
  <si>
    <t>官網-林家榕</t>
  </si>
  <si>
    <t>官網-林淑敏</t>
  </si>
  <si>
    <t>官網-林淑梅</t>
  </si>
  <si>
    <t>官網-林雪芬</t>
  </si>
  <si>
    <t>官網-林惠玲</t>
  </si>
  <si>
    <t>官網-林惠雯</t>
  </si>
  <si>
    <t>官網-林惠瑩</t>
  </si>
  <si>
    <t>官網-林湘琪</t>
  </si>
  <si>
    <t>官網-林菊華</t>
  </si>
  <si>
    <t>官網-林雅鈴</t>
  </si>
  <si>
    <t>官網-林敬</t>
  </si>
  <si>
    <t>官網-林毓萍</t>
  </si>
  <si>
    <t>官網-林瑞珠</t>
  </si>
  <si>
    <t>官網-林筱端</t>
  </si>
  <si>
    <t>官網-林嘉若</t>
  </si>
  <si>
    <t>官網-林燕怡</t>
  </si>
  <si>
    <t>官網-林嶺</t>
  </si>
  <si>
    <t>官網-林鴻喜</t>
  </si>
  <si>
    <t>官網-林雙嬌</t>
  </si>
  <si>
    <t>官網-林瓊莉</t>
  </si>
  <si>
    <t>官網-林瓊蘭</t>
  </si>
  <si>
    <t>官網-林麗惠</t>
  </si>
  <si>
    <t>官網-法</t>
  </si>
  <si>
    <t>官網-祁</t>
  </si>
  <si>
    <t>官網-祁雅媚</t>
  </si>
  <si>
    <t>官網-邱玉?</t>
  </si>
  <si>
    <t>官網-邱雅怡</t>
  </si>
  <si>
    <t>官網-金詠晴</t>
  </si>
  <si>
    <t>官網-侯</t>
  </si>
  <si>
    <t>官網-侯瑞寧</t>
  </si>
  <si>
    <t>官網-姚翠芬</t>
  </si>
  <si>
    <t>官網-姜良雅</t>
  </si>
  <si>
    <t>官網-姜淑如</t>
  </si>
  <si>
    <t>官網-帥華明</t>
  </si>
  <si>
    <t>官網-施妍芝</t>
  </si>
  <si>
    <t>官網-施幸宜</t>
  </si>
  <si>
    <t>官網-施淑芬</t>
  </si>
  <si>
    <t>官網-柯怡如</t>
  </si>
  <si>
    <t>官網-柯霓蓁</t>
  </si>
  <si>
    <t>官網-洪</t>
  </si>
  <si>
    <t>官網-洪少彤</t>
  </si>
  <si>
    <t>官網-洪文倩</t>
  </si>
  <si>
    <t>官網-洪君悌</t>
  </si>
  <si>
    <t>官網-洪阿素</t>
  </si>
  <si>
    <t>官網-洪美惠</t>
  </si>
  <si>
    <t>官網-洪美鳳</t>
  </si>
  <si>
    <t>官網-洪國雄</t>
  </si>
  <si>
    <t>官網-洪銀莊</t>
  </si>
  <si>
    <t>官網-洪錦華</t>
  </si>
  <si>
    <t>官網-玲</t>
  </si>
  <si>
    <t>官網-紀佳伶</t>
  </si>
  <si>
    <t>官網-夏尚義</t>
  </si>
  <si>
    <t>官網-孫小惠</t>
  </si>
  <si>
    <t>官網-孫瑜伶</t>
  </si>
  <si>
    <t>官網-孫瑞玲</t>
  </si>
  <si>
    <t>官網-孫慶欣</t>
  </si>
  <si>
    <t>官網-席秉琪</t>
  </si>
  <si>
    <t>官網-徐</t>
  </si>
  <si>
    <t>官網-徐文娟</t>
  </si>
  <si>
    <t>官網-徐玉如</t>
  </si>
  <si>
    <t>官網-徐佳馨</t>
  </si>
  <si>
    <t>官網-徐崇婉</t>
  </si>
  <si>
    <t>官網-徐詩雯</t>
  </si>
  <si>
    <t>官網-徐慧穎</t>
  </si>
  <si>
    <t>官網-徐緣緣</t>
  </si>
  <si>
    <t>官網-徐靜敏</t>
  </si>
  <si>
    <t>官網-涂</t>
  </si>
  <si>
    <t>官網-翁瑋陽</t>
  </si>
  <si>
    <t>官網-耿梅菁</t>
  </si>
  <si>
    <t>官網-袁</t>
  </si>
  <si>
    <t>官網-袁欣欣</t>
  </si>
  <si>
    <t>官網-袁美玉</t>
  </si>
  <si>
    <t>官網-袁鵲惠</t>
  </si>
  <si>
    <t>官網-馬</t>
  </si>
  <si>
    <t>官網-馬惠華</t>
  </si>
  <si>
    <t>官網-高</t>
  </si>
  <si>
    <t>官網-高春敏</t>
  </si>
  <si>
    <t>官網-高逸欣</t>
  </si>
  <si>
    <t>官網-高詩雅</t>
  </si>
  <si>
    <t>官網-高靖淇</t>
  </si>
  <si>
    <t>官網-張</t>
  </si>
  <si>
    <t>官網-張?之</t>
  </si>
  <si>
    <t>官網-張立忻</t>
  </si>
  <si>
    <t>官網-張志權</t>
  </si>
  <si>
    <t>官網-張秀珍</t>
  </si>
  <si>
    <t>官網-張秀蓉</t>
  </si>
  <si>
    <t>官網-張良禎</t>
  </si>
  <si>
    <t>官網-張孟婷</t>
  </si>
  <si>
    <t>官網-張秋華</t>
  </si>
  <si>
    <t>官網-張美華</t>
  </si>
  <si>
    <t>官網-張郁綺</t>
  </si>
  <si>
    <t>官網-張容瑄</t>
  </si>
  <si>
    <t>官網-張桂香</t>
  </si>
  <si>
    <t>官網-張涔榕</t>
  </si>
  <si>
    <t>官網-張惟媚</t>
  </si>
  <si>
    <t>官網-張敏伶</t>
  </si>
  <si>
    <t>官網-張莉寧</t>
  </si>
  <si>
    <t>官網-張傑薇</t>
  </si>
  <si>
    <t>官網-張琳涓</t>
  </si>
  <si>
    <t>官網-張菊華</t>
  </si>
  <si>
    <t>官網-張賀評</t>
  </si>
  <si>
    <t>官網-張雅玲</t>
  </si>
  <si>
    <t>官網-張雅慧</t>
  </si>
  <si>
    <t>官網-張意瑛</t>
  </si>
  <si>
    <t>官網-張毓凌</t>
  </si>
  <si>
    <t>官網-張瑀宸</t>
  </si>
  <si>
    <t>官網-張嘉玲</t>
  </si>
  <si>
    <t>官網-張嘉珍</t>
  </si>
  <si>
    <t>官網-張嘉惠</t>
  </si>
  <si>
    <t>官網-張蓓芝</t>
  </si>
  <si>
    <t>官網-張曉梅</t>
  </si>
  <si>
    <t>官網-張燕玲</t>
  </si>
  <si>
    <t>官網-張蕙麟</t>
  </si>
  <si>
    <t>官網-張靜倩</t>
  </si>
  <si>
    <t>官網-張麗蘭</t>
  </si>
  <si>
    <t>官網-張馨芳</t>
  </si>
  <si>
    <t>官網-戚婉萍</t>
  </si>
  <si>
    <t>官網-莊玉妞</t>
  </si>
  <si>
    <t>官網-莊秀枝</t>
  </si>
  <si>
    <t>官網-莊嘉怡</t>
  </si>
  <si>
    <t>官網-莊嘉琪</t>
  </si>
  <si>
    <t>官網-許</t>
  </si>
  <si>
    <t>官網-許可辰</t>
  </si>
  <si>
    <t>官網-許玉娟</t>
  </si>
  <si>
    <t>官網-許玉雲</t>
  </si>
  <si>
    <t>官網-許聿文</t>
  </si>
  <si>
    <t>官網-許美惠</t>
  </si>
  <si>
    <t>官網-許慈棻</t>
  </si>
  <si>
    <t>官網-許碧月</t>
  </si>
  <si>
    <t>官網-許慧冠</t>
  </si>
  <si>
    <t>官網-許蕙華</t>
  </si>
  <si>
    <t>官網-連</t>
  </si>
  <si>
    <t>官網-郭</t>
  </si>
  <si>
    <t>官網-郭文哲</t>
  </si>
  <si>
    <t>官網-郭玉珠</t>
  </si>
  <si>
    <t>官網-郭秀靈</t>
  </si>
  <si>
    <t>官網-郭昕倩</t>
  </si>
  <si>
    <t>官網-郭淑芬</t>
  </si>
  <si>
    <t>官網-郭淑真</t>
  </si>
  <si>
    <t>官網-郭婷毓</t>
  </si>
  <si>
    <t>官網-陳</t>
  </si>
  <si>
    <t>官網-陳予庭</t>
  </si>
  <si>
    <t>官網-陳文娟</t>
  </si>
  <si>
    <t>官網-陳甲寅</t>
  </si>
  <si>
    <t>官網-陳劭銘</t>
  </si>
  <si>
    <t>官網-陳秀珍</t>
  </si>
  <si>
    <t>官網-陳秀英</t>
  </si>
  <si>
    <t>官網-陳育欣</t>
  </si>
  <si>
    <t>官網-陳佳穗</t>
  </si>
  <si>
    <t>官網-陳怡</t>
  </si>
  <si>
    <t>官網-陳怡潔</t>
  </si>
  <si>
    <t>官網-陳怡靜</t>
  </si>
  <si>
    <t>官網-陳玟卉</t>
  </si>
  <si>
    <t>官網-陳亮穎</t>
  </si>
  <si>
    <t>官網-陳俐君</t>
  </si>
  <si>
    <t>官網-陳俐雯</t>
  </si>
  <si>
    <t>官網-陳威儐</t>
  </si>
  <si>
    <t>官網-陳彥君</t>
  </si>
  <si>
    <t>官網-陳彥祥</t>
  </si>
  <si>
    <t>官網-陳彥蓉</t>
  </si>
  <si>
    <t>官網-陳思穎(中山區)</t>
  </si>
  <si>
    <t>官網-陳春玉</t>
  </si>
  <si>
    <t>官網-陳美秀</t>
  </si>
  <si>
    <t>官網-陳美華</t>
  </si>
  <si>
    <t>官網-陳若珍</t>
  </si>
  <si>
    <t>官網-陳家麟</t>
  </si>
  <si>
    <t>官網-陳晏輝</t>
  </si>
  <si>
    <t>官網-陳敏華</t>
  </si>
  <si>
    <t>官網-陳淑瑜</t>
  </si>
  <si>
    <t>官網-陳淑蓉</t>
  </si>
  <si>
    <t>官網-陳祥益</t>
  </si>
  <si>
    <t>官網-陳婷婷</t>
  </si>
  <si>
    <t>官網-陳雅芬</t>
  </si>
  <si>
    <t>官網-陳瑀若</t>
  </si>
  <si>
    <t>官網-陳綏瑛</t>
  </si>
  <si>
    <t>官網-陳翠珠</t>
  </si>
  <si>
    <t>官網-陳鳳仙</t>
  </si>
  <si>
    <t>官網-陳諺瑩</t>
  </si>
  <si>
    <t>官網-陳麗珍</t>
  </si>
  <si>
    <t>官網-陳麗美</t>
  </si>
  <si>
    <t>官網-陸孟湲</t>
  </si>
  <si>
    <t>官網-雪梅</t>
  </si>
  <si>
    <t>官網-傅</t>
  </si>
  <si>
    <t>官網-傅子芸</t>
  </si>
  <si>
    <t>官網-傅郁雯</t>
  </si>
  <si>
    <t>官網-彭</t>
  </si>
  <si>
    <t>官網-曾</t>
  </si>
  <si>
    <t>官網-曾佳琪</t>
  </si>
  <si>
    <t>官網-曾佳慧</t>
  </si>
  <si>
    <t>官網-曾宜君</t>
  </si>
  <si>
    <t>官網-游竹欣</t>
  </si>
  <si>
    <t>官網-游星華</t>
  </si>
  <si>
    <t>官網-湯淑瑩</t>
  </si>
  <si>
    <t>官網-黃</t>
  </si>
  <si>
    <t>官網-黃凡芸</t>
  </si>
  <si>
    <t>官網-黃小雅</t>
  </si>
  <si>
    <t>官網-黃仁姿</t>
  </si>
  <si>
    <t>官網-黃心怡</t>
  </si>
  <si>
    <t>官網-黃文琪</t>
  </si>
  <si>
    <t>官網-黃如美</t>
  </si>
  <si>
    <t>官網-黃如萍</t>
  </si>
  <si>
    <t>官網-黃妤柔</t>
  </si>
  <si>
    <t>官網-黃宜萱</t>
  </si>
  <si>
    <t>官網-黃昭亮</t>
  </si>
  <si>
    <t>官網-黃美娟</t>
  </si>
  <si>
    <t>官網-黃悅方</t>
  </si>
  <si>
    <t>官網-黃素姿</t>
  </si>
  <si>
    <t>官網-黃婉婷</t>
  </si>
  <si>
    <t>官網-黃婉萍</t>
  </si>
  <si>
    <t>官網-黃惠珠</t>
  </si>
  <si>
    <t>官網-黃惠鑾</t>
  </si>
  <si>
    <t>官網-黃瑜華</t>
  </si>
  <si>
    <t>官網-黃詩珊</t>
  </si>
  <si>
    <t>官網-黃碧雲</t>
  </si>
  <si>
    <t>官網-黃瓊微</t>
  </si>
  <si>
    <t>官網-黃麗芬</t>
  </si>
  <si>
    <t>官網-黃麗雯</t>
  </si>
  <si>
    <t>官網-黃蘭</t>
  </si>
  <si>
    <t>官網-楊</t>
  </si>
  <si>
    <t>官網-楊月琴</t>
  </si>
  <si>
    <t>官網-楊如琪</t>
  </si>
  <si>
    <t>官網-楊安安</t>
  </si>
  <si>
    <t>官網-楊竹生</t>
  </si>
  <si>
    <t>官網-楊坤杰</t>
  </si>
  <si>
    <t>官網-楊宜縈</t>
  </si>
  <si>
    <t>官網-楊承和</t>
  </si>
  <si>
    <t>官網-楊采珠</t>
  </si>
  <si>
    <t>官網-楊盈潔</t>
  </si>
  <si>
    <t>官網-楊惟媛</t>
  </si>
  <si>
    <t>官網-楊淑如</t>
  </si>
  <si>
    <t>官網-楊淑珍</t>
  </si>
  <si>
    <t>官網-楊雅欒</t>
  </si>
  <si>
    <t>官網-楊新仲</t>
  </si>
  <si>
    <t>官網-楊蔚翎</t>
  </si>
  <si>
    <t>官網-楊麗真</t>
  </si>
  <si>
    <t>官網-萬</t>
  </si>
  <si>
    <t>官網-葉</t>
  </si>
  <si>
    <t>官網-葉千菱</t>
  </si>
  <si>
    <t>官網-葉伯芬</t>
  </si>
  <si>
    <t>官網-葉蓮玉</t>
  </si>
  <si>
    <t>官網-葉孋瑱</t>
  </si>
  <si>
    <t>官網-葛</t>
  </si>
  <si>
    <t>官網-詹良瑞</t>
  </si>
  <si>
    <t>官網-鄒莉莉</t>
  </si>
  <si>
    <t>官網-鄒敦韻</t>
  </si>
  <si>
    <t>官網-廖</t>
  </si>
  <si>
    <t>官網-廖俐雯</t>
  </si>
  <si>
    <t>官網-廖培珠</t>
  </si>
  <si>
    <t>官網-廖淑如</t>
  </si>
  <si>
    <t>官網-廖淑華</t>
  </si>
  <si>
    <t>官網-廖淑萍</t>
  </si>
  <si>
    <t>官網-廖惠清</t>
  </si>
  <si>
    <t>官網-趙家蓁</t>
  </si>
  <si>
    <t>官網-齊雁蘋</t>
  </si>
  <si>
    <t>官網-劉</t>
  </si>
  <si>
    <t>官網-劉子銘</t>
  </si>
  <si>
    <t>官網-劉足釨</t>
  </si>
  <si>
    <t>官網-劉佳瑋</t>
  </si>
  <si>
    <t>官網-劉怡君</t>
  </si>
  <si>
    <t>官網-劉欣怡</t>
  </si>
  <si>
    <t>官網-劉珈吟</t>
  </si>
  <si>
    <t>官網-劉紅英</t>
  </si>
  <si>
    <t>官網-劉美利</t>
  </si>
  <si>
    <t>官網-劉述芳</t>
  </si>
  <si>
    <t>官網-劉淑娟</t>
  </si>
  <si>
    <t>官網-劉淑媛</t>
  </si>
  <si>
    <t>官網-劉智予</t>
  </si>
  <si>
    <t>官網-劉鎮浩</t>
  </si>
  <si>
    <t>官網-潘乙青</t>
  </si>
  <si>
    <t>官網-潘威辰</t>
  </si>
  <si>
    <t>官網-蔡</t>
  </si>
  <si>
    <t>官網-蔡志娟</t>
  </si>
  <si>
    <t>官網-蔡孟昌</t>
  </si>
  <si>
    <t>官網-蔡欣慈</t>
  </si>
  <si>
    <t>官網-蔡雨彤</t>
  </si>
  <si>
    <t>官網-蔡家羚</t>
  </si>
  <si>
    <t>官網-蔡涵涵</t>
  </si>
  <si>
    <t>官網-蔡淑惠</t>
  </si>
  <si>
    <t>官網-蔡靜儀</t>
  </si>
  <si>
    <t>官網-蔡薏琳</t>
  </si>
  <si>
    <t>官網-蔣嘉蕙</t>
  </si>
  <si>
    <t>官網-鄧美圓</t>
  </si>
  <si>
    <t>官網-鄧雅雯</t>
  </si>
  <si>
    <t>官網-鄭旭鈞</t>
  </si>
  <si>
    <t>官網-鄭秀枝</t>
  </si>
  <si>
    <t>官網-鄭秀娟</t>
  </si>
  <si>
    <t>官網-鄭秀雲</t>
  </si>
  <si>
    <t>官網-鄭英岑</t>
  </si>
  <si>
    <t>官網-鄭珮晞</t>
  </si>
  <si>
    <t>官網-鄭淑瓊</t>
  </si>
  <si>
    <t>官網-鄭雅靜</t>
  </si>
  <si>
    <t>官網-鄭筠潔</t>
  </si>
  <si>
    <t>官網-鄭鈺騰</t>
  </si>
  <si>
    <t>官網-魯靜媛</t>
  </si>
  <si>
    <t>官網-黎</t>
  </si>
  <si>
    <t>官網-盧欣怡</t>
  </si>
  <si>
    <t>官網-盧禹珊</t>
  </si>
  <si>
    <t>官網-蕭全娣</t>
  </si>
  <si>
    <t>官網-蕭宜音</t>
  </si>
  <si>
    <t>官網-蕭素琴</t>
  </si>
  <si>
    <t>官網-賴</t>
  </si>
  <si>
    <t>官網-賴安芹</t>
  </si>
  <si>
    <t>官網-賴宜琳</t>
  </si>
  <si>
    <t>官網-賴容琇</t>
  </si>
  <si>
    <t>官網-賴琪雯</t>
  </si>
  <si>
    <t>官網-賴進興</t>
  </si>
  <si>
    <t>官網-賴曉光</t>
  </si>
  <si>
    <t>官網-賴寶珠</t>
  </si>
  <si>
    <t>官網-錢才昆</t>
  </si>
  <si>
    <t>官網-錢曉雲</t>
  </si>
  <si>
    <t>官網-霍凱婷</t>
  </si>
  <si>
    <t>官網-戴嘉宏</t>
  </si>
  <si>
    <t>官網-戴曉文</t>
  </si>
  <si>
    <t>官網-薛宜萍</t>
  </si>
  <si>
    <t>官網-薛美珍</t>
  </si>
  <si>
    <t>官網-薛慧彬</t>
  </si>
  <si>
    <t>官網-謝安妮</t>
  </si>
  <si>
    <t>官網-謝君蓮</t>
  </si>
  <si>
    <t>官網-謝沛瑾</t>
  </si>
  <si>
    <t>官網-謝宜琪</t>
  </si>
  <si>
    <t>官網-謝宜學</t>
  </si>
  <si>
    <t>官網-謝明妦</t>
  </si>
  <si>
    <t>官網-謝明恩</t>
  </si>
  <si>
    <t>官網-謝美珍</t>
  </si>
  <si>
    <t>官網-謝惠棻</t>
  </si>
  <si>
    <t>官網-謝雅琦</t>
  </si>
  <si>
    <t>官網-謝萬雄</t>
  </si>
  <si>
    <t>官網-謝翠玲</t>
  </si>
  <si>
    <t>官網-謝鳳韻</t>
  </si>
  <si>
    <t>官網-鍾苡芯</t>
  </si>
  <si>
    <t>官網-鍾碧霞</t>
  </si>
  <si>
    <t>官網-韓月香</t>
  </si>
  <si>
    <t>官網-韓昱文</t>
  </si>
  <si>
    <t>官網-簡文智</t>
  </si>
  <si>
    <t>官網-簡秀英</t>
  </si>
  <si>
    <t>官網-簡淑華</t>
  </si>
  <si>
    <t>官網-簡楷倩</t>
  </si>
  <si>
    <t>官網-顏翠伶</t>
  </si>
  <si>
    <t>官網-魏家琦</t>
  </si>
  <si>
    <t>官網-魏揚峻</t>
  </si>
  <si>
    <t>官網-羅思穎</t>
  </si>
  <si>
    <t>官網-羅春喜</t>
  </si>
  <si>
    <t>官網-譚守淳</t>
  </si>
  <si>
    <t>官網-關秀如</t>
  </si>
  <si>
    <t>官網-嚴慧文</t>
  </si>
  <si>
    <t>官網-蘇</t>
  </si>
  <si>
    <t>官網-蘇小姐</t>
  </si>
  <si>
    <t>官網-蘇奐穎</t>
  </si>
  <si>
    <t>官網-蘇秋錦</t>
  </si>
  <si>
    <t>官網-蘇美鳳</t>
  </si>
  <si>
    <t>官網-蘇梅麗</t>
  </si>
  <si>
    <t>官網-蘇燕玉</t>
  </si>
  <si>
    <t>官網-釋慧遵</t>
  </si>
  <si>
    <t>官網-饒德章</t>
  </si>
  <si>
    <t>官網-蘭居岳</t>
  </si>
  <si>
    <t>官網-龔</t>
  </si>
  <si>
    <t>官網-龔玲慧</t>
  </si>
  <si>
    <t>官網-龔華文</t>
  </si>
  <si>
    <t>東妮</t>
  </si>
  <si>
    <t>林子淳</t>
  </si>
  <si>
    <t>林依仰</t>
  </si>
  <si>
    <t>林欣怡</t>
  </si>
  <si>
    <t>林威菱</t>
  </si>
  <si>
    <t>林昱丞</t>
  </si>
  <si>
    <t>林韋彤</t>
  </si>
  <si>
    <t>林倩玉</t>
  </si>
  <si>
    <t>林桂伊</t>
  </si>
  <si>
    <t>林荐甫</t>
  </si>
  <si>
    <t>林婉鈴</t>
  </si>
  <si>
    <t>林慧旻</t>
  </si>
  <si>
    <t>林慧娜</t>
  </si>
  <si>
    <t>林靜美</t>
  </si>
  <si>
    <t>林龍城</t>
  </si>
  <si>
    <t>林雙蘊</t>
  </si>
  <si>
    <t>邱千華</t>
  </si>
  <si>
    <t>邱淑琴</t>
  </si>
  <si>
    <t>侯思嘉</t>
  </si>
  <si>
    <t>俞小姐</t>
  </si>
  <si>
    <t>施讚和</t>
  </si>
  <si>
    <t>柯力文</t>
  </si>
  <si>
    <t>洪玉珊</t>
  </si>
  <si>
    <t>洪玉娟</t>
  </si>
  <si>
    <t>洪悅珊小</t>
  </si>
  <si>
    <t>洪詮雅</t>
  </si>
  <si>
    <t>紀佩蓮</t>
  </si>
  <si>
    <t>紀雅文</t>
  </si>
  <si>
    <t>胡巧玲</t>
  </si>
  <si>
    <t>胡佩琪</t>
  </si>
  <si>
    <t>范詩苑</t>
  </si>
  <si>
    <t>凌晨訓</t>
  </si>
  <si>
    <t>孫萱</t>
  </si>
  <si>
    <t>孫鍾鈞</t>
  </si>
  <si>
    <t>徐玉芬</t>
  </si>
  <si>
    <t>徐建民</t>
  </si>
  <si>
    <t>悟饕李菁珮</t>
  </si>
  <si>
    <t>悟饕鄭名翔</t>
  </si>
  <si>
    <t>悟饕賴秀霞</t>
  </si>
  <si>
    <t>秝秦</t>
  </si>
  <si>
    <t>馬華甄</t>
  </si>
  <si>
    <t>崔秀娟</t>
  </si>
  <si>
    <t>康雯妮</t>
  </si>
  <si>
    <t>張家豪</t>
  </si>
  <si>
    <t>張庭芳</t>
  </si>
  <si>
    <t>張淑媛</t>
  </si>
  <si>
    <t>張惠蓮</t>
  </si>
  <si>
    <t>張嘉怡</t>
  </si>
  <si>
    <t>張靜雯</t>
  </si>
  <si>
    <t>張豐利</t>
  </si>
  <si>
    <t>曹崇英</t>
  </si>
  <si>
    <t>曹琡敏</t>
  </si>
  <si>
    <t>焉惠美</t>
  </si>
  <si>
    <t>莊佳哲</t>
  </si>
  <si>
    <t>許秋軍</t>
  </si>
  <si>
    <t>郭昭雯</t>
  </si>
  <si>
    <t>陳少逵</t>
  </si>
  <si>
    <t>陳玉春</t>
  </si>
  <si>
    <t>陳序幸</t>
  </si>
  <si>
    <t>陳宜秀</t>
  </si>
  <si>
    <t>陳怡伶</t>
  </si>
  <si>
    <t>陳怡君</t>
  </si>
  <si>
    <t>陳欣茹</t>
  </si>
  <si>
    <t>陳柏堅</t>
  </si>
  <si>
    <t>陳美云</t>
  </si>
  <si>
    <t>陳美汎</t>
  </si>
  <si>
    <t>陳美娟</t>
  </si>
  <si>
    <t>陳若喬</t>
  </si>
  <si>
    <t>陳適安</t>
  </si>
  <si>
    <t>陳鴻卿</t>
  </si>
  <si>
    <t>陳麗鄉</t>
  </si>
  <si>
    <t>彭巧嫻</t>
  </si>
  <si>
    <t>彭慧珍</t>
  </si>
  <si>
    <t>惠康百貨</t>
  </si>
  <si>
    <t>智偉</t>
  </si>
  <si>
    <t>曾元昀</t>
  </si>
  <si>
    <t>曾冠維</t>
  </si>
  <si>
    <t>曾振聰</t>
  </si>
  <si>
    <t>曾雅玲</t>
  </si>
  <si>
    <t>游子琪</t>
  </si>
  <si>
    <t>舒康樂活</t>
  </si>
  <si>
    <t>黃丞渝</t>
  </si>
  <si>
    <t>黃柏諺</t>
  </si>
  <si>
    <t>黃偉冀</t>
  </si>
  <si>
    <t>黃敏修</t>
  </si>
  <si>
    <t>黃淑惠</t>
  </si>
  <si>
    <t>黃雅霖</t>
  </si>
  <si>
    <t>黃曉婷</t>
  </si>
  <si>
    <t>黃麗君</t>
  </si>
  <si>
    <t>圓金釀造</t>
  </si>
  <si>
    <t>新光三越-信義新天地A</t>
  </si>
  <si>
    <t>新光三越南西店</t>
  </si>
  <si>
    <t>新光三越站前</t>
  </si>
  <si>
    <t>新竹縣</t>
  </si>
  <si>
    <t>新唐人電視台</t>
  </si>
  <si>
    <t>新視紀</t>
  </si>
  <si>
    <t>楊秀珠博士</t>
  </si>
  <si>
    <t>楊宗錞</t>
  </si>
  <si>
    <t>楊芸喬</t>
  </si>
  <si>
    <t>楊家宜</t>
  </si>
  <si>
    <t>楊惠后</t>
  </si>
  <si>
    <t>楊蕙心</t>
  </si>
  <si>
    <t>葉春甫</t>
  </si>
  <si>
    <t>詹月嬌</t>
  </si>
  <si>
    <t>誠品平鎮</t>
  </si>
  <si>
    <t>誠品生活</t>
  </si>
  <si>
    <t>鄒子北</t>
  </si>
  <si>
    <t>嘉義大學</t>
  </si>
  <si>
    <t>廖春蘭</t>
  </si>
  <si>
    <t>廖逸文</t>
  </si>
  <si>
    <t>廖雅珍</t>
  </si>
  <si>
    <t>福久-陳建宇</t>
  </si>
  <si>
    <t>管網-陳一中</t>
  </si>
  <si>
    <t>管網-簡榮慶</t>
  </si>
  <si>
    <t>趙有璞</t>
  </si>
  <si>
    <t>劉元順</t>
  </si>
  <si>
    <t>劉月束</t>
  </si>
  <si>
    <t>劉志宏</t>
  </si>
  <si>
    <t>樂天</t>
  </si>
  <si>
    <t>歐冠良</t>
  </si>
  <si>
    <t>蓮荷果</t>
  </si>
  <si>
    <t>蔡明靜</t>
  </si>
  <si>
    <t>蔡盈珊</t>
  </si>
  <si>
    <t>蔡倍榮</t>
  </si>
  <si>
    <t>蔡雅貞</t>
  </si>
  <si>
    <t>蔡憶婷</t>
  </si>
  <si>
    <t>蔡麗英</t>
  </si>
  <si>
    <t>鄧如芳</t>
  </si>
  <si>
    <t>鄭美華</t>
  </si>
  <si>
    <t>鄭雅玲</t>
  </si>
  <si>
    <t>蕭娟玉</t>
  </si>
  <si>
    <t>應桂華</t>
  </si>
  <si>
    <t>戴嘉霈</t>
  </si>
  <si>
    <t>謝宙蓉</t>
  </si>
  <si>
    <t>鍾文龍</t>
  </si>
  <si>
    <t>鍾文禧</t>
  </si>
  <si>
    <t>鍾足華</t>
  </si>
  <si>
    <t>鍾富欽</t>
  </si>
  <si>
    <t>韓宜臻</t>
  </si>
  <si>
    <t>簡嘉蒂</t>
  </si>
  <si>
    <t>顏志學</t>
  </si>
  <si>
    <t>羅?昌</t>
  </si>
  <si>
    <t>羅仕星</t>
  </si>
  <si>
    <t>羅意婷</t>
  </si>
  <si>
    <t>羅嬅</t>
  </si>
  <si>
    <t>羅曉雯</t>
  </si>
  <si>
    <t>蘇家萱</t>
  </si>
  <si>
    <t>蘇琬玲</t>
  </si>
  <si>
    <t>蘇麗玲</t>
  </si>
  <si>
    <t>TOSHIBA</t>
    <phoneticPr fontId="2" type="noConversion"/>
  </si>
  <si>
    <t>GR-M14TPT</t>
    <phoneticPr fontId="2" type="noConversion"/>
  </si>
  <si>
    <t>HFC-134a</t>
    <phoneticPr fontId="2" type="noConversion"/>
  </si>
  <si>
    <t>G</t>
    <phoneticPr fontId="2" type="noConversion"/>
  </si>
  <si>
    <t>飲水機</t>
    <phoneticPr fontId="2" type="noConversion"/>
  </si>
  <si>
    <t>艾施</t>
    <phoneticPr fontId="2" type="noConversion"/>
  </si>
  <si>
    <t>AS-30CL</t>
    <phoneticPr fontId="2" type="noConversion"/>
  </si>
  <si>
    <t>R134a</t>
    <phoneticPr fontId="2" type="noConversion"/>
  </si>
  <si>
    <t>數量</t>
    <phoneticPr fontId="2" type="noConversion"/>
  </si>
  <si>
    <t>冷氣機</t>
    <phoneticPr fontId="2" type="noConversion"/>
  </si>
  <si>
    <t>R32</t>
    <phoneticPr fontId="2" type="noConversion"/>
  </si>
  <si>
    <t>R134a</t>
    <phoneticPr fontId="2" type="noConversion"/>
  </si>
  <si>
    <t>財務會計推估</t>
  </si>
  <si>
    <r>
      <t>噸CO</t>
    </r>
    <r>
      <rPr>
        <vertAlign val="subscript"/>
        <sz val="12"/>
        <color theme="1"/>
        <rFont val="微軟正黑體"/>
        <family val="2"/>
        <charset val="136"/>
      </rPr>
      <t>2</t>
    </r>
    <r>
      <rPr>
        <sz val="12"/>
        <color theme="1"/>
        <rFont val="微軟正黑體"/>
        <family val="2"/>
        <charset val="136"/>
      </rPr>
      <t>/公噸</t>
    </r>
    <phoneticPr fontId="2" type="noConversion"/>
  </si>
  <si>
    <t>自廠發展係數/質量平衡所得係數</t>
    <phoneticPr fontId="2" type="noConversion"/>
  </si>
  <si>
    <t>油量計檢定檢查技術規範</t>
  </si>
  <si>
    <t>電度表檢定檢查技術規範</t>
  </si>
  <si>
    <t>FTXV71SVLT</t>
    <phoneticPr fontId="2" type="noConversion"/>
  </si>
  <si>
    <t>車牌</t>
    <phoneticPr fontId="2" type="noConversion"/>
  </si>
  <si>
    <t>廠牌</t>
    <phoneticPr fontId="2" type="noConversion"/>
  </si>
  <si>
    <t>型式</t>
    <phoneticPr fontId="2" type="noConversion"/>
  </si>
  <si>
    <t>出廠年月</t>
    <phoneticPr fontId="2" type="noConversion"/>
  </si>
  <si>
    <t>排氣量(立方公分)</t>
    <phoneticPr fontId="2" type="noConversion"/>
  </si>
  <si>
    <t>燃料種類</t>
    <phoneticPr fontId="2" type="noConversion"/>
  </si>
  <si>
    <t>總重(噸)</t>
    <phoneticPr fontId="2" type="noConversion"/>
  </si>
  <si>
    <t>AMB-0835</t>
  </si>
  <si>
    <t>ISUZU</t>
    <phoneticPr fontId="2" type="noConversion"/>
  </si>
  <si>
    <t>AMB-1070</t>
    <phoneticPr fontId="2" type="noConversion"/>
  </si>
  <si>
    <t>ASU-5932</t>
    <phoneticPr fontId="2" type="noConversion"/>
  </si>
  <si>
    <t>國瑞</t>
    <phoneticPr fontId="2" type="noConversion"/>
  </si>
  <si>
    <t>汽油</t>
    <phoneticPr fontId="2" type="noConversion"/>
  </si>
  <si>
    <t>5V-3271</t>
    <phoneticPr fontId="2" type="noConversion"/>
  </si>
  <si>
    <t>210-S9</t>
    <phoneticPr fontId="2" type="noConversion"/>
  </si>
  <si>
    <t>SCANIA</t>
    <phoneticPr fontId="2" type="noConversion"/>
  </si>
  <si>
    <t>公務車</t>
    <phoneticPr fontId="2" type="noConversion"/>
  </si>
  <si>
    <t>冷媒種類</t>
    <phoneticPr fontId="2" type="noConversion"/>
  </si>
  <si>
    <t>R134a</t>
    <phoneticPr fontId="2" type="noConversion"/>
  </si>
  <si>
    <t>車用冷媒</t>
    <phoneticPr fontId="2" type="noConversion"/>
  </si>
  <si>
    <t>車輛廠牌</t>
    <phoneticPr fontId="2" type="noConversion"/>
  </si>
  <si>
    <t>冷媒量原始填充量(g)</t>
    <phoneticPr fontId="2" type="noConversion"/>
  </si>
  <si>
    <t>simapro
Straw{CN} rice production, non-basmati</t>
    <phoneticPr fontId="24" type="noConversion"/>
  </si>
  <si>
    <t>NLR85FM5(ELF)</t>
    <phoneticPr fontId="2" type="noConversion"/>
  </si>
  <si>
    <t>KF3WPD(ZACE SURF)</t>
    <phoneticPr fontId="2" type="noConversion"/>
  </si>
  <si>
    <t>冷媒填充量為廠商提供</t>
    <phoneticPr fontId="2" type="noConversion"/>
  </si>
  <si>
    <t>小貨車</t>
    <phoneticPr fontId="2" type="noConversion"/>
  </si>
  <si>
    <t>5807-v2</t>
    <phoneticPr fontId="2" type="noConversion"/>
  </si>
  <si>
    <t>AMB-0015</t>
    <phoneticPr fontId="2" type="noConversion"/>
  </si>
  <si>
    <t>ban6689</t>
    <phoneticPr fontId="2" type="noConversion"/>
  </si>
  <si>
    <t>一月</t>
    <phoneticPr fontId="2" type="noConversion"/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</si>
  <si>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</si>
  <si>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</si>
  <si>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</si>
  <si>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</si>
  <si>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</si>
  <si>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</si>
  <si>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</si>
  <si>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</si>
  <si>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</si>
  <si>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</si>
  <si>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</si>
  <si>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在職日</t>
    <phoneticPr fontId="2" type="noConversion"/>
  </si>
  <si>
    <t>上班天數</t>
    <phoneticPr fontId="2" type="noConversion"/>
  </si>
  <si>
    <t>1/1-1/31</t>
    <phoneticPr fontId="2" type="noConversion"/>
  </si>
  <si>
    <t>2/1-2/28</t>
    <phoneticPr fontId="2" type="noConversion"/>
  </si>
  <si>
    <t>3/1-3/31</t>
    <phoneticPr fontId="2" type="noConversion"/>
  </si>
  <si>
    <t>4/1-4/30</t>
    <phoneticPr fontId="2" type="noConversion"/>
  </si>
  <si>
    <t>5/1-5/31</t>
    <phoneticPr fontId="2" type="noConversion"/>
  </si>
  <si>
    <t>6/1-6/30</t>
    <phoneticPr fontId="2" type="noConversion"/>
  </si>
  <si>
    <t>7/1-7/31</t>
    <phoneticPr fontId="2" type="noConversion"/>
  </si>
  <si>
    <t>8/1-8/31</t>
    <phoneticPr fontId="2" type="noConversion"/>
  </si>
  <si>
    <t>9/1-9/30</t>
    <phoneticPr fontId="2" type="noConversion"/>
  </si>
  <si>
    <t>10/1-10/31</t>
    <phoneticPr fontId="2" type="noConversion"/>
  </si>
  <si>
    <t>11/1-11/30</t>
    <phoneticPr fontId="2" type="noConversion"/>
  </si>
  <si>
    <t>12/1-12/31</t>
    <phoneticPr fontId="2" type="noConversion"/>
  </si>
  <si>
    <t>1/1-1/4</t>
    <phoneticPr fontId="2" type="noConversion"/>
  </si>
  <si>
    <t>2/16-2/25</t>
    <phoneticPr fontId="2" type="noConversion"/>
  </si>
  <si>
    <t>3/22-3/25</t>
    <phoneticPr fontId="2" type="noConversion"/>
  </si>
  <si>
    <t>4/11-4/13</t>
    <phoneticPr fontId="2" type="noConversion"/>
  </si>
  <si>
    <t>6/1-6/10</t>
    <phoneticPr fontId="2" type="noConversion"/>
  </si>
  <si>
    <t>7/12-7/31</t>
    <phoneticPr fontId="2" type="noConversion"/>
  </si>
  <si>
    <t>8/22-8/31</t>
    <phoneticPr fontId="2" type="noConversion"/>
  </si>
  <si>
    <t>9/20-9/30</t>
    <phoneticPr fontId="2" type="noConversion"/>
  </si>
  <si>
    <t>10/1-10/6</t>
    <phoneticPr fontId="2" type="noConversion"/>
  </si>
  <si>
    <t>11/1-11/10</t>
    <phoneticPr fontId="2" type="noConversion"/>
  </si>
  <si>
    <t>12/26-12/31</t>
    <phoneticPr fontId="2" type="noConversion"/>
  </si>
  <si>
    <t>1/1-1/23</t>
    <phoneticPr fontId="2" type="noConversion"/>
  </si>
  <si>
    <t>2/1-2/25</t>
    <phoneticPr fontId="2" type="noConversion"/>
  </si>
  <si>
    <t>3/1-3/3</t>
    <phoneticPr fontId="2" type="noConversion"/>
  </si>
  <si>
    <t>4/1-4/2</t>
    <phoneticPr fontId="2" type="noConversion"/>
  </si>
  <si>
    <t>6/27-6/30</t>
    <phoneticPr fontId="2" type="noConversion"/>
  </si>
  <si>
    <t>9/1-9/5</t>
    <phoneticPr fontId="2" type="noConversion"/>
  </si>
  <si>
    <t>10/17-10/30</t>
    <phoneticPr fontId="2" type="noConversion"/>
  </si>
  <si>
    <t>11/24-11/30</t>
    <phoneticPr fontId="2" type="noConversion"/>
  </si>
  <si>
    <t>12/27-12/31</t>
    <phoneticPr fontId="2" type="noConversion"/>
  </si>
  <si>
    <t>1/1-1/22</t>
    <phoneticPr fontId="2" type="noConversion"/>
  </si>
  <si>
    <t>2/16-2/28</t>
    <phoneticPr fontId="2" type="noConversion"/>
  </si>
  <si>
    <t>3/21-3/22</t>
    <phoneticPr fontId="2" type="noConversion"/>
  </si>
  <si>
    <t>4/6-4/30</t>
    <phoneticPr fontId="2" type="noConversion"/>
  </si>
  <si>
    <t>7/18-7/31</t>
    <phoneticPr fontId="2" type="noConversion"/>
  </si>
  <si>
    <t>8/15-8/22</t>
    <phoneticPr fontId="2" type="noConversion"/>
  </si>
  <si>
    <t>9/14-9/26</t>
    <phoneticPr fontId="2" type="noConversion"/>
  </si>
  <si>
    <t>10/24-10/25</t>
    <phoneticPr fontId="2" type="noConversion"/>
  </si>
  <si>
    <t>11/1-11/8</t>
    <phoneticPr fontId="2" type="noConversion"/>
  </si>
  <si>
    <t>12/01-12/31</t>
    <phoneticPr fontId="2" type="noConversion"/>
  </si>
  <si>
    <t>2/14-2/28</t>
    <phoneticPr fontId="2" type="noConversion"/>
  </si>
  <si>
    <t>3/21-3/25</t>
    <phoneticPr fontId="2" type="noConversion"/>
  </si>
  <si>
    <t>7/1-7/15</t>
    <phoneticPr fontId="2" type="noConversion"/>
  </si>
  <si>
    <t>9/1-9/14</t>
    <phoneticPr fontId="2" type="noConversion"/>
  </si>
  <si>
    <t>10/03-10/05</t>
    <phoneticPr fontId="2" type="noConversion"/>
  </si>
  <si>
    <t>11/1-11/4</t>
    <phoneticPr fontId="2" type="noConversion"/>
  </si>
  <si>
    <t>12/15-12/31</t>
    <phoneticPr fontId="2" type="noConversion"/>
  </si>
  <si>
    <t>1/3-1/31</t>
    <phoneticPr fontId="2" type="noConversion"/>
  </si>
  <si>
    <t>2/17-2/28</t>
    <phoneticPr fontId="2" type="noConversion"/>
  </si>
  <si>
    <t>7/1-7/22</t>
    <phoneticPr fontId="2" type="noConversion"/>
  </si>
  <si>
    <t>11/7-11/30</t>
    <phoneticPr fontId="2" type="noConversion"/>
  </si>
  <si>
    <t>1/17-1/31</t>
    <phoneticPr fontId="2" type="noConversion"/>
  </si>
  <si>
    <t>10/1-10/26</t>
    <phoneticPr fontId="2" type="noConversion"/>
  </si>
  <si>
    <t>11/1-11/3</t>
    <phoneticPr fontId="2" type="noConversion"/>
  </si>
  <si>
    <t>9/1-9/20</t>
    <phoneticPr fontId="2" type="noConversion"/>
  </si>
  <si>
    <t>10/1-10/17</t>
    <phoneticPr fontId="2" type="noConversion"/>
  </si>
  <si>
    <t>11/22-11/30</t>
    <phoneticPr fontId="2" type="noConversion"/>
  </si>
  <si>
    <t>10/3-10/31</t>
    <phoneticPr fontId="2" type="noConversion"/>
  </si>
  <si>
    <t>9/26-9/30</t>
    <phoneticPr fontId="2" type="noConversion"/>
  </si>
  <si>
    <t>10/19-10/31</t>
    <phoneticPr fontId="2" type="noConversion"/>
  </si>
  <si>
    <t>10/19-10/21</t>
    <phoneticPr fontId="2" type="noConversion"/>
  </si>
  <si>
    <t>冷凍式乾燥機</t>
    <phoneticPr fontId="24" type="noConversion"/>
  </si>
  <si>
    <t>A&amp;D</t>
    <phoneticPr fontId="24" type="noConversion"/>
  </si>
  <si>
    <t>AD-015</t>
    <phoneticPr fontId="24" type="noConversion"/>
  </si>
  <si>
    <t>R134a</t>
    <phoneticPr fontId="24" type="noConversion"/>
  </si>
  <si>
    <t>g</t>
    <phoneticPr fontId="24" type="noConversion"/>
  </si>
  <si>
    <t>照片規格</t>
    <phoneticPr fontId="24" type="noConversion"/>
  </si>
  <si>
    <t>冷乾機</t>
    <phoneticPr fontId="24" type="noConversion"/>
  </si>
  <si>
    <t>旭建</t>
    <phoneticPr fontId="24" type="noConversion"/>
  </si>
  <si>
    <t>HJ-15G</t>
    <phoneticPr fontId="24" type="noConversion"/>
  </si>
  <si>
    <t>冷氣</t>
    <phoneticPr fontId="24" type="noConversion"/>
  </si>
  <si>
    <t>日立</t>
    <phoneticPr fontId="24" type="noConversion"/>
  </si>
  <si>
    <t>RAM-108JB</t>
    <phoneticPr fontId="24" type="noConversion"/>
  </si>
  <si>
    <t>R410a</t>
    <phoneticPr fontId="24" type="noConversion"/>
  </si>
  <si>
    <t>kg</t>
    <phoneticPr fontId="24" type="noConversion"/>
  </si>
  <si>
    <t>ISUZU</t>
  </si>
  <si>
    <t>NLR85FM5</t>
    <phoneticPr fontId="2" type="noConversion"/>
  </si>
  <si>
    <t>R134a</t>
  </si>
  <si>
    <t>個人名</t>
    <phoneticPr fontId="2" type="noConversion"/>
  </si>
  <si>
    <t>BENZ</t>
    <phoneticPr fontId="2" type="noConversion"/>
  </si>
  <si>
    <t>s350d</t>
    <phoneticPr fontId="2" type="noConversion"/>
  </si>
  <si>
    <t>369-s9</t>
    <phoneticPr fontId="2" type="noConversion"/>
  </si>
  <si>
    <t>1h3825</t>
    <phoneticPr fontId="2" type="noConversion"/>
  </si>
  <si>
    <t>此台的低溫指的是常溫(熱風的低溫)約40-50度。</t>
    <phoneticPr fontId="2" type="noConversion"/>
  </si>
  <si>
    <t>R410a</t>
    <phoneticPr fontId="2" type="noConversion"/>
  </si>
  <si>
    <t>冷凍式乾燥機</t>
    <phoneticPr fontId="2" type="noConversion"/>
  </si>
  <si>
    <t>粗糠爐</t>
    <phoneticPr fontId="2" type="noConversion"/>
  </si>
  <si>
    <t>稻殼</t>
    <phoneticPr fontId="2" type="noConversion"/>
  </si>
  <si>
    <t>設備操作規格</t>
    <phoneticPr fontId="2" type="noConversion"/>
  </si>
  <si>
    <t>NMR628b-04a(7噸貨車)</t>
    <phoneticPr fontId="2" type="noConversion"/>
  </si>
  <si>
    <r>
      <t>噸CH</t>
    </r>
    <r>
      <rPr>
        <vertAlign val="subscript"/>
        <sz val="12"/>
        <color theme="1"/>
        <rFont val="微軟正黑體"/>
        <family val="2"/>
        <charset val="136"/>
      </rPr>
      <t>4</t>
    </r>
    <r>
      <rPr>
        <sz val="12"/>
        <color theme="1"/>
        <rFont val="微軟正黑體"/>
        <family val="2"/>
        <charset val="136"/>
      </rPr>
      <t>/公噸</t>
    </r>
    <phoneticPr fontId="2" type="noConversion"/>
  </si>
  <si>
    <r>
      <t>噸N</t>
    </r>
    <r>
      <rPr>
        <vertAlign val="subscript"/>
        <sz val="12"/>
        <color theme="1"/>
        <rFont val="微軟正黑體"/>
        <family val="2"/>
        <charset val="136"/>
      </rPr>
      <t>2</t>
    </r>
    <r>
      <rPr>
        <sz val="12"/>
        <color theme="1"/>
        <rFont val="微軟正黑體"/>
        <family val="2"/>
        <charset val="136"/>
      </rPr>
      <t>O/公噸</t>
    </r>
    <phoneticPr fontId="2" type="noConversion"/>
  </si>
  <si>
    <t>製造廠提供係數</t>
    <phoneticPr fontId="2" type="noConversion"/>
  </si>
  <si>
    <t>定期(間歇)量測</t>
  </si>
  <si>
    <t>V1.4</t>
    <phoneticPr fontId="2" type="noConversion"/>
  </si>
  <si>
    <t>圳壽司</t>
  </si>
  <si>
    <t>呂永龍</t>
  </si>
  <si>
    <t>玖伍商行</t>
  </si>
  <si>
    <t>林內合庫</t>
  </si>
  <si>
    <t>林正常</t>
  </si>
  <si>
    <t>林紅美</t>
  </si>
  <si>
    <t>陳小姐</t>
  </si>
  <si>
    <t>陳文祥</t>
  </si>
  <si>
    <t>陳麗秋</t>
  </si>
  <si>
    <t>黃境照</t>
  </si>
  <si>
    <t>萬代利</t>
  </si>
  <si>
    <t>韓風食堂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</si>
</sst>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5">
    <numFmt numFmtId="176" formatCode="_-* #,##0.00_-;\-* #,##0.00_-;_-* &quot;-&quot;??_-;_-@_-"/>
    <numFmt numFmtId="177" formatCode="0.00_);[Red]\(0.00\)"/>
    <numFmt numFmtId="178" formatCode="0.0000"/>
    <numFmt numFmtId="179" formatCode="&quot; &quot;#,##0.00&quot; &quot;;&quot;-&quot;#,##0.00&quot; &quot;;&quot; -&quot;00&quot; &quot;;&quot; &quot;@&quot; &quot;"/>
    <numFmt numFmtId="180" formatCode="&quot; &quot;&quot;$&quot;#,##0.00&quot; &quot;;&quot;-&quot;&quot;$&quot;#,##0.00&quot; &quot;;&quot; &quot;&quot;$&quot;&quot;-&quot;00&quot; &quot;;&quot; &quot;@&quot; &quot;"/>
    <numFmt numFmtId="181" formatCode="0.0000000000_);[Red]\(0.0000000000\)"/>
    <numFmt numFmtId="182" formatCode="0.0000000000_ ;[Red]\-0.0000000000\ "/>
    <numFmt numFmtId="183" formatCode="&quot;-&quot;0.0%"/>
    <numFmt numFmtId="184" formatCode="&quot;+&quot;0.0%"/>
    <numFmt numFmtId="185" formatCode="&quot;- &quot;0.0%"/>
    <numFmt numFmtId="186" formatCode="#,##0.000&quot; &quot;;[Red]&quot;(&quot;#,##0.000&quot;)&quot;"/>
    <numFmt numFmtId="187" formatCode="#,##0.0000&quot; &quot;;[Red]&quot;(&quot;#,##0.0000&quot;)&quot;"/>
    <numFmt numFmtId="188" formatCode="0.00&quot; &quot;;[Red]&quot;(&quot;0.00&quot;)&quot;"/>
    <numFmt numFmtId="189" formatCode="#,##0&quot; &quot;;[Red]&quot;(&quot;#,##0&quot;)&quot;"/>
    <numFmt numFmtId="190" formatCode="#,##0.00000000&quot; &quot;"/>
    <numFmt numFmtId="191" formatCode="#,##0.0000&quot; &quot;;[Red]&quot;-&quot;#,##0.0000&quot; &quot;"/>
    <numFmt numFmtId="192" formatCode="0&quot; &quot;"/>
    <numFmt numFmtId="193" formatCode="#,##0.000&quot; &quot;"/>
    <numFmt numFmtId="194" formatCode="0.00&quot; &quot;"/>
    <numFmt numFmtId="195" formatCode="&quot;- &quot;0.00%"/>
    <numFmt numFmtId="196" formatCode="&quot;+ &quot;0.00%"/>
    <numFmt numFmtId="197" formatCode="#,##0.0000_ ;[Red]\-#,##0.0000\ "/>
    <numFmt numFmtId="198" formatCode="#,##0.000_ ;[Red]\-#,##0.000\ "/>
    <numFmt numFmtId="199" formatCode="0.00000"/>
    <numFmt numFmtId="200" formatCode="0.000"/>
    <numFmt numFmtId="201" formatCode="0.000000"/>
    <numFmt numFmtId="202" formatCode="#,##0&quot; &quot;"/>
    <numFmt numFmtId="203" formatCode="0.000000&quot; &quot;;[Red]&quot;(&quot;0.000000&quot;)&quot;"/>
    <numFmt numFmtId="204" formatCode="0&quot; &quot;;[Red]&quot;(&quot;0&quot;)&quot;"/>
    <numFmt numFmtId="205" formatCode="0.0000_);[Red]\(0.0000\)"/>
    <numFmt numFmtId="206" formatCode="0_);[Red]\(0\)"/>
    <numFmt numFmtId="207" formatCode="&quot;+ &quot;0.0%"/>
    <numFmt numFmtId="208" formatCode="_-* #,##0.000_-;\-* #,##0.000_-;_-* &quot;-&quot;??_-;_-@_-"/>
    <numFmt numFmtId="209" formatCode="m&quot;月&quot;d&quot;日&quot;"/>
    <numFmt numFmtId="210" formatCode="0.0000000"/>
  </numFmts>
  <fonts count="66">
    <font>
      <sz val="12"/>
      <color theme="1"/>
      <name val="微軟正黑體"/>
      <family val="2"/>
      <charset val="136"/>
      <scheme val="minor"/>
    </font>
    <font>
      <sz val="12"/>
      <color theme="1"/>
      <name val="微軟正黑體"/>
      <family val="2"/>
      <scheme val="minor"/>
    </font>
    <font>
      <sz val="9"/>
      <name val="微軟正黑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vertAlign val="subscript"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4"/>
      <color theme="1"/>
      <name val="微軟正黑體"/>
      <family val="2"/>
      <charset val="136"/>
    </font>
    <font>
      <sz val="12"/>
      <color rgb="FF000000"/>
      <name val="新細明體"/>
      <family val="1"/>
      <charset val="136"/>
    </font>
    <font>
      <b/>
      <sz val="10"/>
      <color rgb="FF000000"/>
      <name val="Times New Roman"/>
      <family val="1"/>
    </font>
    <font>
      <b/>
      <sz val="10"/>
      <color rgb="FF000000"/>
      <name val="微軟正黑體"/>
      <family val="2"/>
      <charset val="136"/>
    </font>
    <font>
      <sz val="10"/>
      <color rgb="FF000000"/>
      <name val="Times New Roman"/>
      <family val="1"/>
    </font>
    <font>
      <sz val="10"/>
      <color rgb="FF00000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sz val="12"/>
      <color theme="1"/>
      <name val="微軟正黑體"/>
      <family val="2"/>
      <charset val="136"/>
      <scheme val="minor"/>
    </font>
    <font>
      <sz val="12"/>
      <name val="微軟正黑體"/>
      <family val="2"/>
      <charset val="136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vertAlign val="subscript"/>
      <sz val="12"/>
      <name val="Times New Roman"/>
      <family val="1"/>
    </font>
    <font>
      <sz val="12"/>
      <color rgb="FF000000"/>
      <name val="Times New Roman"/>
      <family val="1"/>
    </font>
    <font>
      <sz val="12"/>
      <name val="微軟正黑體"/>
      <family val="1"/>
      <charset val="136"/>
      <scheme val="minor"/>
    </font>
    <font>
      <u/>
      <sz val="12"/>
      <color rgb="FF0000FF"/>
      <name val="新細明體"/>
      <family val="1"/>
      <charset val="136"/>
    </font>
    <font>
      <sz val="9"/>
      <name val="新細明體"/>
      <family val="1"/>
      <charset val="136"/>
    </font>
    <font>
      <b/>
      <vertAlign val="subscript"/>
      <sz val="12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000000"/>
      <name val="微軟正黑體"/>
      <family val="2"/>
      <charset val="136"/>
    </font>
    <font>
      <b/>
      <vertAlign val="subscript"/>
      <sz val="12"/>
      <color rgb="FF000000"/>
      <name val="Times New Roman"/>
      <family val="1"/>
    </font>
    <font>
      <b/>
      <sz val="12"/>
      <name val="Times New Roman"/>
      <family val="2"/>
      <charset val="136"/>
    </font>
    <font>
      <sz val="14"/>
      <name val="微軟正黑體"/>
      <family val="2"/>
      <charset val="136"/>
    </font>
    <font>
      <sz val="12"/>
      <color theme="8"/>
      <name val="微軟正黑體"/>
      <family val="2"/>
      <charset val="136"/>
    </font>
    <font>
      <sz val="12"/>
      <color theme="8"/>
      <name val="微軟正黑體"/>
      <family val="2"/>
      <charset val="136"/>
      <scheme val="minor"/>
    </font>
    <font>
      <b/>
      <sz val="12"/>
      <color rgb="FF000066"/>
      <name val="Times New Roman"/>
      <family val="1"/>
    </font>
    <font>
      <b/>
      <vertAlign val="subscript"/>
      <sz val="12"/>
      <color rgb="FF000080"/>
      <name val="Times New Roman"/>
      <family val="1"/>
    </font>
    <font>
      <b/>
      <sz val="12"/>
      <color rgb="FF000080"/>
      <name val="Times New Roman"/>
      <family val="1"/>
    </font>
    <font>
      <b/>
      <vertAlign val="subscript"/>
      <sz val="12"/>
      <color rgb="FF000066"/>
      <name val="Times New Roman"/>
      <family val="1"/>
    </font>
    <font>
      <sz val="12"/>
      <color theme="1"/>
      <name val="微軟正黑體"/>
      <family val="1"/>
      <charset val="136"/>
      <scheme val="minor"/>
    </font>
    <font>
      <sz val="10"/>
      <color rgb="FF000000"/>
      <name val="標楷體"/>
      <family val="4"/>
      <charset val="136"/>
    </font>
    <font>
      <b/>
      <sz val="10"/>
      <color rgb="FF000000"/>
      <name val="標楷體"/>
      <family val="4"/>
      <charset val="136"/>
    </font>
    <font>
      <b/>
      <sz val="10"/>
      <color rgb="FFFF0000"/>
      <name val="Times New Roman"/>
      <family val="1"/>
    </font>
    <font>
      <sz val="10"/>
      <color rgb="FF0066FF"/>
      <name val="Times New Roman"/>
      <family val="1"/>
    </font>
    <font>
      <sz val="10"/>
      <color rgb="FF0000FF"/>
      <name val="標楷體"/>
      <family val="4"/>
      <charset val="136"/>
    </font>
    <font>
      <sz val="10"/>
      <color rgb="FF0000FF"/>
      <name val="Times New Roman"/>
      <family val="1"/>
    </font>
    <font>
      <sz val="10"/>
      <color rgb="FFFF0000"/>
      <name val="Times New Roman"/>
      <family val="1"/>
    </font>
    <font>
      <vertAlign val="subscript"/>
      <sz val="10"/>
      <color rgb="FF000000"/>
      <name val="Times New Roman"/>
      <family val="1"/>
    </font>
    <font>
      <b/>
      <sz val="10"/>
      <color rgb="FF002060"/>
      <name val="Times New Roman"/>
      <family val="1"/>
    </font>
    <font>
      <u/>
      <sz val="10"/>
      <color rgb="FF0000FF"/>
      <name val="Times New Roman"/>
      <family val="1"/>
    </font>
    <font>
      <sz val="12"/>
      <color theme="1"/>
      <name val="Times New Roman"/>
      <family val="1"/>
    </font>
    <font>
      <b/>
      <vertAlign val="subscript"/>
      <sz val="12"/>
      <color theme="1"/>
      <name val="微軟正黑體"/>
      <family val="2"/>
      <charset val="136"/>
    </font>
    <font>
      <sz val="14"/>
      <color theme="1"/>
      <name val="Times New Roman"/>
      <family val="1"/>
    </font>
    <font>
      <b/>
      <sz val="14"/>
      <color theme="1"/>
      <name val="微軟正黑體"/>
      <family val="1"/>
      <charset val="136"/>
      <scheme val="minor"/>
    </font>
    <font>
      <sz val="12"/>
      <color rgb="FF000000"/>
      <name val="Microsoft JhengHei"/>
      <family val="2"/>
      <charset val="136"/>
    </font>
    <font>
      <sz val="12"/>
      <color theme="1"/>
      <name val="Arial Unicode MS"/>
      <family val="1"/>
      <charset val="136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Tahoma"/>
      <family val="2"/>
    </font>
    <font>
      <sz val="12"/>
      <color theme="1"/>
      <name val="標楷體"/>
      <family val="4"/>
      <charset val="136"/>
    </font>
    <font>
      <b/>
      <sz val="12"/>
      <color theme="1"/>
      <name val="標楷體"/>
      <family val="4"/>
      <charset val="136"/>
    </font>
    <font>
      <sz val="12"/>
      <color rgb="FF202124"/>
      <name val="標楷體"/>
      <family val="4"/>
      <charset val="136"/>
    </font>
    <font>
      <b/>
      <sz val="12"/>
      <color rgb="FFFF0000"/>
      <name val="標楷體"/>
      <family val="4"/>
      <charset val="136"/>
    </font>
    <font>
      <sz val="12"/>
      <color rgb="FFFF0000"/>
      <name val="Arial Unicode MS"/>
      <family val="1"/>
      <charset val="136"/>
    </font>
    <font>
      <sz val="12"/>
      <name val="新細明體"/>
      <family val="1"/>
      <charset val="136"/>
    </font>
    <font>
      <sz val="12"/>
      <name val="Arial Unicode MS"/>
      <family val="1"/>
      <charset val="136"/>
    </font>
  </fonts>
  <fills count="2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indexed="41"/>
        <bgColor indexed="43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4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2EFDA"/>
        <bgColor rgb="FFE2EFDA"/>
      </patternFill>
    </fill>
    <fill>
      <patternFill patternType="solid">
        <fgColor rgb="FFFFFF00"/>
        <bgColor rgb="FFFFFFFF"/>
      </patternFill>
    </fill>
    <fill>
      <patternFill patternType="solid">
        <fgColor rgb="FFD9E1F2"/>
        <bgColor rgb="FFD9E1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808080"/>
      </left>
      <right style="double">
        <color rgb="FF808080"/>
      </right>
      <top style="double">
        <color rgb="FF808080"/>
      </top>
      <bottom style="double">
        <color rgb="FF808080"/>
      </bottom>
      <diagonal/>
    </border>
    <border>
      <left style="double">
        <color rgb="FF808080"/>
      </left>
      <right style="thin">
        <color rgb="FF808080"/>
      </right>
      <top style="double">
        <color rgb="FF808080"/>
      </top>
      <bottom style="double">
        <color rgb="FF808080"/>
      </bottom>
      <diagonal/>
    </border>
    <border>
      <left style="thin">
        <color rgb="FF808080"/>
      </left>
      <right style="thin">
        <color rgb="FF808080"/>
      </right>
      <top style="double">
        <color rgb="FF808080"/>
      </top>
      <bottom style="double">
        <color rgb="FF808080"/>
      </bottom>
      <diagonal/>
    </border>
    <border>
      <left style="thin">
        <color rgb="FF808080"/>
      </left>
      <right style="double">
        <color rgb="FF808080"/>
      </right>
      <top style="double">
        <color rgb="FF808080"/>
      </top>
      <bottom style="double">
        <color rgb="FF808080"/>
      </bottom>
      <diagonal/>
    </border>
    <border>
      <left style="double">
        <color rgb="FF808080"/>
      </left>
      <right style="thin">
        <color rgb="FF808080"/>
      </right>
      <top/>
      <bottom style="double">
        <color rgb="FF808080"/>
      </bottom>
      <diagonal/>
    </border>
    <border>
      <left style="thin">
        <color rgb="FF808080"/>
      </left>
      <right style="thin">
        <color rgb="FF808080"/>
      </right>
      <top/>
      <bottom style="double">
        <color rgb="FF808080"/>
      </bottom>
      <diagonal/>
    </border>
    <border>
      <left style="thin">
        <color rgb="FF808080"/>
      </left>
      <right/>
      <top/>
      <bottom style="double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double">
        <color rgb="FF808080"/>
      </bottom>
      <diagonal/>
    </border>
    <border>
      <left style="double">
        <color rgb="FF808080"/>
      </left>
      <right style="thin">
        <color rgb="FF808080"/>
      </right>
      <top style="double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double">
        <color rgb="FF808080"/>
      </top>
      <bottom style="thin">
        <color rgb="FF808080"/>
      </bottom>
      <diagonal/>
    </border>
    <border>
      <left style="thin">
        <color rgb="FF808080"/>
      </left>
      <right style="double">
        <color rgb="FF808080"/>
      </right>
      <top style="double">
        <color rgb="FF808080"/>
      </top>
      <bottom style="thin">
        <color rgb="FF808080"/>
      </bottom>
      <diagonal/>
    </border>
    <border>
      <left style="double">
        <color rgb="FF808080"/>
      </left>
      <right style="thin">
        <color rgb="FF808080"/>
      </right>
      <top style="thin">
        <color rgb="FF808080"/>
      </top>
      <bottom style="double">
        <color rgb="FF808080"/>
      </bottom>
      <diagonal/>
    </border>
    <border>
      <left style="thin">
        <color rgb="FF808080"/>
      </left>
      <right style="double">
        <color rgb="FF808080"/>
      </right>
      <top style="thin">
        <color rgb="FF808080"/>
      </top>
      <bottom style="double">
        <color rgb="FF808080"/>
      </bottom>
      <diagonal/>
    </border>
    <border>
      <left style="thin">
        <color rgb="FF808080"/>
      </left>
      <right style="double">
        <color rgb="FF808080"/>
      </right>
      <top/>
      <bottom style="double">
        <color rgb="FF80808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808080"/>
      </left>
      <right/>
      <top style="double">
        <color rgb="FF808080"/>
      </top>
      <bottom style="double">
        <color rgb="FF808080"/>
      </bottom>
      <diagonal/>
    </border>
    <border>
      <left/>
      <right style="double">
        <color rgb="FF808080"/>
      </right>
      <top style="double">
        <color rgb="FF808080"/>
      </top>
      <bottom style="double">
        <color rgb="FF808080"/>
      </bottom>
      <diagonal/>
    </border>
  </borders>
  <cellStyleXfs count="13">
    <xf numFmtId="0" fontId="0" fillId="0" borderId="0">
      <alignment vertical="center"/>
    </xf>
    <xf numFmtId="0" fontId="8" fillId="0" borderId="0" applyNumberFormat="0" applyFont="0" applyBorder="0" applyProtection="0"/>
    <xf numFmtId="0" fontId="8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8" fillId="0" borderId="0"/>
    <xf numFmtId="180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0" fontId="23" fillId="0" borderId="0" applyNumberForma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0" fontId="39" fillId="0" borderId="0">
      <alignment vertical="center"/>
    </xf>
    <xf numFmtId="0" fontId="8" fillId="0" borderId="0" applyNumberFormat="0" applyFont="0" applyBorder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0" fontId="39" fillId="0" borderId="0">
      <alignment vertical="center"/>
    </xf>
  </cellStyleXfs>
  <cellXfs count="3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14" fontId="7" fillId="0" borderId="1" xfId="0" applyNumberFormat="1" applyFont="1" applyBorder="1">
      <alignment vertical="center"/>
    </xf>
    <xf numFmtId="0" fontId="7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9" fillId="4" borderId="9" xfId="1" applyFont="1" applyFill="1" applyBorder="1" applyAlignment="1">
      <alignment horizontal="center" vertical="center"/>
    </xf>
    <xf numFmtId="49" fontId="9" fillId="4" borderId="9" xfId="1" applyNumberFormat="1" applyFont="1" applyFill="1" applyBorder="1" applyAlignment="1">
      <alignment horizontal="center" vertical="center"/>
    </xf>
    <xf numFmtId="0" fontId="9" fillId="4" borderId="9" xfId="1" applyFont="1" applyFill="1" applyBorder="1" applyAlignment="1">
      <alignment horizontal="center"/>
    </xf>
    <xf numFmtId="0" fontId="9" fillId="4" borderId="9" xfId="2" applyFont="1" applyFill="1" applyBorder="1" applyAlignment="1">
      <alignment horizontal="center"/>
    </xf>
    <xf numFmtId="0" fontId="11" fillId="0" borderId="0" xfId="2" applyFont="1">
      <alignment vertical="center"/>
    </xf>
    <xf numFmtId="0" fontId="11" fillId="0" borderId="9" xfId="1" applyFont="1" applyBorder="1" applyAlignment="1">
      <alignment horizontal="center" vertical="center"/>
    </xf>
    <xf numFmtId="49" fontId="11" fillId="0" borderId="9" xfId="1" applyNumberFormat="1" applyFont="1" applyBorder="1" applyAlignment="1">
      <alignment horizontal="center" vertical="center"/>
    </xf>
    <xf numFmtId="0" fontId="11" fillId="0" borderId="9" xfId="1" applyFont="1" applyBorder="1"/>
    <xf numFmtId="0" fontId="11" fillId="0" borderId="9" xfId="2" applyFont="1" applyBorder="1" applyAlignment="1"/>
    <xf numFmtId="0" fontId="11" fillId="0" borderId="0" xfId="2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21" fillId="0" borderId="0" xfId="1" applyFont="1" applyAlignment="1">
      <alignment horizontal="center" vertical="center" wrapText="1"/>
    </xf>
    <xf numFmtId="0" fontId="28" fillId="8" borderId="15" xfId="1" applyFont="1" applyFill="1" applyBorder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188" fontId="21" fillId="0" borderId="0" xfId="1" applyNumberFormat="1" applyFont="1" applyAlignment="1">
      <alignment horizontal="center" vertical="center" wrapText="1"/>
    </xf>
    <xf numFmtId="0" fontId="21" fillId="0" borderId="0" xfId="1" applyFont="1" applyAlignment="1">
      <alignment horizontal="left" vertical="center"/>
    </xf>
    <xf numFmtId="189" fontId="21" fillId="0" borderId="0" xfId="1" applyNumberFormat="1" applyFont="1" applyAlignment="1">
      <alignment horizontal="center" vertical="center" wrapText="1"/>
    </xf>
    <xf numFmtId="186" fontId="21" fillId="0" borderId="0" xfId="1" applyNumberFormat="1" applyFont="1" applyAlignment="1">
      <alignment horizontal="center" vertical="center" wrapText="1"/>
    </xf>
    <xf numFmtId="190" fontId="11" fillId="0" borderId="0" xfId="1" applyNumberFormat="1" applyFont="1" applyAlignment="1">
      <alignment horizontal="center" vertical="center" wrapText="1"/>
    </xf>
    <xf numFmtId="0" fontId="28" fillId="8" borderId="25" xfId="1" applyFont="1" applyFill="1" applyBorder="1" applyAlignment="1">
      <alignment horizontal="center" vertical="center" wrapText="1"/>
    </xf>
    <xf numFmtId="0" fontId="28" fillId="8" borderId="21" xfId="1" applyFont="1" applyFill="1" applyBorder="1" applyAlignment="1">
      <alignment horizontal="center" vertical="center" wrapText="1"/>
    </xf>
    <xf numFmtId="192" fontId="21" fillId="0" borderId="0" xfId="1" applyNumberFormat="1" applyFont="1" applyAlignment="1">
      <alignment horizontal="center" vertical="center" wrapText="1"/>
    </xf>
    <xf numFmtId="9" fontId="21" fillId="0" borderId="0" xfId="1" applyNumberFormat="1" applyFont="1" applyAlignment="1">
      <alignment horizontal="center" vertical="center" wrapText="1"/>
    </xf>
    <xf numFmtId="0" fontId="28" fillId="8" borderId="22" xfId="1" applyFont="1" applyFill="1" applyBorder="1" applyAlignment="1">
      <alignment horizontal="center" vertical="center" wrapText="1"/>
    </xf>
    <xf numFmtId="0" fontId="28" fillId="8" borderId="23" xfId="1" applyFont="1" applyFill="1" applyBorder="1" applyAlignment="1">
      <alignment horizontal="center" vertical="center" wrapText="1"/>
    </xf>
    <xf numFmtId="0" fontId="28" fillId="8" borderId="24" xfId="1" applyFont="1" applyFill="1" applyBorder="1" applyAlignment="1">
      <alignment horizontal="center" vertical="center" wrapText="1"/>
    </xf>
    <xf numFmtId="0" fontId="29" fillId="8" borderId="15" xfId="1" applyFont="1" applyFill="1" applyBorder="1" applyAlignment="1">
      <alignment horizontal="center" vertical="center" wrapText="1"/>
    </xf>
    <xf numFmtId="0" fontId="29" fillId="8" borderId="17" xfId="1" applyFont="1" applyFill="1" applyBorder="1" applyAlignment="1">
      <alignment horizontal="center" vertical="center" wrapText="1"/>
    </xf>
    <xf numFmtId="0" fontId="28" fillId="8" borderId="26" xfId="1" applyFont="1" applyFill="1" applyBorder="1" applyAlignment="1">
      <alignment horizontal="center" vertical="center" wrapText="1"/>
    </xf>
    <xf numFmtId="0" fontId="28" fillId="8" borderId="18" xfId="1" applyFont="1" applyFill="1" applyBorder="1" applyAlignment="1">
      <alignment horizontal="center" vertical="center" wrapText="1"/>
    </xf>
    <xf numFmtId="191" fontId="21" fillId="0" borderId="0" xfId="1" applyNumberFormat="1" applyFont="1" applyAlignment="1">
      <alignment horizontal="center" vertical="center" wrapText="1"/>
    </xf>
    <xf numFmtId="0" fontId="18" fillId="0" borderId="0" xfId="1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3" fillId="0" borderId="0" xfId="0" applyFont="1">
      <alignment vertical="center"/>
    </xf>
    <xf numFmtId="0" fontId="21" fillId="4" borderId="31" xfId="0" applyFont="1" applyFill="1" applyBorder="1" applyAlignment="1">
      <alignment horizontal="center" vertical="center" wrapText="1"/>
    </xf>
    <xf numFmtId="0" fontId="35" fillId="4" borderId="31" xfId="0" applyFont="1" applyFill="1" applyBorder="1" applyAlignment="1">
      <alignment horizontal="center" vertical="center" wrapText="1"/>
    </xf>
    <xf numFmtId="0" fontId="3" fillId="16" borderId="13" xfId="0" applyFont="1" applyFill="1" applyBorder="1" applyAlignment="1">
      <alignment horizontal="center" vertical="center"/>
    </xf>
    <xf numFmtId="181" fontId="15" fillId="0" borderId="13" xfId="1" applyNumberFormat="1" applyFont="1" applyBorder="1" applyAlignment="1" applyProtection="1">
      <alignment horizontal="center" vertical="center" wrapText="1"/>
      <protection locked="0"/>
    </xf>
    <xf numFmtId="0" fontId="3" fillId="16" borderId="13" xfId="0" applyFont="1" applyFill="1" applyBorder="1" applyAlignment="1">
      <alignment horizontal="center" vertical="center" wrapText="1"/>
    </xf>
    <xf numFmtId="0" fontId="15" fillId="16" borderId="13" xfId="0" applyFont="1" applyFill="1" applyBorder="1" applyAlignment="1">
      <alignment horizontal="center" vertical="center" wrapText="1"/>
    </xf>
    <xf numFmtId="2" fontId="15" fillId="16" borderId="13" xfId="0" applyNumberFormat="1" applyFont="1" applyFill="1" applyBorder="1" applyAlignment="1">
      <alignment horizontal="center" vertical="center" wrapText="1"/>
    </xf>
    <xf numFmtId="2" fontId="3" fillId="0" borderId="1" xfId="0" applyNumberFormat="1" applyFont="1" applyBorder="1">
      <alignment vertical="center"/>
    </xf>
    <xf numFmtId="0" fontId="0" fillId="0" borderId="13" xfId="0" applyBorder="1" applyAlignment="1">
      <alignment vertical="center" wrapText="1"/>
    </xf>
    <xf numFmtId="0" fontId="0" fillId="0" borderId="13" xfId="0" applyBorder="1">
      <alignment vertical="center"/>
    </xf>
    <xf numFmtId="0" fontId="14" fillId="0" borderId="0" xfId="0" applyFont="1" applyAlignment="1">
      <alignment vertical="center" wrapText="1"/>
    </xf>
    <xf numFmtId="0" fontId="3" fillId="0" borderId="13" xfId="0" applyFont="1" applyBorder="1" applyAlignment="1">
      <alignment vertical="center" wrapText="1"/>
    </xf>
    <xf numFmtId="178" fontId="3" fillId="0" borderId="13" xfId="0" applyNumberFormat="1" applyFont="1" applyBorder="1" applyAlignment="1">
      <alignment horizontal="center" vertical="center" wrapText="1"/>
    </xf>
    <xf numFmtId="201" fontId="3" fillId="0" borderId="13" xfId="0" applyNumberFormat="1" applyFont="1" applyBorder="1" applyAlignment="1">
      <alignment horizontal="center" vertical="center" wrapText="1"/>
    </xf>
    <xf numFmtId="201" fontId="3" fillId="0" borderId="13" xfId="0" applyNumberFormat="1" applyFont="1" applyBorder="1" applyAlignment="1">
      <alignment vertical="center" wrapText="1"/>
    </xf>
    <xf numFmtId="0" fontId="3" fillId="0" borderId="29" xfId="0" applyFont="1" applyBorder="1" applyAlignment="1">
      <alignment vertical="center" wrapText="1"/>
    </xf>
    <xf numFmtId="178" fontId="3" fillId="16" borderId="13" xfId="0" applyNumberFormat="1" applyFont="1" applyFill="1" applyBorder="1" applyAlignment="1">
      <alignment horizontal="center" vertical="center" wrapText="1"/>
    </xf>
    <xf numFmtId="0" fontId="11" fillId="0" borderId="0" xfId="4" applyFont="1" applyAlignment="1">
      <alignment vertical="center"/>
    </xf>
    <xf numFmtId="0" fontId="11" fillId="4" borderId="31" xfId="4" applyFont="1" applyFill="1" applyBorder="1" applyAlignment="1">
      <alignment horizontal="center" vertical="center"/>
    </xf>
    <xf numFmtId="202" fontId="11" fillId="4" borderId="31" xfId="4" applyNumberFormat="1" applyFont="1" applyFill="1" applyBorder="1" applyAlignment="1">
      <alignment horizontal="center" vertical="center" wrapText="1"/>
    </xf>
    <xf numFmtId="0" fontId="11" fillId="0" borderId="31" xfId="4" applyFont="1" applyBorder="1" applyAlignment="1">
      <alignment horizontal="center" vertical="center" wrapText="1"/>
    </xf>
    <xf numFmtId="203" fontId="11" fillId="0" borderId="31" xfId="4" applyNumberFormat="1" applyFont="1" applyBorder="1" applyAlignment="1">
      <alignment horizontal="left" vertical="center" wrapText="1"/>
    </xf>
    <xf numFmtId="189" fontId="11" fillId="0" borderId="31" xfId="4" applyNumberFormat="1" applyFont="1" applyBorder="1" applyAlignment="1">
      <alignment horizontal="center" vertical="center" wrapText="1"/>
    </xf>
    <xf numFmtId="204" fontId="11" fillId="0" borderId="31" xfId="4" applyNumberFormat="1" applyFont="1" applyBorder="1" applyAlignment="1">
      <alignment horizontal="center" vertical="center" wrapText="1"/>
    </xf>
    <xf numFmtId="0" fontId="11" fillId="0" borderId="31" xfId="4" applyFont="1" applyBorder="1" applyAlignment="1">
      <alignment vertical="center"/>
    </xf>
    <xf numFmtId="189" fontId="11" fillId="0" borderId="31" xfId="4" applyNumberFormat="1" applyFont="1" applyBorder="1" applyAlignment="1">
      <alignment horizontal="center" vertical="center"/>
    </xf>
    <xf numFmtId="0" fontId="42" fillId="0" borderId="31" xfId="4" applyFont="1" applyBorder="1" applyAlignment="1">
      <alignment horizontal="left" vertical="center"/>
    </xf>
    <xf numFmtId="0" fontId="43" fillId="0" borderId="31" xfId="4" applyFont="1" applyBorder="1" applyAlignment="1">
      <alignment horizontal="left" vertical="center" wrapText="1"/>
    </xf>
    <xf numFmtId="0" fontId="11" fillId="0" borderId="31" xfId="4" applyFont="1" applyBorder="1" applyAlignment="1">
      <alignment horizontal="center" vertical="center"/>
    </xf>
    <xf numFmtId="202" fontId="11" fillId="0" borderId="31" xfId="4" applyNumberFormat="1" applyFont="1" applyBorder="1" applyAlignment="1">
      <alignment horizontal="center" vertical="center"/>
    </xf>
    <xf numFmtId="0" fontId="46" fillId="0" borderId="31" xfId="4" applyFont="1" applyBorder="1" applyAlignment="1">
      <alignment vertical="center"/>
    </xf>
    <xf numFmtId="0" fontId="46" fillId="0" borderId="0" xfId="4" applyFont="1" applyAlignment="1">
      <alignment vertical="center"/>
    </xf>
    <xf numFmtId="0" fontId="46" fillId="0" borderId="31" xfId="4" applyFont="1" applyBorder="1" applyAlignment="1">
      <alignment horizontal="center" vertical="center" wrapText="1"/>
    </xf>
    <xf numFmtId="204" fontId="46" fillId="0" borderId="31" xfId="4" applyNumberFormat="1" applyFont="1" applyBorder="1" applyAlignment="1">
      <alignment horizontal="center" vertical="center" wrapText="1"/>
    </xf>
    <xf numFmtId="203" fontId="43" fillId="0" borderId="31" xfId="4" applyNumberFormat="1" applyFont="1" applyBorder="1" applyAlignment="1">
      <alignment horizontal="left" vertical="center" wrapText="1"/>
    </xf>
    <xf numFmtId="0" fontId="43" fillId="0" borderId="31" xfId="4" applyFont="1" applyBorder="1" applyAlignment="1">
      <alignment vertical="center" wrapText="1"/>
    </xf>
    <xf numFmtId="0" fontId="11" fillId="0" borderId="31" xfId="4" applyFont="1" applyBorder="1" applyAlignment="1">
      <alignment vertical="center" wrapText="1"/>
    </xf>
    <xf numFmtId="0" fontId="11" fillId="7" borderId="31" xfId="4" applyFont="1" applyFill="1" applyBorder="1" applyAlignment="1">
      <alignment vertical="top" wrapText="1"/>
    </xf>
    <xf numFmtId="0" fontId="11" fillId="0" borderId="31" xfId="4" applyFont="1" applyBorder="1" applyAlignment="1">
      <alignment vertical="top" wrapText="1"/>
    </xf>
    <xf numFmtId="0" fontId="43" fillId="0" borderId="31" xfId="4" applyFont="1" applyBorder="1" applyAlignment="1">
      <alignment vertical="top" wrapText="1"/>
    </xf>
    <xf numFmtId="0" fontId="11" fillId="0" borderId="31" xfId="4" applyFont="1" applyBorder="1" applyAlignment="1">
      <alignment horizontal="left" vertical="center"/>
    </xf>
    <xf numFmtId="0" fontId="11" fillId="7" borderId="31" xfId="4" applyFont="1" applyFill="1" applyBorder="1" applyAlignment="1">
      <alignment horizontal="left" vertical="top" wrapText="1"/>
    </xf>
    <xf numFmtId="0" fontId="43" fillId="7" borderId="31" xfId="4" applyFont="1" applyFill="1" applyBorder="1" applyAlignment="1">
      <alignment vertical="top" wrapText="1"/>
    </xf>
    <xf numFmtId="202" fontId="48" fillId="0" borderId="31" xfId="4" applyNumberFormat="1" applyFont="1" applyBorder="1" applyAlignment="1">
      <alignment horizontal="center" vertical="center"/>
    </xf>
    <xf numFmtId="0" fontId="49" fillId="0" borderId="0" xfId="7" applyFont="1" applyAlignment="1">
      <alignment vertical="center"/>
    </xf>
    <xf numFmtId="0" fontId="11" fillId="0" borderId="0" xfId="4" applyFont="1" applyAlignment="1">
      <alignment horizontal="center" vertical="center"/>
    </xf>
    <xf numFmtId="0" fontId="42" fillId="0" borderId="0" xfId="4" applyFont="1" applyAlignment="1">
      <alignment horizontal="left" vertical="center"/>
    </xf>
    <xf numFmtId="202" fontId="11" fillId="0" borderId="0" xfId="4" applyNumberFormat="1" applyFont="1" applyAlignment="1">
      <alignment horizontal="left" vertical="center"/>
    </xf>
    <xf numFmtId="189" fontId="11" fillId="0" borderId="0" xfId="4" applyNumberFormat="1" applyFont="1" applyAlignment="1">
      <alignment horizontal="center" vertical="center"/>
    </xf>
    <xf numFmtId="202" fontId="11" fillId="0" borderId="0" xfId="4" applyNumberFormat="1" applyFont="1" applyAlignment="1">
      <alignment vertical="center"/>
    </xf>
    <xf numFmtId="10" fontId="15" fillId="16" borderId="13" xfId="0" applyNumberFormat="1" applyFont="1" applyFill="1" applyBorder="1" applyAlignment="1">
      <alignment horizontal="center" vertical="center" wrapText="1"/>
    </xf>
    <xf numFmtId="0" fontId="3" fillId="17" borderId="13" xfId="0" applyFont="1" applyFill="1" applyBorder="1" applyAlignment="1">
      <alignment horizontal="center" vertical="center" wrapText="1"/>
    </xf>
    <xf numFmtId="0" fontId="3" fillId="17" borderId="13" xfId="0" applyFont="1" applyFill="1" applyBorder="1" applyAlignment="1">
      <alignment vertical="center" wrapText="1"/>
    </xf>
    <xf numFmtId="0" fontId="3" fillId="17" borderId="0" xfId="0" applyFont="1" applyFill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0" fillId="16" borderId="13" xfId="0" applyFill="1" applyBorder="1" applyAlignment="1">
      <alignment horizontal="center" vertical="center" wrapText="1"/>
    </xf>
    <xf numFmtId="186" fontId="28" fillId="8" borderId="13" xfId="1" applyNumberFormat="1" applyFont="1" applyFill="1" applyBorder="1" applyAlignment="1">
      <alignment horizontal="center" vertical="center" wrapText="1"/>
    </xf>
    <xf numFmtId="186" fontId="28" fillId="8" borderId="13" xfId="1" applyNumberFormat="1" applyFont="1" applyFill="1" applyBorder="1" applyAlignment="1">
      <alignment horizontal="center" vertical="center" wrapText="1" shrinkToFit="1"/>
    </xf>
    <xf numFmtId="0" fontId="29" fillId="8" borderId="13" xfId="1" applyFont="1" applyFill="1" applyBorder="1" applyAlignment="1">
      <alignment vertical="center" wrapText="1"/>
    </xf>
    <xf numFmtId="187" fontId="21" fillId="9" borderId="13" xfId="1" applyNumberFormat="1" applyFont="1" applyFill="1" applyBorder="1" applyAlignment="1">
      <alignment horizontal="center" vertical="center" wrapText="1" shrinkToFit="1"/>
    </xf>
    <xf numFmtId="187" fontId="18" fillId="9" borderId="13" xfId="1" applyNumberFormat="1" applyFont="1" applyFill="1" applyBorder="1" applyAlignment="1">
      <alignment horizontal="center" vertical="center" wrapText="1" shrinkToFit="1"/>
    </xf>
    <xf numFmtId="10" fontId="21" fillId="9" borderId="13" xfId="1" applyNumberFormat="1" applyFont="1" applyFill="1" applyBorder="1" applyAlignment="1">
      <alignment horizontal="center" vertical="center" wrapText="1"/>
    </xf>
    <xf numFmtId="10" fontId="21" fillId="9" borderId="13" xfId="1" applyNumberFormat="1" applyFont="1" applyFill="1" applyBorder="1" applyAlignment="1">
      <alignment vertical="center" wrapText="1"/>
    </xf>
    <xf numFmtId="186" fontId="27" fillId="9" borderId="13" xfId="1" applyNumberFormat="1" applyFont="1" applyFill="1" applyBorder="1" applyAlignment="1">
      <alignment horizontal="center" vertical="center" wrapText="1"/>
    </xf>
    <xf numFmtId="186" fontId="28" fillId="9" borderId="13" xfId="1" applyNumberFormat="1" applyFont="1" applyFill="1" applyBorder="1" applyAlignment="1">
      <alignment horizontal="center" vertical="center"/>
    </xf>
    <xf numFmtId="0" fontId="19" fillId="11" borderId="13" xfId="1" applyFont="1" applyFill="1" applyBorder="1" applyAlignment="1">
      <alignment horizontal="center" vertical="center" wrapText="1"/>
    </xf>
    <xf numFmtId="197" fontId="18" fillId="15" borderId="13" xfId="1" applyNumberFormat="1" applyFont="1" applyFill="1" applyBorder="1" applyAlignment="1">
      <alignment horizontal="center" vertical="center" wrapText="1"/>
    </xf>
    <xf numFmtId="10" fontId="18" fillId="13" borderId="13" xfId="8" applyNumberFormat="1" applyFont="1" applyFill="1" applyBorder="1" applyAlignment="1">
      <alignment vertical="center" wrapText="1"/>
    </xf>
    <xf numFmtId="10" fontId="18" fillId="15" borderId="13" xfId="8" applyNumberFormat="1" applyFont="1" applyFill="1" applyBorder="1" applyAlignment="1">
      <alignment horizontal="center" vertical="center" wrapText="1"/>
    </xf>
    <xf numFmtId="10" fontId="18" fillId="13" borderId="13" xfId="8" applyNumberFormat="1" applyFont="1" applyFill="1" applyBorder="1" applyAlignment="1">
      <alignment horizontal="center" vertical="center" wrapText="1"/>
    </xf>
    <xf numFmtId="0" fontId="31" fillId="11" borderId="13" xfId="1" applyFont="1" applyFill="1" applyBorder="1" applyAlignment="1">
      <alignment horizontal="center" vertical="center" wrapText="1"/>
    </xf>
    <xf numFmtId="0" fontId="13" fillId="11" borderId="13" xfId="1" applyFont="1" applyFill="1" applyBorder="1" applyAlignment="1">
      <alignment horizontal="center" vertical="center" wrapText="1"/>
    </xf>
    <xf numFmtId="0" fontId="13" fillId="12" borderId="13" xfId="1" applyFont="1" applyFill="1" applyBorder="1" applyAlignment="1">
      <alignment horizontal="center" vertical="center" wrapText="1"/>
    </xf>
    <xf numFmtId="197" fontId="18" fillId="13" borderId="13" xfId="1" applyNumberFormat="1" applyFont="1" applyFill="1" applyBorder="1" applyAlignment="1">
      <alignment horizontal="center" vertical="center" wrapText="1"/>
    </xf>
    <xf numFmtId="198" fontId="19" fillId="14" borderId="13" xfId="1" applyNumberFormat="1" applyFont="1" applyFill="1" applyBorder="1" applyAlignment="1">
      <alignment horizontal="center" vertical="center" wrapText="1"/>
    </xf>
    <xf numFmtId="0" fontId="28" fillId="8" borderId="13" xfId="1" applyFont="1" applyFill="1" applyBorder="1" applyAlignment="1">
      <alignment horizontal="center" vertical="center" wrapText="1"/>
    </xf>
    <xf numFmtId="0" fontId="28" fillId="8" borderId="13" xfId="1" applyFont="1" applyFill="1" applyBorder="1" applyAlignment="1">
      <alignment horizontal="center" vertical="center" wrapText="1" shrinkToFit="1"/>
    </xf>
    <xf numFmtId="187" fontId="28" fillId="9" borderId="13" xfId="1" applyNumberFormat="1" applyFont="1" applyFill="1" applyBorder="1" applyAlignment="1">
      <alignment horizontal="center" vertical="center" wrapText="1"/>
    </xf>
    <xf numFmtId="0" fontId="34" fillId="0" borderId="0" xfId="0" applyFont="1">
      <alignment vertical="center"/>
    </xf>
    <xf numFmtId="2" fontId="34" fillId="0" borderId="0" xfId="0" applyNumberFormat="1" applyFont="1">
      <alignment vertical="center"/>
    </xf>
    <xf numFmtId="0" fontId="17" fillId="16" borderId="13" xfId="0" applyFont="1" applyFill="1" applyBorder="1" applyAlignment="1">
      <alignment horizontal="center" vertical="center" wrapText="1"/>
    </xf>
    <xf numFmtId="10" fontId="3" fillId="16" borderId="13" xfId="0" applyNumberFormat="1" applyFont="1" applyFill="1" applyBorder="1" applyAlignment="1">
      <alignment horizontal="center" vertical="center" wrapText="1"/>
    </xf>
    <xf numFmtId="0" fontId="0" fillId="16" borderId="13" xfId="0" applyFill="1" applyBorder="1" applyAlignment="1">
      <alignment horizontal="center" vertical="center"/>
    </xf>
    <xf numFmtId="2" fontId="3" fillId="16" borderId="13" xfId="0" applyNumberFormat="1" applyFont="1" applyFill="1" applyBorder="1" applyAlignment="1">
      <alignment horizontal="right" vertical="center" wrapText="1"/>
    </xf>
    <xf numFmtId="195" fontId="3" fillId="16" borderId="13" xfId="1" applyNumberFormat="1" applyFont="1" applyFill="1" applyBorder="1" applyAlignment="1" applyProtection="1">
      <alignment horizontal="center" vertical="center" wrapText="1" shrinkToFit="1"/>
    </xf>
    <xf numFmtId="195" fontId="3" fillId="16" borderId="13" xfId="0" applyNumberFormat="1" applyFont="1" applyFill="1" applyBorder="1" applyAlignment="1">
      <alignment horizontal="center" vertical="center" wrapText="1"/>
    </xf>
    <xf numFmtId="2" fontId="3" fillId="16" borderId="13" xfId="0" applyNumberFormat="1" applyFont="1" applyFill="1" applyBorder="1" applyAlignment="1">
      <alignment vertical="center" wrapText="1"/>
    </xf>
    <xf numFmtId="10" fontId="3" fillId="16" borderId="13" xfId="3" applyNumberFormat="1" applyFont="1" applyFill="1" applyBorder="1" applyAlignment="1">
      <alignment horizontal="center" vertical="center" wrapText="1"/>
    </xf>
    <xf numFmtId="195" fontId="3" fillId="16" borderId="13" xfId="3" applyNumberFormat="1" applyFont="1" applyFill="1" applyBorder="1" applyAlignment="1">
      <alignment horizontal="center" vertical="center" wrapText="1"/>
    </xf>
    <xf numFmtId="0" fontId="27" fillId="9" borderId="19" xfId="1" applyFont="1" applyFill="1" applyBorder="1" applyAlignment="1">
      <alignment horizontal="center" vertical="center" wrapText="1"/>
    </xf>
    <xf numFmtId="0" fontId="27" fillId="9" borderId="27" xfId="1" applyFont="1" applyFill="1" applyBorder="1" applyAlignment="1">
      <alignment horizontal="center" vertical="center" wrapText="1"/>
    </xf>
    <xf numFmtId="194" fontId="27" fillId="10" borderId="20" xfId="1" applyNumberFormat="1" applyFont="1" applyFill="1" applyBorder="1" applyAlignment="1">
      <alignment horizontal="center" vertical="center" wrapText="1"/>
    </xf>
    <xf numFmtId="0" fontId="27" fillId="10" borderId="17" xfId="1" applyFont="1" applyFill="1" applyBorder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193" fontId="52" fillId="9" borderId="15" xfId="1" applyNumberFormat="1" applyFont="1" applyFill="1" applyBorder="1" applyAlignment="1">
      <alignment horizontal="center" vertical="center" wrapText="1"/>
    </xf>
    <xf numFmtId="0" fontId="34" fillId="0" borderId="0" xfId="0" applyFont="1" applyAlignment="1">
      <alignment vertical="center" wrapText="1"/>
    </xf>
    <xf numFmtId="186" fontId="52" fillId="9" borderId="17" xfId="1" applyNumberFormat="1" applyFont="1" applyFill="1" applyBorder="1" applyAlignment="1">
      <alignment horizontal="center" vertical="center" wrapText="1"/>
    </xf>
    <xf numFmtId="2" fontId="21" fillId="0" borderId="0" xfId="1" applyNumberFormat="1" applyFont="1" applyAlignment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15" fillId="0" borderId="1" xfId="0" applyFont="1" applyBorder="1" applyProtection="1">
      <alignment vertical="center"/>
      <protection locked="0"/>
    </xf>
    <xf numFmtId="0" fontId="15" fillId="0" borderId="13" xfId="0" applyFont="1" applyBorder="1" applyAlignment="1" applyProtection="1">
      <alignment horizontal="center" vertical="center"/>
      <protection locked="0"/>
    </xf>
    <xf numFmtId="0" fontId="15" fillId="0" borderId="13" xfId="0" applyFont="1" applyBorder="1" applyProtection="1">
      <alignment vertical="center"/>
      <protection locked="0"/>
    </xf>
    <xf numFmtId="0" fontId="3" fillId="0" borderId="13" xfId="0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15" fillId="0" borderId="13" xfId="0" applyFont="1" applyBorder="1" applyAlignment="1" applyProtection="1">
      <alignment horizontal="center" vertical="center" wrapText="1"/>
      <protection locked="0"/>
    </xf>
    <xf numFmtId="178" fontId="3" fillId="0" borderId="13" xfId="0" applyNumberFormat="1" applyFont="1" applyBorder="1" applyAlignment="1" applyProtection="1">
      <alignment horizontal="center" vertical="center"/>
      <protection locked="0"/>
    </xf>
    <xf numFmtId="1" fontId="15" fillId="0" borderId="13" xfId="0" applyNumberFormat="1" applyFont="1" applyBorder="1" applyAlignment="1" applyProtection="1">
      <alignment horizontal="center" vertical="center" wrapText="1"/>
      <protection locked="0"/>
    </xf>
    <xf numFmtId="201" fontId="3" fillId="0" borderId="13" xfId="0" applyNumberFormat="1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 wrapText="1"/>
      <protection locked="0"/>
    </xf>
    <xf numFmtId="199" fontId="3" fillId="0" borderId="13" xfId="0" applyNumberFormat="1" applyFont="1" applyBorder="1" applyAlignment="1" applyProtection="1">
      <alignment horizontal="center" vertical="center"/>
      <protection locked="0"/>
    </xf>
    <xf numFmtId="199" fontId="3" fillId="0" borderId="13" xfId="0" applyNumberFormat="1" applyFont="1" applyBorder="1" applyAlignment="1" applyProtection="1">
      <alignment horizontal="center" vertical="center" wrapText="1"/>
      <protection locked="0"/>
    </xf>
    <xf numFmtId="199" fontId="15" fillId="0" borderId="13" xfId="0" applyNumberFormat="1" applyFont="1" applyBorder="1" applyAlignment="1" applyProtection="1">
      <alignment horizontal="center" vertical="center" wrapText="1"/>
      <protection locked="0"/>
    </xf>
    <xf numFmtId="0" fontId="17" fillId="0" borderId="13" xfId="0" applyFont="1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vertical="center" wrapText="1"/>
      <protection locked="0"/>
    </xf>
    <xf numFmtId="182" fontId="3" fillId="5" borderId="13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3" xfId="0" applyFont="1" applyBorder="1" applyAlignment="1" applyProtection="1">
      <alignment horizontal="center" vertical="center" wrapText="1"/>
      <protection locked="0"/>
    </xf>
    <xf numFmtId="0" fontId="14" fillId="0" borderId="13" xfId="0" applyFont="1" applyBorder="1" applyAlignment="1" applyProtection="1">
      <alignment vertical="center" wrapText="1"/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53" fillId="0" borderId="0" xfId="0" applyFont="1">
      <alignment vertical="center"/>
    </xf>
    <xf numFmtId="0" fontId="3" fillId="0" borderId="13" xfId="0" applyFont="1" applyBorder="1">
      <alignment vertical="center"/>
    </xf>
    <xf numFmtId="205" fontId="0" fillId="0" borderId="13" xfId="0" applyNumberFormat="1" applyBorder="1" applyAlignment="1">
      <alignment horizontal="center" vertical="center"/>
    </xf>
    <xf numFmtId="0" fontId="39" fillId="0" borderId="0" xfId="9">
      <alignment vertical="center"/>
    </xf>
    <xf numFmtId="201" fontId="15" fillId="0" borderId="13" xfId="0" applyNumberFormat="1" applyFont="1" applyBorder="1" applyAlignment="1" applyProtection="1">
      <alignment horizontal="center" vertical="center" wrapText="1"/>
      <protection locked="0"/>
    </xf>
    <xf numFmtId="0" fontId="39" fillId="0" borderId="0" xfId="9" applyAlignment="1">
      <alignment horizontal="center" vertical="center"/>
    </xf>
    <xf numFmtId="0" fontId="55" fillId="0" borderId="0" xfId="9" applyFont="1" applyAlignment="1">
      <alignment horizontal="center" vertical="center"/>
    </xf>
    <xf numFmtId="0" fontId="55" fillId="0" borderId="0" xfId="9" applyFont="1" applyAlignment="1">
      <alignment horizontal="left" vertical="center"/>
    </xf>
    <xf numFmtId="0" fontId="39" fillId="2" borderId="13" xfId="9" applyFill="1" applyBorder="1" applyAlignment="1">
      <alignment horizontal="center" vertical="center"/>
    </xf>
    <xf numFmtId="0" fontId="55" fillId="2" borderId="13" xfId="9" applyFont="1" applyFill="1" applyBorder="1" applyAlignment="1">
      <alignment horizontal="center" vertical="center"/>
    </xf>
    <xf numFmtId="0" fontId="14" fillId="0" borderId="32" xfId="0" applyFont="1" applyBorder="1" applyAlignment="1">
      <alignment vertical="center" wrapText="1"/>
    </xf>
    <xf numFmtId="200" fontId="0" fillId="0" borderId="0" xfId="0" applyNumberFormat="1">
      <alignment vertical="center"/>
    </xf>
    <xf numFmtId="0" fontId="1" fillId="0" borderId="13" xfId="0" applyFont="1" applyBorder="1">
      <alignment vertical="center"/>
    </xf>
    <xf numFmtId="0" fontId="53" fillId="0" borderId="0" xfId="0" quotePrefix="1" applyFont="1" applyAlignment="1">
      <alignment horizontal="left" vertical="center"/>
    </xf>
    <xf numFmtId="0" fontId="0" fillId="0" borderId="13" xfId="0" applyBorder="1" applyAlignment="1">
      <alignment horizontal="center" vertical="center" wrapText="1"/>
    </xf>
    <xf numFmtId="0" fontId="4" fillId="0" borderId="0" xfId="10" applyFont="1">
      <alignment vertical="center"/>
    </xf>
    <xf numFmtId="0" fontId="4" fillId="18" borderId="31" xfId="10" applyFont="1" applyFill="1" applyBorder="1" applyAlignment="1">
      <alignment horizontal="center" vertical="center"/>
    </xf>
    <xf numFmtId="0" fontId="4" fillId="18" borderId="33" xfId="10" applyFont="1" applyFill="1" applyBorder="1" applyAlignment="1">
      <alignment horizontal="center" vertical="center" wrapText="1"/>
    </xf>
    <xf numFmtId="0" fontId="4" fillId="18" borderId="31" xfId="10" applyFont="1" applyFill="1" applyBorder="1" applyAlignment="1">
      <alignment horizontal="center" vertical="center" wrapText="1"/>
    </xf>
    <xf numFmtId="0" fontId="4" fillId="6" borderId="31" xfId="10" applyFont="1" applyFill="1" applyBorder="1" applyAlignment="1">
      <alignment horizontal="center" vertical="center"/>
    </xf>
    <xf numFmtId="0" fontId="4" fillId="6" borderId="31" xfId="10" applyFont="1" applyFill="1" applyBorder="1">
      <alignment vertical="center"/>
    </xf>
    <xf numFmtId="0" fontId="4" fillId="6" borderId="31" xfId="10" applyFont="1" applyFill="1" applyBorder="1" applyAlignment="1">
      <alignment horizontal="left" vertical="center"/>
    </xf>
    <xf numFmtId="0" fontId="15" fillId="6" borderId="31" xfId="10" applyFont="1" applyFill="1" applyBorder="1" applyAlignment="1">
      <alignment horizontal="center" vertical="center"/>
    </xf>
    <xf numFmtId="0" fontId="4" fillId="19" borderId="31" xfId="10" applyFont="1" applyFill="1" applyBorder="1" applyAlignment="1">
      <alignment horizontal="center" vertical="center"/>
    </xf>
    <xf numFmtId="0" fontId="4" fillId="0" borderId="31" xfId="10" applyFont="1" applyBorder="1" applyAlignment="1">
      <alignment horizontal="center" vertical="center"/>
    </xf>
    <xf numFmtId="0" fontId="4" fillId="6" borderId="31" xfId="10" applyFont="1" applyFill="1" applyBorder="1" applyAlignment="1">
      <alignment horizontal="left" vertical="center" wrapText="1"/>
    </xf>
    <xf numFmtId="0" fontId="4" fillId="0" borderId="31" xfId="10" applyFont="1" applyBorder="1">
      <alignment vertical="center"/>
    </xf>
    <xf numFmtId="0" fontId="4" fillId="0" borderId="31" xfId="10" applyFont="1" applyBorder="1" applyAlignment="1">
      <alignment horizontal="left" vertical="center" wrapText="1"/>
    </xf>
    <xf numFmtId="0" fontId="4" fillId="7" borderId="31" xfId="10" applyFont="1" applyFill="1" applyBorder="1" applyAlignment="1">
      <alignment horizontal="center" vertical="center"/>
    </xf>
    <xf numFmtId="0" fontId="54" fillId="6" borderId="31" xfId="10" applyFont="1" applyFill="1" applyBorder="1" applyAlignment="1">
      <alignment horizontal="justify" vertical="center" wrapText="1"/>
    </xf>
    <xf numFmtId="0" fontId="54" fillId="19" borderId="31" xfId="10" applyFont="1" applyFill="1" applyBorder="1" applyAlignment="1">
      <alignment horizontal="justify" vertical="center" wrapText="1"/>
    </xf>
    <xf numFmtId="0" fontId="54" fillId="0" borderId="31" xfId="10" applyFont="1" applyBorder="1" applyAlignment="1">
      <alignment horizontal="justify" vertical="center" wrapText="1"/>
    </xf>
    <xf numFmtId="0" fontId="3" fillId="0" borderId="31" xfId="10" applyFont="1" applyBorder="1" applyAlignment="1">
      <alignment horizontal="center" vertical="center"/>
    </xf>
    <xf numFmtId="0" fontId="4" fillId="20" borderId="34" xfId="10" applyFont="1" applyFill="1" applyBorder="1" applyAlignment="1">
      <alignment horizontal="center" vertical="center" wrapText="1"/>
    </xf>
    <xf numFmtId="0" fontId="4" fillId="20" borderId="35" xfId="10" applyFont="1" applyFill="1" applyBorder="1" applyAlignment="1">
      <alignment horizontal="center" vertical="center" wrapText="1"/>
    </xf>
    <xf numFmtId="0" fontId="4" fillId="0" borderId="36" xfId="10" applyFont="1" applyBorder="1" applyAlignment="1">
      <alignment vertical="center" wrapText="1"/>
    </xf>
    <xf numFmtId="0" fontId="4" fillId="0" borderId="36" xfId="10" applyFont="1" applyBorder="1" applyAlignment="1">
      <alignment horizontal="center" vertical="center" wrapText="1"/>
    </xf>
    <xf numFmtId="0" fontId="4" fillId="0" borderId="31" xfId="10" applyFont="1" applyBorder="1" applyAlignment="1">
      <alignment horizontal="left" vertical="center"/>
    </xf>
    <xf numFmtId="0" fontId="4" fillId="0" borderId="0" xfId="10" applyFont="1" applyAlignment="1">
      <alignment horizontal="center" vertical="center"/>
    </xf>
    <xf numFmtId="0" fontId="0" fillId="0" borderId="13" xfId="0" applyBorder="1" applyAlignment="1">
      <alignment horizontal="left" vertical="center"/>
    </xf>
    <xf numFmtId="205" fontId="3" fillId="0" borderId="13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5" fillId="3" borderId="13" xfId="9" applyFont="1" applyFill="1" applyBorder="1" applyAlignment="1">
      <alignment horizontal="center" vertical="center"/>
    </xf>
    <xf numFmtId="0" fontId="55" fillId="3" borderId="13" xfId="9" applyFont="1" applyFill="1" applyBorder="1" applyAlignment="1">
      <alignment horizontal="center" vertical="center" wrapText="1"/>
    </xf>
    <xf numFmtId="0" fontId="55" fillId="3" borderId="13" xfId="9" applyFont="1" applyFill="1" applyBorder="1" applyAlignment="1">
      <alignment horizontal="left" vertical="center"/>
    </xf>
    <xf numFmtId="178" fontId="15" fillId="5" borderId="13" xfId="0" applyNumberFormat="1" applyFont="1" applyFill="1" applyBorder="1" applyAlignment="1">
      <alignment horizontal="center" vertical="center"/>
    </xf>
    <xf numFmtId="0" fontId="0" fillId="0" borderId="13" xfId="0" applyBorder="1" applyAlignment="1" applyProtection="1">
      <alignment vertical="center" wrapText="1"/>
      <protection locked="0"/>
    </xf>
    <xf numFmtId="0" fontId="14" fillId="0" borderId="0" xfId="0" applyFont="1">
      <alignment vertical="center"/>
    </xf>
    <xf numFmtId="0" fontId="3" fillId="3" borderId="13" xfId="0" applyFont="1" applyFill="1" applyBorder="1" applyAlignment="1">
      <alignment horizontal="right" vertical="center"/>
    </xf>
    <xf numFmtId="178" fontId="15" fillId="3" borderId="13" xfId="0" applyNumberFormat="1" applyFont="1" applyFill="1" applyBorder="1" applyAlignment="1">
      <alignment horizontal="right" vertical="center"/>
    </xf>
    <xf numFmtId="2" fontId="3" fillId="3" borderId="13" xfId="0" applyNumberFormat="1" applyFont="1" applyFill="1" applyBorder="1" applyAlignment="1">
      <alignment horizontal="right" vertical="center"/>
    </xf>
    <xf numFmtId="1" fontId="3" fillId="3" borderId="13" xfId="0" applyNumberFormat="1" applyFont="1" applyFill="1" applyBorder="1" applyAlignment="1">
      <alignment horizontal="right" vertical="center"/>
    </xf>
    <xf numFmtId="0" fontId="3" fillId="0" borderId="13" xfId="0" applyFont="1" applyBorder="1" applyAlignment="1">
      <alignment horizontal="right" vertical="center"/>
    </xf>
    <xf numFmtId="178" fontId="3" fillId="3" borderId="13" xfId="0" applyNumberFormat="1" applyFont="1" applyFill="1" applyBorder="1" applyAlignment="1">
      <alignment horizontal="right" vertical="center"/>
    </xf>
    <xf numFmtId="0" fontId="59" fillId="2" borderId="13" xfId="0" applyFont="1" applyFill="1" applyBorder="1" applyAlignment="1">
      <alignment horizontal="center" vertical="center"/>
    </xf>
    <xf numFmtId="0" fontId="60" fillId="2" borderId="13" xfId="0" applyFont="1" applyFill="1" applyBorder="1" applyAlignment="1">
      <alignment horizontal="center" vertical="center"/>
    </xf>
    <xf numFmtId="0" fontId="59" fillId="2" borderId="13" xfId="0" applyFont="1" applyFill="1" applyBorder="1">
      <alignment vertical="center"/>
    </xf>
    <xf numFmtId="0" fontId="59" fillId="2" borderId="28" xfId="0" applyFont="1" applyFill="1" applyBorder="1" applyAlignment="1">
      <alignment horizontal="center" vertical="center"/>
    </xf>
    <xf numFmtId="0" fontId="59" fillId="5" borderId="13" xfId="0" applyFont="1" applyFill="1" applyBorder="1" applyAlignment="1">
      <alignment horizontal="center" vertical="center" wrapText="1"/>
    </xf>
    <xf numFmtId="0" fontId="59" fillId="0" borderId="13" xfId="0" applyFont="1" applyBorder="1" applyAlignment="1">
      <alignment horizontal="center" vertical="center"/>
    </xf>
    <xf numFmtId="0" fontId="59" fillId="0" borderId="13" xfId="0" applyFont="1" applyBorder="1" applyAlignment="1">
      <alignment horizontal="left" vertical="center"/>
    </xf>
    <xf numFmtId="0" fontId="59" fillId="5" borderId="13" xfId="0" applyFont="1" applyFill="1" applyBorder="1" applyAlignment="1">
      <alignment horizontal="center" vertical="center"/>
    </xf>
    <xf numFmtId="0" fontId="59" fillId="21" borderId="13" xfId="0" applyFont="1" applyFill="1" applyBorder="1">
      <alignment vertical="center"/>
    </xf>
    <xf numFmtId="0" fontId="59" fillId="0" borderId="13" xfId="0" applyFont="1" applyBorder="1">
      <alignment vertical="center"/>
    </xf>
    <xf numFmtId="49" fontId="59" fillId="0" borderId="13" xfId="12" applyNumberFormat="1" applyFont="1" applyBorder="1" applyAlignment="1">
      <alignment horizontal="left" vertical="center"/>
    </xf>
    <xf numFmtId="49" fontId="59" fillId="22" borderId="13" xfId="12" applyNumberFormat="1" applyFont="1" applyFill="1" applyBorder="1" applyAlignment="1">
      <alignment horizontal="left" vertical="center"/>
    </xf>
    <xf numFmtId="0" fontId="59" fillId="22" borderId="13" xfId="0" applyFont="1" applyFill="1" applyBorder="1">
      <alignment vertical="center"/>
    </xf>
    <xf numFmtId="0" fontId="59" fillId="22" borderId="13" xfId="0" applyFont="1" applyFill="1" applyBorder="1" applyAlignment="1">
      <alignment horizontal="center" vertical="center"/>
    </xf>
    <xf numFmtId="0" fontId="59" fillId="22" borderId="13" xfId="0" applyFont="1" applyFill="1" applyBorder="1" applyAlignment="1">
      <alignment horizontal="left" vertical="center"/>
    </xf>
    <xf numFmtId="0" fontId="61" fillId="0" borderId="13" xfId="0" applyFont="1" applyBorder="1" applyAlignment="1">
      <alignment horizontal="left" vertical="center" wrapText="1"/>
    </xf>
    <xf numFmtId="0" fontId="59" fillId="5" borderId="13" xfId="0" applyFont="1" applyFill="1" applyBorder="1">
      <alignment vertical="center"/>
    </xf>
    <xf numFmtId="0" fontId="59" fillId="5" borderId="13" xfId="0" applyFont="1" applyFill="1" applyBorder="1" applyAlignment="1">
      <alignment horizontal="left" vertical="center"/>
    </xf>
    <xf numFmtId="0" fontId="3" fillId="2" borderId="13" xfId="12" applyFont="1" applyFill="1" applyBorder="1" applyAlignment="1">
      <alignment horizontal="center" vertical="center" wrapText="1"/>
    </xf>
    <xf numFmtId="0" fontId="3" fillId="2" borderId="13" xfId="12" applyFont="1" applyFill="1" applyBorder="1" applyAlignment="1">
      <alignment horizontal="center" vertical="center"/>
    </xf>
    <xf numFmtId="0" fontId="26" fillId="2" borderId="13" xfId="12" applyFont="1" applyFill="1" applyBorder="1" applyAlignment="1">
      <alignment horizontal="center" vertical="center"/>
    </xf>
    <xf numFmtId="0" fontId="3" fillId="2" borderId="13" xfId="12" applyFont="1" applyFill="1" applyBorder="1">
      <alignment vertical="center"/>
    </xf>
    <xf numFmtId="0" fontId="3" fillId="0" borderId="0" xfId="12" applyFont="1">
      <alignment vertical="center"/>
    </xf>
    <xf numFmtId="176" fontId="3" fillId="0" borderId="13" xfId="11" applyFont="1" applyBorder="1" applyProtection="1">
      <alignment vertical="center"/>
      <protection locked="0"/>
    </xf>
    <xf numFmtId="0" fontId="59" fillId="5" borderId="2" xfId="0" applyFont="1" applyFill="1" applyBorder="1">
      <alignment vertical="center"/>
    </xf>
    <xf numFmtId="0" fontId="59" fillId="5" borderId="28" xfId="0" applyFont="1" applyFill="1" applyBorder="1" applyAlignment="1">
      <alignment horizontal="left" vertical="center"/>
    </xf>
    <xf numFmtId="0" fontId="59" fillId="5" borderId="28" xfId="0" applyFont="1" applyFill="1" applyBorder="1">
      <alignment vertical="center"/>
    </xf>
    <xf numFmtId="0" fontId="59" fillId="5" borderId="29" xfId="0" applyFont="1" applyFill="1" applyBorder="1">
      <alignment vertical="center"/>
    </xf>
    <xf numFmtId="11" fontId="3" fillId="0" borderId="13" xfId="0" applyNumberFormat="1" applyFont="1" applyBorder="1" applyAlignment="1">
      <alignment horizontal="right" vertical="center"/>
    </xf>
    <xf numFmtId="185" fontId="4" fillId="0" borderId="31" xfId="1" applyNumberFormat="1" applyFont="1" applyBorder="1" applyAlignment="1" applyProtection="1">
      <alignment horizontal="center" vertical="center" wrapText="1"/>
      <protection locked="0"/>
    </xf>
    <xf numFmtId="207" fontId="4" fillId="0" borderId="31" xfId="1" applyNumberFormat="1" applyFont="1" applyBorder="1" applyAlignment="1" applyProtection="1">
      <alignment horizontal="center" vertical="center" wrapText="1"/>
      <protection locked="0"/>
    </xf>
    <xf numFmtId="0" fontId="4" fillId="0" borderId="31" xfId="1" applyFont="1" applyBorder="1" applyAlignment="1" applyProtection="1">
      <alignment horizontal="center" vertical="center" wrapText="1"/>
      <protection locked="0"/>
    </xf>
    <xf numFmtId="184" fontId="4" fillId="0" borderId="31" xfId="1" applyNumberFormat="1" applyFont="1" applyBorder="1" applyAlignment="1" applyProtection="1">
      <alignment horizontal="center" vertical="center" wrapText="1"/>
      <protection locked="0"/>
    </xf>
    <xf numFmtId="183" fontId="4" fillId="0" borderId="31" xfId="0" applyNumberFormat="1" applyFont="1" applyBorder="1" applyAlignment="1">
      <alignment horizontal="center" vertical="center"/>
    </xf>
    <xf numFmtId="184" fontId="4" fillId="0" borderId="31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 wrapText="1"/>
    </xf>
    <xf numFmtId="0" fontId="39" fillId="3" borderId="13" xfId="9" applyFill="1" applyBorder="1">
      <alignment vertical="center"/>
    </xf>
    <xf numFmtId="0" fontId="0" fillId="3" borderId="13" xfId="0" applyFill="1" applyBorder="1">
      <alignment vertical="center"/>
    </xf>
    <xf numFmtId="0" fontId="0" fillId="3" borderId="13" xfId="0" applyFill="1" applyBorder="1" applyAlignment="1">
      <alignment vertical="center" wrapText="1"/>
    </xf>
    <xf numFmtId="0" fontId="0" fillId="2" borderId="13" xfId="0" applyFill="1" applyBorder="1">
      <alignment vertical="center"/>
    </xf>
    <xf numFmtId="0" fontId="0" fillId="2" borderId="13" xfId="0" applyFill="1" applyBorder="1" applyAlignment="1">
      <alignment vertical="center" wrapText="1"/>
    </xf>
    <xf numFmtId="0" fontId="55" fillId="2" borderId="13" xfId="9" applyFont="1" applyFill="1" applyBorder="1">
      <alignment vertical="center"/>
    </xf>
    <xf numFmtId="178" fontId="3" fillId="0" borderId="1" xfId="0" applyNumberFormat="1" applyFont="1" applyBorder="1">
      <alignment vertical="center"/>
    </xf>
    <xf numFmtId="199" fontId="3" fillId="0" borderId="1" xfId="0" applyNumberFormat="1" applyFont="1" applyBorder="1">
      <alignment vertical="center"/>
    </xf>
    <xf numFmtId="201" fontId="3" fillId="0" borderId="1" xfId="0" applyNumberFormat="1" applyFont="1" applyBorder="1">
      <alignment vertical="center"/>
    </xf>
    <xf numFmtId="0" fontId="62" fillId="5" borderId="13" xfId="0" applyFont="1" applyFill="1" applyBorder="1" applyAlignment="1">
      <alignment horizontal="center" vertical="center"/>
    </xf>
    <xf numFmtId="208" fontId="3" fillId="0" borderId="0" xfId="11" applyNumberFormat="1" applyFont="1">
      <alignment vertical="center"/>
    </xf>
    <xf numFmtId="14" fontId="0" fillId="0" borderId="13" xfId="0" applyNumberFormat="1" applyBorder="1">
      <alignment vertical="center"/>
    </xf>
    <xf numFmtId="209" fontId="0" fillId="0" borderId="13" xfId="0" applyNumberFormat="1" applyBorder="1" applyAlignment="1">
      <alignment horizontal="left" vertical="top"/>
    </xf>
    <xf numFmtId="209" fontId="0" fillId="0" borderId="13" xfId="0" applyNumberFormat="1" applyBorder="1" applyAlignment="1">
      <alignment horizontal="left" vertical="center"/>
    </xf>
    <xf numFmtId="209" fontId="3" fillId="0" borderId="13" xfId="0" applyNumberFormat="1" applyFont="1" applyBorder="1" applyAlignment="1">
      <alignment horizontal="left" vertical="center"/>
    </xf>
    <xf numFmtId="0" fontId="63" fillId="0" borderId="0" xfId="9" applyFont="1" applyAlignment="1">
      <alignment horizontal="left" vertical="center"/>
    </xf>
    <xf numFmtId="0" fontId="17" fillId="3" borderId="13" xfId="0" applyFont="1" applyFill="1" applyBorder="1">
      <alignment vertical="center"/>
    </xf>
    <xf numFmtId="0" fontId="17" fillId="3" borderId="13" xfId="0" applyFont="1" applyFill="1" applyBorder="1" applyAlignment="1">
      <alignment vertical="center" wrapText="1"/>
    </xf>
    <xf numFmtId="0" fontId="65" fillId="0" borderId="0" xfId="9" applyFont="1" applyAlignment="1">
      <alignment horizontal="left" vertical="center"/>
    </xf>
    <xf numFmtId="0" fontId="22" fillId="0" borderId="0" xfId="9" applyFont="1">
      <alignment vertical="center"/>
    </xf>
    <xf numFmtId="0" fontId="65" fillId="3" borderId="13" xfId="9" applyFont="1" applyFill="1" applyBorder="1" applyAlignment="1">
      <alignment horizontal="center" vertical="center"/>
    </xf>
    <xf numFmtId="0" fontId="64" fillId="3" borderId="13" xfId="9" applyFont="1" applyFill="1" applyBorder="1" applyAlignment="1">
      <alignment horizontal="center" vertical="center"/>
    </xf>
    <xf numFmtId="0" fontId="65" fillId="3" borderId="13" xfId="9" applyFont="1" applyFill="1" applyBorder="1" applyAlignment="1">
      <alignment horizontal="left" vertical="center"/>
    </xf>
    <xf numFmtId="0" fontId="22" fillId="3" borderId="13" xfId="9" applyFont="1" applyFill="1" applyBorder="1">
      <alignment vertical="center"/>
    </xf>
    <xf numFmtId="210" fontId="33" fillId="0" borderId="0" xfId="0" applyNumberFormat="1" applyFont="1" applyAlignment="1">
      <alignment vertical="center" wrapText="1"/>
    </xf>
    <xf numFmtId="0" fontId="62" fillId="22" borderId="13" xfId="0" applyFont="1" applyFill="1" applyBorder="1" applyAlignment="1">
      <alignment horizontal="center" vertical="center"/>
    </xf>
    <xf numFmtId="0" fontId="62" fillId="0" borderId="13" xfId="0" applyFont="1" applyBorder="1" applyAlignment="1">
      <alignment horizontal="center" vertical="center"/>
    </xf>
    <xf numFmtId="0" fontId="3" fillId="2" borderId="28" xfId="12" applyFont="1" applyFill="1" applyBorder="1" applyAlignment="1">
      <alignment horizontal="center" vertical="center"/>
    </xf>
    <xf numFmtId="0" fontId="39" fillId="0" borderId="0" xfId="12">
      <alignment vertical="center"/>
    </xf>
    <xf numFmtId="176" fontId="3" fillId="0" borderId="0" xfId="11" applyFont="1">
      <alignment vertical="center"/>
    </xf>
    <xf numFmtId="14" fontId="4" fillId="0" borderId="0" xfId="10" applyNumberFormat="1" applyFont="1">
      <alignment vertical="center"/>
    </xf>
    <xf numFmtId="0" fontId="3" fillId="3" borderId="13" xfId="0" applyFont="1" applyFill="1" applyBorder="1">
      <alignment vertical="center"/>
    </xf>
    <xf numFmtId="206" fontId="3" fillId="0" borderId="13" xfId="0" applyNumberFormat="1" applyFont="1" applyBorder="1">
      <alignment vertical="center"/>
    </xf>
    <xf numFmtId="0" fontId="3" fillId="21" borderId="13" xfId="0" applyFont="1" applyFill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0" fontId="7" fillId="0" borderId="29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49" fontId="7" fillId="5" borderId="7" xfId="0" applyNumberFormat="1" applyFont="1" applyFill="1" applyBorder="1" applyAlignment="1">
      <alignment horizontal="left" vertical="center"/>
    </xf>
    <xf numFmtId="49" fontId="7" fillId="5" borderId="8" xfId="0" applyNumberFormat="1" applyFont="1" applyFill="1" applyBorder="1" applyAlignment="1">
      <alignment horizontal="left" vertical="center"/>
    </xf>
    <xf numFmtId="49" fontId="7" fillId="5" borderId="3" xfId="0" applyNumberFormat="1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7" fillId="5" borderId="7" xfId="0" applyNumberFormat="1" applyFont="1" applyFill="1" applyBorder="1" applyAlignment="1">
      <alignment horizontal="left" vertical="center"/>
    </xf>
    <xf numFmtId="177" fontId="0" fillId="0" borderId="8" xfId="0" applyNumberFormat="1" applyBorder="1" applyAlignment="1">
      <alignment horizontal="left" vertical="center"/>
    </xf>
    <xf numFmtId="177" fontId="0" fillId="0" borderId="3" xfId="0" applyNumberFormat="1" applyBorder="1" applyAlignment="1">
      <alignment horizontal="left" vertical="center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4" fillId="0" borderId="34" xfId="10" applyFont="1" applyBorder="1" applyAlignment="1">
      <alignment horizontal="center" vertical="center" wrapText="1"/>
    </xf>
    <xf numFmtId="0" fontId="34" fillId="0" borderId="32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 applyProtection="1">
      <alignment horizontal="center" vertical="center"/>
      <protection locked="0"/>
    </xf>
    <xf numFmtId="0" fontId="3" fillId="0" borderId="13" xfId="0" applyFont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3" fillId="17" borderId="13" xfId="0" applyFont="1" applyFill="1" applyBorder="1" applyAlignment="1">
      <alignment horizontal="center" vertical="center" wrapText="1"/>
    </xf>
    <xf numFmtId="0" fontId="13" fillId="17" borderId="13" xfId="0" applyFont="1" applyFill="1" applyBorder="1" applyAlignment="1">
      <alignment horizontal="center" vertical="center" wrapText="1"/>
    </xf>
    <xf numFmtId="0" fontId="59" fillId="2" borderId="28" xfId="0" applyFont="1" applyFill="1" applyBorder="1" applyAlignment="1">
      <alignment horizontal="center" vertical="center"/>
    </xf>
    <xf numFmtId="0" fontId="59" fillId="2" borderId="30" xfId="0" applyFont="1" applyFill="1" applyBorder="1" applyAlignment="1">
      <alignment horizontal="center" vertical="center"/>
    </xf>
    <xf numFmtId="0" fontId="59" fillId="2" borderId="13" xfId="0" applyFont="1" applyFill="1" applyBorder="1" applyAlignment="1">
      <alignment horizontal="center" vertical="center" wrapText="1"/>
    </xf>
    <xf numFmtId="0" fontId="59" fillId="2" borderId="2" xfId="0" applyFont="1" applyFill="1" applyBorder="1" applyAlignment="1">
      <alignment horizontal="center" vertical="center" wrapText="1"/>
    </xf>
    <xf numFmtId="0" fontId="59" fillId="2" borderId="10" xfId="0" applyFont="1" applyFill="1" applyBorder="1" applyAlignment="1">
      <alignment horizontal="center" vertical="center" wrapText="1"/>
    </xf>
    <xf numFmtId="0" fontId="3" fillId="2" borderId="28" xfId="12" applyFont="1" applyFill="1" applyBorder="1" applyAlignment="1">
      <alignment horizontal="center" vertical="center"/>
    </xf>
    <xf numFmtId="0" fontId="3" fillId="2" borderId="30" xfId="12" applyFont="1" applyFill="1" applyBorder="1" applyAlignment="1">
      <alignment horizontal="center" vertical="center"/>
    </xf>
    <xf numFmtId="0" fontId="3" fillId="2" borderId="2" xfId="12" applyFont="1" applyFill="1" applyBorder="1" applyAlignment="1">
      <alignment horizontal="center" vertical="center" wrapText="1"/>
    </xf>
    <xf numFmtId="0" fontId="3" fillId="2" borderId="10" xfId="12" applyFont="1" applyFill="1" applyBorder="1" applyAlignment="1">
      <alignment horizontal="center" vertical="center" wrapText="1"/>
    </xf>
    <xf numFmtId="0" fontId="3" fillId="2" borderId="2" xfId="12" applyFont="1" applyFill="1" applyBorder="1" applyAlignment="1">
      <alignment horizontal="right" vertical="center" wrapText="1"/>
    </xf>
    <xf numFmtId="0" fontId="3" fillId="2" borderId="10" xfId="12" applyFont="1" applyFill="1" applyBorder="1" applyAlignment="1">
      <alignment horizontal="right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33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0" fontId="26" fillId="2" borderId="13" xfId="0" applyFont="1" applyFill="1" applyBorder="1" applyAlignment="1">
      <alignment horizontal="center" vertical="center" wrapText="1"/>
    </xf>
    <xf numFmtId="0" fontId="29" fillId="8" borderId="28" xfId="1" applyFont="1" applyFill="1" applyBorder="1" applyAlignment="1">
      <alignment horizontal="center" vertical="center" wrapText="1"/>
    </xf>
    <xf numFmtId="0" fontId="29" fillId="8" borderId="30" xfId="1" applyFont="1" applyFill="1" applyBorder="1" applyAlignment="1">
      <alignment horizontal="center" vertical="center" wrapText="1"/>
    </xf>
    <xf numFmtId="0" fontId="29" fillId="8" borderId="29" xfId="1" applyFont="1" applyFill="1" applyBorder="1" applyAlignment="1">
      <alignment horizontal="center" vertical="center" wrapText="1"/>
    </xf>
    <xf numFmtId="0" fontId="29" fillId="8" borderId="13" xfId="1" applyFont="1" applyFill="1" applyBorder="1" applyAlignment="1">
      <alignment horizontal="center" vertical="center" wrapText="1"/>
    </xf>
    <xf numFmtId="0" fontId="13" fillId="8" borderId="13" xfId="1" applyFont="1" applyFill="1" applyBorder="1" applyAlignment="1">
      <alignment horizontal="center" vertical="center" wrapText="1"/>
    </xf>
    <xf numFmtId="10" fontId="50" fillId="10" borderId="15" xfId="1" applyNumberFormat="1" applyFont="1" applyFill="1" applyBorder="1" applyAlignment="1">
      <alignment horizontal="center" vertical="center" wrapText="1"/>
    </xf>
    <xf numFmtId="195" fontId="52" fillId="9" borderId="16" xfId="1" applyNumberFormat="1" applyFont="1" applyFill="1" applyBorder="1" applyAlignment="1">
      <alignment horizontal="center" vertical="center" wrapText="1"/>
    </xf>
    <xf numFmtId="196" fontId="52" fillId="9" borderId="37" xfId="1" applyNumberFormat="1" applyFont="1" applyFill="1" applyBorder="1" applyAlignment="1">
      <alignment horizontal="center" vertical="center" wrapText="1"/>
    </xf>
    <xf numFmtId="196" fontId="52" fillId="9" borderId="38" xfId="1" applyNumberFormat="1" applyFont="1" applyFill="1" applyBorder="1" applyAlignment="1">
      <alignment horizontal="center" vertical="center" wrapText="1"/>
    </xf>
    <xf numFmtId="0" fontId="13" fillId="8" borderId="14" xfId="1" applyFont="1" applyFill="1" applyBorder="1" applyAlignment="1">
      <alignment horizontal="center" vertical="center" wrapText="1"/>
    </xf>
    <xf numFmtId="0" fontId="19" fillId="8" borderId="14" xfId="1" applyFont="1" applyFill="1" applyBorder="1" applyAlignment="1">
      <alignment horizontal="center" vertical="center" wrapText="1"/>
    </xf>
    <xf numFmtId="0" fontId="28" fillId="8" borderId="14" xfId="1" applyFont="1" applyFill="1" applyBorder="1" applyAlignment="1">
      <alignment horizontal="center" vertical="center" wrapText="1"/>
    </xf>
    <xf numFmtId="0" fontId="28" fillId="8" borderId="15" xfId="1" applyFont="1" applyFill="1" applyBorder="1" applyAlignment="1">
      <alignment horizontal="center" vertical="center" wrapText="1"/>
    </xf>
    <xf numFmtId="0" fontId="28" fillId="8" borderId="16" xfId="1" applyFont="1" applyFill="1" applyBorder="1" applyAlignment="1">
      <alignment horizontal="center" vertical="center" wrapText="1"/>
    </xf>
    <xf numFmtId="0" fontId="28" fillId="8" borderId="17" xfId="1" applyFont="1" applyFill="1" applyBorder="1" applyAlignment="1">
      <alignment horizontal="center" vertical="center" wrapText="1"/>
    </xf>
    <xf numFmtId="0" fontId="19" fillId="11" borderId="13" xfId="1" applyFont="1" applyFill="1" applyBorder="1" applyAlignment="1">
      <alignment horizontal="center" vertical="center" wrapText="1"/>
    </xf>
    <xf numFmtId="197" fontId="18" fillId="13" borderId="13" xfId="1" applyNumberFormat="1" applyFont="1" applyFill="1" applyBorder="1" applyAlignment="1">
      <alignment horizontal="center" vertical="center" wrapText="1"/>
    </xf>
    <xf numFmtId="10" fontId="18" fillId="13" borderId="13" xfId="8" applyNumberFormat="1" applyFont="1" applyFill="1" applyBorder="1" applyAlignment="1">
      <alignment horizontal="center" vertical="center" wrapText="1"/>
    </xf>
    <xf numFmtId="0" fontId="31" fillId="11" borderId="13" xfId="1" applyFont="1" applyFill="1" applyBorder="1" applyAlignment="1">
      <alignment horizontal="center" vertical="center" wrapText="1"/>
    </xf>
    <xf numFmtId="0" fontId="8" fillId="8" borderId="13" xfId="2" applyFill="1" applyBorder="1">
      <alignment vertical="center"/>
    </xf>
    <xf numFmtId="0" fontId="28" fillId="8" borderId="13" xfId="1" applyFont="1" applyFill="1" applyBorder="1" applyAlignment="1">
      <alignment horizontal="center" vertical="center" wrapText="1"/>
    </xf>
    <xf numFmtId="186" fontId="28" fillId="8" borderId="13" xfId="1" applyNumberFormat="1" applyFont="1" applyFill="1" applyBorder="1" applyAlignment="1">
      <alignment horizontal="center" vertical="center" wrapText="1"/>
    </xf>
    <xf numFmtId="189" fontId="11" fillId="0" borderId="31" xfId="4" applyNumberFormat="1" applyFont="1" applyBorder="1" applyAlignment="1">
      <alignment horizontal="left" vertical="center" wrapText="1"/>
    </xf>
    <xf numFmtId="0" fontId="9" fillId="4" borderId="31" xfId="4" applyFont="1" applyFill="1" applyBorder="1" applyAlignment="1">
      <alignment horizontal="left" vertical="center"/>
    </xf>
    <xf numFmtId="0" fontId="9" fillId="4" borderId="31" xfId="4" applyFont="1" applyFill="1" applyBorder="1" applyAlignment="1">
      <alignment vertical="center"/>
    </xf>
    <xf numFmtId="204" fontId="11" fillId="0" borderId="31" xfId="4" applyNumberFormat="1" applyFont="1" applyBorder="1" applyAlignment="1">
      <alignment horizontal="left" vertical="center" wrapText="1"/>
    </xf>
    <xf numFmtId="0" fontId="11" fillId="4" borderId="31" xfId="4" applyFont="1" applyFill="1" applyBorder="1" applyAlignment="1">
      <alignment horizontal="center" vertical="center"/>
    </xf>
    <xf numFmtId="0" fontId="11" fillId="4" borderId="31" xfId="4" applyFont="1" applyFill="1" applyBorder="1" applyAlignment="1">
      <alignment horizontal="center" vertical="center" wrapText="1"/>
    </xf>
  </cellXfs>
  <cellStyles count="13">
    <cellStyle name="一般" xfId="0" builtinId="0"/>
    <cellStyle name="一般 2" xfId="1" xr:uid="{00000000-0005-0000-0000-000001000000}"/>
    <cellStyle name="一般 2 2" xfId="12" xr:uid="{00000000-0005-0000-0000-000002000000}"/>
    <cellStyle name="一般 3" xfId="2" xr:uid="{00000000-0005-0000-0000-000003000000}"/>
    <cellStyle name="一般 4" xfId="4" xr:uid="{00000000-0005-0000-0000-000004000000}"/>
    <cellStyle name="一般 5" xfId="9" xr:uid="{00000000-0005-0000-0000-000005000000}"/>
    <cellStyle name="一般 5 2" xfId="10" xr:uid="{00000000-0005-0000-0000-000006000000}"/>
    <cellStyle name="千分位" xfId="11" builtinId="3"/>
    <cellStyle name="千分位 2" xfId="6" xr:uid="{00000000-0005-0000-0000-000008000000}"/>
    <cellStyle name="百分比" xfId="3" builtinId="5"/>
    <cellStyle name="百分比 2" xfId="8" xr:uid="{00000000-0005-0000-0000-00000A000000}"/>
    <cellStyle name="貨幣 2" xfId="5" xr:uid="{00000000-0005-0000-0000-00000B000000}"/>
    <cellStyle name="超連結" xfId="7" xr:uid="{00000000-0005-0000-0000-00000C000000}"/>
  </cellStyles>
  <dxfs count="1"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colors>
    <mruColors>
      <color rgb="FFFFFFE7"/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131307</xdr:rowOff>
    </xdr:from>
    <xdr:ext cx="4838639" cy="3185632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0" y="731382"/>
          <a:ext cx="4838639" cy="3185632"/>
        </a:xfrm>
        <a:prstGeom prst="rect">
          <a:avLst/>
        </a:prstGeom>
        <a:solidFill>
          <a:srgbClr val="FFFFFF"/>
        </a:solidFill>
        <a:ln w="9528" cap="flat">
          <a:solidFill>
            <a:srgbClr val="BCBCBC"/>
          </a:solidFill>
          <a:prstDash val="solid"/>
          <a:miter/>
        </a:ln>
      </xdr:spPr>
      <xdr:txBody>
        <a:bodyPr vert="horz" wrap="square" lIns="91440" tIns="45720" rIns="91440" bIns="45720" anchor="t" anchorCtr="0" compatLnSpc="0">
          <a:no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zh-TW" sz="1100" b="1" i="0" u="sng" strike="noStrike" kern="0" cap="none" spc="0" baseline="0">
              <a:solidFill>
                <a:srgbClr val="000000"/>
              </a:solidFill>
              <a:uFillTx/>
              <a:latin typeface="微軟正黑體" pitchFamily="34"/>
              <a:ea typeface="微軟正黑體" pitchFamily="34"/>
            </a:rPr>
            <a:t>重大性評估因子及評估門檻</a:t>
          </a: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微軟正黑體" pitchFamily="34"/>
            <a:ea typeface="微軟正黑體" pitchFamily="34"/>
          </a:endParaRPr>
        </a:p>
        <a:p>
          <a:pPr marL="171450" marR="0" lvl="0" indent="-17145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SzPct val="100000"/>
            <a:buFont typeface="Arial" pitchFamily="34"/>
            <a:buChar char="•"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zh-TW" sz="1100" b="0" i="0" u="none" strike="noStrike" kern="0" cap="none" spc="0" baseline="0">
              <a:solidFill>
                <a:srgbClr val="000000"/>
              </a:solidFill>
              <a:uFillTx/>
              <a:latin typeface="微軟正黑體" pitchFamily="34"/>
              <a:ea typeface="微軟正黑體" pitchFamily="34"/>
            </a:rPr>
            <a:t>重大間接溫室氣體排放源之評估門檻：</a:t>
          </a:r>
          <a:r>
            <a:rPr lang="en-US" altLang="zh-TW" sz="1100" b="1" i="0" u="none" strike="noStrike" kern="0" cap="none" spc="0" baseline="0">
              <a:solidFill>
                <a:srgbClr val="FF0000"/>
              </a:solidFill>
              <a:uFillTx/>
              <a:latin typeface="微軟正黑體" pitchFamily="34"/>
              <a:ea typeface="微軟正黑體" pitchFamily="34"/>
            </a:rPr>
            <a:t>10</a:t>
          </a:r>
          <a:endParaRPr lang="en-US" sz="1100" b="1" i="0" u="none" strike="noStrike" kern="0" cap="none" spc="0" baseline="0">
            <a:solidFill>
              <a:srgbClr val="FF0000"/>
            </a:solidFill>
            <a:uFillTx/>
            <a:latin typeface="微軟正黑體" pitchFamily="34"/>
            <a:ea typeface="微軟正黑體" pitchFamily="34"/>
          </a:endParaRPr>
        </a:p>
        <a:p>
          <a:pPr marL="171450" marR="0" lvl="0" indent="-17145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SzPct val="100000"/>
            <a:buFont typeface="Arial" pitchFamily="34"/>
            <a:buChar char="•"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zh-TW" sz="1100" b="0" i="0" u="none" strike="noStrike" kern="0" cap="none" spc="0" baseline="0">
              <a:solidFill>
                <a:srgbClr val="000000"/>
              </a:solidFill>
              <a:uFillTx/>
              <a:latin typeface="微軟正黑體" pitchFamily="34"/>
              <a:ea typeface="微軟正黑體" pitchFamily="34"/>
            </a:rPr>
            <a:t>法規或客戶要求即為該年度重大間接排放源，須進行量化</a:t>
          </a: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微軟正黑體" pitchFamily="34"/>
            <a:ea typeface="微軟正黑體" pitchFamily="34"/>
          </a:endParaRPr>
        </a:p>
        <a:p>
          <a:pPr marL="171450" marR="0" lvl="0" indent="-17145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SzPct val="100000"/>
            <a:buFont typeface="Arial" pitchFamily="34"/>
            <a:buChar char="•"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zh-TW" sz="1100" b="0" i="0" u="none" strike="noStrike" kern="0" cap="none" spc="0" baseline="0">
              <a:solidFill>
                <a:srgbClr val="000000"/>
              </a:solidFill>
              <a:uFillTx/>
              <a:latin typeface="微軟正黑體" pitchFamily="34"/>
              <a:ea typeface="微軟正黑體" pitchFamily="34"/>
            </a:rPr>
            <a:t>未來評估門檻得依營運情形滾動式修正，惟須於盤查報告書闡明修正緣由</a:t>
          </a: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微軟正黑體" pitchFamily="34"/>
            <a:ea typeface="微軟正黑體" pitchFamily="34"/>
          </a:endParaRPr>
        </a:p>
        <a:p>
          <a:pPr marL="171450" marR="0" lvl="0" indent="-17145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SzPct val="100000"/>
            <a:buFont typeface="Arial" pitchFamily="34"/>
            <a:buChar char="•"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zh-TW" sz="1100" b="0" i="0" u="none" strike="noStrike" kern="0" cap="none" spc="0" baseline="0">
              <a:solidFill>
                <a:srgbClr val="000000"/>
              </a:solidFill>
              <a:uFillTx/>
              <a:latin typeface="微軟正黑體" pitchFamily="34"/>
              <a:ea typeface="微軟正黑體" pitchFamily="34"/>
            </a:rPr>
            <a:t>非法規要求之間接排放源重大性評分方式：</a:t>
          </a:r>
        </a:p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n-US" sz="1100" b="1" i="0" u="none" strike="noStrike" kern="0" cap="none" spc="0" baseline="0">
              <a:solidFill>
                <a:srgbClr val="000000"/>
              </a:solidFill>
              <a:uFillTx/>
              <a:latin typeface="微軟正黑體" pitchFamily="34"/>
              <a:ea typeface="微軟正黑體" pitchFamily="34"/>
            </a:rPr>
            <a:t>S= R × C × P</a:t>
          </a: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微軟正黑體" pitchFamily="34"/>
            <a:ea typeface="微軟正黑體" pitchFamily="34"/>
          </a:endParaRPr>
        </a:p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n-US" sz="1100" b="0" i="0" u="none" strike="noStrike" kern="0" cap="none" spc="0" baseline="0">
              <a:solidFill>
                <a:srgbClr val="000000"/>
              </a:solidFill>
              <a:uFillTx/>
              <a:latin typeface="微軟正黑體" pitchFamily="34"/>
              <a:ea typeface="微軟正黑體" pitchFamily="34"/>
            </a:rPr>
            <a:t>S</a:t>
          </a:r>
          <a:r>
            <a:rPr lang="zh-TW" sz="1100" b="0" i="0" u="none" strike="noStrike" kern="0" cap="none" spc="0" baseline="0">
              <a:solidFill>
                <a:srgbClr val="000000"/>
              </a:solidFill>
              <a:uFillTx/>
              <a:latin typeface="微軟正黑體" pitchFamily="34"/>
              <a:ea typeface="微軟正黑體" pitchFamily="34"/>
            </a:rPr>
            <a:t>：重大性</a:t>
          </a:r>
          <a:r>
            <a:rPr lang="en-US" sz="1100" b="0" i="0" u="none" strike="noStrike" kern="0" cap="none" spc="0" baseline="0">
              <a:solidFill>
                <a:srgbClr val="000000"/>
              </a:solidFill>
              <a:uFillTx/>
              <a:latin typeface="微軟正黑體" pitchFamily="34"/>
              <a:ea typeface="微軟正黑體" pitchFamily="34"/>
            </a:rPr>
            <a:t>(Significance)</a:t>
          </a:r>
        </a:p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n-US" sz="1100" b="0" i="0" u="none" strike="noStrike" kern="0" cap="none" spc="0" baseline="0">
              <a:solidFill>
                <a:srgbClr val="000000"/>
              </a:solidFill>
              <a:uFillTx/>
              <a:latin typeface="微軟正黑體" pitchFamily="34"/>
              <a:ea typeface="微軟正黑體" pitchFamily="34"/>
            </a:rPr>
            <a:t>R</a:t>
          </a:r>
          <a:r>
            <a:rPr lang="zh-TW" sz="1100" b="0" i="0" u="none" strike="noStrike" kern="0" cap="none" spc="0" baseline="0">
              <a:solidFill>
                <a:srgbClr val="000000"/>
              </a:solidFill>
              <a:uFillTx/>
              <a:latin typeface="微軟正黑體" pitchFamily="34"/>
              <a:ea typeface="微軟正黑體" pitchFamily="34"/>
            </a:rPr>
            <a:t>：排放源量化風險</a:t>
          </a:r>
          <a:r>
            <a:rPr lang="en-US" sz="1100" b="0" i="0" u="none" strike="noStrike" kern="0" cap="none" spc="0" baseline="0">
              <a:solidFill>
                <a:srgbClr val="000000"/>
              </a:solidFill>
              <a:uFillTx/>
              <a:latin typeface="微軟正黑體" pitchFamily="34"/>
              <a:ea typeface="微軟正黑體" pitchFamily="34"/>
            </a:rPr>
            <a:t>(Risk)</a:t>
          </a:r>
        </a:p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n-US" sz="1100" b="0" i="0" u="none" strike="noStrike" kern="0" cap="none" spc="0" baseline="0">
              <a:solidFill>
                <a:srgbClr val="000000"/>
              </a:solidFill>
              <a:uFillTx/>
              <a:latin typeface="微軟正黑體" pitchFamily="34"/>
              <a:ea typeface="微軟正黑體" pitchFamily="34"/>
            </a:rPr>
            <a:t>C</a:t>
          </a:r>
          <a:r>
            <a:rPr lang="zh-TW" sz="1100" b="0" i="0" u="none" strike="noStrike" kern="0" cap="none" spc="0" baseline="0">
              <a:solidFill>
                <a:srgbClr val="000000"/>
              </a:solidFill>
              <a:uFillTx/>
              <a:latin typeface="微軟正黑體" pitchFamily="34"/>
              <a:ea typeface="微軟正黑體" pitchFamily="34"/>
            </a:rPr>
            <a:t>：活動數據可信度</a:t>
          </a:r>
          <a:r>
            <a:rPr lang="en-US" sz="1100" b="0" i="0" u="none" strike="noStrike" kern="0" cap="none" spc="0" baseline="0">
              <a:solidFill>
                <a:srgbClr val="000000"/>
              </a:solidFill>
              <a:uFillTx/>
              <a:latin typeface="微軟正黑體" pitchFamily="34"/>
              <a:ea typeface="微軟正黑體" pitchFamily="34"/>
            </a:rPr>
            <a:t>(Credibility)</a:t>
          </a:r>
        </a:p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n-US" sz="1100" b="0" i="0" u="none" strike="noStrike" kern="0" cap="none" spc="0" baseline="0">
              <a:solidFill>
                <a:srgbClr val="000000"/>
              </a:solidFill>
              <a:uFillTx/>
              <a:latin typeface="微軟正黑體" pitchFamily="34"/>
              <a:ea typeface="微軟正黑體" pitchFamily="34"/>
            </a:rPr>
            <a:t>P</a:t>
          </a:r>
          <a:r>
            <a:rPr lang="zh-TW" sz="1100" b="0" i="0" u="none" strike="noStrike" kern="0" cap="none" spc="0" baseline="0">
              <a:solidFill>
                <a:srgbClr val="000000"/>
              </a:solidFill>
              <a:uFillTx/>
              <a:latin typeface="微軟正黑體" pitchFamily="34"/>
              <a:ea typeface="微軟正黑體" pitchFamily="34"/>
            </a:rPr>
            <a:t>：減量措施推行可行度</a:t>
          </a:r>
          <a:r>
            <a:rPr lang="en-US" sz="1100" b="0" i="0" u="none" strike="noStrike" kern="0" cap="none" spc="0" baseline="0">
              <a:solidFill>
                <a:srgbClr val="000000"/>
              </a:solidFill>
              <a:uFillTx/>
              <a:latin typeface="微軟正黑體" pitchFamily="34"/>
              <a:ea typeface="微軟正黑體" pitchFamily="34"/>
            </a:rPr>
            <a:t>(Practicability)</a:t>
          </a:r>
        </a:p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431322</xdr:colOff>
      <xdr:row>0</xdr:row>
      <xdr:rowOff>207033</xdr:rowOff>
    </xdr:from>
    <xdr:to>
      <xdr:col>10</xdr:col>
      <xdr:colOff>449031</xdr:colOff>
      <xdr:row>4</xdr:row>
      <xdr:rowOff>32839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C5F0BA07-D331-43A8-B672-8BE4FC240B4E}"/>
            </a:ext>
          </a:extLst>
        </xdr:cNvPr>
        <xdr:cNvSpPr txBox="1"/>
      </xdr:nvSpPr>
      <xdr:spPr>
        <a:xfrm>
          <a:off x="431322" y="207033"/>
          <a:ext cx="10516056" cy="6539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buFontTx/>
            <a:buNone/>
          </a:pPr>
          <a:r>
            <a:rPr lang="zh-TW" altLang="en-US" sz="1100" b="1" u="sng">
              <a:effectLst/>
              <a:latin typeface="微軟正黑體" panose="020B0604030504040204" pitchFamily="34" charset="-120"/>
              <a:ea typeface="微軟正黑體" panose="020B0604030504040204" pitchFamily="34" charset="-120"/>
            </a:rPr>
            <a:t>使用說明</a:t>
          </a:r>
          <a:endParaRPr lang="en-US" altLang="zh-TW" sz="1100" b="1" u="sng">
            <a:effectLst/>
            <a:latin typeface="微軟正黑體" panose="020B0604030504040204" pitchFamily="34" charset="-120"/>
            <a:ea typeface="微軟正黑體" panose="020B0604030504040204" pitchFamily="34" charset="-120"/>
          </a:endParaRPr>
        </a:p>
        <a:p>
          <a:pPr marL="171450" indent="-171450">
            <a:buFont typeface="Arial" panose="020B0604020202020204" pitchFamily="34" charset="0"/>
            <a:buChar char="•"/>
          </a:pPr>
          <a:r>
            <a:rPr lang="zh-TW" altLang="en-US" sz="1100">
              <a:effectLst/>
              <a:latin typeface="微軟正黑體" panose="020B0604030504040204" pitchFamily="34" charset="-120"/>
              <a:ea typeface="微軟正黑體" panose="020B0604030504040204" pitchFamily="34" charset="-120"/>
            </a:rPr>
            <a:t>灰底為公式自動代入，請手動填寫白底空格處</a:t>
          </a:r>
          <a:endParaRPr lang="en-US" altLang="zh-TW" sz="1100">
            <a:effectLst/>
            <a:latin typeface="微軟正黑體" panose="020B0604030504040204" pitchFamily="34" charset="-120"/>
            <a:ea typeface="微軟正黑體" panose="020B0604030504040204" pitchFamily="34" charset="-120"/>
          </a:endParaRPr>
        </a:p>
        <a:p>
          <a:pPr marL="171450" indent="-171450">
            <a:buFont typeface="Arial" panose="020B0604020202020204" pitchFamily="34" charset="0"/>
            <a:buChar char="•"/>
          </a:pPr>
          <a:endParaRPr lang="en-US" altLang="zh-TW" sz="1100">
            <a:effectLst/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612475</xdr:colOff>
      <xdr:row>7</xdr:row>
      <xdr:rowOff>0</xdr:rowOff>
    </xdr:from>
    <xdr:to>
      <xdr:col>36</xdr:col>
      <xdr:colOff>224287</xdr:colOff>
      <xdr:row>8</xdr:row>
      <xdr:rowOff>2578401</xdr:rowOff>
    </xdr:to>
    <xdr:pic>
      <xdr:nvPicPr>
        <xdr:cNvPr id="25" name="圖片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0045" y="30572015"/>
          <a:ext cx="7686136" cy="53483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35719</xdr:colOff>
      <xdr:row>3</xdr:row>
      <xdr:rowOff>30957</xdr:rowOff>
    </xdr:from>
    <xdr:to>
      <xdr:col>9</xdr:col>
      <xdr:colOff>2102933</xdr:colOff>
      <xdr:row>4</xdr:row>
      <xdr:rowOff>363311</xdr:rowOff>
    </xdr:to>
    <xdr:pic>
      <xdr:nvPicPr>
        <xdr:cNvPr id="21" name="圖片 20">
          <a:extLst>
            <a:ext uri="{FF2B5EF4-FFF2-40B4-BE49-F238E27FC236}">
              <a16:creationId xmlns:a16="http://schemas.microsoft.com/office/drawing/2014/main" id="{D92CD284-44BB-9EB4-06AE-A93F889B6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98619" y="6479382"/>
          <a:ext cx="2067214" cy="3370829"/>
        </a:xfrm>
        <a:prstGeom prst="rect">
          <a:avLst/>
        </a:prstGeom>
      </xdr:spPr>
    </xdr:pic>
    <xdr:clientData/>
  </xdr:twoCellAnchor>
  <xdr:twoCellAnchor editAs="oneCell">
    <xdr:from>
      <xdr:col>9</xdr:col>
      <xdr:colOff>2334150</xdr:colOff>
      <xdr:row>3</xdr:row>
      <xdr:rowOff>336689</xdr:rowOff>
    </xdr:from>
    <xdr:to>
      <xdr:col>9</xdr:col>
      <xdr:colOff>4189967</xdr:colOff>
      <xdr:row>3</xdr:row>
      <xdr:rowOff>2811804</xdr:rowOff>
    </xdr:to>
    <xdr:pic>
      <xdr:nvPicPr>
        <xdr:cNvPr id="22" name="圖片 21">
          <a:extLst>
            <a:ext uri="{FF2B5EF4-FFF2-40B4-BE49-F238E27FC236}">
              <a16:creationId xmlns:a16="http://schemas.microsoft.com/office/drawing/2014/main" id="{0FED28F2-69F0-30FB-5AFA-59A3F41B8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97050" y="6785114"/>
          <a:ext cx="1855817" cy="247511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</xdr:row>
      <xdr:rowOff>1</xdr:rowOff>
    </xdr:from>
    <xdr:to>
      <xdr:col>9</xdr:col>
      <xdr:colOff>2110740</xdr:colOff>
      <xdr:row>2</xdr:row>
      <xdr:rowOff>2813686</xdr:rowOff>
    </xdr:to>
    <xdr:pic>
      <xdr:nvPicPr>
        <xdr:cNvPr id="23" name="圖片 22">
          <a:extLst>
            <a:ext uri="{FF2B5EF4-FFF2-40B4-BE49-F238E27FC236}">
              <a16:creationId xmlns:a16="http://schemas.microsoft.com/office/drawing/2014/main" id="{71569EA2-5714-2B70-C0E1-EA4F1FA14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0300" y="438151"/>
          <a:ext cx="2110740" cy="2813685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5</xdr:row>
      <xdr:rowOff>10732</xdr:rowOff>
    </xdr:from>
    <xdr:to>
      <xdr:col>10</xdr:col>
      <xdr:colOff>15917</xdr:colOff>
      <xdr:row>5</xdr:row>
      <xdr:rowOff>2413000</xdr:rowOff>
    </xdr:to>
    <xdr:pic>
      <xdr:nvPicPr>
        <xdr:cNvPr id="24" name="圖片 23">
          <a:extLst>
            <a:ext uri="{FF2B5EF4-FFF2-40B4-BE49-F238E27FC236}">
              <a16:creationId xmlns:a16="http://schemas.microsoft.com/office/drawing/2014/main" id="{A3990225-D11C-F4DC-305A-45D806CB0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0825" y="9869107"/>
          <a:ext cx="4264067" cy="240226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</xdr:row>
      <xdr:rowOff>269652</xdr:rowOff>
    </xdr:from>
    <xdr:to>
      <xdr:col>9</xdr:col>
      <xdr:colOff>3724275</xdr:colOff>
      <xdr:row>6</xdr:row>
      <xdr:rowOff>2365375</xdr:rowOff>
    </xdr:to>
    <xdr:pic>
      <xdr:nvPicPr>
        <xdr:cNvPr id="26" name="圖片 25">
          <a:extLst>
            <a:ext uri="{FF2B5EF4-FFF2-40B4-BE49-F238E27FC236}">
              <a16:creationId xmlns:a16="http://schemas.microsoft.com/office/drawing/2014/main" id="{997F227D-651D-2E70-525B-CDDFB7A47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375" y="13071252"/>
          <a:ext cx="3724275" cy="2095723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4</xdr:row>
      <xdr:rowOff>1</xdr:rowOff>
    </xdr:from>
    <xdr:to>
      <xdr:col>9</xdr:col>
      <xdr:colOff>2555875</xdr:colOff>
      <xdr:row>4</xdr:row>
      <xdr:rowOff>3409371</xdr:rowOff>
    </xdr:to>
    <xdr:pic>
      <xdr:nvPicPr>
        <xdr:cNvPr id="27" name="圖片 26">
          <a:extLst>
            <a:ext uri="{FF2B5EF4-FFF2-40B4-BE49-F238E27FC236}">
              <a16:creationId xmlns:a16="http://schemas.microsoft.com/office/drawing/2014/main" id="{F644951E-0D9A-05D0-82D7-321BB4350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2901" y="9877426"/>
          <a:ext cx="2555874" cy="3409370"/>
        </a:xfrm>
        <a:prstGeom prst="rect">
          <a:avLst/>
        </a:prstGeom>
      </xdr:spPr>
    </xdr:pic>
    <xdr:clientData/>
  </xdr:twoCellAnchor>
  <xdr:twoCellAnchor editAs="oneCell">
    <xdr:from>
      <xdr:col>9</xdr:col>
      <xdr:colOff>23813</xdr:colOff>
      <xdr:row>7</xdr:row>
      <xdr:rowOff>47627</xdr:rowOff>
    </xdr:from>
    <xdr:to>
      <xdr:col>9</xdr:col>
      <xdr:colOff>1828768</xdr:colOff>
      <xdr:row>7</xdr:row>
      <xdr:rowOff>2476501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7F18D5CB-869D-43EB-BB5B-B04E53DBF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5588" y="15354302"/>
          <a:ext cx="1804955" cy="2428874"/>
        </a:xfrm>
        <a:prstGeom prst="rect">
          <a:avLst/>
        </a:prstGeom>
      </xdr:spPr>
    </xdr:pic>
    <xdr:clientData/>
  </xdr:twoCellAnchor>
  <xdr:twoCellAnchor editAs="oneCell">
    <xdr:from>
      <xdr:col>9</xdr:col>
      <xdr:colOff>78546</xdr:colOff>
      <xdr:row>8</xdr:row>
      <xdr:rowOff>104775</xdr:rowOff>
    </xdr:from>
    <xdr:to>
      <xdr:col>9</xdr:col>
      <xdr:colOff>1881187</xdr:colOff>
      <xdr:row>8</xdr:row>
      <xdr:rowOff>2509381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9A361E43-BF1D-4953-8ABF-D23F446DA2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0321" y="17973675"/>
          <a:ext cx="1802641" cy="2404606"/>
        </a:xfrm>
        <a:prstGeom prst="rect">
          <a:avLst/>
        </a:prstGeom>
      </xdr:spPr>
    </xdr:pic>
    <xdr:clientData/>
  </xdr:twoCellAnchor>
  <xdr:twoCellAnchor editAs="oneCell">
    <xdr:from>
      <xdr:col>9</xdr:col>
      <xdr:colOff>1881188</xdr:colOff>
      <xdr:row>8</xdr:row>
      <xdr:rowOff>523875</xdr:rowOff>
    </xdr:from>
    <xdr:to>
      <xdr:col>10</xdr:col>
      <xdr:colOff>83130</xdr:colOff>
      <xdr:row>8</xdr:row>
      <xdr:rowOff>2365375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B9020269-58F8-49E9-B6B6-CD9575264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2586784" y="18078954"/>
          <a:ext cx="1841500" cy="246914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1918607</xdr:colOff>
      <xdr:row>9</xdr:row>
      <xdr:rowOff>2550763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F0B0B4AB-E15C-4332-B0D7-015EFE06A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1775" y="20593050"/>
          <a:ext cx="1918607" cy="25507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6</xdr:col>
      <xdr:colOff>271461</xdr:colOff>
      <xdr:row>73</xdr:row>
      <xdr:rowOff>157843</xdr:rowOff>
    </xdr:to>
    <xdr:pic>
      <xdr:nvPicPr>
        <xdr:cNvPr id="16" name="圖片 15">
          <a:extLst>
            <a:ext uri="{FF2B5EF4-FFF2-40B4-BE49-F238E27FC236}">
              <a16:creationId xmlns:a16="http://schemas.microsoft.com/office/drawing/2014/main" id="{5A0D7475-4962-4550-B453-76EEBAD2D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098625"/>
          <a:ext cx="7529511" cy="9797143"/>
        </a:xfrm>
        <a:prstGeom prst="rect">
          <a:avLst/>
        </a:prstGeom>
      </xdr:spPr>
    </xdr:pic>
    <xdr:clientData/>
  </xdr:twoCellAnchor>
  <xdr:twoCellAnchor editAs="oneCell">
    <xdr:from>
      <xdr:col>14</xdr:col>
      <xdr:colOff>419100</xdr:colOff>
      <xdr:row>6</xdr:row>
      <xdr:rowOff>1190625</xdr:rowOff>
    </xdr:from>
    <xdr:to>
      <xdr:col>26</xdr:col>
      <xdr:colOff>730319</xdr:colOff>
      <xdr:row>8</xdr:row>
      <xdr:rowOff>1258508</xdr:rowOff>
    </xdr:to>
    <xdr:pic>
      <xdr:nvPicPr>
        <xdr:cNvPr id="17" name="圖片 16">
          <a:extLst>
            <a:ext uri="{FF2B5EF4-FFF2-40B4-BE49-F238E27FC236}">
              <a16:creationId xmlns:a16="http://schemas.microsoft.com/office/drawing/2014/main" id="{10F4F472-5150-4E97-BEBC-636BB0084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87975" y="13973175"/>
          <a:ext cx="9340919" cy="51542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14</xdr:col>
      <xdr:colOff>419100</xdr:colOff>
      <xdr:row>8</xdr:row>
      <xdr:rowOff>1166132</xdr:rowOff>
    </xdr:from>
    <xdr:ext cx="9340919" cy="5154233"/>
    <xdr:pic>
      <xdr:nvPicPr>
        <xdr:cNvPr id="18" name="圖片 17">
          <a:extLst>
            <a:ext uri="{FF2B5EF4-FFF2-40B4-BE49-F238E27FC236}">
              <a16:creationId xmlns:a16="http://schemas.microsoft.com/office/drawing/2014/main" id="{DD88DE67-B993-4682-967F-F5BCE0357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87975" y="19035032"/>
          <a:ext cx="9340919" cy="51542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&#29771;&#32210;\05.%20&#30436;&#26597;&#24037;&#20855;(&#30436;&#26597;&#34920;&#21934;&#12289;&#20418;&#25976;&#31649;&#29702;&#34920;)\&#19968;&#33324;&#29986;&#26989;&#30436;&#26597;&#34920;&#21934;\201511(&#22240;&#25033;&#30436;&#26597;&#30331;&#37636;&#31649;&#29702;&#36774;&#27861;)\&#28331;&#23460;&#27683;&#39636;&#30436;&#26597;&#34920;&#21934;7.0&#29256;V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ghgregistry.epa.gov.tw/upload/Tools/&#28331;&#23460;&#27683;&#39636;&#30436;&#26597;&#34920;&#21934;10003(2.4&#29256;)-&#35920;&#33288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1.ftis.local\&#21488;&#38914;\Users\tchsieh\Desktop\&#25269;&#25563;&#21443;&#32771;&#36039;&#26009;\&#28331;&#23460;&#27683;&#39636;&#30436;&#26597;&#30331;&#37636;&#34920;&#21934;3.0.0(&#20462;).od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1.ftis.local\&#21488;&#38914;\Users\micky860430\Downloads\&#28331;&#23460;&#27683;&#39636;&#30436;&#26597;&#30331;&#37636;&#34920;&#21934;3.0.0(&#20462;).od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&#26283;&#23384;&#21312;_&#20491;&#20154;&#36039;&#26009;&#22846;\&#29579;&#26144;&#21473;\&#28415;&#24237;&#33459;GHG&#36628;&#23566;\&#30436;&#26597;&#28165;&#20874;&#33287;&#22577;&#21578;&#26360;\&#30436;&#26597;&#28165;&#20874;(&#28415;&#24237;&#33459;)121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110110_&#31166;&#25391;&#31185;&#25216;ISO%2014064-1&#28331;&#23460;&#27683;&#39636;&#30436;&#26597;&#33287;ISO%2014067&#29986;&#21697;&#30899;&#36275;&#36321;&#36628;&#23566;(&#38761;&#34349;)\&#28331;&#23460;&#27683;&#39636;&#30436;&#26597;&#28165;&#20874;-CJ_1228-2023042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1.ftis.local\&#21488;&#38914;\T1130_&#26989;&#21209;&#38283;&#30332;\01-&#22577;&#20729;&#21934;\112.03.23%20&#19977;&#20809;&#31859;(&#24037;&#30740;&#38498;)\3-&#31532;&#19977;&#27425;&#36914;&#22580;&#36628;&#23566;\&#28331;&#23460;&#27683;&#39636;&#30436;&#26597;&#28165;&#20874;-DT_0427-&#21443;&#32771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1.ftis.local\&#21488;&#38914;\Users\e0191\Desktop\&#26032;&#22686;&#36039;&#26009;&#22846;\06.%20&#35370;&#24288;&#30456;&#38364;&#36039;&#35338;\&#20418;&#25976;&#31649;&#29702;&#34920;\GWP1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單說明"/>
      <sheetName val="表一"/>
      <sheetName val="表二"/>
      <sheetName val="表三"/>
      <sheetName val="表四"/>
      <sheetName val="表五"/>
      <sheetName val="表六"/>
      <sheetName val="表七"/>
      <sheetName val="表八"/>
      <sheetName val="排放係數對照表5_0"/>
      <sheetName val="附表一"/>
      <sheetName val="表單連結"/>
      <sheetName val="表G1單機組"/>
      <sheetName val="表G2複循環機組"/>
      <sheetName val="表G3多對多發電機組"/>
      <sheetName val="表H1單汽電設備"/>
      <sheetName val="表H2多對多汽電設備"/>
      <sheetName val="表H3焚化廠"/>
      <sheetName val="附表二"/>
      <sheetName val="附表三"/>
      <sheetName val="附表四"/>
      <sheetName val="附表五"/>
      <sheetName val="附表六"/>
      <sheetName val="附表七"/>
      <sheetName val="排放係數對照表5.0"/>
      <sheetName val="排放係數對照表5_01"/>
      <sheetName val="排放係數對照表5_02"/>
      <sheetName val="排放係數對照表5_03"/>
      <sheetName val="排放係數對照表5_05"/>
      <sheetName val="排放係數對照表5_04"/>
      <sheetName val="排放係數對照表5_06"/>
      <sheetName val="排放係數對照表5_07"/>
      <sheetName val="排放係數對照表5_08"/>
      <sheetName val="排放係數對照表5_09"/>
    </sheetNames>
    <sheetDataSet>
      <sheetData sheetId="0"/>
      <sheetData sheetId="1"/>
      <sheetData sheetId="2"/>
      <sheetData sheetId="3">
        <row r="4">
          <cell r="A4" t="str">
            <v>G01</v>
          </cell>
          <cell r="D4" t="str">
            <v>GM01</v>
          </cell>
          <cell r="I4" t="str">
            <v>乙炔</v>
          </cell>
        </row>
        <row r="5">
          <cell r="A5" t="str">
            <v>G02</v>
          </cell>
          <cell r="D5" t="str">
            <v>GP02</v>
          </cell>
          <cell r="I5" t="str">
            <v>柴油</v>
          </cell>
        </row>
        <row r="6">
          <cell r="A6" t="str">
            <v>M01</v>
          </cell>
          <cell r="D6" t="str">
            <v>E001</v>
          </cell>
          <cell r="I6" t="str">
            <v>煙煤</v>
          </cell>
        </row>
        <row r="7">
          <cell r="A7" t="str">
            <v>M01</v>
          </cell>
          <cell r="D7" t="str">
            <v>E001</v>
          </cell>
          <cell r="I7" t="str">
            <v>半煙煤</v>
          </cell>
        </row>
        <row r="8">
          <cell r="A8" t="str">
            <v>M01</v>
          </cell>
          <cell r="D8" t="str">
            <v>E001</v>
          </cell>
          <cell r="I8" t="str">
            <v>柴油</v>
          </cell>
        </row>
        <row r="9">
          <cell r="A9" t="str">
            <v>M02</v>
          </cell>
          <cell r="D9" t="str">
            <v>E002</v>
          </cell>
          <cell r="I9" t="str">
            <v>煙煤</v>
          </cell>
        </row>
        <row r="10">
          <cell r="A10" t="str">
            <v>M02</v>
          </cell>
          <cell r="D10" t="str">
            <v>E002</v>
          </cell>
          <cell r="I10" t="str">
            <v>半煙煤</v>
          </cell>
        </row>
        <row r="11">
          <cell r="A11" t="str">
            <v>M02</v>
          </cell>
          <cell r="D11" t="str">
            <v>E002</v>
          </cell>
          <cell r="I11" t="str">
            <v>柴油</v>
          </cell>
        </row>
        <row r="12">
          <cell r="A12" t="str">
            <v>M02</v>
          </cell>
          <cell r="D12" t="str">
            <v>E002</v>
          </cell>
          <cell r="I12" t="str">
            <v>４～６號重油</v>
          </cell>
        </row>
        <row r="13">
          <cell r="A13" t="str">
            <v>M03</v>
          </cell>
          <cell r="D13" t="str">
            <v>E003</v>
          </cell>
          <cell r="I13" t="str">
            <v>柴油</v>
          </cell>
        </row>
        <row r="14">
          <cell r="A14" t="str">
            <v>M03</v>
          </cell>
          <cell r="D14" t="str">
            <v>E003</v>
          </cell>
          <cell r="I14" t="str">
            <v>４～６號重油</v>
          </cell>
        </row>
        <row r="15">
          <cell r="A15" t="str">
            <v>M04</v>
          </cell>
          <cell r="D15" t="str">
            <v>E004</v>
          </cell>
          <cell r="I15" t="str">
            <v>柴油</v>
          </cell>
        </row>
        <row r="16">
          <cell r="A16" t="str">
            <v>M04</v>
          </cell>
          <cell r="D16" t="str">
            <v>E004</v>
          </cell>
          <cell r="I16" t="str">
            <v>４～６號重油</v>
          </cell>
        </row>
        <row r="17">
          <cell r="A17" t="str">
            <v>M05</v>
          </cell>
          <cell r="D17" t="str">
            <v>E005</v>
          </cell>
          <cell r="I17" t="str">
            <v>天然氣</v>
          </cell>
        </row>
        <row r="18">
          <cell r="A18" t="str">
            <v>M06</v>
          </cell>
          <cell r="D18" t="str">
            <v>E006</v>
          </cell>
          <cell r="I18" t="str">
            <v>天然氣</v>
          </cell>
        </row>
        <row r="19">
          <cell r="A19" t="str">
            <v>G03</v>
          </cell>
          <cell r="D19" t="str">
            <v>GV01</v>
          </cell>
          <cell r="I19" t="str">
            <v>車用汽油</v>
          </cell>
        </row>
        <row r="20">
          <cell r="A20" t="str">
            <v>G03</v>
          </cell>
          <cell r="D20" t="str">
            <v>GV02</v>
          </cell>
          <cell r="I20" t="str">
            <v>柴油</v>
          </cell>
        </row>
        <row r="21">
          <cell r="A21" t="str">
            <v>G03</v>
          </cell>
          <cell r="D21" t="str">
            <v>GV01</v>
          </cell>
          <cell r="I21" t="str">
            <v>其他汽油</v>
          </cell>
        </row>
        <row r="22">
          <cell r="A22" t="str">
            <v>G03</v>
          </cell>
          <cell r="D22" t="str">
            <v>GV02</v>
          </cell>
          <cell r="I22" t="str">
            <v>生質柴油</v>
          </cell>
        </row>
        <row r="23">
          <cell r="A23" t="str">
            <v>G04</v>
          </cell>
          <cell r="D23" t="str">
            <v>GV03</v>
          </cell>
          <cell r="I23" t="str">
            <v>柴油</v>
          </cell>
        </row>
        <row r="24">
          <cell r="A24" t="str">
            <v>G05</v>
          </cell>
          <cell r="D24" t="str">
            <v>GF01</v>
          </cell>
          <cell r="I24" t="str">
            <v>生煤</v>
          </cell>
        </row>
        <row r="25">
          <cell r="A25" t="str">
            <v>G06</v>
          </cell>
          <cell r="D25" t="str">
            <v>GF02</v>
          </cell>
          <cell r="I25" t="str">
            <v>二氧化碳</v>
          </cell>
        </row>
        <row r="26">
          <cell r="A26" t="str">
            <v>G06</v>
          </cell>
          <cell r="D26" t="str">
            <v>GF03</v>
          </cell>
          <cell r="I26" t="str">
            <v>HFC-227ea，七氟丙烷，CF3CHFCF3</v>
          </cell>
        </row>
        <row r="27">
          <cell r="A27" t="str">
            <v>G06</v>
          </cell>
          <cell r="D27" t="str">
            <v>GF04</v>
          </cell>
          <cell r="I27" t="str">
            <v>二氧化碳</v>
          </cell>
        </row>
        <row r="28">
          <cell r="A28" t="str">
            <v>G07</v>
          </cell>
          <cell r="D28" t="str">
            <v>GF05</v>
          </cell>
          <cell r="I28" t="str">
            <v>水肥</v>
          </cell>
        </row>
        <row r="29">
          <cell r="A29" t="str">
            <v>G07</v>
          </cell>
          <cell r="D29" t="str">
            <v>GF06</v>
          </cell>
          <cell r="I29" t="str">
            <v>水肥</v>
          </cell>
        </row>
        <row r="30">
          <cell r="A30" t="str">
            <v>G07</v>
          </cell>
          <cell r="D30" t="str">
            <v>GF07</v>
          </cell>
          <cell r="I30" t="str">
            <v>水肥</v>
          </cell>
        </row>
        <row r="31">
          <cell r="A31" t="str">
            <v>G08</v>
          </cell>
          <cell r="D31" t="str">
            <v>GF08</v>
          </cell>
          <cell r="I31" t="str">
            <v>HFC-134a/R-134a，四氟乙烷HFC-134a/R-1</v>
          </cell>
        </row>
        <row r="32">
          <cell r="A32" t="str">
            <v>G09</v>
          </cell>
          <cell r="D32" t="str">
            <v>GF09</v>
          </cell>
          <cell r="I32" t="str">
            <v>六氟化硫</v>
          </cell>
        </row>
        <row r="33">
          <cell r="A33" t="str">
            <v>G09</v>
          </cell>
          <cell r="D33" t="str">
            <v>GF10</v>
          </cell>
          <cell r="I33" t="str">
            <v>六氟化硫</v>
          </cell>
        </row>
        <row r="34">
          <cell r="A34" t="str">
            <v>G09</v>
          </cell>
          <cell r="D34" t="str">
            <v>GF11</v>
          </cell>
          <cell r="I34" t="str">
            <v>六氟化硫</v>
          </cell>
        </row>
        <row r="35">
          <cell r="A35" t="str">
            <v>G10</v>
          </cell>
          <cell r="D35" t="str">
            <v>GF12</v>
          </cell>
          <cell r="I35" t="str">
            <v>二氧化碳</v>
          </cell>
        </row>
        <row r="36">
          <cell r="A36" t="str">
            <v>G03</v>
          </cell>
          <cell r="D36" t="str">
            <v>GF13</v>
          </cell>
          <cell r="I36" t="str">
            <v>HFC-134a/R-134a，四氟乙烷HFC-134a/R-1</v>
          </cell>
        </row>
        <row r="37">
          <cell r="A37" t="str">
            <v>G09</v>
          </cell>
          <cell r="D37" t="str">
            <v>GF14</v>
          </cell>
          <cell r="I37" t="str">
            <v>六氟化硫</v>
          </cell>
        </row>
        <row r="38">
          <cell r="A38" t="str">
            <v>G09</v>
          </cell>
          <cell r="D38" t="str">
            <v>GF15</v>
          </cell>
          <cell r="I38" t="str">
            <v>六氟化硫</v>
          </cell>
        </row>
        <row r="39">
          <cell r="A39" t="str">
            <v>G11</v>
          </cell>
          <cell r="D39" t="str">
            <v>GP01</v>
          </cell>
          <cell r="I39" t="str">
            <v>其他電力</v>
          </cell>
        </row>
        <row r="40">
          <cell r="A40">
            <v>0</v>
          </cell>
          <cell r="D40">
            <v>0</v>
          </cell>
          <cell r="I40" t="str">
            <v/>
          </cell>
        </row>
        <row r="41">
          <cell r="A41">
            <v>0</v>
          </cell>
          <cell r="D41">
            <v>0</v>
          </cell>
          <cell r="I41" t="str">
            <v/>
          </cell>
        </row>
        <row r="42">
          <cell r="A42">
            <v>0</v>
          </cell>
          <cell r="D42">
            <v>0</v>
          </cell>
          <cell r="I42" t="str">
            <v/>
          </cell>
        </row>
        <row r="43">
          <cell r="A43">
            <v>0</v>
          </cell>
          <cell r="D43">
            <v>0</v>
          </cell>
          <cell r="I43" t="str">
            <v/>
          </cell>
        </row>
        <row r="44">
          <cell r="A44">
            <v>0</v>
          </cell>
          <cell r="D44">
            <v>0</v>
          </cell>
          <cell r="I44" t="str">
            <v/>
          </cell>
        </row>
        <row r="45">
          <cell r="A45">
            <v>0</v>
          </cell>
          <cell r="D45">
            <v>0</v>
          </cell>
          <cell r="I45" t="str">
            <v/>
          </cell>
        </row>
        <row r="46">
          <cell r="A46">
            <v>0</v>
          </cell>
          <cell r="D46">
            <v>0</v>
          </cell>
          <cell r="I46" t="str">
            <v/>
          </cell>
        </row>
        <row r="47">
          <cell r="A47">
            <v>0</v>
          </cell>
          <cell r="D47">
            <v>0</v>
          </cell>
          <cell r="I47" t="str">
            <v/>
          </cell>
        </row>
        <row r="48">
          <cell r="A48">
            <v>0</v>
          </cell>
          <cell r="D48">
            <v>0</v>
          </cell>
          <cell r="I48" t="str">
            <v/>
          </cell>
        </row>
        <row r="49">
          <cell r="A49">
            <v>0</v>
          </cell>
          <cell r="D49">
            <v>0</v>
          </cell>
          <cell r="I49" t="str">
            <v/>
          </cell>
        </row>
        <row r="50">
          <cell r="A50">
            <v>0</v>
          </cell>
          <cell r="D50">
            <v>0</v>
          </cell>
          <cell r="I50" t="str">
            <v/>
          </cell>
        </row>
        <row r="51">
          <cell r="A51">
            <v>0</v>
          </cell>
          <cell r="D51">
            <v>0</v>
          </cell>
          <cell r="I51" t="str">
            <v/>
          </cell>
        </row>
        <row r="52">
          <cell r="A52">
            <v>0</v>
          </cell>
          <cell r="D52">
            <v>0</v>
          </cell>
          <cell r="I52" t="str">
            <v/>
          </cell>
        </row>
        <row r="53">
          <cell r="A53">
            <v>0</v>
          </cell>
          <cell r="D53">
            <v>0</v>
          </cell>
          <cell r="I53" t="str">
            <v/>
          </cell>
        </row>
        <row r="54">
          <cell r="A54">
            <v>0</v>
          </cell>
          <cell r="D54">
            <v>0</v>
          </cell>
          <cell r="I54" t="str">
            <v/>
          </cell>
        </row>
        <row r="55">
          <cell r="A55">
            <v>0</v>
          </cell>
          <cell r="D55">
            <v>0</v>
          </cell>
          <cell r="I55" t="str">
            <v/>
          </cell>
        </row>
        <row r="56">
          <cell r="A56">
            <v>0</v>
          </cell>
          <cell r="D56">
            <v>0</v>
          </cell>
          <cell r="I56" t="str">
            <v/>
          </cell>
        </row>
        <row r="57">
          <cell r="A57">
            <v>0</v>
          </cell>
          <cell r="D57">
            <v>0</v>
          </cell>
          <cell r="I57" t="str">
            <v/>
          </cell>
        </row>
        <row r="58">
          <cell r="A58">
            <v>0</v>
          </cell>
          <cell r="D58">
            <v>0</v>
          </cell>
          <cell r="I58" t="str">
            <v/>
          </cell>
        </row>
        <row r="59">
          <cell r="A59">
            <v>0</v>
          </cell>
          <cell r="D59">
            <v>0</v>
          </cell>
          <cell r="I59" t="str">
            <v/>
          </cell>
        </row>
        <row r="60">
          <cell r="A60">
            <v>0</v>
          </cell>
          <cell r="D60">
            <v>0</v>
          </cell>
          <cell r="I60" t="str">
            <v/>
          </cell>
        </row>
        <row r="61">
          <cell r="A61">
            <v>0</v>
          </cell>
          <cell r="D61">
            <v>0</v>
          </cell>
          <cell r="I61" t="str">
            <v/>
          </cell>
        </row>
        <row r="62">
          <cell r="A62">
            <v>0</v>
          </cell>
          <cell r="D62">
            <v>0</v>
          </cell>
          <cell r="I62" t="str">
            <v/>
          </cell>
        </row>
        <row r="63">
          <cell r="A63">
            <v>0</v>
          </cell>
          <cell r="D63">
            <v>0</v>
          </cell>
          <cell r="I63" t="str">
            <v/>
          </cell>
        </row>
        <row r="64">
          <cell r="A64">
            <v>0</v>
          </cell>
          <cell r="D64">
            <v>0</v>
          </cell>
          <cell r="I64" t="str">
            <v/>
          </cell>
        </row>
        <row r="65">
          <cell r="A65">
            <v>0</v>
          </cell>
          <cell r="D65">
            <v>0</v>
          </cell>
          <cell r="I65" t="str">
            <v/>
          </cell>
        </row>
        <row r="66">
          <cell r="A66">
            <v>0</v>
          </cell>
          <cell r="D66">
            <v>0</v>
          </cell>
          <cell r="I66" t="str">
            <v/>
          </cell>
        </row>
        <row r="67">
          <cell r="A67">
            <v>0</v>
          </cell>
          <cell r="D67">
            <v>0</v>
          </cell>
          <cell r="I67" t="str">
            <v/>
          </cell>
        </row>
        <row r="68">
          <cell r="A68">
            <v>0</v>
          </cell>
          <cell r="D68">
            <v>0</v>
          </cell>
          <cell r="I68" t="str">
            <v/>
          </cell>
        </row>
        <row r="69">
          <cell r="A69">
            <v>0</v>
          </cell>
          <cell r="D69">
            <v>0</v>
          </cell>
          <cell r="I69" t="str">
            <v/>
          </cell>
        </row>
        <row r="70">
          <cell r="A70">
            <v>0</v>
          </cell>
          <cell r="D70">
            <v>0</v>
          </cell>
          <cell r="I70" t="str">
            <v/>
          </cell>
        </row>
        <row r="71">
          <cell r="A71">
            <v>0</v>
          </cell>
          <cell r="D71">
            <v>0</v>
          </cell>
          <cell r="I71" t="str">
            <v/>
          </cell>
        </row>
        <row r="72">
          <cell r="A72">
            <v>0</v>
          </cell>
          <cell r="D72">
            <v>0</v>
          </cell>
          <cell r="I72" t="str">
            <v/>
          </cell>
        </row>
        <row r="73">
          <cell r="A73">
            <v>0</v>
          </cell>
          <cell r="D73">
            <v>0</v>
          </cell>
          <cell r="I73" t="str">
            <v/>
          </cell>
        </row>
        <row r="74">
          <cell r="A74">
            <v>0</v>
          </cell>
          <cell r="D74">
            <v>0</v>
          </cell>
          <cell r="I74" t="str">
            <v/>
          </cell>
        </row>
        <row r="75">
          <cell r="A75">
            <v>0</v>
          </cell>
          <cell r="D75">
            <v>0</v>
          </cell>
          <cell r="I75" t="str">
            <v/>
          </cell>
        </row>
        <row r="76">
          <cell r="A76">
            <v>0</v>
          </cell>
          <cell r="D76">
            <v>0</v>
          </cell>
          <cell r="I76" t="str">
            <v/>
          </cell>
        </row>
        <row r="77">
          <cell r="A77">
            <v>0</v>
          </cell>
          <cell r="D77">
            <v>0</v>
          </cell>
          <cell r="I77" t="str">
            <v/>
          </cell>
        </row>
        <row r="78">
          <cell r="A78">
            <v>0</v>
          </cell>
          <cell r="D78">
            <v>0</v>
          </cell>
          <cell r="I78" t="str">
            <v/>
          </cell>
        </row>
        <row r="79">
          <cell r="A79">
            <v>0</v>
          </cell>
          <cell r="D79">
            <v>0</v>
          </cell>
          <cell r="I79" t="str">
            <v/>
          </cell>
        </row>
        <row r="80">
          <cell r="A80">
            <v>0</v>
          </cell>
          <cell r="D80">
            <v>0</v>
          </cell>
          <cell r="I80" t="str">
            <v/>
          </cell>
        </row>
        <row r="81">
          <cell r="A81">
            <v>0</v>
          </cell>
          <cell r="D81">
            <v>0</v>
          </cell>
          <cell r="I81" t="str">
            <v/>
          </cell>
        </row>
        <row r="82">
          <cell r="A82">
            <v>0</v>
          </cell>
          <cell r="D82">
            <v>0</v>
          </cell>
          <cell r="I82" t="str">
            <v/>
          </cell>
        </row>
        <row r="83">
          <cell r="A83">
            <v>0</v>
          </cell>
          <cell r="D83">
            <v>0</v>
          </cell>
          <cell r="I83" t="str">
            <v/>
          </cell>
        </row>
        <row r="84">
          <cell r="A84">
            <v>0</v>
          </cell>
          <cell r="D84">
            <v>0</v>
          </cell>
          <cell r="I84" t="str">
            <v/>
          </cell>
        </row>
        <row r="85">
          <cell r="A85">
            <v>0</v>
          </cell>
          <cell r="D85">
            <v>0</v>
          </cell>
          <cell r="I85" t="str">
            <v/>
          </cell>
        </row>
        <row r="86">
          <cell r="A86">
            <v>0</v>
          </cell>
          <cell r="D86">
            <v>0</v>
          </cell>
          <cell r="I86" t="str">
            <v/>
          </cell>
        </row>
        <row r="87">
          <cell r="A87">
            <v>0</v>
          </cell>
          <cell r="D87">
            <v>0</v>
          </cell>
          <cell r="I87" t="str">
            <v/>
          </cell>
        </row>
        <row r="88">
          <cell r="A88">
            <v>0</v>
          </cell>
          <cell r="D88">
            <v>0</v>
          </cell>
          <cell r="I88" t="str">
            <v/>
          </cell>
        </row>
        <row r="89">
          <cell r="A89">
            <v>0</v>
          </cell>
          <cell r="D89">
            <v>0</v>
          </cell>
          <cell r="I89" t="str">
            <v/>
          </cell>
        </row>
        <row r="90">
          <cell r="A90">
            <v>0</v>
          </cell>
          <cell r="D90">
            <v>0</v>
          </cell>
          <cell r="I90" t="str">
            <v/>
          </cell>
        </row>
        <row r="91">
          <cell r="A91">
            <v>0</v>
          </cell>
          <cell r="D91">
            <v>0</v>
          </cell>
          <cell r="I91" t="str">
            <v/>
          </cell>
        </row>
        <row r="92">
          <cell r="A92">
            <v>0</v>
          </cell>
          <cell r="D92">
            <v>0</v>
          </cell>
          <cell r="I92" t="str">
            <v/>
          </cell>
        </row>
        <row r="93">
          <cell r="A93">
            <v>0</v>
          </cell>
          <cell r="D93">
            <v>0</v>
          </cell>
          <cell r="I93" t="str">
            <v/>
          </cell>
        </row>
        <row r="94">
          <cell r="A94">
            <v>0</v>
          </cell>
          <cell r="D94">
            <v>0</v>
          </cell>
          <cell r="I94" t="str">
            <v/>
          </cell>
        </row>
        <row r="95">
          <cell r="A95">
            <v>0</v>
          </cell>
          <cell r="D95">
            <v>0</v>
          </cell>
          <cell r="I95" t="str">
            <v/>
          </cell>
        </row>
        <row r="96">
          <cell r="A96">
            <v>0</v>
          </cell>
          <cell r="D96">
            <v>0</v>
          </cell>
          <cell r="I96" t="str">
            <v/>
          </cell>
        </row>
        <row r="97">
          <cell r="A97">
            <v>0</v>
          </cell>
          <cell r="D97">
            <v>0</v>
          </cell>
          <cell r="I97" t="str">
            <v/>
          </cell>
        </row>
        <row r="98">
          <cell r="A98">
            <v>0</v>
          </cell>
          <cell r="D98">
            <v>0</v>
          </cell>
          <cell r="I98" t="str">
            <v/>
          </cell>
        </row>
        <row r="99">
          <cell r="A99">
            <v>0</v>
          </cell>
          <cell r="D99">
            <v>0</v>
          </cell>
          <cell r="I99" t="str">
            <v/>
          </cell>
        </row>
        <row r="100">
          <cell r="A100">
            <v>0</v>
          </cell>
          <cell r="D100">
            <v>0</v>
          </cell>
          <cell r="I100" t="str">
            <v/>
          </cell>
        </row>
        <row r="101">
          <cell r="A101">
            <v>0</v>
          </cell>
          <cell r="D101">
            <v>0</v>
          </cell>
          <cell r="I101" t="str">
            <v/>
          </cell>
        </row>
        <row r="102">
          <cell r="A102">
            <v>0</v>
          </cell>
          <cell r="D102">
            <v>0</v>
          </cell>
          <cell r="I102" t="str">
            <v/>
          </cell>
        </row>
        <row r="103">
          <cell r="A103">
            <v>0</v>
          </cell>
          <cell r="D103">
            <v>0</v>
          </cell>
          <cell r="I103" t="str">
            <v/>
          </cell>
        </row>
        <row r="104">
          <cell r="A104">
            <v>0</v>
          </cell>
          <cell r="D104">
            <v>0</v>
          </cell>
          <cell r="I104" t="str">
            <v/>
          </cell>
        </row>
        <row r="105">
          <cell r="A105">
            <v>0</v>
          </cell>
          <cell r="D105">
            <v>0</v>
          </cell>
          <cell r="I105" t="str">
            <v/>
          </cell>
        </row>
        <row r="106">
          <cell r="A106">
            <v>0</v>
          </cell>
          <cell r="D106">
            <v>0</v>
          </cell>
          <cell r="I106" t="str">
            <v/>
          </cell>
        </row>
        <row r="107">
          <cell r="A107">
            <v>0</v>
          </cell>
          <cell r="D107">
            <v>0</v>
          </cell>
          <cell r="I107" t="str">
            <v/>
          </cell>
        </row>
        <row r="108">
          <cell r="A108">
            <v>0</v>
          </cell>
          <cell r="D108">
            <v>0</v>
          </cell>
          <cell r="I108" t="str">
            <v/>
          </cell>
        </row>
        <row r="109">
          <cell r="A109">
            <v>0</v>
          </cell>
          <cell r="D109">
            <v>0</v>
          </cell>
          <cell r="I109" t="str">
            <v/>
          </cell>
        </row>
        <row r="110">
          <cell r="A110">
            <v>0</v>
          </cell>
          <cell r="D110">
            <v>0</v>
          </cell>
          <cell r="I110" t="str">
            <v/>
          </cell>
        </row>
        <row r="111">
          <cell r="A111">
            <v>0</v>
          </cell>
          <cell r="D111">
            <v>0</v>
          </cell>
          <cell r="I111" t="str">
            <v/>
          </cell>
        </row>
        <row r="112">
          <cell r="A112">
            <v>0</v>
          </cell>
          <cell r="D112">
            <v>0</v>
          </cell>
          <cell r="I112" t="str">
            <v/>
          </cell>
        </row>
        <row r="113">
          <cell r="A113">
            <v>0</v>
          </cell>
          <cell r="D113">
            <v>0</v>
          </cell>
          <cell r="I113" t="str">
            <v/>
          </cell>
        </row>
        <row r="114">
          <cell r="A114">
            <v>0</v>
          </cell>
          <cell r="D114">
            <v>0</v>
          </cell>
          <cell r="I114" t="str">
            <v/>
          </cell>
        </row>
        <row r="115">
          <cell r="A115">
            <v>0</v>
          </cell>
          <cell r="D115">
            <v>0</v>
          </cell>
          <cell r="I115" t="str">
            <v/>
          </cell>
        </row>
        <row r="116">
          <cell r="A116">
            <v>0</v>
          </cell>
          <cell r="D116">
            <v>0</v>
          </cell>
          <cell r="I116" t="str">
            <v/>
          </cell>
        </row>
        <row r="117">
          <cell r="A117">
            <v>0</v>
          </cell>
          <cell r="D117">
            <v>0</v>
          </cell>
          <cell r="I117" t="str">
            <v/>
          </cell>
        </row>
        <row r="118">
          <cell r="A118">
            <v>0</v>
          </cell>
          <cell r="D118">
            <v>0</v>
          </cell>
          <cell r="I118" t="str">
            <v/>
          </cell>
        </row>
        <row r="119">
          <cell r="A119">
            <v>0</v>
          </cell>
          <cell r="D119">
            <v>0</v>
          </cell>
          <cell r="I119" t="str">
            <v/>
          </cell>
        </row>
        <row r="120">
          <cell r="A120">
            <v>0</v>
          </cell>
          <cell r="D120">
            <v>0</v>
          </cell>
          <cell r="I120" t="str">
            <v/>
          </cell>
        </row>
        <row r="121">
          <cell r="A121">
            <v>0</v>
          </cell>
          <cell r="D121">
            <v>0</v>
          </cell>
          <cell r="I121" t="str">
            <v/>
          </cell>
        </row>
        <row r="122">
          <cell r="A122">
            <v>0</v>
          </cell>
          <cell r="D122">
            <v>0</v>
          </cell>
          <cell r="I122" t="str">
            <v/>
          </cell>
        </row>
        <row r="123">
          <cell r="A123">
            <v>0</v>
          </cell>
          <cell r="D123">
            <v>0</v>
          </cell>
          <cell r="I123" t="str">
            <v/>
          </cell>
        </row>
        <row r="124">
          <cell r="A124">
            <v>0</v>
          </cell>
          <cell r="D124">
            <v>0</v>
          </cell>
          <cell r="I124" t="str">
            <v/>
          </cell>
        </row>
        <row r="125">
          <cell r="A125">
            <v>0</v>
          </cell>
          <cell r="D125">
            <v>0</v>
          </cell>
          <cell r="I125" t="str">
            <v/>
          </cell>
        </row>
        <row r="126">
          <cell r="A126">
            <v>0</v>
          </cell>
          <cell r="D126">
            <v>0</v>
          </cell>
          <cell r="I126" t="str">
            <v/>
          </cell>
        </row>
        <row r="127">
          <cell r="A127">
            <v>0</v>
          </cell>
          <cell r="D127">
            <v>0</v>
          </cell>
          <cell r="I127" t="str">
            <v/>
          </cell>
        </row>
        <row r="128">
          <cell r="A128">
            <v>0</v>
          </cell>
          <cell r="D128">
            <v>0</v>
          </cell>
          <cell r="I128" t="str">
            <v/>
          </cell>
        </row>
        <row r="129">
          <cell r="A129">
            <v>0</v>
          </cell>
          <cell r="D129">
            <v>0</v>
          </cell>
          <cell r="I129" t="str">
            <v/>
          </cell>
        </row>
        <row r="130">
          <cell r="A130">
            <v>0</v>
          </cell>
          <cell r="D130">
            <v>0</v>
          </cell>
          <cell r="I130" t="str">
            <v/>
          </cell>
        </row>
        <row r="131">
          <cell r="A131">
            <v>0</v>
          </cell>
          <cell r="D131">
            <v>0</v>
          </cell>
          <cell r="I131" t="str">
            <v/>
          </cell>
        </row>
        <row r="132">
          <cell r="A132">
            <v>0</v>
          </cell>
          <cell r="D132">
            <v>0</v>
          </cell>
          <cell r="I132" t="str">
            <v/>
          </cell>
        </row>
        <row r="133">
          <cell r="A133">
            <v>0</v>
          </cell>
          <cell r="D133">
            <v>0</v>
          </cell>
          <cell r="I133" t="str">
            <v/>
          </cell>
        </row>
        <row r="134">
          <cell r="A134">
            <v>0</v>
          </cell>
          <cell r="D134">
            <v>0</v>
          </cell>
          <cell r="I134" t="str">
            <v/>
          </cell>
        </row>
        <row r="135">
          <cell r="A135">
            <v>0</v>
          </cell>
          <cell r="D135">
            <v>0</v>
          </cell>
          <cell r="I135" t="str">
            <v/>
          </cell>
        </row>
        <row r="136">
          <cell r="A136">
            <v>0</v>
          </cell>
          <cell r="D136">
            <v>0</v>
          </cell>
          <cell r="I136" t="str">
            <v/>
          </cell>
        </row>
        <row r="137">
          <cell r="A137">
            <v>0</v>
          </cell>
          <cell r="D137">
            <v>0</v>
          </cell>
          <cell r="I137" t="str">
            <v/>
          </cell>
        </row>
        <row r="138">
          <cell r="A138">
            <v>0</v>
          </cell>
          <cell r="D138">
            <v>0</v>
          </cell>
          <cell r="I138" t="str">
            <v/>
          </cell>
        </row>
        <row r="139">
          <cell r="A139">
            <v>0</v>
          </cell>
          <cell r="D139">
            <v>0</v>
          </cell>
          <cell r="I139" t="str">
            <v/>
          </cell>
        </row>
        <row r="140">
          <cell r="A140">
            <v>0</v>
          </cell>
          <cell r="D140">
            <v>0</v>
          </cell>
          <cell r="I140" t="str">
            <v/>
          </cell>
        </row>
        <row r="141">
          <cell r="A141">
            <v>0</v>
          </cell>
          <cell r="D141">
            <v>0</v>
          </cell>
          <cell r="I141" t="str">
            <v/>
          </cell>
        </row>
        <row r="142">
          <cell r="A142">
            <v>0</v>
          </cell>
          <cell r="D142">
            <v>0</v>
          </cell>
          <cell r="I142" t="str">
            <v/>
          </cell>
        </row>
        <row r="143">
          <cell r="A143">
            <v>0</v>
          </cell>
          <cell r="D143">
            <v>0</v>
          </cell>
          <cell r="I143" t="str">
            <v/>
          </cell>
        </row>
        <row r="144">
          <cell r="A144">
            <v>0</v>
          </cell>
          <cell r="D144">
            <v>0</v>
          </cell>
          <cell r="I144" t="str">
            <v/>
          </cell>
        </row>
        <row r="145">
          <cell r="A145">
            <v>0</v>
          </cell>
          <cell r="D145">
            <v>0</v>
          </cell>
          <cell r="I145" t="str">
            <v/>
          </cell>
        </row>
        <row r="146">
          <cell r="A146">
            <v>0</v>
          </cell>
          <cell r="D146">
            <v>0</v>
          </cell>
          <cell r="I146" t="str">
            <v/>
          </cell>
        </row>
        <row r="147">
          <cell r="A147">
            <v>0</v>
          </cell>
          <cell r="D147">
            <v>0</v>
          </cell>
          <cell r="I147" t="str">
            <v/>
          </cell>
        </row>
        <row r="148">
          <cell r="A148">
            <v>0</v>
          </cell>
          <cell r="D148">
            <v>0</v>
          </cell>
          <cell r="I148" t="str">
            <v/>
          </cell>
        </row>
        <row r="149">
          <cell r="A149">
            <v>0</v>
          </cell>
          <cell r="D149">
            <v>0</v>
          </cell>
          <cell r="I149" t="str">
            <v/>
          </cell>
        </row>
        <row r="150">
          <cell r="A150">
            <v>0</v>
          </cell>
          <cell r="D150">
            <v>0</v>
          </cell>
          <cell r="I150" t="str">
            <v/>
          </cell>
        </row>
        <row r="151">
          <cell r="A151">
            <v>0</v>
          </cell>
          <cell r="D151">
            <v>0</v>
          </cell>
          <cell r="I151" t="str">
            <v/>
          </cell>
        </row>
        <row r="152">
          <cell r="A152">
            <v>0</v>
          </cell>
          <cell r="D152">
            <v>0</v>
          </cell>
          <cell r="I152" t="str">
            <v/>
          </cell>
        </row>
        <row r="153">
          <cell r="A153">
            <v>0</v>
          </cell>
          <cell r="D153">
            <v>0</v>
          </cell>
          <cell r="I153" t="str">
            <v/>
          </cell>
        </row>
        <row r="154">
          <cell r="A154">
            <v>0</v>
          </cell>
          <cell r="D154">
            <v>0</v>
          </cell>
          <cell r="I154" t="str">
            <v/>
          </cell>
        </row>
        <row r="155">
          <cell r="A155">
            <v>0</v>
          </cell>
          <cell r="D155">
            <v>0</v>
          </cell>
          <cell r="I155" t="str">
            <v/>
          </cell>
        </row>
        <row r="156">
          <cell r="A156">
            <v>0</v>
          </cell>
          <cell r="D156">
            <v>0</v>
          </cell>
          <cell r="I156" t="str">
            <v/>
          </cell>
        </row>
        <row r="157">
          <cell r="A157">
            <v>0</v>
          </cell>
          <cell r="D157">
            <v>0</v>
          </cell>
          <cell r="I157" t="str">
            <v/>
          </cell>
        </row>
        <row r="158">
          <cell r="A158">
            <v>0</v>
          </cell>
          <cell r="D158">
            <v>0</v>
          </cell>
          <cell r="I158" t="str">
            <v/>
          </cell>
        </row>
        <row r="159">
          <cell r="A159">
            <v>0</v>
          </cell>
          <cell r="D159">
            <v>0</v>
          </cell>
          <cell r="I159" t="str">
            <v/>
          </cell>
        </row>
        <row r="160">
          <cell r="A160">
            <v>0</v>
          </cell>
          <cell r="D160">
            <v>0</v>
          </cell>
          <cell r="I160" t="str">
            <v/>
          </cell>
        </row>
        <row r="161">
          <cell r="A161">
            <v>0</v>
          </cell>
          <cell r="D161">
            <v>0</v>
          </cell>
          <cell r="I161" t="str">
            <v/>
          </cell>
        </row>
        <row r="162">
          <cell r="A162">
            <v>0</v>
          </cell>
          <cell r="D162">
            <v>0</v>
          </cell>
          <cell r="I162" t="str">
            <v/>
          </cell>
        </row>
        <row r="163">
          <cell r="A163">
            <v>0</v>
          </cell>
          <cell r="D163">
            <v>0</v>
          </cell>
          <cell r="I163" t="str">
            <v/>
          </cell>
        </row>
        <row r="164">
          <cell r="A164">
            <v>0</v>
          </cell>
          <cell r="D164">
            <v>0</v>
          </cell>
          <cell r="I164" t="str">
            <v/>
          </cell>
        </row>
        <row r="165">
          <cell r="A165">
            <v>0</v>
          </cell>
          <cell r="D165">
            <v>0</v>
          </cell>
          <cell r="I165" t="str">
            <v/>
          </cell>
        </row>
        <row r="166">
          <cell r="A166">
            <v>0</v>
          </cell>
          <cell r="D166">
            <v>0</v>
          </cell>
          <cell r="I166" t="str">
            <v/>
          </cell>
        </row>
        <row r="167">
          <cell r="A167">
            <v>0</v>
          </cell>
          <cell r="D167">
            <v>0</v>
          </cell>
          <cell r="I167" t="str">
            <v/>
          </cell>
        </row>
        <row r="168">
          <cell r="A168">
            <v>0</v>
          </cell>
          <cell r="D168">
            <v>0</v>
          </cell>
          <cell r="I168" t="str">
            <v/>
          </cell>
        </row>
        <row r="169">
          <cell r="A169">
            <v>0</v>
          </cell>
          <cell r="D169">
            <v>0</v>
          </cell>
          <cell r="I169" t="str">
            <v/>
          </cell>
        </row>
        <row r="170">
          <cell r="A170">
            <v>0</v>
          </cell>
          <cell r="D170">
            <v>0</v>
          </cell>
          <cell r="I170" t="str">
            <v/>
          </cell>
        </row>
        <row r="171">
          <cell r="A171">
            <v>0</v>
          </cell>
          <cell r="D171">
            <v>0</v>
          </cell>
          <cell r="I171" t="str">
            <v/>
          </cell>
        </row>
        <row r="172">
          <cell r="A172">
            <v>0</v>
          </cell>
          <cell r="D172">
            <v>0</v>
          </cell>
          <cell r="I172" t="str">
            <v/>
          </cell>
        </row>
        <row r="173">
          <cell r="A173">
            <v>0</v>
          </cell>
          <cell r="D173">
            <v>0</v>
          </cell>
          <cell r="I173" t="str">
            <v/>
          </cell>
        </row>
        <row r="174">
          <cell r="A174">
            <v>0</v>
          </cell>
          <cell r="D174">
            <v>0</v>
          </cell>
          <cell r="I174" t="str">
            <v/>
          </cell>
        </row>
        <row r="175">
          <cell r="A175">
            <v>0</v>
          </cell>
          <cell r="D175">
            <v>0</v>
          </cell>
          <cell r="I175" t="str">
            <v/>
          </cell>
        </row>
        <row r="176">
          <cell r="A176">
            <v>0</v>
          </cell>
          <cell r="D176">
            <v>0</v>
          </cell>
          <cell r="I176" t="str">
            <v/>
          </cell>
        </row>
        <row r="177">
          <cell r="A177">
            <v>0</v>
          </cell>
          <cell r="D177">
            <v>0</v>
          </cell>
          <cell r="I177" t="str">
            <v/>
          </cell>
        </row>
        <row r="178">
          <cell r="A178">
            <v>0</v>
          </cell>
          <cell r="D178">
            <v>0</v>
          </cell>
          <cell r="I178" t="str">
            <v/>
          </cell>
        </row>
        <row r="179">
          <cell r="A179">
            <v>0</v>
          </cell>
          <cell r="D179">
            <v>0</v>
          </cell>
          <cell r="I179" t="str">
            <v/>
          </cell>
        </row>
        <row r="180">
          <cell r="A180">
            <v>0</v>
          </cell>
          <cell r="D180">
            <v>0</v>
          </cell>
          <cell r="I180" t="str">
            <v/>
          </cell>
        </row>
        <row r="181">
          <cell r="A181">
            <v>0</v>
          </cell>
          <cell r="D181">
            <v>0</v>
          </cell>
          <cell r="I181" t="str">
            <v/>
          </cell>
        </row>
        <row r="182">
          <cell r="A182">
            <v>0</v>
          </cell>
          <cell r="D182">
            <v>0</v>
          </cell>
          <cell r="I182" t="str">
            <v/>
          </cell>
        </row>
        <row r="183">
          <cell r="A183">
            <v>0</v>
          </cell>
          <cell r="D183">
            <v>0</v>
          </cell>
          <cell r="I183" t="str">
            <v/>
          </cell>
        </row>
        <row r="184">
          <cell r="A184">
            <v>0</v>
          </cell>
          <cell r="D184">
            <v>0</v>
          </cell>
          <cell r="I184" t="str">
            <v/>
          </cell>
        </row>
        <row r="185">
          <cell r="A185">
            <v>0</v>
          </cell>
          <cell r="D185">
            <v>0</v>
          </cell>
          <cell r="I185" t="str">
            <v/>
          </cell>
        </row>
        <row r="186">
          <cell r="A186">
            <v>0</v>
          </cell>
          <cell r="D186">
            <v>0</v>
          </cell>
          <cell r="I186" t="str">
            <v/>
          </cell>
        </row>
        <row r="187">
          <cell r="A187">
            <v>0</v>
          </cell>
          <cell r="D187">
            <v>0</v>
          </cell>
          <cell r="I187" t="str">
            <v/>
          </cell>
        </row>
        <row r="188">
          <cell r="A188">
            <v>0</v>
          </cell>
          <cell r="D188">
            <v>0</v>
          </cell>
          <cell r="I188" t="str">
            <v/>
          </cell>
        </row>
        <row r="189">
          <cell r="A189">
            <v>0</v>
          </cell>
          <cell r="D189">
            <v>0</v>
          </cell>
          <cell r="I189" t="str">
            <v/>
          </cell>
        </row>
        <row r="190">
          <cell r="A190">
            <v>0</v>
          </cell>
          <cell r="D190">
            <v>0</v>
          </cell>
          <cell r="I190" t="str">
            <v/>
          </cell>
        </row>
        <row r="191">
          <cell r="A191">
            <v>0</v>
          </cell>
          <cell r="D191">
            <v>0</v>
          </cell>
          <cell r="I191" t="str">
            <v/>
          </cell>
        </row>
        <row r="192">
          <cell r="A192">
            <v>0</v>
          </cell>
          <cell r="D192">
            <v>0</v>
          </cell>
          <cell r="I192" t="str">
            <v/>
          </cell>
        </row>
        <row r="193">
          <cell r="A193">
            <v>0</v>
          </cell>
          <cell r="D193">
            <v>0</v>
          </cell>
          <cell r="I193" t="str">
            <v/>
          </cell>
        </row>
        <row r="194">
          <cell r="A194">
            <v>0</v>
          </cell>
          <cell r="D194">
            <v>0</v>
          </cell>
          <cell r="I194" t="str">
            <v/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新北市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單說明"/>
      <sheetName val="表A1事業(基)"/>
      <sheetName val="表A2公私場所(基)"/>
      <sheetName val="表B定性"/>
      <sheetName val="表C1活動數據"/>
      <sheetName val="表C2定量"/>
      <sheetName val="表D1數據品質"/>
      <sheetName val="表D2不確定性"/>
      <sheetName val="表E統計表"/>
      <sheetName val="表F產品"/>
      <sheetName val="表G1單機組"/>
      <sheetName val="表G2複循環機組"/>
      <sheetName val="表G3多對多發電機組"/>
      <sheetName val="表H1單汽電設備"/>
      <sheetName val="表H2多對多汽電設備"/>
      <sheetName val="表H3焚化廠"/>
      <sheetName val="附表一、活動數據管理表"/>
      <sheetName val="附表二、排放係數管理表"/>
      <sheetName val="附表三、綜合排放係數管理表"/>
      <sheetName val="附表四、GWP表"/>
      <sheetName val="附件五、郵遞區號"/>
      <sheetName val="附件六、行業別、製程、設備及原燃物料代碼及名稱"/>
      <sheetName val="清單"/>
      <sheetName val="附件2.下拉選單"/>
      <sheetName val="1.基本資料表"/>
      <sheetName val="Sheet1"/>
      <sheetName val="附件2_下拉選單"/>
      <sheetName val="1_基本資料表"/>
      <sheetName val="附件2_下拉選單6"/>
      <sheetName val="1_基本資料表6"/>
      <sheetName val="附件2_下拉選單1"/>
      <sheetName val="1_基本資料表1"/>
      <sheetName val="附件2_下拉選單2"/>
      <sheetName val="1_基本資料表2"/>
      <sheetName val="附件2_下拉選單5"/>
      <sheetName val="1_基本資料表5"/>
      <sheetName val="附件2_下拉選單3"/>
      <sheetName val="1_基本資料表3"/>
      <sheetName val="附件2_下拉選單4"/>
      <sheetName val="1_基本資料表4"/>
      <sheetName val="附件2_下拉選單7"/>
      <sheetName val="1_基本資料表7"/>
      <sheetName val="附件2_下拉選單8"/>
      <sheetName val="1_基本資料表8"/>
      <sheetName val="附件2_下拉選單9"/>
      <sheetName val="1_基本資料表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65">
          <cell r="A65" t="str">
            <v>範疇1排放型式</v>
          </cell>
        </row>
        <row r="76">
          <cell r="A76" t="str">
            <v>鋼鐵業</v>
          </cell>
        </row>
        <row r="77">
          <cell r="A77" t="str">
            <v>水泥業</v>
          </cell>
        </row>
        <row r="78">
          <cell r="A78" t="str">
            <v>半導體業</v>
          </cell>
        </row>
        <row r="79">
          <cell r="A79" t="str">
            <v>光電業</v>
          </cell>
        </row>
      </sheetData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單說明"/>
      <sheetName val="表一"/>
      <sheetName val="表二"/>
      <sheetName val="表三"/>
      <sheetName val="表四"/>
      <sheetName val="表五"/>
      <sheetName val="表六"/>
      <sheetName val="表七"/>
      <sheetName val="表八"/>
      <sheetName val="表九"/>
      <sheetName val="附表一"/>
      <sheetName val="附表二"/>
      <sheetName val="附表三"/>
      <sheetName val="附表四"/>
      <sheetName val="附表五"/>
      <sheetName val="附表六"/>
      <sheetName val="附表七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單說明"/>
      <sheetName val="表一"/>
      <sheetName val="表二"/>
      <sheetName val="表三"/>
      <sheetName val="表四"/>
      <sheetName val="表五"/>
      <sheetName val="表六"/>
      <sheetName val="表七"/>
      <sheetName val="表八"/>
      <sheetName val="表九"/>
      <sheetName val="附表一"/>
      <sheetName val="附表二"/>
      <sheetName val="附表三"/>
      <sheetName val="附表四"/>
      <sheetName val="附表五"/>
      <sheetName val="附表六"/>
      <sheetName val="附表七"/>
    </sheetNames>
    <sheetDataSet>
      <sheetData sheetId="0"/>
      <sheetData sheetId="1"/>
      <sheetData sheetId="2"/>
      <sheetData sheetId="3"/>
      <sheetData sheetId="4"/>
      <sheetData sheetId="5">
        <row r="4">
          <cell r="L4" t="str">
            <v>CO2</v>
          </cell>
        </row>
      </sheetData>
      <sheetData sheetId="6">
        <row r="4">
          <cell r="R4" t="str">
            <v>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下拉式清單資料庫"/>
      <sheetName val="1-基本資料_"/>
      <sheetName val="2-定性盤查"/>
      <sheetName val="2_1-重大性準則"/>
      <sheetName val="3-定量盤查"/>
      <sheetName val="3_1活動數據"/>
      <sheetName val="3_2-排放係數"/>
      <sheetName val="4-數據品質管理"/>
      <sheetName val="5-不確定性之評估"/>
      <sheetName val="6-彙總表"/>
      <sheetName val="附表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基本資料 "/>
      <sheetName val="2-定性盤查"/>
      <sheetName val="2.1-重大性準則"/>
      <sheetName val="3-定量盤查"/>
      <sheetName val="3.1-活動數據"/>
      <sheetName val="3.2-排放係數"/>
      <sheetName val="3.3-冷媒設備清單"/>
      <sheetName val="4-數據品質管理"/>
      <sheetName val="5-不確定性之評估"/>
      <sheetName val="6-彙總表"/>
      <sheetName val="附表一"/>
      <sheetName val="下拉式清單資料庫"/>
      <sheetName val="含氟氣體之GWP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基本資料 "/>
      <sheetName val="2-定性盤查"/>
      <sheetName val="2.1-重大性準則"/>
      <sheetName val="3-定量盤查"/>
      <sheetName val="3.1-活動數據"/>
      <sheetName val="3.2-排放係數"/>
      <sheetName val="3.3-冷媒設備清單(冷氣、飲水機、冰箱)2019"/>
      <sheetName val="4-數據品質管理"/>
      <sheetName val="5-不確定性之評估"/>
      <sheetName val="6-彙總表"/>
      <sheetName val="附表一"/>
      <sheetName val="下拉式清單資料庫"/>
      <sheetName val="含氟氣體之GWP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 t="str">
            <v>CO2二氧化碳</v>
          </cell>
          <cell r="C2" t="str">
            <v>180014</v>
          </cell>
        </row>
        <row r="3">
          <cell r="B3" t="str">
            <v>SF6，六氟化硫</v>
          </cell>
          <cell r="C3" t="str">
            <v>180122</v>
          </cell>
        </row>
        <row r="4">
          <cell r="B4" t="str">
            <v>NF3，三氟化氮</v>
          </cell>
          <cell r="C4" t="str">
            <v>180123</v>
          </cell>
        </row>
        <row r="5">
          <cell r="B5" t="str">
            <v>CH4甲烷</v>
          </cell>
          <cell r="C5" t="str">
            <v>180177</v>
          </cell>
        </row>
        <row r="6">
          <cell r="B6" t="str">
            <v>N2O氧化亞氮</v>
          </cell>
          <cell r="C6" t="str">
            <v>GG1802</v>
          </cell>
        </row>
        <row r="7">
          <cell r="B7" t="str">
            <v>PFC-14，四氟化碳，CF4</v>
          </cell>
          <cell r="C7" t="str">
            <v>GG1803</v>
          </cell>
        </row>
        <row r="8">
          <cell r="B8" t="str">
            <v>PFC-116，六氟乙烷，C2F6</v>
          </cell>
          <cell r="C8" t="str">
            <v>GG1804</v>
          </cell>
        </row>
        <row r="9">
          <cell r="B9" t="str">
            <v>C6F14，全氟己烷</v>
          </cell>
          <cell r="C9" t="str">
            <v>GG1805</v>
          </cell>
        </row>
        <row r="10">
          <cell r="B10" t="str">
            <v>C5F12，全氟戊烷</v>
          </cell>
          <cell r="C10" t="str">
            <v>GG1806</v>
          </cell>
        </row>
        <row r="11">
          <cell r="B11" t="str">
            <v>C4F10，全氟丁烷</v>
          </cell>
          <cell r="C11" t="str">
            <v>GG1807</v>
          </cell>
        </row>
        <row r="12">
          <cell r="B12" t="str">
            <v>C4F8，八氟環丁烷</v>
          </cell>
          <cell r="C12" t="str">
            <v>GG1808</v>
          </cell>
        </row>
        <row r="13">
          <cell r="B13" t="str">
            <v>C3F8，全氟丙烷</v>
          </cell>
          <cell r="C13" t="str">
            <v>GG1809</v>
          </cell>
        </row>
        <row r="14">
          <cell r="B14" t="str">
            <v>R-417A，HFC-125/HFC-134a/HC-600 (46.6/50.0/3.4)</v>
          </cell>
          <cell r="C14" t="str">
            <v>GG1812</v>
          </cell>
        </row>
        <row r="15">
          <cell r="B15" t="str">
            <v>R-413A，PFC-218/HFC-134a/HC-600a (9.0/88.0/3.0)</v>
          </cell>
          <cell r="C15" t="str">
            <v>GG1813</v>
          </cell>
        </row>
        <row r="16">
          <cell r="B16" t="str">
            <v>R-410A，HFC-32/HFC-125 (50.0/50.0)</v>
          </cell>
          <cell r="C16" t="str">
            <v>GG1814</v>
          </cell>
        </row>
        <row r="17">
          <cell r="B17" t="str">
            <v>R-408A，HFC-125/HFC-143a/HCFC-22 (7.0/46.0/47.0)</v>
          </cell>
          <cell r="C17" t="str">
            <v>GG1815</v>
          </cell>
        </row>
        <row r="18">
          <cell r="B18" t="str">
            <v>R-407C，HFC-32/HFC-125/HFC-134a (23.0/25.0/52.0)</v>
          </cell>
          <cell r="C18" t="str">
            <v>GG1816</v>
          </cell>
        </row>
        <row r="19">
          <cell r="B19" t="str">
            <v>R-407B，HFC-32/HFC-125/HFC-134a (10.0/70.0/20.0)</v>
          </cell>
          <cell r="C19" t="str">
            <v>GG1817</v>
          </cell>
        </row>
        <row r="20">
          <cell r="B20" t="str">
            <v>R-407A，HFC-32/HFC-125/HFC-134a (20.0/40.0/40.0)</v>
          </cell>
          <cell r="C20" t="str">
            <v>GG1818</v>
          </cell>
        </row>
        <row r="21">
          <cell r="B21" t="str">
            <v>R-404A，HFC-125/HFC-143a/HFC-134a (44.0/52.0/4.0)</v>
          </cell>
          <cell r="C21" t="str">
            <v>GG1819</v>
          </cell>
        </row>
        <row r="22">
          <cell r="B22" t="str">
            <v>R-401B，HCFC-22/HFC-152a/HCFC-124 (61.0/11.0/28.0)</v>
          </cell>
          <cell r="C22" t="str">
            <v>GG1820</v>
          </cell>
        </row>
        <row r="23">
          <cell r="B23" t="str">
            <v>R-401A，HCFC-22/HFC-152a/HCFC-124 (53.0/13.0/34.0)</v>
          </cell>
          <cell r="C23" t="str">
            <v>GG1821</v>
          </cell>
        </row>
        <row r="24">
          <cell r="B24" t="str">
            <v>HFC-43-10mee，1.1.1.2.2.3.4.5.5.5-十氟戊烷，CF3CHFCHFCF2CF3</v>
          </cell>
          <cell r="C24" t="str">
            <v>GG1822</v>
          </cell>
        </row>
        <row r="25">
          <cell r="B25" t="str">
            <v>HFC-365mfc，1.1.1.3.3-五氟丁烷，CF3CH2CF2CH3</v>
          </cell>
          <cell r="C25" t="str">
            <v>GG1823</v>
          </cell>
        </row>
        <row r="26">
          <cell r="B26" t="str">
            <v>HFC-245fa，1.1.1.3.3-五氟丙烷，CHF2CH2CF3</v>
          </cell>
          <cell r="C26" t="str">
            <v>GG1824</v>
          </cell>
        </row>
        <row r="27">
          <cell r="B27" t="str">
            <v>HFC-245ca，1.1.2.2.3-五氟丙烷，CH2FCF2CHF2</v>
          </cell>
          <cell r="C27" t="str">
            <v>GG1825</v>
          </cell>
        </row>
        <row r="28">
          <cell r="B28" t="str">
            <v>HFC-236fa，1.1.1.3.3.3-六氟丙烷，C3H2F6</v>
          </cell>
          <cell r="C28" t="str">
            <v>GG1826</v>
          </cell>
        </row>
        <row r="29">
          <cell r="B29" t="str">
            <v>HFC-236ea，1.1.1.2.3.3-六氟丙烷，CHF2CHFCF3</v>
          </cell>
          <cell r="C29" t="str">
            <v>GG1827</v>
          </cell>
        </row>
        <row r="30">
          <cell r="B30" t="str">
            <v>HFC-236cb，1.1.1.2.2.3-六氟丙烷，CH2FCF2CF3</v>
          </cell>
          <cell r="C30" t="str">
            <v>GG1828</v>
          </cell>
        </row>
        <row r="31">
          <cell r="B31" t="str">
            <v>HFC-227ea，1.1.1.2.3.3.3-七氟丙烷，CF3CHFCF3</v>
          </cell>
          <cell r="C31" t="str">
            <v>GG1829</v>
          </cell>
        </row>
        <row r="32">
          <cell r="B32" t="str">
            <v>HFC-161，一氟乙烷，CH3CH2F</v>
          </cell>
          <cell r="C32" t="str">
            <v>GG1830</v>
          </cell>
        </row>
        <row r="33">
          <cell r="B33" t="str">
            <v>HFC-152a/R-152a，1.1-二氟乙烷，C2H4F2</v>
          </cell>
          <cell r="C33" t="str">
            <v>GG1831</v>
          </cell>
        </row>
        <row r="34">
          <cell r="B34" t="str">
            <v>HFC-152，1,2-二氟乙烷，CH2FCH2F</v>
          </cell>
          <cell r="C34" t="str">
            <v>GG1832</v>
          </cell>
        </row>
        <row r="35">
          <cell r="B35" t="str">
            <v>HFC-143a/R-143a，1.1.1-三氟乙烷，C2H3F3</v>
          </cell>
          <cell r="C35" t="str">
            <v>GG1833</v>
          </cell>
        </row>
        <row r="36">
          <cell r="B36" t="str">
            <v>HFC-143，1.1.2-三氟乙烷，CHF2CH2F</v>
          </cell>
          <cell r="C36" t="str">
            <v>GG1834</v>
          </cell>
        </row>
        <row r="37">
          <cell r="B37" t="str">
            <v>HFC-134a/R-134a，1.1.1.2-四氟乙烷，C2H2F4</v>
          </cell>
          <cell r="C37" t="str">
            <v>GG1835</v>
          </cell>
        </row>
        <row r="38">
          <cell r="B38" t="str">
            <v>HFC-134，1.1.2.2-四氟乙烷，C2H2F4</v>
          </cell>
          <cell r="C38" t="str">
            <v>GG1836</v>
          </cell>
        </row>
        <row r="39">
          <cell r="B39" t="str">
            <v>HFC-125/R-125，1.1.1.2.2-五氟乙烷，C2HF5</v>
          </cell>
          <cell r="C39" t="str">
            <v>GG1837</v>
          </cell>
        </row>
        <row r="40">
          <cell r="B40" t="str">
            <v>HFC-41一氟甲烷，CH3F</v>
          </cell>
          <cell r="C40" t="str">
            <v>GG1838</v>
          </cell>
        </row>
        <row r="41">
          <cell r="B41" t="str">
            <v>HFC-32/R-32二氟甲烷，CH2F2</v>
          </cell>
          <cell r="C41" t="str">
            <v>GG1839</v>
          </cell>
        </row>
        <row r="42">
          <cell r="B42" t="str">
            <v>HFC-23/R-23三氟甲烷，CHF3</v>
          </cell>
          <cell r="C42" t="str">
            <v>GG1840</v>
          </cell>
        </row>
        <row r="43">
          <cell r="B43" t="str">
            <v>HCFC-22，CHF2Cl</v>
          </cell>
          <cell r="C43" t="str">
            <v>GG1841</v>
          </cell>
        </row>
        <row r="44">
          <cell r="B44" t="str">
            <v>R-401C，HCFC-22/HFC-152a/HCFC-124 (33.0/15.0/52.0)</v>
          </cell>
          <cell r="C44" t="str">
            <v>GG1842</v>
          </cell>
        </row>
        <row r="45">
          <cell r="B45" t="str">
            <v>R-402A，HFC-125/HC-290/HCFC-22 (60.0/2.0/38.0)</v>
          </cell>
          <cell r="C45" t="str">
            <v>GG1843</v>
          </cell>
        </row>
        <row r="46">
          <cell r="B46" t="str">
            <v>R-402B，HFC-125/HC-290/HCFC-22 (38.0/2.0/60.0)</v>
          </cell>
          <cell r="C46" t="str">
            <v>GG1844</v>
          </cell>
        </row>
        <row r="47">
          <cell r="B47" t="str">
            <v>R-403A，HC-290/HCFC-22/PFC-218 (5.0/75.0/20.0)</v>
          </cell>
          <cell r="C47" t="str">
            <v>GG1845</v>
          </cell>
        </row>
        <row r="48">
          <cell r="B48" t="str">
            <v>R-403B，HC-290/HCFC-22/PFC-218 (5.0/56.0/39.0)</v>
          </cell>
          <cell r="C48" t="str">
            <v>GG1846</v>
          </cell>
        </row>
        <row r="49">
          <cell r="B49" t="str">
            <v>R-405A，HCFC-22/ HFC-152a/ HCFC-142b/PFC-318 (45.0/7.0/5.5/42.5)</v>
          </cell>
          <cell r="C49" t="str">
            <v>GG1847</v>
          </cell>
        </row>
        <row r="50">
          <cell r="B50" t="str">
            <v>R-406A，HCFC-22/HC-600a/HCFC-142b (55.0/14.0/41.0)</v>
          </cell>
          <cell r="C50" t="str">
            <v>GG1848</v>
          </cell>
        </row>
        <row r="51">
          <cell r="B51" t="str">
            <v>R-407D，HFC-32/HFC-125/HFC-134a (15.0/15.0/70.0)</v>
          </cell>
          <cell r="C51" t="str">
            <v>GG1849</v>
          </cell>
        </row>
        <row r="52">
          <cell r="B52" t="str">
            <v>R-407E，HFC-32/HFC-125/HFC-134a (25.0/15.0/60.0)</v>
          </cell>
          <cell r="C52" t="str">
            <v>GG1850</v>
          </cell>
        </row>
        <row r="53">
          <cell r="B53" t="str">
            <v>R-409A，HCFC-22/HCFC-124/HCFC-142b (60.0/25.0/15.0)</v>
          </cell>
          <cell r="C53" t="str">
            <v>GG1851</v>
          </cell>
        </row>
        <row r="54">
          <cell r="B54" t="str">
            <v>R-409B，HCFC-22/HCFC-124/HCFC-142b (65.0/25.0/10.0)</v>
          </cell>
          <cell r="C54" t="str">
            <v>GG1852</v>
          </cell>
        </row>
        <row r="55">
          <cell r="B55" t="str">
            <v>R-410B，HFC-32/HFC-125 (45.0/55.0)</v>
          </cell>
          <cell r="C55" t="str">
            <v>GG1853</v>
          </cell>
        </row>
        <row r="56">
          <cell r="B56" t="str">
            <v>R-411A，HC-1270/HCFC-22/HFC-152a (1.5/87.5/11.0)</v>
          </cell>
          <cell r="C56" t="str">
            <v>GG1854</v>
          </cell>
        </row>
        <row r="57">
          <cell r="B57" t="str">
            <v>R-411B，HC-1270/HCFC-22/HFC-152a (3.0/94.0/3.0)</v>
          </cell>
          <cell r="C57" t="str">
            <v>GG1855</v>
          </cell>
        </row>
        <row r="58">
          <cell r="B58" t="str">
            <v>R-411C，HC-1270/HCFC-22/HFC-152a (3.0/95.5/1.5)</v>
          </cell>
          <cell r="C58" t="str">
            <v>GG1856</v>
          </cell>
        </row>
        <row r="59">
          <cell r="B59" t="str">
            <v>R-412A，HCFC-22/PFC-218/HCFC-142b (70.0/5.0/25.0)</v>
          </cell>
          <cell r="C59" t="str">
            <v>GG1857</v>
          </cell>
        </row>
        <row r="60">
          <cell r="B60" t="str">
            <v>R-414A，HCFC-22/HCFC-124/HC-600a/HCFC-142b (51.0/28.5/4.0/16.5)</v>
          </cell>
          <cell r="C60" t="str">
            <v>GG1858</v>
          </cell>
        </row>
        <row r="61">
          <cell r="B61" t="str">
            <v>R-414B，HCFC-22/HCFC-124/HC-600a/HCFC-142b (50.0/39.0/1.5/9.5)</v>
          </cell>
          <cell r="C61" t="str">
            <v>GG1859</v>
          </cell>
        </row>
        <row r="62">
          <cell r="B62" t="str">
            <v>R-415A，HCFC-22/HFC-152a (82.0/18.0)</v>
          </cell>
          <cell r="C62" t="str">
            <v>GG1860</v>
          </cell>
        </row>
        <row r="63">
          <cell r="B63" t="str">
            <v>R-415B，HCFC-22/HFC-152a (25.0/75.0)</v>
          </cell>
          <cell r="C63" t="str">
            <v>GG1861</v>
          </cell>
        </row>
        <row r="64">
          <cell r="B64" t="str">
            <v>R-416A，HFC-134a/HCFC-124/HC-600 (59.0/39.5/1.5)</v>
          </cell>
          <cell r="C64" t="str">
            <v>GG1862</v>
          </cell>
        </row>
        <row r="65">
          <cell r="B65" t="str">
            <v>R-418A，HC-290/HCFC-22/HFC-152a (1.5/96.0/2.5)</v>
          </cell>
          <cell r="C65" t="str">
            <v>GG1863</v>
          </cell>
        </row>
        <row r="66">
          <cell r="B66" t="str">
            <v>R-419A，HFC-125/HFC-134a/HE-E170 (77.0/19.0/4.0)</v>
          </cell>
          <cell r="C66" t="str">
            <v>GG1864</v>
          </cell>
        </row>
        <row r="67">
          <cell r="B67" t="str">
            <v>R-420A，HFC-134a/HCFC-142b (88.0/12.0)</v>
          </cell>
          <cell r="C67" t="str">
            <v>GG1865</v>
          </cell>
        </row>
        <row r="68">
          <cell r="B68" t="str">
            <v>R-421A，HFC-125/HFC-134a (58.0/42.0)</v>
          </cell>
          <cell r="C68" t="str">
            <v>GG1866</v>
          </cell>
        </row>
        <row r="69">
          <cell r="B69" t="str">
            <v>R-421B，HFC-125/HFC-134a (85.0/15.0)</v>
          </cell>
          <cell r="C69" t="str">
            <v>GG1867</v>
          </cell>
        </row>
        <row r="70">
          <cell r="B70" t="str">
            <v>R-422A，HFC-125/HFC-134a/HC-600a (85.1/11.5/3.4)</v>
          </cell>
          <cell r="C70" t="str">
            <v>GG1868</v>
          </cell>
        </row>
        <row r="71">
          <cell r="B71" t="str">
            <v>R-422B，HFC-125/HFC-134a/HC-600a (55.0/42.0/3.0)</v>
          </cell>
          <cell r="C71" t="str">
            <v>GG1869</v>
          </cell>
        </row>
        <row r="72">
          <cell r="B72" t="str">
            <v>R-422C，HFC-125/HFC-134a/HC-600a (82.0/15.0/3.0)</v>
          </cell>
          <cell r="C72" t="str">
            <v>GG1870</v>
          </cell>
        </row>
        <row r="73">
          <cell r="B73" t="str">
            <v>R-500，CFC-12/HFC-152a (73.8/26.2)</v>
          </cell>
          <cell r="C73" t="str">
            <v>GG1871</v>
          </cell>
        </row>
        <row r="74">
          <cell r="B74" t="str">
            <v>R-501，HCFC-22/CFC-12 (75.0/25.0)</v>
          </cell>
          <cell r="C74" t="str">
            <v>GG1872</v>
          </cell>
        </row>
        <row r="75">
          <cell r="B75" t="str">
            <v>R-502，HCFC-22/CFC-115 (48.8/51.2)</v>
          </cell>
          <cell r="C75" t="str">
            <v>GG1873</v>
          </cell>
        </row>
        <row r="76">
          <cell r="B76" t="str">
            <v>R-503，HFC-23/CFC-13 (40.1/59.9)</v>
          </cell>
          <cell r="C76" t="str">
            <v>GG1874</v>
          </cell>
        </row>
        <row r="77">
          <cell r="B77" t="str">
            <v>R-504，HFC-32/CFC-115 (48.2/51.8)</v>
          </cell>
          <cell r="C77" t="str">
            <v>GG1875</v>
          </cell>
        </row>
        <row r="78">
          <cell r="B78" t="str">
            <v>R-505，CFC-12/HCFC-31 (78.0/22.0)</v>
          </cell>
          <cell r="C78" t="str">
            <v>GG1876</v>
          </cell>
        </row>
        <row r="79">
          <cell r="B79" t="str">
            <v>R-506，CFC-31/CFC-114 (55.1/44.9)</v>
          </cell>
          <cell r="C79" t="str">
            <v>GG1877</v>
          </cell>
        </row>
        <row r="80">
          <cell r="B80" t="str">
            <v>R-507A，HFC-125/HFC-143a (50.0/50.0)</v>
          </cell>
          <cell r="C80" t="str">
            <v>GG1878</v>
          </cell>
        </row>
        <row r="81">
          <cell r="B81" t="str">
            <v>R-508A，HFC-23/PFC-116 (39.0/61.0)</v>
          </cell>
          <cell r="C81" t="str">
            <v>GG1879</v>
          </cell>
        </row>
        <row r="82">
          <cell r="B82" t="str">
            <v>R-508B，HFC-23/PFC-116 (46.0/54.0)</v>
          </cell>
          <cell r="C82" t="str">
            <v>GG1880</v>
          </cell>
        </row>
        <row r="83">
          <cell r="B83" t="str">
            <v>R-509A，HCFC-22/PFC-218 (44.0/56.0)</v>
          </cell>
          <cell r="C83" t="str">
            <v>GG1881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workbookViewId="0">
      <selection activeCell="C11" sqref="C11:G11"/>
    </sheetView>
  </sheetViews>
  <sheetFormatPr defaultColWidth="9.1015625" defaultRowHeight="18"/>
  <cols>
    <col min="1" max="1" width="10.68359375" style="7" customWidth="1"/>
    <col min="2" max="2" width="13.68359375" style="7" customWidth="1"/>
    <col min="3" max="3" width="12.41796875" style="7" customWidth="1"/>
    <col min="4" max="4" width="15.20703125" style="7" customWidth="1"/>
    <col min="5" max="6" width="9.1015625" style="7"/>
    <col min="7" max="7" width="33.41796875" style="7" customWidth="1"/>
    <col min="8" max="16384" width="9.1015625" style="7"/>
  </cols>
  <sheetData>
    <row r="1" spans="1:7">
      <c r="A1" s="4" t="s">
        <v>76</v>
      </c>
      <c r="B1" s="5" t="s">
        <v>3600</v>
      </c>
      <c r="C1" s="4" t="s">
        <v>77</v>
      </c>
      <c r="D1" s="6">
        <v>45225</v>
      </c>
    </row>
    <row r="3" spans="1:7">
      <c r="A3" s="304" t="s">
        <v>78</v>
      </c>
      <c r="B3" s="304"/>
      <c r="C3" s="304"/>
      <c r="D3" s="304"/>
      <c r="E3" s="304"/>
      <c r="F3" s="304"/>
      <c r="G3" s="304"/>
    </row>
    <row r="4" spans="1:7">
      <c r="A4" s="304" t="s">
        <v>79</v>
      </c>
      <c r="B4" s="304"/>
      <c r="C4" s="306" t="s">
        <v>1715</v>
      </c>
      <c r="D4" s="307"/>
      <c r="E4" s="307"/>
      <c r="F4" s="307"/>
      <c r="G4" s="308"/>
    </row>
    <row r="5" spans="1:7">
      <c r="A5" s="304" t="s">
        <v>80</v>
      </c>
      <c r="B5" s="304"/>
      <c r="C5" s="306" t="s">
        <v>1716</v>
      </c>
      <c r="D5" s="307"/>
      <c r="E5" s="307"/>
      <c r="F5" s="307"/>
      <c r="G5" s="308"/>
    </row>
    <row r="6" spans="1:7">
      <c r="A6" s="304" t="s">
        <v>75</v>
      </c>
      <c r="B6" s="304"/>
      <c r="C6" s="306">
        <v>2022</v>
      </c>
      <c r="D6" s="307"/>
      <c r="E6" s="307"/>
      <c r="F6" s="307"/>
      <c r="G6" s="308"/>
    </row>
    <row r="7" spans="1:7">
      <c r="A7" s="309" t="s">
        <v>81</v>
      </c>
      <c r="B7" s="8" t="s">
        <v>82</v>
      </c>
      <c r="C7" s="306" t="s">
        <v>1717</v>
      </c>
      <c r="D7" s="307"/>
      <c r="E7" s="307"/>
      <c r="F7" s="307"/>
      <c r="G7" s="308"/>
    </row>
    <row r="8" spans="1:7">
      <c r="A8" s="309"/>
      <c r="B8" s="8" t="s">
        <v>83</v>
      </c>
      <c r="C8" s="306" t="s">
        <v>1718</v>
      </c>
      <c r="D8" s="307"/>
      <c r="E8" s="307"/>
      <c r="F8" s="307"/>
      <c r="G8" s="308"/>
    </row>
    <row r="9" spans="1:7">
      <c r="A9" s="304" t="s">
        <v>84</v>
      </c>
      <c r="B9" s="304"/>
      <c r="C9" s="310" t="s">
        <v>1719</v>
      </c>
      <c r="D9" s="311"/>
      <c r="E9" s="311"/>
      <c r="F9" s="311"/>
      <c r="G9" s="312"/>
    </row>
    <row r="10" spans="1:7">
      <c r="A10" s="313" t="s">
        <v>1237</v>
      </c>
      <c r="B10" s="314"/>
      <c r="C10" s="315" t="str">
        <f>VLOOKUP(C9,附表一!B2:C558,2,)</f>
        <v>農產品整理業</v>
      </c>
      <c r="D10" s="316" t="e">
        <f>VLOOKUP(#REF!,附表一!$B$2:$C$558,2,)</f>
        <v>#REF!</v>
      </c>
      <c r="E10" s="316" t="e">
        <f>VLOOKUP(#REF!,附表一!$B$2:$C$558,2,)</f>
        <v>#REF!</v>
      </c>
      <c r="F10" s="316" t="e">
        <f>VLOOKUP(#REF!,附表一!$B$2:$C$558,2,)</f>
        <v>#REF!</v>
      </c>
      <c r="G10" s="317" t="e">
        <f>VLOOKUP(A11,附表一!$B$2:$C$558,2,)</f>
        <v>#N/A</v>
      </c>
    </row>
    <row r="11" spans="1:7" ht="116.1" customHeight="1">
      <c r="A11" s="304" t="s">
        <v>85</v>
      </c>
      <c r="B11" s="304"/>
      <c r="C11" s="305" t="s">
        <v>1720</v>
      </c>
      <c r="D11" s="305"/>
      <c r="E11" s="305"/>
      <c r="F11" s="305"/>
      <c r="G11" s="305"/>
    </row>
    <row r="13" spans="1:7" customFormat="1" ht="15.4"/>
    <row r="14" spans="1:7" customFormat="1" ht="15.4"/>
    <row r="15" spans="1:7" customFormat="1" ht="15.4"/>
    <row r="16" spans="1:7" customFormat="1" ht="15.4"/>
    <row r="17" customFormat="1" ht="15.4"/>
    <row r="18" customFormat="1" ht="15.4"/>
    <row r="19" customFormat="1" ht="15.4"/>
    <row r="20" customFormat="1" ht="15.4"/>
    <row r="21" customFormat="1" ht="63.2" customHeight="1"/>
    <row r="22" customFormat="1" ht="15.4"/>
    <row r="23" customFormat="1" ht="15.4"/>
    <row r="24" customFormat="1" ht="15.4"/>
    <row r="25" customFormat="1" ht="15.4"/>
    <row r="26" customFormat="1" ht="15.4"/>
    <row r="27" customFormat="1" ht="15.4"/>
    <row r="28" customFormat="1" ht="15.4"/>
    <row r="29" customFormat="1" ht="15.4"/>
    <row r="30" customFormat="1" ht="15.4"/>
    <row r="31" customFormat="1" ht="15.4"/>
    <row r="32" customFormat="1" ht="15.4"/>
    <row r="33" customFormat="1" ht="15.4"/>
    <row r="34" customFormat="1" ht="15.4"/>
    <row r="35" customFormat="1" ht="15.4"/>
    <row r="36" customFormat="1" ht="15.4"/>
    <row r="37" customFormat="1" ht="15.4"/>
    <row r="38" customFormat="1" ht="15.4"/>
    <row r="39" customFormat="1" ht="15.4"/>
    <row r="40" customFormat="1" ht="15.4"/>
    <row r="41" customFormat="1" ht="15.4"/>
    <row r="42" customFormat="1" ht="15.4"/>
    <row r="43" customFormat="1" ht="15.4"/>
    <row r="44" customFormat="1" ht="15.4"/>
  </sheetData>
  <mergeCells count="16">
    <mergeCell ref="A11:B11"/>
    <mergeCell ref="C11:G11"/>
    <mergeCell ref="A3:G3"/>
    <mergeCell ref="A4:B4"/>
    <mergeCell ref="C4:G4"/>
    <mergeCell ref="A5:B5"/>
    <mergeCell ref="C5:G5"/>
    <mergeCell ref="A6:B6"/>
    <mergeCell ref="C6:G6"/>
    <mergeCell ref="A7:A8"/>
    <mergeCell ref="C7:G7"/>
    <mergeCell ref="C8:G8"/>
    <mergeCell ref="A9:B9"/>
    <mergeCell ref="C9:G9"/>
    <mergeCell ref="A10:B10"/>
    <mergeCell ref="C10:G10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N505"/>
  <sheetViews>
    <sheetView zoomScale="90" zoomScaleNormal="90" workbookViewId="0">
      <selection activeCell="L5" sqref="L5"/>
    </sheetView>
  </sheetViews>
  <sheetFormatPr defaultRowHeight="15.4"/>
  <cols>
    <col min="1" max="1" width="4.68359375" customWidth="1"/>
    <col min="3" max="3" width="23.1015625" customWidth="1"/>
    <col min="4" max="4" width="13.20703125" customWidth="1"/>
    <col min="5" max="5" width="18.68359375" customWidth="1"/>
    <col min="6" max="6" width="17" customWidth="1"/>
    <col min="7" max="7" width="23.41796875" customWidth="1"/>
    <col min="8" max="8" width="10.68359375" customWidth="1"/>
    <col min="9" max="9" width="25.5234375" style="1" customWidth="1"/>
    <col min="10" max="10" width="7.41796875" customWidth="1"/>
    <col min="11" max="11" width="13.1015625" customWidth="1"/>
    <col min="12" max="12" width="13.68359375" customWidth="1"/>
    <col min="13" max="13" width="7.89453125" customWidth="1"/>
  </cols>
  <sheetData>
    <row r="2" spans="2:14" ht="16.5" customHeight="1">
      <c r="B2" s="331" t="s">
        <v>59</v>
      </c>
      <c r="C2" s="331" t="s">
        <v>60</v>
      </c>
      <c r="D2" s="331" t="s">
        <v>70</v>
      </c>
      <c r="E2" s="331" t="s">
        <v>1258</v>
      </c>
      <c r="F2" s="355"/>
      <c r="G2" s="355"/>
      <c r="H2" s="355"/>
      <c r="I2" s="331" t="s">
        <v>1648</v>
      </c>
      <c r="J2" s="355"/>
      <c r="K2" s="331" t="s">
        <v>1258</v>
      </c>
      <c r="L2" s="355"/>
      <c r="M2" s="355"/>
      <c r="N2" s="356"/>
    </row>
    <row r="3" spans="2:14" ht="50.25" customHeight="1">
      <c r="B3" s="331"/>
      <c r="C3" s="331"/>
      <c r="D3" s="331"/>
      <c r="E3" s="47" t="s">
        <v>1265</v>
      </c>
      <c r="F3" s="47" t="s">
        <v>1256</v>
      </c>
      <c r="G3" s="47" t="s">
        <v>1257</v>
      </c>
      <c r="H3" s="47" t="s">
        <v>1259</v>
      </c>
      <c r="I3" s="47" t="s">
        <v>1260</v>
      </c>
      <c r="J3" s="47" t="s">
        <v>1261</v>
      </c>
      <c r="K3" s="47" t="s">
        <v>1262</v>
      </c>
      <c r="L3" s="47" t="s">
        <v>1658</v>
      </c>
      <c r="M3" s="47" t="s">
        <v>1263</v>
      </c>
      <c r="N3" s="47" t="s">
        <v>1264</v>
      </c>
    </row>
    <row r="4" spans="2:14" ht="30.75">
      <c r="B4" s="106">
        <f>IF('2-定性盤查'!A4&lt;&gt;"",'2-定性盤查'!A4,"")</f>
        <v>1</v>
      </c>
      <c r="C4" s="106" t="str">
        <f>IF('2-定性盤查'!C4&lt;&gt;"",'2-定性盤查'!C4,"")</f>
        <v>緊急發電機</v>
      </c>
      <c r="D4" s="106" t="str">
        <f>IF('2-定性盤查'!D4&lt;&gt;"",'2-定性盤查'!D4,"")</f>
        <v>柴油</v>
      </c>
      <c r="E4" s="168" t="s">
        <v>3599</v>
      </c>
      <c r="F4" s="131">
        <f>IF(E4&lt;&gt;"",IF(E4="連續量測",1,IF(E4="定期(間歇)量測",2,IF(E4="財務會計推估",3,IF(E4="自行評估",3,"0")))),"")</f>
        <v>2</v>
      </c>
      <c r="G4" s="172" t="s">
        <v>21</v>
      </c>
      <c r="H4" s="56">
        <f>IF(G4&lt;&gt;"",IF(G4="(1)有進行外部校正或有多組數據茲佐證者",1,IF(G4="(2)有進行內部校正或經過會計簽證等証明者",2,IF(G4="(3)未進行儀器校正或未進行紀錄彙整者",3,"0"))),"")</f>
        <v>1</v>
      </c>
      <c r="I4" s="164" t="s">
        <v>25</v>
      </c>
      <c r="J4" s="56">
        <f>IF(I4="1自廠發展係數/質量平衡所得係數",1,IF(I4="2同製程/設備經驗係數",1,IF(I4="3製造廠提供係數",2,IF(I4="4區域排放係數",2,IF(I4="5國家排放係數",3,IF(I4="6國際排放係數",3,""))))))</f>
        <v>3</v>
      </c>
      <c r="K4" s="131">
        <f>IF(D4&lt;&gt;"",F4*H4*J4,"")</f>
        <v>6</v>
      </c>
      <c r="L4" s="132" t="str">
        <f>IF('3-定量盤查'!AC9&lt;&gt;"",ROUND('3-定量盤查'!AC9,4),"")</f>
        <v/>
      </c>
      <c r="M4" s="133" t="str">
        <f>IF(K4="","",IF(K4&lt;10,"1",IF(19&gt;K4,"2",IF(K4&gt;=27,"3","-"))))</f>
        <v>1</v>
      </c>
      <c r="N4" s="133" t="str">
        <f>IF(K4="","",IF(L4="","",ROUND(K4*L4,2)))</f>
        <v/>
      </c>
    </row>
    <row r="5" spans="2:14" ht="30.75">
      <c r="B5" s="106">
        <f>IF('2-定性盤查'!A5&lt;&gt;"",'2-定性盤查'!A5,"")</f>
        <v>2</v>
      </c>
      <c r="C5" s="106" t="str">
        <f>IF('2-定性盤查'!C5&lt;&gt;"",'2-定性盤查'!C5,"")</f>
        <v>粗糠爐</v>
      </c>
      <c r="D5" s="106" t="str">
        <f>IF('2-定性盤查'!D5&lt;&gt;"",'2-定性盤查'!D5,"")</f>
        <v>稻殼</v>
      </c>
      <c r="E5" s="168" t="s">
        <v>3454</v>
      </c>
      <c r="F5" s="131">
        <f>IF(E5&lt;&gt;"",IF(E5="連續量測",1,IF(E5="定期(間歇)量測",2,IF(E5="財務會計推估",3,IF(E5="自行評估",3,"0")))),"")</f>
        <v>3</v>
      </c>
      <c r="G5" s="172" t="s">
        <v>22</v>
      </c>
      <c r="H5" s="56">
        <f>IF(G5&lt;&gt;"",IF(G5="(1)有進行外部校正或有多組數據茲佐證者",1,IF(G5="(2)有進行內部校正或經過會計簽證等証明者",2,IF(G5="(3)未進行儀器校正或未進行紀錄彙整者",3,"0"))),"")</f>
        <v>3</v>
      </c>
      <c r="I5" s="164" t="s">
        <v>28</v>
      </c>
      <c r="J5" s="56">
        <f>IF(I5="1自廠發展係數/質量平衡所得係數",1,IF(I5="2同製程/設備經驗係數",1,IF(I5="3製造廠提供係數",2,IF(I5="4區域排放係數",2,IF(I5="5國家排放係數",3,IF(I5="6國際排放係數",3,""))))))</f>
        <v>2</v>
      </c>
      <c r="K5" s="131">
        <f>IF(D5&lt;&gt;"",F5*H5*J5,"")</f>
        <v>18</v>
      </c>
      <c r="L5" s="132">
        <f>IF('3-定量盤查'!AC10&lt;&gt;"",ROUND('3-定量盤查'!AC10,4),"")</f>
        <v>2.3900000000000001E-2</v>
      </c>
      <c r="M5" s="133" t="str">
        <f t="shared" ref="M5:M23" si="0">IF(K5="","",IF(K5&lt;10,"1",IF(19&gt;K5,"2",IF(K5&gt;=27,"3","-"))))</f>
        <v>2</v>
      </c>
      <c r="N5" s="133">
        <f t="shared" ref="N5:N23" si="1">IF(K5="","",IF(L5="","",ROUND(K5*L5,2)))</f>
        <v>0.43</v>
      </c>
    </row>
    <row r="6" spans="2:14" ht="30.75">
      <c r="B6" s="106">
        <f>IF('2-定性盤查'!A6&lt;&gt;"",'2-定性盤查'!A6,"")</f>
        <v>3</v>
      </c>
      <c r="C6" s="106" t="str">
        <f>IF('2-定性盤查'!C6&lt;&gt;"",'2-定性盤查'!C6,"")</f>
        <v>化糞池逸散</v>
      </c>
      <c r="D6" s="106" t="str">
        <f>IF('2-定性盤查'!D6&lt;&gt;"",'2-定性盤查'!D6,"")</f>
        <v>化糞池</v>
      </c>
      <c r="E6" s="168" t="s">
        <v>3454</v>
      </c>
      <c r="F6" s="131">
        <f t="shared" ref="F6:F73" si="2">IF(E6&lt;&gt;"",IF(E6="連續量測",1,IF(E6="定期(間歇)量測",2,IF(E6="財務會計推估",3,IF(E6="自行評估",3,"0")))),"")</f>
        <v>3</v>
      </c>
      <c r="G6" s="226" t="s">
        <v>23</v>
      </c>
      <c r="H6" s="56">
        <f t="shared" ref="H6:H73" si="3">IF(G6&lt;&gt;"",IF(G6="(1)有進行外部校正或有多組數據茲佐證者",1,IF(G6="(2)有進行內部校正或經過會計簽證等証明者",2,IF(G6="(3)未進行儀器校正或未進行紀錄彙整者",3,"0"))),"")</f>
        <v>2</v>
      </c>
      <c r="I6" s="164" t="s">
        <v>25</v>
      </c>
      <c r="J6" s="56">
        <f t="shared" ref="J6:J73" si="4">IF(I6="1自廠發展係數/質量平衡所得係數",1,IF(I6="2同製程/設備經驗係數",1,IF(I6="3製造廠提供係數",2,IF(I6="4區域排放係數",2,IF(I6="5國家排放係數",3,IF(I6="6國際排放係數",3,""))))))</f>
        <v>3</v>
      </c>
      <c r="K6" s="131">
        <f t="shared" ref="K6:K73" si="5">IF(D6&lt;&gt;"",F6*H6*J6,"")</f>
        <v>18</v>
      </c>
      <c r="L6" s="132">
        <f>IF('3-定量盤查'!AC11&lt;&gt;"",ROUND('3-定量盤查'!AC11,4),"")</f>
        <v>1.8E-3</v>
      </c>
      <c r="M6" s="133" t="str">
        <f t="shared" si="0"/>
        <v>2</v>
      </c>
      <c r="N6" s="133">
        <f t="shared" si="1"/>
        <v>0.03</v>
      </c>
    </row>
    <row r="7" spans="2:14" ht="30.75">
      <c r="B7" s="106">
        <f>IF('2-定性盤查'!A7&lt;&gt;"",'2-定性盤查'!A7,"")</f>
        <v>4</v>
      </c>
      <c r="C7" s="106" t="str">
        <f>IF('2-定性盤查'!C7&lt;&gt;"",'2-定性盤查'!C7,"")</f>
        <v>公務車-汽油</v>
      </c>
      <c r="D7" s="106" t="str">
        <f>IF('2-定性盤查'!D7&lt;&gt;"",'2-定性盤查'!D7,"")</f>
        <v>汽油</v>
      </c>
      <c r="E7" s="168" t="s">
        <v>3599</v>
      </c>
      <c r="F7" s="131">
        <f t="shared" si="2"/>
        <v>2</v>
      </c>
      <c r="G7" s="226" t="s">
        <v>21</v>
      </c>
      <c r="H7" s="56">
        <f t="shared" si="3"/>
        <v>1</v>
      </c>
      <c r="I7" s="164" t="s">
        <v>25</v>
      </c>
      <c r="J7" s="56">
        <f t="shared" si="4"/>
        <v>3</v>
      </c>
      <c r="K7" s="131">
        <f t="shared" si="5"/>
        <v>6</v>
      </c>
      <c r="L7" s="132">
        <f>IF('3-定量盤查'!AC12&lt;&gt;"",ROUND('3-定量盤查'!AC12,4),"")</f>
        <v>2.7000000000000001E-3</v>
      </c>
      <c r="M7" s="133" t="str">
        <f t="shared" si="0"/>
        <v>1</v>
      </c>
      <c r="N7" s="133">
        <f t="shared" si="1"/>
        <v>0.02</v>
      </c>
    </row>
    <row r="8" spans="2:14" ht="30.75">
      <c r="B8" s="106">
        <f>IF('2-定性盤查'!A8&lt;&gt;"",'2-定性盤查'!A8,"")</f>
        <v>5</v>
      </c>
      <c r="C8" s="106" t="str">
        <f>IF('2-定性盤查'!C8&lt;&gt;"",'2-定性盤查'!C8,"")</f>
        <v>公務車-柴油</v>
      </c>
      <c r="D8" s="106" t="str">
        <f>IF('2-定性盤查'!D8&lt;&gt;"",'2-定性盤查'!D8,"")</f>
        <v>柴油</v>
      </c>
      <c r="E8" s="168" t="s">
        <v>3599</v>
      </c>
      <c r="F8" s="131">
        <f t="shared" si="2"/>
        <v>2</v>
      </c>
      <c r="G8" s="172" t="s">
        <v>21</v>
      </c>
      <c r="H8" s="56">
        <f t="shared" si="3"/>
        <v>1</v>
      </c>
      <c r="I8" s="164" t="s">
        <v>25</v>
      </c>
      <c r="J8" s="56">
        <f t="shared" si="4"/>
        <v>3</v>
      </c>
      <c r="K8" s="131">
        <f t="shared" si="5"/>
        <v>6</v>
      </c>
      <c r="L8" s="132">
        <f>IF('3-定量盤查'!AC13&lt;&gt;"",ROUND('3-定量盤查'!AC13,4),"")</f>
        <v>0.1171</v>
      </c>
      <c r="M8" s="133" t="str">
        <f t="shared" si="0"/>
        <v>1</v>
      </c>
      <c r="N8" s="133">
        <f t="shared" si="1"/>
        <v>0.7</v>
      </c>
    </row>
    <row r="9" spans="2:14" ht="30.75">
      <c r="B9" s="106">
        <f>IF('2-定性盤查'!A9&lt;&gt;"",'2-定性盤查'!A9,"")</f>
        <v>6</v>
      </c>
      <c r="C9" s="106" t="str">
        <f>IF('2-定性盤查'!C9&lt;&gt;"",'2-定性盤查'!C9,"")</f>
        <v>堆高機</v>
      </c>
      <c r="D9" s="106" t="str">
        <f>IF('2-定性盤查'!D9&lt;&gt;"",'2-定性盤查'!D9,"")</f>
        <v>柴油</v>
      </c>
      <c r="E9" s="168" t="s">
        <v>3599</v>
      </c>
      <c r="F9" s="131">
        <f t="shared" si="2"/>
        <v>2</v>
      </c>
      <c r="G9" s="172" t="s">
        <v>21</v>
      </c>
      <c r="H9" s="56">
        <f t="shared" si="3"/>
        <v>1</v>
      </c>
      <c r="I9" s="164" t="s">
        <v>25</v>
      </c>
      <c r="J9" s="56">
        <f t="shared" si="4"/>
        <v>3</v>
      </c>
      <c r="K9" s="131">
        <f t="shared" si="5"/>
        <v>6</v>
      </c>
      <c r="L9" s="132">
        <f>IF('3-定量盤查'!AC14&lt;&gt;"",ROUND('3-定量盤查'!AC14,4),"")</f>
        <v>2.0999999999999999E-3</v>
      </c>
      <c r="M9" s="133" t="str">
        <f t="shared" si="0"/>
        <v>1</v>
      </c>
      <c r="N9" s="133">
        <f t="shared" si="1"/>
        <v>0.01</v>
      </c>
    </row>
    <row r="10" spans="2:14" ht="30.75">
      <c r="B10" s="106">
        <f>IF('2-定性盤查'!A10&lt;&gt;"",'2-定性盤查'!A10,"")</f>
        <v>7</v>
      </c>
      <c r="C10" s="106" t="str">
        <f>IF('2-定性盤查'!C10&lt;&gt;"",'2-定性盤查'!C10,"")</f>
        <v>割草機</v>
      </c>
      <c r="D10" s="106" t="str">
        <f>IF('2-定性盤查'!D10&lt;&gt;"",'2-定性盤查'!D10,"")</f>
        <v>汽油</v>
      </c>
      <c r="E10" s="168" t="s">
        <v>3599</v>
      </c>
      <c r="F10" s="131">
        <f t="shared" ref="F10" si="6">IF(E10&lt;&gt;"",IF(E10="連續量測",1,IF(E10="定期(間歇)量測",2,IF(E10="財務會計推估",3,IF(E10="自行評估",3,"0")))),"")</f>
        <v>2</v>
      </c>
      <c r="G10" s="172" t="s">
        <v>21</v>
      </c>
      <c r="H10" s="56">
        <f t="shared" ref="H10" si="7">IF(G10&lt;&gt;"",IF(G10="(1)有進行外部校正或有多組數據茲佐證者",1,IF(G10="(2)有進行內部校正或經過會計簽證等証明者",2,IF(G10="(3)未進行儀器校正或未進行紀錄彙整者",3,"0"))),"")</f>
        <v>1</v>
      </c>
      <c r="I10" s="164" t="s">
        <v>25</v>
      </c>
      <c r="J10" s="56">
        <f t="shared" ref="J10" si="8">IF(I10="1自廠發展係數/質量平衡所得係數",1,IF(I10="2同製程/設備經驗係數",1,IF(I10="3製造廠提供係數",2,IF(I10="4區域排放係數",2,IF(I10="5國家排放係數",3,IF(I10="6國際排放係數",3,""))))))</f>
        <v>3</v>
      </c>
      <c r="K10" s="131">
        <f t="shared" ref="K10" si="9">IF(D10&lt;&gt;"",F10*H10*J10,"")</f>
        <v>6</v>
      </c>
      <c r="L10" s="132">
        <f>IF('3-定量盤查'!AC15&lt;&gt;"",ROUND('3-定量盤查'!AC15,4),"")</f>
        <v>0</v>
      </c>
      <c r="M10" s="133" t="str">
        <f t="shared" si="0"/>
        <v>1</v>
      </c>
      <c r="N10" s="133">
        <f t="shared" si="1"/>
        <v>0</v>
      </c>
    </row>
    <row r="11" spans="2:14" ht="30.75">
      <c r="B11" s="106">
        <f>IF('2-定性盤查'!A11&lt;&gt;"",'2-定性盤查'!A11,"")</f>
        <v>8</v>
      </c>
      <c r="C11" s="106" t="str">
        <f>IF('2-定性盤查'!C11&lt;&gt;"",'2-定性盤查'!C11,"")</f>
        <v>冷氣機</v>
      </c>
      <c r="D11" s="106" t="str">
        <f>IF('2-定性盤查'!D11&lt;&gt;"",'2-定性盤查'!D11,"")</f>
        <v>R32</v>
      </c>
      <c r="E11" s="168" t="s">
        <v>3454</v>
      </c>
      <c r="F11" s="131">
        <f t="shared" si="2"/>
        <v>3</v>
      </c>
      <c r="G11" s="172" t="s">
        <v>23</v>
      </c>
      <c r="H11" s="56">
        <f t="shared" si="3"/>
        <v>2</v>
      </c>
      <c r="I11" s="164" t="s">
        <v>26</v>
      </c>
      <c r="J11" s="56">
        <f t="shared" si="4"/>
        <v>1</v>
      </c>
      <c r="K11" s="131">
        <f t="shared" si="5"/>
        <v>6</v>
      </c>
      <c r="L11" s="132">
        <f>IF('3-定量盤查'!AC16&lt;&gt;"",ROUND('3-定量盤查'!AC16,4),"")</f>
        <v>1.6000000000000001E-3</v>
      </c>
      <c r="M11" s="133" t="str">
        <f t="shared" si="0"/>
        <v>1</v>
      </c>
      <c r="N11" s="133">
        <f t="shared" si="1"/>
        <v>0.01</v>
      </c>
    </row>
    <row r="12" spans="2:14" ht="30.75">
      <c r="B12" s="106">
        <f>IF('2-定性盤查'!A12&lt;&gt;"",'2-定性盤查'!A12,"")</f>
        <v>9</v>
      </c>
      <c r="C12" s="106" t="str">
        <f>IF('2-定性盤查'!C12&lt;&gt;"",'2-定性盤查'!C12,"")</f>
        <v>冰箱</v>
      </c>
      <c r="D12" s="106" t="str">
        <f>IF('2-定性盤查'!D12&lt;&gt;"",'2-定性盤查'!D12,"")</f>
        <v>R134a</v>
      </c>
      <c r="E12" s="168" t="s">
        <v>3454</v>
      </c>
      <c r="F12" s="131">
        <f t="shared" ref="F12" si="10">IF(E12&lt;&gt;"",IF(E12="連續量測",1,IF(E12="定期(間歇)量測",2,IF(E12="財務會計推估",3,IF(E12="自行評估",3,"0")))),"")</f>
        <v>3</v>
      </c>
      <c r="G12" s="172" t="s">
        <v>23</v>
      </c>
      <c r="H12" s="56">
        <f t="shared" ref="H12" si="11">IF(G12&lt;&gt;"",IF(G12="(1)有進行外部校正或有多組數據茲佐證者",1,IF(G12="(2)有進行內部校正或經過會計簽證等証明者",2,IF(G12="(3)未進行儀器校正或未進行紀錄彙整者",3,"0"))),"")</f>
        <v>2</v>
      </c>
      <c r="I12" s="164" t="s">
        <v>26</v>
      </c>
      <c r="J12" s="56">
        <f t="shared" ref="J12" si="12">IF(I12="1自廠發展係數/質量平衡所得係數",1,IF(I12="2同製程/設備經驗係數",1,IF(I12="3製造廠提供係數",2,IF(I12="4區域排放係數",2,IF(I12="5國家排放係數",3,IF(I12="6國際排放係數",3,""))))))</f>
        <v>1</v>
      </c>
      <c r="K12" s="131">
        <f t="shared" ref="K12" si="13">IF(D12&lt;&gt;"",F12*H12*J12,"")</f>
        <v>6</v>
      </c>
      <c r="L12" s="132">
        <f>IF('3-定量盤查'!AC17&lt;&gt;"",ROUND('3-定量盤查'!AC17,4),"")</f>
        <v>0</v>
      </c>
      <c r="M12" s="133" t="str">
        <f t="shared" si="0"/>
        <v>1</v>
      </c>
      <c r="N12" s="133">
        <f t="shared" si="1"/>
        <v>0</v>
      </c>
    </row>
    <row r="13" spans="2:14" ht="30.75">
      <c r="B13" s="106">
        <f>IF('2-定性盤查'!A13&lt;&gt;"",'2-定性盤查'!A13,"")</f>
        <v>10</v>
      </c>
      <c r="C13" s="106" t="str">
        <f>IF('2-定性盤查'!C13&lt;&gt;"",'2-定性盤查'!C13,"")</f>
        <v>飲水機</v>
      </c>
      <c r="D13" s="106" t="str">
        <f>IF('2-定性盤查'!D13&lt;&gt;"",'2-定性盤查'!D13,"")</f>
        <v>R134a</v>
      </c>
      <c r="E13" s="168" t="s">
        <v>3454</v>
      </c>
      <c r="F13" s="131">
        <f t="shared" ref="F13:F16" si="14">IF(E13&lt;&gt;"",IF(E13="連續量測",1,IF(E13="定期(間歇)量測",2,IF(E13="財務會計推估",3,IF(E13="自行評估",3,"0")))),"")</f>
        <v>3</v>
      </c>
      <c r="G13" s="172" t="s">
        <v>23</v>
      </c>
      <c r="H13" s="56">
        <f t="shared" ref="H13:H15" si="15">IF(G13&lt;&gt;"",IF(G13="(1)有進行外部校正或有多組數據茲佐證者",1,IF(G13="(2)有進行內部校正或經過會計簽證等証明者",2,IF(G13="(3)未進行儀器校正或未進行紀錄彙整者",3,"0"))),"")</f>
        <v>2</v>
      </c>
      <c r="I13" s="164" t="s">
        <v>26</v>
      </c>
      <c r="J13" s="56">
        <f t="shared" ref="J13:J15" si="16">IF(I13="1自廠發展係數/質量平衡所得係數",1,IF(I13="2同製程/設備經驗係數",1,IF(I13="3製造廠提供係數",2,IF(I13="4區域排放係數",2,IF(I13="5國家排放係數",3,IF(I13="6國際排放係數",3,""))))))</f>
        <v>1</v>
      </c>
      <c r="K13" s="131">
        <f t="shared" ref="K13:K15" si="17">IF(D13&lt;&gt;"",F13*H13*J13,"")</f>
        <v>6</v>
      </c>
      <c r="L13" s="132">
        <f>IF('3-定量盤查'!AC18&lt;&gt;"",ROUND('3-定量盤查'!AC18,4),"")</f>
        <v>0</v>
      </c>
      <c r="M13" s="133" t="str">
        <f t="shared" si="0"/>
        <v>1</v>
      </c>
      <c r="N13" s="133">
        <f t="shared" si="1"/>
        <v>0</v>
      </c>
    </row>
    <row r="14" spans="2:14" ht="30.75">
      <c r="B14" s="106">
        <f>IF('2-定性盤查'!A14&lt;&gt;"",'2-定性盤查'!A14,"")</f>
        <v>11</v>
      </c>
      <c r="C14" s="106" t="str">
        <f>IF('2-定性盤查'!C14&lt;&gt;"",'2-定性盤查'!C14,"")</f>
        <v>冷凍式乾燥機</v>
      </c>
      <c r="D14" s="106" t="str">
        <f>IF('2-定性盤查'!D14&lt;&gt;"",'2-定性盤查'!D14,"")</f>
        <v>R134a</v>
      </c>
      <c r="E14" s="168" t="s">
        <v>3454</v>
      </c>
      <c r="F14" s="131">
        <f t="shared" si="14"/>
        <v>3</v>
      </c>
      <c r="G14" s="172" t="s">
        <v>23</v>
      </c>
      <c r="H14" s="56">
        <f t="shared" si="15"/>
        <v>2</v>
      </c>
      <c r="I14" s="164" t="s">
        <v>26</v>
      </c>
      <c r="J14" s="56">
        <f t="shared" si="16"/>
        <v>1</v>
      </c>
      <c r="K14" s="131">
        <f t="shared" si="17"/>
        <v>6</v>
      </c>
      <c r="L14" s="132">
        <f>IF('3-定量盤查'!AC19&lt;&gt;"",ROUND('3-定量盤查'!AC19,4),"")</f>
        <v>2.9999999999999997E-4</v>
      </c>
      <c r="M14" s="133" t="str">
        <f t="shared" si="0"/>
        <v>1</v>
      </c>
      <c r="N14" s="133">
        <f t="shared" si="1"/>
        <v>0</v>
      </c>
    </row>
    <row r="15" spans="2:14" ht="30.75">
      <c r="B15" s="106">
        <f>IF('2-定性盤查'!A15&lt;&gt;"",'2-定性盤查'!A15,"")</f>
        <v>12</v>
      </c>
      <c r="C15" s="106" t="str">
        <f>IF('2-定性盤查'!C15&lt;&gt;"",'2-定性盤查'!C15,"")</f>
        <v>冷氣機</v>
      </c>
      <c r="D15" s="106" t="str">
        <f>IF('2-定性盤查'!D15&lt;&gt;"",'2-定性盤查'!D15,"")</f>
        <v>R410a</v>
      </c>
      <c r="E15" s="168" t="s">
        <v>3454</v>
      </c>
      <c r="F15" s="131">
        <f t="shared" si="14"/>
        <v>3</v>
      </c>
      <c r="G15" s="172" t="s">
        <v>23</v>
      </c>
      <c r="H15" s="56">
        <f t="shared" si="15"/>
        <v>2</v>
      </c>
      <c r="I15" s="164" t="s">
        <v>26</v>
      </c>
      <c r="J15" s="56">
        <f t="shared" si="16"/>
        <v>1</v>
      </c>
      <c r="K15" s="131">
        <f t="shared" si="17"/>
        <v>6</v>
      </c>
      <c r="L15" s="132">
        <f>IF('3-定量盤查'!AC20&lt;&gt;"",ROUND('3-定量盤查'!AC20,4),"")</f>
        <v>6.9999999999999999E-4</v>
      </c>
      <c r="M15" s="133" t="str">
        <f t="shared" si="0"/>
        <v>1</v>
      </c>
      <c r="N15" s="133">
        <f t="shared" si="1"/>
        <v>0</v>
      </c>
    </row>
    <row r="16" spans="2:14" ht="30.75">
      <c r="B16" s="106">
        <f>IF('2-定性盤查'!A16&lt;&gt;"",'2-定性盤查'!A16,"")</f>
        <v>13</v>
      </c>
      <c r="C16" s="106" t="str">
        <f>IF('2-定性盤查'!C16&lt;&gt;"",'2-定性盤查'!C16,"")</f>
        <v>車用冷媒</v>
      </c>
      <c r="D16" s="106" t="str">
        <f>IF('2-定性盤查'!D16&lt;&gt;"",'2-定性盤查'!D16,"")</f>
        <v>R134a</v>
      </c>
      <c r="E16" s="168" t="s">
        <v>3454</v>
      </c>
      <c r="F16" s="131">
        <f t="shared" si="14"/>
        <v>3</v>
      </c>
      <c r="G16" s="172" t="s">
        <v>23</v>
      </c>
      <c r="H16" s="56">
        <f t="shared" ref="H16" si="18">IF(G16&lt;&gt;"",IF(G16="(1)有進行外部校正或有多組數據茲佐證者",1,IF(G16="(2)有進行內部校正或經過會計簽證等証明者",2,IF(G16="(3)未進行儀器校正或未進行紀錄彙整者",3,"0"))),"")</f>
        <v>2</v>
      </c>
      <c r="I16" s="164" t="s">
        <v>26</v>
      </c>
      <c r="J16" s="56">
        <f t="shared" ref="J16" si="19">IF(I16="1自廠發展係數/質量平衡所得係數",1,IF(I16="2同製程/設備經驗係數",1,IF(I16="3製造廠提供係數",2,IF(I16="4區域排放係數",2,IF(I16="5國家排放係數",3,IF(I16="6國際排放係數",3,""))))))</f>
        <v>1</v>
      </c>
      <c r="K16" s="131">
        <f t="shared" ref="K16" si="20">IF(D16&lt;&gt;"",F16*H16*J16,"")</f>
        <v>6</v>
      </c>
      <c r="L16" s="132">
        <f>IF('3-定量盤查'!AC21&lt;&gt;"",ROUND('3-定量盤查'!AC21,4),"")</f>
        <v>1.8E-3</v>
      </c>
      <c r="M16" s="133" t="str">
        <f t="shared" si="0"/>
        <v>1</v>
      </c>
      <c r="N16" s="133">
        <f t="shared" si="1"/>
        <v>0.01</v>
      </c>
    </row>
    <row r="17" spans="2:14" ht="30.75">
      <c r="B17" s="106">
        <f>IF('2-定性盤查'!A17&lt;&gt;"",'2-定性盤查'!A17,"")</f>
        <v>14</v>
      </c>
      <c r="C17" s="106" t="str">
        <f>IF('2-定性盤查'!C17&lt;&gt;"",'2-定性盤查'!C17,"")</f>
        <v>外購電力</v>
      </c>
      <c r="D17" s="106" t="str">
        <f>IF('2-定性盤查'!D17&lt;&gt;"",'2-定性盤查'!D17,"")</f>
        <v>電力</v>
      </c>
      <c r="E17" s="168" t="s">
        <v>15</v>
      </c>
      <c r="F17" s="131">
        <f t="shared" si="2"/>
        <v>1</v>
      </c>
      <c r="G17" s="172" t="s">
        <v>21</v>
      </c>
      <c r="H17" s="56">
        <f t="shared" si="3"/>
        <v>1</v>
      </c>
      <c r="I17" s="164" t="s">
        <v>25</v>
      </c>
      <c r="J17" s="56">
        <f t="shared" si="4"/>
        <v>3</v>
      </c>
      <c r="K17" s="131">
        <f t="shared" si="5"/>
        <v>3</v>
      </c>
      <c r="L17" s="132">
        <f>IF('3-定量盤查'!AC22&lt;&gt;"",ROUND('3-定量盤查'!AC22,4),"")</f>
        <v>0.50560000000000005</v>
      </c>
      <c r="M17" s="133" t="str">
        <f t="shared" si="0"/>
        <v>1</v>
      </c>
      <c r="N17" s="133">
        <f t="shared" si="1"/>
        <v>1.52</v>
      </c>
    </row>
    <row r="18" spans="2:14" ht="30.75">
      <c r="B18" s="106">
        <f>IF('2-定性盤查'!A18&lt;&gt;"",'2-定性盤查'!A18,"")</f>
        <v>15</v>
      </c>
      <c r="C18" s="106" t="str">
        <f>IF('2-定性盤查'!C18&lt;&gt;"",'2-定性盤查'!C18,"")</f>
        <v>上游原物料運輸及配送</v>
      </c>
      <c r="D18" s="106" t="str">
        <f>IF('2-定性盤查'!D18&lt;&gt;"",'2-定性盤查'!D18,"")</f>
        <v>小貨車</v>
      </c>
      <c r="E18" s="168" t="s">
        <v>3454</v>
      </c>
      <c r="F18" s="131">
        <f t="shared" si="2"/>
        <v>3</v>
      </c>
      <c r="G18" s="172" t="s">
        <v>23</v>
      </c>
      <c r="H18" s="56">
        <f t="shared" si="3"/>
        <v>2</v>
      </c>
      <c r="I18" s="164" t="s">
        <v>25</v>
      </c>
      <c r="J18" s="56">
        <f t="shared" si="4"/>
        <v>3</v>
      </c>
      <c r="K18" s="131">
        <f t="shared" si="5"/>
        <v>18</v>
      </c>
      <c r="L18" s="132">
        <f>IF('3-定量盤查'!AC23&lt;&gt;"",ROUND('3-定量盤查'!AC23,4),"")</f>
        <v>8.5699999999999998E-2</v>
      </c>
      <c r="M18" s="133" t="str">
        <f t="shared" si="0"/>
        <v>2</v>
      </c>
      <c r="N18" s="133">
        <f t="shared" si="1"/>
        <v>1.54</v>
      </c>
    </row>
    <row r="19" spans="2:14" ht="30.75">
      <c r="B19" s="106">
        <f>IF('2-定性盤查'!A19&lt;&gt;"",'2-定性盤查'!A19,"")</f>
        <v>16</v>
      </c>
      <c r="C19" s="106" t="str">
        <f>IF('2-定性盤查'!C19&lt;&gt;"",'2-定性盤查'!C19,"")</f>
        <v>下游運輸及輸配</v>
      </c>
      <c r="D19" s="106" t="str">
        <f>IF('2-定性盤查'!D19&lt;&gt;"",'2-定性盤查'!D19,"")</f>
        <v>小貨車</v>
      </c>
      <c r="E19" s="168" t="s">
        <v>3454</v>
      </c>
      <c r="F19" s="131">
        <f t="shared" si="2"/>
        <v>3</v>
      </c>
      <c r="G19" s="172" t="s">
        <v>23</v>
      </c>
      <c r="H19" s="56">
        <f t="shared" si="3"/>
        <v>2</v>
      </c>
      <c r="I19" s="164" t="s">
        <v>25</v>
      </c>
      <c r="J19" s="56">
        <f t="shared" si="4"/>
        <v>3</v>
      </c>
      <c r="K19" s="131">
        <f t="shared" si="5"/>
        <v>18</v>
      </c>
      <c r="L19" s="132">
        <f>IF('3-定量盤查'!AC24&lt;&gt;"",ROUND('3-定量盤查'!AC24,4),"")</f>
        <v>2.8999999999999998E-3</v>
      </c>
      <c r="M19" s="133" t="str">
        <f t="shared" si="0"/>
        <v>2</v>
      </c>
      <c r="N19" s="133">
        <f t="shared" si="1"/>
        <v>0.05</v>
      </c>
    </row>
    <row r="20" spans="2:14" ht="30.75">
      <c r="B20" s="106">
        <f>IF('2-定性盤查'!A20&lt;&gt;"",'2-定性盤查'!A20,"")</f>
        <v>17</v>
      </c>
      <c r="C20" s="106" t="str">
        <f>IF('2-定性盤查'!C20&lt;&gt;"",'2-定性盤查'!C20,"")</f>
        <v>購買產品及服務</v>
      </c>
      <c r="D20" s="106" t="str">
        <f>IF('2-定性盤查'!D20&lt;&gt;"",'2-定性盤查'!D20,"")</f>
        <v>稻穀</v>
      </c>
      <c r="E20" s="168" t="s">
        <v>3454</v>
      </c>
      <c r="F20" s="131">
        <f t="shared" si="2"/>
        <v>3</v>
      </c>
      <c r="G20" s="172" t="s">
        <v>23</v>
      </c>
      <c r="H20" s="56">
        <f t="shared" si="3"/>
        <v>2</v>
      </c>
      <c r="I20" s="164" t="s">
        <v>25</v>
      </c>
      <c r="J20" s="56">
        <f t="shared" si="4"/>
        <v>3</v>
      </c>
      <c r="K20" s="131">
        <f t="shared" si="5"/>
        <v>18</v>
      </c>
      <c r="L20" s="132">
        <f>IF('3-定量盤查'!AC25&lt;&gt;"",ROUND('3-定量盤查'!AC25,4),"")</f>
        <v>0.13009999999999999</v>
      </c>
      <c r="M20" s="133" t="str">
        <f t="shared" si="0"/>
        <v>2</v>
      </c>
      <c r="N20" s="133">
        <f t="shared" si="1"/>
        <v>2.34</v>
      </c>
    </row>
    <row r="21" spans="2:14" ht="30.75">
      <c r="B21" s="106">
        <f>IF('2-定性盤查'!A21&lt;&gt;"",'2-定性盤查'!A21,"")</f>
        <v>18</v>
      </c>
      <c r="C21" s="106" t="str">
        <f>IF('2-定性盤查'!C21&lt;&gt;"",'2-定性盤查'!C21,"")</f>
        <v>燃料與能源相關活動</v>
      </c>
      <c r="D21" s="106" t="str">
        <f>IF('2-定性盤查'!D21&lt;&gt;"",'2-定性盤查'!D21,"")</f>
        <v>柴油上游</v>
      </c>
      <c r="E21" s="168" t="s">
        <v>3599</v>
      </c>
      <c r="F21" s="131">
        <f t="shared" si="2"/>
        <v>2</v>
      </c>
      <c r="G21" s="172" t="s">
        <v>21</v>
      </c>
      <c r="H21" s="56">
        <f t="shared" si="3"/>
        <v>1</v>
      </c>
      <c r="I21" s="164" t="s">
        <v>25</v>
      </c>
      <c r="J21" s="56">
        <f t="shared" si="4"/>
        <v>3</v>
      </c>
      <c r="K21" s="131">
        <f t="shared" si="5"/>
        <v>6</v>
      </c>
      <c r="L21" s="132">
        <f>IF('3-定量盤查'!AC26&lt;&gt;"",ROUND('3-定量盤查'!AC26,4),"")</f>
        <v>3.2899999999999999E-2</v>
      </c>
      <c r="M21" s="133" t="str">
        <f t="shared" si="0"/>
        <v>1</v>
      </c>
      <c r="N21" s="133">
        <f t="shared" si="1"/>
        <v>0.2</v>
      </c>
    </row>
    <row r="22" spans="2:14" ht="30.75">
      <c r="B22" s="106">
        <f>IF('2-定性盤查'!A22&lt;&gt;"",'2-定性盤查'!A22,"")</f>
        <v>19</v>
      </c>
      <c r="C22" s="106" t="str">
        <f>IF('2-定性盤查'!C22&lt;&gt;"",'2-定性盤查'!C22,"")</f>
        <v>燃料與能源相關活動</v>
      </c>
      <c r="D22" s="106" t="str">
        <f>IF('2-定性盤查'!D22&lt;&gt;"",'2-定性盤查'!D22,"")</f>
        <v>汽油上游</v>
      </c>
      <c r="E22" s="168" t="s">
        <v>3599</v>
      </c>
      <c r="F22" s="131">
        <f t="shared" si="2"/>
        <v>2</v>
      </c>
      <c r="G22" s="172" t="s">
        <v>21</v>
      </c>
      <c r="H22" s="56">
        <f t="shared" si="3"/>
        <v>1</v>
      </c>
      <c r="I22" s="164" t="s">
        <v>25</v>
      </c>
      <c r="J22" s="56">
        <f t="shared" si="4"/>
        <v>3</v>
      </c>
      <c r="K22" s="131">
        <f t="shared" si="5"/>
        <v>6</v>
      </c>
      <c r="L22" s="132">
        <f>IF('3-定量盤查'!AC27&lt;&gt;"",ROUND('3-定量盤查'!AC27,4),"")</f>
        <v>8.0000000000000004E-4</v>
      </c>
      <c r="M22" s="133" t="str">
        <f t="shared" si="0"/>
        <v>1</v>
      </c>
      <c r="N22" s="133">
        <f t="shared" si="1"/>
        <v>0</v>
      </c>
    </row>
    <row r="23" spans="2:14" ht="30.75">
      <c r="B23" s="106">
        <f>IF('2-定性盤查'!A23&lt;&gt;"",'2-定性盤查'!A23,"")</f>
        <v>20</v>
      </c>
      <c r="C23" s="106" t="str">
        <f>IF('2-定性盤查'!C23&lt;&gt;"",'2-定性盤查'!C23,"")</f>
        <v>燃料與能源相關活動</v>
      </c>
      <c r="D23" s="106" t="str">
        <f>IF('2-定性盤查'!D23&lt;&gt;"",'2-定性盤查'!D23,"")</f>
        <v>電力上游</v>
      </c>
      <c r="E23" s="168" t="s">
        <v>15</v>
      </c>
      <c r="F23" s="131">
        <f t="shared" si="2"/>
        <v>1</v>
      </c>
      <c r="G23" s="172" t="s">
        <v>21</v>
      </c>
      <c r="H23" s="56">
        <f t="shared" si="3"/>
        <v>1</v>
      </c>
      <c r="I23" s="164" t="s">
        <v>25</v>
      </c>
      <c r="J23" s="56">
        <f t="shared" si="4"/>
        <v>3</v>
      </c>
      <c r="K23" s="131">
        <f t="shared" si="5"/>
        <v>3</v>
      </c>
      <c r="L23" s="132">
        <f>IF('3-定量盤查'!AC28&lt;&gt;"",ROUND('3-定量盤查'!AC28,4),"")</f>
        <v>9.01E-2</v>
      </c>
      <c r="M23" s="133" t="str">
        <f t="shared" si="0"/>
        <v>1</v>
      </c>
      <c r="N23" s="133">
        <f t="shared" si="1"/>
        <v>0.27</v>
      </c>
    </row>
    <row r="24" spans="2:14">
      <c r="B24" s="106" t="str">
        <f>IF('2-定性盤查'!A25&lt;&gt;"",'2-定性盤查'!A25,"")</f>
        <v/>
      </c>
      <c r="C24" s="106" t="str">
        <f>IF('2-定性盤查'!C25&lt;&gt;"",'2-定性盤查'!C25,"")</f>
        <v/>
      </c>
      <c r="D24" s="106" t="str">
        <f>IF('2-定性盤查'!D25&lt;&gt;"",'2-定性盤查'!D25,"")</f>
        <v/>
      </c>
      <c r="E24" s="168"/>
      <c r="F24" s="131" t="str">
        <f t="shared" si="2"/>
        <v/>
      </c>
      <c r="G24" s="172"/>
      <c r="H24" s="56" t="str">
        <f t="shared" si="3"/>
        <v/>
      </c>
      <c r="I24" s="173"/>
      <c r="J24" s="56" t="str">
        <f t="shared" si="4"/>
        <v/>
      </c>
      <c r="K24" s="131" t="str">
        <f t="shared" si="5"/>
        <v/>
      </c>
      <c r="L24" s="132" t="str">
        <f>IF('3-定量盤查'!AC29&lt;&gt;"",ROUND('3-定量盤查'!AC29,4),"")</f>
        <v/>
      </c>
      <c r="M24" s="133" t="str">
        <f t="shared" ref="M24:M73" si="21">IF(K24="","",IF(K24&lt;10,"1",IF(19&gt;K24,"2",IF(K24&gt;=27,"3","-"))))</f>
        <v/>
      </c>
      <c r="N24" s="133" t="str">
        <f t="shared" ref="N24:N73" si="22">IF(K24="","",IF(L24="","",ROUND(K24*L24,2)))</f>
        <v/>
      </c>
    </row>
    <row r="25" spans="2:14">
      <c r="B25" s="106" t="str">
        <f>IF('2-定性盤查'!A26&lt;&gt;"",'2-定性盤查'!A26,"")</f>
        <v/>
      </c>
      <c r="C25" s="106" t="str">
        <f>IF('2-定性盤查'!C26&lt;&gt;"",'2-定性盤查'!C26,"")</f>
        <v/>
      </c>
      <c r="D25" s="106" t="str">
        <f>IF('2-定性盤查'!D26&lt;&gt;"",'2-定性盤查'!D26,"")</f>
        <v/>
      </c>
      <c r="E25" s="168"/>
      <c r="F25" s="131" t="str">
        <f t="shared" si="2"/>
        <v/>
      </c>
      <c r="G25" s="172"/>
      <c r="H25" s="56" t="str">
        <f t="shared" si="3"/>
        <v/>
      </c>
      <c r="I25" s="173"/>
      <c r="J25" s="56" t="str">
        <f t="shared" si="4"/>
        <v/>
      </c>
      <c r="K25" s="131" t="str">
        <f t="shared" si="5"/>
        <v/>
      </c>
      <c r="L25" s="132" t="str">
        <f>IF('3-定量盤查'!AC30&lt;&gt;"",ROUND('3-定量盤查'!AC30,4),"")</f>
        <v/>
      </c>
      <c r="M25" s="133" t="str">
        <f t="shared" si="21"/>
        <v/>
      </c>
      <c r="N25" s="133" t="str">
        <f t="shared" si="22"/>
        <v/>
      </c>
    </row>
    <row r="26" spans="2:14">
      <c r="B26" s="106" t="str">
        <f>IF('2-定性盤查'!A27&lt;&gt;"",'2-定性盤查'!A27,"")</f>
        <v/>
      </c>
      <c r="C26" s="106" t="str">
        <f>IF('2-定性盤查'!C27&lt;&gt;"",'2-定性盤查'!C27,"")</f>
        <v/>
      </c>
      <c r="D26" s="106" t="str">
        <f>IF('2-定性盤查'!D27&lt;&gt;"",'2-定性盤查'!D27,"")</f>
        <v/>
      </c>
      <c r="E26" s="168"/>
      <c r="F26" s="131" t="str">
        <f t="shared" si="2"/>
        <v/>
      </c>
      <c r="G26" s="172"/>
      <c r="H26" s="56" t="str">
        <f t="shared" si="3"/>
        <v/>
      </c>
      <c r="I26" s="173"/>
      <c r="J26" s="56" t="str">
        <f t="shared" si="4"/>
        <v/>
      </c>
      <c r="K26" s="131" t="str">
        <f t="shared" si="5"/>
        <v/>
      </c>
      <c r="L26" s="132" t="str">
        <f>IF('3-定量盤查'!AC31&lt;&gt;"",ROUND('3-定量盤查'!AC31,4),"")</f>
        <v/>
      </c>
      <c r="M26" s="133" t="str">
        <f t="shared" si="21"/>
        <v/>
      </c>
      <c r="N26" s="133" t="str">
        <f t="shared" si="22"/>
        <v/>
      </c>
    </row>
    <row r="27" spans="2:14">
      <c r="B27" s="106" t="str">
        <f>IF('2-定性盤查'!A28&lt;&gt;"",'2-定性盤查'!A28,"")</f>
        <v/>
      </c>
      <c r="C27" s="106" t="str">
        <f>IF('2-定性盤查'!C28&lt;&gt;"",'2-定性盤查'!C28,"")</f>
        <v/>
      </c>
      <c r="D27" s="106" t="str">
        <f>IF('2-定性盤查'!D28&lt;&gt;"",'2-定性盤查'!D28,"")</f>
        <v/>
      </c>
      <c r="E27" s="168"/>
      <c r="F27" s="131" t="str">
        <f t="shared" si="2"/>
        <v/>
      </c>
      <c r="G27" s="172"/>
      <c r="H27" s="56" t="str">
        <f t="shared" si="3"/>
        <v/>
      </c>
      <c r="I27" s="173"/>
      <c r="J27" s="56" t="str">
        <f t="shared" si="4"/>
        <v/>
      </c>
      <c r="K27" s="131" t="str">
        <f t="shared" si="5"/>
        <v/>
      </c>
      <c r="L27" s="132" t="str">
        <f>IF('3-定量盤查'!AC32&lt;&gt;"",ROUND('3-定量盤查'!AC32,4),"")</f>
        <v/>
      </c>
      <c r="M27" s="133" t="str">
        <f t="shared" si="21"/>
        <v/>
      </c>
      <c r="N27" s="133" t="str">
        <f t="shared" si="22"/>
        <v/>
      </c>
    </row>
    <row r="28" spans="2:14">
      <c r="B28" s="106" t="str">
        <f>IF('2-定性盤查'!A29&lt;&gt;"",'2-定性盤查'!A29,"")</f>
        <v/>
      </c>
      <c r="C28" s="106" t="str">
        <f>IF('2-定性盤查'!C29&lt;&gt;"",'2-定性盤查'!C29,"")</f>
        <v/>
      </c>
      <c r="D28" s="106" t="str">
        <f>IF('2-定性盤查'!D29&lt;&gt;"",'2-定性盤查'!D29,"")</f>
        <v/>
      </c>
      <c r="E28" s="168"/>
      <c r="F28" s="131" t="str">
        <f t="shared" si="2"/>
        <v/>
      </c>
      <c r="G28" s="172"/>
      <c r="H28" s="56" t="str">
        <f t="shared" si="3"/>
        <v/>
      </c>
      <c r="I28" s="173"/>
      <c r="J28" s="56" t="str">
        <f t="shared" si="4"/>
        <v/>
      </c>
      <c r="K28" s="131" t="str">
        <f t="shared" si="5"/>
        <v/>
      </c>
      <c r="L28" s="132" t="str">
        <f>IF('3-定量盤查'!AC33&lt;&gt;"",ROUND('3-定量盤查'!AC33,4),"")</f>
        <v/>
      </c>
      <c r="M28" s="133" t="str">
        <f t="shared" si="21"/>
        <v/>
      </c>
      <c r="N28" s="133" t="str">
        <f t="shared" si="22"/>
        <v/>
      </c>
    </row>
    <row r="29" spans="2:14">
      <c r="B29" s="106" t="str">
        <f>IF('2-定性盤查'!A30&lt;&gt;"",'2-定性盤查'!A30,"")</f>
        <v/>
      </c>
      <c r="C29" s="106" t="str">
        <f>IF('2-定性盤查'!C30&lt;&gt;"",'2-定性盤查'!C30,"")</f>
        <v/>
      </c>
      <c r="D29" s="106" t="str">
        <f>IF('2-定性盤查'!D30&lt;&gt;"",'2-定性盤查'!D30,"")</f>
        <v/>
      </c>
      <c r="E29" s="168"/>
      <c r="F29" s="131" t="str">
        <f t="shared" si="2"/>
        <v/>
      </c>
      <c r="G29" s="172"/>
      <c r="H29" s="56" t="str">
        <f t="shared" si="3"/>
        <v/>
      </c>
      <c r="I29" s="173"/>
      <c r="J29" s="56" t="str">
        <f t="shared" si="4"/>
        <v/>
      </c>
      <c r="K29" s="131" t="str">
        <f t="shared" si="5"/>
        <v/>
      </c>
      <c r="L29" s="132" t="str">
        <f>IF('3-定量盤查'!AC34&lt;&gt;"",ROUND('3-定量盤查'!AC34,4),"")</f>
        <v/>
      </c>
      <c r="M29" s="133" t="str">
        <f t="shared" si="21"/>
        <v/>
      </c>
      <c r="N29" s="133" t="str">
        <f t="shared" si="22"/>
        <v/>
      </c>
    </row>
    <row r="30" spans="2:14">
      <c r="B30" s="106" t="str">
        <f>IF('2-定性盤查'!A31&lt;&gt;"",'2-定性盤查'!A31,"")</f>
        <v/>
      </c>
      <c r="C30" s="106" t="str">
        <f>IF('2-定性盤查'!C31&lt;&gt;"",'2-定性盤查'!C31,"")</f>
        <v/>
      </c>
      <c r="D30" s="106" t="str">
        <f>IF('2-定性盤查'!D31&lt;&gt;"",'2-定性盤查'!D31,"")</f>
        <v/>
      </c>
      <c r="E30" s="168"/>
      <c r="F30" s="131" t="str">
        <f t="shared" si="2"/>
        <v/>
      </c>
      <c r="G30" s="172"/>
      <c r="H30" s="56" t="str">
        <f t="shared" si="3"/>
        <v/>
      </c>
      <c r="I30" s="173"/>
      <c r="J30" s="56" t="str">
        <f t="shared" si="4"/>
        <v/>
      </c>
      <c r="K30" s="131" t="str">
        <f t="shared" si="5"/>
        <v/>
      </c>
      <c r="L30" s="132" t="str">
        <f>IF('3-定量盤查'!AC35&lt;&gt;"",ROUND('3-定量盤查'!AC35,4),"")</f>
        <v/>
      </c>
      <c r="M30" s="133" t="str">
        <f t="shared" si="21"/>
        <v/>
      </c>
      <c r="N30" s="133" t="str">
        <f t="shared" si="22"/>
        <v/>
      </c>
    </row>
    <row r="31" spans="2:14">
      <c r="B31" s="106" t="str">
        <f>IF('2-定性盤查'!A32&lt;&gt;"",'2-定性盤查'!A32,"")</f>
        <v/>
      </c>
      <c r="C31" s="106" t="str">
        <f>IF('2-定性盤查'!C32&lt;&gt;"",'2-定性盤查'!C32,"")</f>
        <v/>
      </c>
      <c r="D31" s="106" t="str">
        <f>IF('2-定性盤查'!D32&lt;&gt;"",'2-定性盤查'!D32,"")</f>
        <v/>
      </c>
      <c r="E31" s="168"/>
      <c r="F31" s="131" t="str">
        <f t="shared" si="2"/>
        <v/>
      </c>
      <c r="G31" s="172"/>
      <c r="H31" s="56" t="str">
        <f t="shared" si="3"/>
        <v/>
      </c>
      <c r="I31" s="173"/>
      <c r="J31" s="56" t="str">
        <f t="shared" si="4"/>
        <v/>
      </c>
      <c r="K31" s="131" t="str">
        <f t="shared" si="5"/>
        <v/>
      </c>
      <c r="L31" s="132" t="str">
        <f>IF('3-定量盤查'!AC36&lt;&gt;"",ROUND('3-定量盤查'!AC36,4),"")</f>
        <v/>
      </c>
      <c r="M31" s="133" t="str">
        <f t="shared" si="21"/>
        <v/>
      </c>
      <c r="N31" s="133" t="str">
        <f t="shared" si="22"/>
        <v/>
      </c>
    </row>
    <row r="32" spans="2:14">
      <c r="B32" s="106" t="str">
        <f>IF('2-定性盤查'!A33&lt;&gt;"",'2-定性盤查'!A33,"")</f>
        <v/>
      </c>
      <c r="C32" s="106" t="str">
        <f>IF('2-定性盤查'!C33&lt;&gt;"",'2-定性盤查'!C33,"")</f>
        <v/>
      </c>
      <c r="D32" s="106" t="str">
        <f>IF('2-定性盤查'!D33&lt;&gt;"",'2-定性盤查'!D33,"")</f>
        <v/>
      </c>
      <c r="E32" s="168"/>
      <c r="F32" s="131" t="str">
        <f t="shared" si="2"/>
        <v/>
      </c>
      <c r="G32" s="172"/>
      <c r="H32" s="56" t="str">
        <f t="shared" si="3"/>
        <v/>
      </c>
      <c r="I32" s="173"/>
      <c r="J32" s="56" t="str">
        <f t="shared" si="4"/>
        <v/>
      </c>
      <c r="K32" s="131" t="str">
        <f t="shared" si="5"/>
        <v/>
      </c>
      <c r="L32" s="132" t="str">
        <f>IF('3-定量盤查'!AC37&lt;&gt;"",ROUND('3-定量盤查'!AC37,4),"")</f>
        <v/>
      </c>
      <c r="M32" s="133" t="str">
        <f t="shared" si="21"/>
        <v/>
      </c>
      <c r="N32" s="133" t="str">
        <f t="shared" si="22"/>
        <v/>
      </c>
    </row>
    <row r="33" spans="2:14">
      <c r="B33" s="106" t="str">
        <f>IF('2-定性盤查'!A34&lt;&gt;"",'2-定性盤查'!A34,"")</f>
        <v/>
      </c>
      <c r="C33" s="106" t="str">
        <f>IF('2-定性盤查'!C34&lt;&gt;"",'2-定性盤查'!C34,"")</f>
        <v/>
      </c>
      <c r="D33" s="106" t="str">
        <f>IF('2-定性盤查'!D34&lt;&gt;"",'2-定性盤查'!D34,"")</f>
        <v/>
      </c>
      <c r="E33" s="168"/>
      <c r="F33" s="131" t="str">
        <f t="shared" si="2"/>
        <v/>
      </c>
      <c r="G33" s="172"/>
      <c r="H33" s="56" t="str">
        <f t="shared" si="3"/>
        <v/>
      </c>
      <c r="I33" s="173"/>
      <c r="J33" s="56" t="str">
        <f t="shared" si="4"/>
        <v/>
      </c>
      <c r="K33" s="131" t="str">
        <f t="shared" si="5"/>
        <v/>
      </c>
      <c r="L33" s="132" t="str">
        <f>IF('3-定量盤查'!AC38&lt;&gt;"",ROUND('3-定量盤查'!AC38,4),"")</f>
        <v/>
      </c>
      <c r="M33" s="133" t="str">
        <f t="shared" si="21"/>
        <v/>
      </c>
      <c r="N33" s="133" t="str">
        <f t="shared" si="22"/>
        <v/>
      </c>
    </row>
    <row r="34" spans="2:14">
      <c r="B34" s="106" t="str">
        <f>IF('2-定性盤查'!A35&lt;&gt;"",'2-定性盤查'!A35,"")</f>
        <v/>
      </c>
      <c r="C34" s="106" t="str">
        <f>IF('2-定性盤查'!C35&lt;&gt;"",'2-定性盤查'!C35,"")</f>
        <v/>
      </c>
      <c r="D34" s="106" t="str">
        <f>IF('2-定性盤查'!D35&lt;&gt;"",'2-定性盤查'!D35,"")</f>
        <v/>
      </c>
      <c r="E34" s="168"/>
      <c r="F34" s="131" t="str">
        <f t="shared" si="2"/>
        <v/>
      </c>
      <c r="G34" s="172"/>
      <c r="H34" s="56" t="str">
        <f t="shared" si="3"/>
        <v/>
      </c>
      <c r="I34" s="173"/>
      <c r="J34" s="56" t="str">
        <f t="shared" si="4"/>
        <v/>
      </c>
      <c r="K34" s="131" t="str">
        <f t="shared" si="5"/>
        <v/>
      </c>
      <c r="L34" s="132" t="str">
        <f>IF('3-定量盤查'!AC39&lt;&gt;"",ROUND('3-定量盤查'!AC39,4),"")</f>
        <v/>
      </c>
      <c r="M34" s="133" t="str">
        <f t="shared" si="21"/>
        <v/>
      </c>
      <c r="N34" s="133" t="str">
        <f t="shared" si="22"/>
        <v/>
      </c>
    </row>
    <row r="35" spans="2:14">
      <c r="B35" s="106" t="str">
        <f>IF('2-定性盤查'!A36&lt;&gt;"",'2-定性盤查'!A36,"")</f>
        <v/>
      </c>
      <c r="C35" s="106" t="str">
        <f>IF('2-定性盤查'!C36&lt;&gt;"",'2-定性盤查'!C36,"")</f>
        <v/>
      </c>
      <c r="D35" s="106" t="str">
        <f>IF('2-定性盤查'!D36&lt;&gt;"",'2-定性盤查'!D36,"")</f>
        <v/>
      </c>
      <c r="E35" s="168"/>
      <c r="F35" s="131" t="str">
        <f t="shared" si="2"/>
        <v/>
      </c>
      <c r="G35" s="172"/>
      <c r="H35" s="56" t="str">
        <f t="shared" si="3"/>
        <v/>
      </c>
      <c r="I35" s="173"/>
      <c r="J35" s="56" t="str">
        <f t="shared" si="4"/>
        <v/>
      </c>
      <c r="K35" s="131" t="str">
        <f t="shared" si="5"/>
        <v/>
      </c>
      <c r="L35" s="132" t="str">
        <f>IF('3-定量盤查'!AC40&lt;&gt;"",ROUND('3-定量盤查'!AC40,4),"")</f>
        <v/>
      </c>
      <c r="M35" s="133" t="str">
        <f t="shared" si="21"/>
        <v/>
      </c>
      <c r="N35" s="133" t="str">
        <f t="shared" si="22"/>
        <v/>
      </c>
    </row>
    <row r="36" spans="2:14">
      <c r="B36" s="106" t="str">
        <f>IF('2-定性盤查'!A37&lt;&gt;"",'2-定性盤查'!A37,"")</f>
        <v/>
      </c>
      <c r="C36" s="106" t="str">
        <f>IF('2-定性盤查'!C37&lt;&gt;"",'2-定性盤查'!C37,"")</f>
        <v/>
      </c>
      <c r="D36" s="106" t="str">
        <f>IF('2-定性盤查'!D37&lt;&gt;"",'2-定性盤查'!D37,"")</f>
        <v/>
      </c>
      <c r="E36" s="168"/>
      <c r="F36" s="131" t="str">
        <f t="shared" si="2"/>
        <v/>
      </c>
      <c r="G36" s="172"/>
      <c r="H36" s="56" t="str">
        <f t="shared" si="3"/>
        <v/>
      </c>
      <c r="I36" s="173"/>
      <c r="J36" s="56" t="str">
        <f t="shared" si="4"/>
        <v/>
      </c>
      <c r="K36" s="131" t="str">
        <f t="shared" si="5"/>
        <v/>
      </c>
      <c r="L36" s="132" t="str">
        <f>IF('3-定量盤查'!AC41&lt;&gt;"",ROUND('3-定量盤查'!AC41,4),"")</f>
        <v/>
      </c>
      <c r="M36" s="133" t="str">
        <f t="shared" si="21"/>
        <v/>
      </c>
      <c r="N36" s="133" t="str">
        <f t="shared" si="22"/>
        <v/>
      </c>
    </row>
    <row r="37" spans="2:14">
      <c r="B37" s="106" t="str">
        <f>IF('2-定性盤查'!A38&lt;&gt;"",'2-定性盤查'!A38,"")</f>
        <v/>
      </c>
      <c r="C37" s="106" t="str">
        <f>IF('2-定性盤查'!C38&lt;&gt;"",'2-定性盤查'!C38,"")</f>
        <v/>
      </c>
      <c r="D37" s="106" t="str">
        <f>IF('2-定性盤查'!D38&lt;&gt;"",'2-定性盤查'!D38,"")</f>
        <v/>
      </c>
      <c r="E37" s="168"/>
      <c r="F37" s="131" t="str">
        <f t="shared" si="2"/>
        <v/>
      </c>
      <c r="G37" s="172"/>
      <c r="H37" s="56" t="str">
        <f t="shared" si="3"/>
        <v/>
      </c>
      <c r="I37" s="173"/>
      <c r="J37" s="56" t="str">
        <f t="shared" si="4"/>
        <v/>
      </c>
      <c r="K37" s="131" t="str">
        <f t="shared" si="5"/>
        <v/>
      </c>
      <c r="L37" s="132" t="str">
        <f>IF('3-定量盤查'!AC42&lt;&gt;"",ROUND('3-定量盤查'!AC42,4),"")</f>
        <v/>
      </c>
      <c r="M37" s="133" t="str">
        <f t="shared" si="21"/>
        <v/>
      </c>
      <c r="N37" s="133" t="str">
        <f t="shared" si="22"/>
        <v/>
      </c>
    </row>
    <row r="38" spans="2:14">
      <c r="B38" s="106" t="str">
        <f>IF('2-定性盤查'!A39&lt;&gt;"",'2-定性盤查'!A39,"")</f>
        <v/>
      </c>
      <c r="C38" s="106" t="str">
        <f>IF('2-定性盤查'!C39&lt;&gt;"",'2-定性盤查'!C39,"")</f>
        <v/>
      </c>
      <c r="D38" s="106" t="str">
        <f>IF('2-定性盤查'!D39&lt;&gt;"",'2-定性盤查'!D39,"")</f>
        <v/>
      </c>
      <c r="E38" s="168"/>
      <c r="F38" s="131" t="str">
        <f t="shared" si="2"/>
        <v/>
      </c>
      <c r="G38" s="172"/>
      <c r="H38" s="56" t="str">
        <f t="shared" si="3"/>
        <v/>
      </c>
      <c r="I38" s="173"/>
      <c r="J38" s="56" t="str">
        <f t="shared" si="4"/>
        <v/>
      </c>
      <c r="K38" s="131" t="str">
        <f t="shared" si="5"/>
        <v/>
      </c>
      <c r="L38" s="132" t="str">
        <f>IF('3-定量盤查'!AC43&lt;&gt;"",ROUND('3-定量盤查'!AC43,4),"")</f>
        <v/>
      </c>
      <c r="M38" s="133" t="str">
        <f t="shared" si="21"/>
        <v/>
      </c>
      <c r="N38" s="133" t="str">
        <f t="shared" si="22"/>
        <v/>
      </c>
    </row>
    <row r="39" spans="2:14">
      <c r="B39" s="106" t="str">
        <f>IF('2-定性盤查'!A40&lt;&gt;"",'2-定性盤查'!A40,"")</f>
        <v/>
      </c>
      <c r="C39" s="106" t="str">
        <f>IF('2-定性盤查'!C40&lt;&gt;"",'2-定性盤查'!C40,"")</f>
        <v/>
      </c>
      <c r="D39" s="106" t="str">
        <f>IF('2-定性盤查'!D40&lt;&gt;"",'2-定性盤查'!D40,"")</f>
        <v/>
      </c>
      <c r="E39" s="168"/>
      <c r="F39" s="131" t="str">
        <f t="shared" si="2"/>
        <v/>
      </c>
      <c r="G39" s="172"/>
      <c r="H39" s="56" t="str">
        <f t="shared" si="3"/>
        <v/>
      </c>
      <c r="I39" s="173"/>
      <c r="J39" s="56" t="str">
        <f t="shared" si="4"/>
        <v/>
      </c>
      <c r="K39" s="131" t="str">
        <f t="shared" si="5"/>
        <v/>
      </c>
      <c r="L39" s="132" t="str">
        <f>IF('3-定量盤查'!AC44&lt;&gt;"",ROUND('3-定量盤查'!AC44,4),"")</f>
        <v/>
      </c>
      <c r="M39" s="133" t="str">
        <f t="shared" si="21"/>
        <v/>
      </c>
      <c r="N39" s="133" t="str">
        <f t="shared" si="22"/>
        <v/>
      </c>
    </row>
    <row r="40" spans="2:14">
      <c r="B40" s="106" t="str">
        <f>IF('2-定性盤查'!A41&lt;&gt;"",'2-定性盤查'!A41,"")</f>
        <v/>
      </c>
      <c r="C40" s="106" t="str">
        <f>IF('2-定性盤查'!C41&lt;&gt;"",'2-定性盤查'!C41,"")</f>
        <v/>
      </c>
      <c r="D40" s="106" t="str">
        <f>IF('2-定性盤查'!D41&lt;&gt;"",'2-定性盤查'!D41,"")</f>
        <v/>
      </c>
      <c r="E40" s="168"/>
      <c r="F40" s="131" t="str">
        <f t="shared" si="2"/>
        <v/>
      </c>
      <c r="G40" s="172"/>
      <c r="H40" s="56" t="str">
        <f t="shared" si="3"/>
        <v/>
      </c>
      <c r="I40" s="173"/>
      <c r="J40" s="56" t="str">
        <f t="shared" si="4"/>
        <v/>
      </c>
      <c r="K40" s="131" t="str">
        <f t="shared" si="5"/>
        <v/>
      </c>
      <c r="L40" s="132" t="str">
        <f>IF('3-定量盤查'!AC45&lt;&gt;"",ROUND('3-定量盤查'!AC45,4),"")</f>
        <v/>
      </c>
      <c r="M40" s="133" t="str">
        <f t="shared" si="21"/>
        <v/>
      </c>
      <c r="N40" s="133" t="str">
        <f t="shared" si="22"/>
        <v/>
      </c>
    </row>
    <row r="41" spans="2:14">
      <c r="B41" s="106" t="str">
        <f>IF('2-定性盤查'!A42&lt;&gt;"",'2-定性盤查'!A42,"")</f>
        <v/>
      </c>
      <c r="C41" s="106" t="str">
        <f>IF('2-定性盤查'!C42&lt;&gt;"",'2-定性盤查'!C42,"")</f>
        <v/>
      </c>
      <c r="D41" s="106" t="str">
        <f>IF('2-定性盤查'!D42&lt;&gt;"",'2-定性盤查'!D42,"")</f>
        <v/>
      </c>
      <c r="E41" s="168"/>
      <c r="F41" s="131" t="str">
        <f t="shared" si="2"/>
        <v/>
      </c>
      <c r="G41" s="172"/>
      <c r="H41" s="56" t="str">
        <f t="shared" si="3"/>
        <v/>
      </c>
      <c r="I41" s="173"/>
      <c r="J41" s="56" t="str">
        <f t="shared" si="4"/>
        <v/>
      </c>
      <c r="K41" s="131" t="str">
        <f t="shared" si="5"/>
        <v/>
      </c>
      <c r="L41" s="132" t="str">
        <f>IF('3-定量盤查'!AC46&lt;&gt;"",ROUND('3-定量盤查'!AC46,4),"")</f>
        <v/>
      </c>
      <c r="M41" s="133" t="str">
        <f t="shared" si="21"/>
        <v/>
      </c>
      <c r="N41" s="133" t="str">
        <f t="shared" si="22"/>
        <v/>
      </c>
    </row>
    <row r="42" spans="2:14">
      <c r="B42" s="106" t="str">
        <f>IF('2-定性盤查'!A43&lt;&gt;"",'2-定性盤查'!A43,"")</f>
        <v/>
      </c>
      <c r="C42" s="106" t="str">
        <f>IF('2-定性盤查'!C43&lt;&gt;"",'2-定性盤查'!C43,"")</f>
        <v/>
      </c>
      <c r="D42" s="106" t="str">
        <f>IF('2-定性盤查'!D43&lt;&gt;"",'2-定性盤查'!D43,"")</f>
        <v/>
      </c>
      <c r="E42" s="168"/>
      <c r="F42" s="131" t="str">
        <f t="shared" si="2"/>
        <v/>
      </c>
      <c r="G42" s="172"/>
      <c r="H42" s="56" t="str">
        <f t="shared" si="3"/>
        <v/>
      </c>
      <c r="I42" s="173"/>
      <c r="J42" s="56" t="str">
        <f t="shared" si="4"/>
        <v/>
      </c>
      <c r="K42" s="131" t="str">
        <f t="shared" si="5"/>
        <v/>
      </c>
      <c r="L42" s="132" t="str">
        <f>IF('3-定量盤查'!AC47&lt;&gt;"",ROUND('3-定量盤查'!AC47,4),"")</f>
        <v/>
      </c>
      <c r="M42" s="133" t="str">
        <f t="shared" si="21"/>
        <v/>
      </c>
      <c r="N42" s="133" t="str">
        <f t="shared" si="22"/>
        <v/>
      </c>
    </row>
    <row r="43" spans="2:14">
      <c r="B43" s="106" t="str">
        <f>IF('2-定性盤查'!A44&lt;&gt;"",'2-定性盤查'!A44,"")</f>
        <v/>
      </c>
      <c r="C43" s="106" t="str">
        <f>IF('2-定性盤查'!C44&lt;&gt;"",'2-定性盤查'!C44,"")</f>
        <v/>
      </c>
      <c r="D43" s="106" t="str">
        <f>IF('2-定性盤查'!D44&lt;&gt;"",'2-定性盤查'!D44,"")</f>
        <v/>
      </c>
      <c r="E43" s="168"/>
      <c r="F43" s="131" t="str">
        <f t="shared" si="2"/>
        <v/>
      </c>
      <c r="G43" s="172"/>
      <c r="H43" s="56" t="str">
        <f t="shared" si="3"/>
        <v/>
      </c>
      <c r="I43" s="173"/>
      <c r="J43" s="56" t="str">
        <f t="shared" si="4"/>
        <v/>
      </c>
      <c r="K43" s="131" t="str">
        <f t="shared" si="5"/>
        <v/>
      </c>
      <c r="L43" s="132" t="str">
        <f>IF('3-定量盤查'!AC48&lt;&gt;"",ROUND('3-定量盤查'!AC48,4),"")</f>
        <v/>
      </c>
      <c r="M43" s="133" t="str">
        <f t="shared" si="21"/>
        <v/>
      </c>
      <c r="N43" s="133" t="str">
        <f t="shared" si="22"/>
        <v/>
      </c>
    </row>
    <row r="44" spans="2:14">
      <c r="B44" s="106" t="str">
        <f>IF('2-定性盤查'!A45&lt;&gt;"",'2-定性盤查'!A45,"")</f>
        <v/>
      </c>
      <c r="C44" s="106" t="str">
        <f>IF('2-定性盤查'!C45&lt;&gt;"",'2-定性盤查'!C45,"")</f>
        <v/>
      </c>
      <c r="D44" s="106" t="str">
        <f>IF('2-定性盤查'!D45&lt;&gt;"",'2-定性盤查'!D45,"")</f>
        <v/>
      </c>
      <c r="E44" s="168"/>
      <c r="F44" s="131" t="str">
        <f t="shared" si="2"/>
        <v/>
      </c>
      <c r="G44" s="172"/>
      <c r="H44" s="56" t="str">
        <f t="shared" si="3"/>
        <v/>
      </c>
      <c r="I44" s="173"/>
      <c r="J44" s="56" t="str">
        <f t="shared" si="4"/>
        <v/>
      </c>
      <c r="K44" s="131" t="str">
        <f t="shared" si="5"/>
        <v/>
      </c>
      <c r="L44" s="132" t="str">
        <f>IF('3-定量盤查'!AC49&lt;&gt;"",ROUND('3-定量盤查'!AC49,4),"")</f>
        <v/>
      </c>
      <c r="M44" s="133" t="str">
        <f t="shared" si="21"/>
        <v/>
      </c>
      <c r="N44" s="133" t="str">
        <f t="shared" si="22"/>
        <v/>
      </c>
    </row>
    <row r="45" spans="2:14">
      <c r="B45" s="106" t="str">
        <f>IF('2-定性盤查'!A46&lt;&gt;"",'2-定性盤查'!A46,"")</f>
        <v/>
      </c>
      <c r="C45" s="106" t="str">
        <f>IF('2-定性盤查'!C46&lt;&gt;"",'2-定性盤查'!C46,"")</f>
        <v/>
      </c>
      <c r="D45" s="106" t="str">
        <f>IF('2-定性盤查'!D46&lt;&gt;"",'2-定性盤查'!D46,"")</f>
        <v/>
      </c>
      <c r="E45" s="168"/>
      <c r="F45" s="131" t="str">
        <f t="shared" si="2"/>
        <v/>
      </c>
      <c r="G45" s="172"/>
      <c r="H45" s="56" t="str">
        <f t="shared" si="3"/>
        <v/>
      </c>
      <c r="I45" s="173"/>
      <c r="J45" s="56" t="str">
        <f t="shared" si="4"/>
        <v/>
      </c>
      <c r="K45" s="131" t="str">
        <f t="shared" si="5"/>
        <v/>
      </c>
      <c r="L45" s="132" t="str">
        <f>IF('3-定量盤查'!AC50&lt;&gt;"",ROUND('3-定量盤查'!AC50,4),"")</f>
        <v/>
      </c>
      <c r="M45" s="133" t="str">
        <f t="shared" si="21"/>
        <v/>
      </c>
      <c r="N45" s="133" t="str">
        <f t="shared" si="22"/>
        <v/>
      </c>
    </row>
    <row r="46" spans="2:14">
      <c r="B46" s="106" t="str">
        <f>IF('2-定性盤查'!A47&lt;&gt;"",'2-定性盤查'!A47,"")</f>
        <v/>
      </c>
      <c r="C46" s="106" t="str">
        <f>IF('2-定性盤查'!C47&lt;&gt;"",'2-定性盤查'!C47,"")</f>
        <v/>
      </c>
      <c r="D46" s="106" t="str">
        <f>IF('2-定性盤查'!D47&lt;&gt;"",'2-定性盤查'!D47,"")</f>
        <v/>
      </c>
      <c r="E46" s="168"/>
      <c r="F46" s="131" t="str">
        <f t="shared" si="2"/>
        <v/>
      </c>
      <c r="G46" s="172"/>
      <c r="H46" s="56" t="str">
        <f t="shared" si="3"/>
        <v/>
      </c>
      <c r="I46" s="173"/>
      <c r="J46" s="56" t="str">
        <f t="shared" si="4"/>
        <v/>
      </c>
      <c r="K46" s="131" t="str">
        <f t="shared" si="5"/>
        <v/>
      </c>
      <c r="L46" s="132" t="str">
        <f>IF('3-定量盤查'!AC51&lt;&gt;"",ROUND('3-定量盤查'!AC51,4),"")</f>
        <v/>
      </c>
      <c r="M46" s="133" t="str">
        <f t="shared" si="21"/>
        <v/>
      </c>
      <c r="N46" s="133" t="str">
        <f t="shared" si="22"/>
        <v/>
      </c>
    </row>
    <row r="47" spans="2:14">
      <c r="B47" s="106" t="str">
        <f>IF('2-定性盤查'!A48&lt;&gt;"",'2-定性盤查'!A48,"")</f>
        <v/>
      </c>
      <c r="C47" s="106" t="str">
        <f>IF('2-定性盤查'!C48&lt;&gt;"",'2-定性盤查'!C48,"")</f>
        <v/>
      </c>
      <c r="D47" s="106" t="str">
        <f>IF('2-定性盤查'!D48&lt;&gt;"",'2-定性盤查'!D48,"")</f>
        <v/>
      </c>
      <c r="E47" s="168"/>
      <c r="F47" s="131" t="str">
        <f t="shared" si="2"/>
        <v/>
      </c>
      <c r="G47" s="172"/>
      <c r="H47" s="56" t="str">
        <f t="shared" si="3"/>
        <v/>
      </c>
      <c r="I47" s="173"/>
      <c r="J47" s="56" t="str">
        <f t="shared" si="4"/>
        <v/>
      </c>
      <c r="K47" s="131" t="str">
        <f t="shared" si="5"/>
        <v/>
      </c>
      <c r="L47" s="132" t="str">
        <f>IF('3-定量盤查'!AC52&lt;&gt;"",ROUND('3-定量盤查'!AC52,4),"")</f>
        <v/>
      </c>
      <c r="M47" s="133" t="str">
        <f t="shared" si="21"/>
        <v/>
      </c>
      <c r="N47" s="133" t="str">
        <f t="shared" si="22"/>
        <v/>
      </c>
    </row>
    <row r="48" spans="2:14">
      <c r="B48" s="106" t="str">
        <f>IF('2-定性盤查'!A49&lt;&gt;"",'2-定性盤查'!A49,"")</f>
        <v/>
      </c>
      <c r="C48" s="106" t="str">
        <f>IF('2-定性盤查'!C49&lt;&gt;"",'2-定性盤查'!C49,"")</f>
        <v/>
      </c>
      <c r="D48" s="106" t="str">
        <f>IF('2-定性盤查'!D49&lt;&gt;"",'2-定性盤查'!D49,"")</f>
        <v/>
      </c>
      <c r="E48" s="168"/>
      <c r="F48" s="131" t="str">
        <f t="shared" si="2"/>
        <v/>
      </c>
      <c r="G48" s="172"/>
      <c r="H48" s="56" t="str">
        <f t="shared" si="3"/>
        <v/>
      </c>
      <c r="I48" s="173"/>
      <c r="J48" s="56" t="str">
        <f t="shared" si="4"/>
        <v/>
      </c>
      <c r="K48" s="131" t="str">
        <f t="shared" si="5"/>
        <v/>
      </c>
      <c r="L48" s="132" t="str">
        <f>IF('3-定量盤查'!AC53&lt;&gt;"",ROUND('3-定量盤查'!AC53,4),"")</f>
        <v/>
      </c>
      <c r="M48" s="133" t="str">
        <f t="shared" si="21"/>
        <v/>
      </c>
      <c r="N48" s="133" t="str">
        <f t="shared" si="22"/>
        <v/>
      </c>
    </row>
    <row r="49" spans="2:14">
      <c r="B49" s="106" t="str">
        <f>IF('2-定性盤查'!A50&lt;&gt;"",'2-定性盤查'!A50,"")</f>
        <v/>
      </c>
      <c r="C49" s="106" t="str">
        <f>IF('2-定性盤查'!C50&lt;&gt;"",'2-定性盤查'!C50,"")</f>
        <v/>
      </c>
      <c r="D49" s="106" t="str">
        <f>IF('2-定性盤查'!D50&lt;&gt;"",'2-定性盤查'!D50,"")</f>
        <v/>
      </c>
      <c r="E49" s="168"/>
      <c r="F49" s="131" t="str">
        <f t="shared" si="2"/>
        <v/>
      </c>
      <c r="G49" s="172"/>
      <c r="H49" s="56" t="str">
        <f t="shared" si="3"/>
        <v/>
      </c>
      <c r="I49" s="173"/>
      <c r="J49" s="56" t="str">
        <f t="shared" si="4"/>
        <v/>
      </c>
      <c r="K49" s="131" t="str">
        <f t="shared" si="5"/>
        <v/>
      </c>
      <c r="L49" s="132" t="str">
        <f>IF('3-定量盤查'!AC54&lt;&gt;"",ROUND('3-定量盤查'!AC54,4),"")</f>
        <v/>
      </c>
      <c r="M49" s="133" t="str">
        <f t="shared" si="21"/>
        <v/>
      </c>
      <c r="N49" s="133" t="str">
        <f t="shared" si="22"/>
        <v/>
      </c>
    </row>
    <row r="50" spans="2:14">
      <c r="B50" s="106" t="str">
        <f>IF('2-定性盤查'!A51&lt;&gt;"",'2-定性盤查'!A51,"")</f>
        <v/>
      </c>
      <c r="C50" s="106" t="str">
        <f>IF('2-定性盤查'!C51&lt;&gt;"",'2-定性盤查'!C51,"")</f>
        <v/>
      </c>
      <c r="D50" s="106" t="str">
        <f>IF('2-定性盤查'!D51&lt;&gt;"",'2-定性盤查'!D51,"")</f>
        <v/>
      </c>
      <c r="E50" s="168"/>
      <c r="F50" s="131" t="str">
        <f t="shared" si="2"/>
        <v/>
      </c>
      <c r="G50" s="172"/>
      <c r="H50" s="56" t="str">
        <f t="shared" si="3"/>
        <v/>
      </c>
      <c r="I50" s="173"/>
      <c r="J50" s="56" t="str">
        <f t="shared" si="4"/>
        <v/>
      </c>
      <c r="K50" s="131" t="str">
        <f t="shared" si="5"/>
        <v/>
      </c>
      <c r="L50" s="132" t="str">
        <f>IF('3-定量盤查'!AC55&lt;&gt;"",ROUND('3-定量盤查'!AC55,4),"")</f>
        <v/>
      </c>
      <c r="M50" s="133" t="str">
        <f t="shared" si="21"/>
        <v/>
      </c>
      <c r="N50" s="133" t="str">
        <f t="shared" si="22"/>
        <v/>
      </c>
    </row>
    <row r="51" spans="2:14">
      <c r="B51" s="106" t="str">
        <f>IF('2-定性盤查'!A52&lt;&gt;"",'2-定性盤查'!A52,"")</f>
        <v/>
      </c>
      <c r="C51" s="106" t="str">
        <f>IF('2-定性盤查'!C52&lt;&gt;"",'2-定性盤查'!C52,"")</f>
        <v/>
      </c>
      <c r="D51" s="106" t="str">
        <f>IF('2-定性盤查'!D52&lt;&gt;"",'2-定性盤查'!D52,"")</f>
        <v/>
      </c>
      <c r="E51" s="168"/>
      <c r="F51" s="131" t="str">
        <f t="shared" si="2"/>
        <v/>
      </c>
      <c r="G51" s="172"/>
      <c r="H51" s="56" t="str">
        <f t="shared" si="3"/>
        <v/>
      </c>
      <c r="I51" s="173"/>
      <c r="J51" s="56" t="str">
        <f t="shared" si="4"/>
        <v/>
      </c>
      <c r="K51" s="131" t="str">
        <f t="shared" si="5"/>
        <v/>
      </c>
      <c r="L51" s="132" t="str">
        <f>IF('3-定量盤查'!AC56&lt;&gt;"",ROUND('3-定量盤查'!AC56,4),"")</f>
        <v/>
      </c>
      <c r="M51" s="133" t="str">
        <f t="shared" si="21"/>
        <v/>
      </c>
      <c r="N51" s="133" t="str">
        <f t="shared" si="22"/>
        <v/>
      </c>
    </row>
    <row r="52" spans="2:14">
      <c r="B52" s="106" t="str">
        <f>IF('2-定性盤查'!A53&lt;&gt;"",'2-定性盤查'!A53,"")</f>
        <v/>
      </c>
      <c r="C52" s="106" t="str">
        <f>IF('2-定性盤查'!C53&lt;&gt;"",'2-定性盤查'!C53,"")</f>
        <v/>
      </c>
      <c r="D52" s="106" t="str">
        <f>IF('2-定性盤查'!D53&lt;&gt;"",'2-定性盤查'!D53,"")</f>
        <v/>
      </c>
      <c r="E52" s="168"/>
      <c r="F52" s="131" t="str">
        <f t="shared" si="2"/>
        <v/>
      </c>
      <c r="G52" s="172"/>
      <c r="H52" s="56" t="str">
        <f t="shared" si="3"/>
        <v/>
      </c>
      <c r="I52" s="173"/>
      <c r="J52" s="56" t="str">
        <f t="shared" si="4"/>
        <v/>
      </c>
      <c r="K52" s="131" t="str">
        <f t="shared" si="5"/>
        <v/>
      </c>
      <c r="L52" s="132" t="str">
        <f>IF('3-定量盤查'!AC57&lt;&gt;"",ROUND('3-定量盤查'!AC57,4),"")</f>
        <v/>
      </c>
      <c r="M52" s="133" t="str">
        <f t="shared" si="21"/>
        <v/>
      </c>
      <c r="N52" s="133" t="str">
        <f t="shared" si="22"/>
        <v/>
      </c>
    </row>
    <row r="53" spans="2:14">
      <c r="B53" s="106" t="str">
        <f>IF('2-定性盤查'!A54&lt;&gt;"",'2-定性盤查'!A54,"")</f>
        <v/>
      </c>
      <c r="C53" s="106" t="str">
        <f>IF('2-定性盤查'!C54&lt;&gt;"",'2-定性盤查'!C54,"")</f>
        <v/>
      </c>
      <c r="D53" s="106" t="str">
        <f>IF('2-定性盤查'!D54&lt;&gt;"",'2-定性盤查'!D54,"")</f>
        <v/>
      </c>
      <c r="E53" s="168"/>
      <c r="F53" s="131" t="str">
        <f t="shared" si="2"/>
        <v/>
      </c>
      <c r="G53" s="172"/>
      <c r="H53" s="56" t="str">
        <f t="shared" si="3"/>
        <v/>
      </c>
      <c r="I53" s="173"/>
      <c r="J53" s="56" t="str">
        <f t="shared" si="4"/>
        <v/>
      </c>
      <c r="K53" s="131" t="str">
        <f t="shared" si="5"/>
        <v/>
      </c>
      <c r="L53" s="132" t="str">
        <f>IF('3-定量盤查'!AC58&lt;&gt;"",ROUND('3-定量盤查'!AC58,4),"")</f>
        <v/>
      </c>
      <c r="M53" s="133" t="str">
        <f t="shared" si="21"/>
        <v/>
      </c>
      <c r="N53" s="133" t="str">
        <f t="shared" si="22"/>
        <v/>
      </c>
    </row>
    <row r="54" spans="2:14">
      <c r="B54" s="106" t="str">
        <f>IF('2-定性盤查'!A55&lt;&gt;"",'2-定性盤查'!A55,"")</f>
        <v/>
      </c>
      <c r="C54" s="106" t="str">
        <f>IF('2-定性盤查'!C55&lt;&gt;"",'2-定性盤查'!C55,"")</f>
        <v/>
      </c>
      <c r="D54" s="106" t="str">
        <f>IF('2-定性盤查'!D55&lt;&gt;"",'2-定性盤查'!D55,"")</f>
        <v/>
      </c>
      <c r="E54" s="168"/>
      <c r="F54" s="131" t="str">
        <f t="shared" si="2"/>
        <v/>
      </c>
      <c r="G54" s="172"/>
      <c r="H54" s="56" t="str">
        <f t="shared" si="3"/>
        <v/>
      </c>
      <c r="I54" s="173"/>
      <c r="J54" s="56" t="str">
        <f t="shared" si="4"/>
        <v/>
      </c>
      <c r="K54" s="131" t="str">
        <f t="shared" si="5"/>
        <v/>
      </c>
      <c r="L54" s="132" t="str">
        <f>IF('3-定量盤查'!AC59&lt;&gt;"",ROUND('3-定量盤查'!AC59,4),"")</f>
        <v/>
      </c>
      <c r="M54" s="133" t="str">
        <f t="shared" si="21"/>
        <v/>
      </c>
      <c r="N54" s="133" t="str">
        <f t="shared" si="22"/>
        <v/>
      </c>
    </row>
    <row r="55" spans="2:14">
      <c r="B55" s="106" t="str">
        <f>IF('2-定性盤查'!A56&lt;&gt;"",'2-定性盤查'!A56,"")</f>
        <v/>
      </c>
      <c r="C55" s="106" t="str">
        <f>IF('2-定性盤查'!C56&lt;&gt;"",'2-定性盤查'!C56,"")</f>
        <v/>
      </c>
      <c r="D55" s="106" t="str">
        <f>IF('2-定性盤查'!D56&lt;&gt;"",'2-定性盤查'!D56,"")</f>
        <v/>
      </c>
      <c r="E55" s="168"/>
      <c r="F55" s="131" t="str">
        <f t="shared" si="2"/>
        <v/>
      </c>
      <c r="G55" s="172"/>
      <c r="H55" s="56" t="str">
        <f t="shared" si="3"/>
        <v/>
      </c>
      <c r="I55" s="173"/>
      <c r="J55" s="56" t="str">
        <f t="shared" si="4"/>
        <v/>
      </c>
      <c r="K55" s="131" t="str">
        <f t="shared" si="5"/>
        <v/>
      </c>
      <c r="L55" s="132" t="str">
        <f>IF('3-定量盤查'!AC60&lt;&gt;"",ROUND('3-定量盤查'!AC60,4),"")</f>
        <v/>
      </c>
      <c r="M55" s="133" t="str">
        <f t="shared" si="21"/>
        <v/>
      </c>
      <c r="N55" s="133" t="str">
        <f t="shared" si="22"/>
        <v/>
      </c>
    </row>
    <row r="56" spans="2:14">
      <c r="B56" s="106" t="str">
        <f>IF('2-定性盤查'!A57&lt;&gt;"",'2-定性盤查'!A57,"")</f>
        <v/>
      </c>
      <c r="C56" s="106" t="str">
        <f>IF('2-定性盤查'!C57&lt;&gt;"",'2-定性盤查'!C57,"")</f>
        <v/>
      </c>
      <c r="D56" s="106" t="str">
        <f>IF('2-定性盤查'!D57&lt;&gt;"",'2-定性盤查'!D57,"")</f>
        <v/>
      </c>
      <c r="E56" s="168"/>
      <c r="F56" s="131" t="str">
        <f t="shared" si="2"/>
        <v/>
      </c>
      <c r="G56" s="172"/>
      <c r="H56" s="56" t="str">
        <f t="shared" si="3"/>
        <v/>
      </c>
      <c r="I56" s="173"/>
      <c r="J56" s="56" t="str">
        <f t="shared" si="4"/>
        <v/>
      </c>
      <c r="K56" s="131" t="str">
        <f t="shared" si="5"/>
        <v/>
      </c>
      <c r="L56" s="132" t="str">
        <f>IF('3-定量盤查'!AC61&lt;&gt;"",ROUND('3-定量盤查'!AC61,4),"")</f>
        <v/>
      </c>
      <c r="M56" s="133" t="str">
        <f t="shared" si="21"/>
        <v/>
      </c>
      <c r="N56" s="133" t="str">
        <f t="shared" si="22"/>
        <v/>
      </c>
    </row>
    <row r="57" spans="2:14">
      <c r="B57" s="106" t="str">
        <f>IF('2-定性盤查'!A58&lt;&gt;"",'2-定性盤查'!A58,"")</f>
        <v/>
      </c>
      <c r="C57" s="106" t="str">
        <f>IF('2-定性盤查'!C58&lt;&gt;"",'2-定性盤查'!C58,"")</f>
        <v/>
      </c>
      <c r="D57" s="106" t="str">
        <f>IF('2-定性盤查'!D58&lt;&gt;"",'2-定性盤查'!D58,"")</f>
        <v/>
      </c>
      <c r="E57" s="168"/>
      <c r="F57" s="131" t="str">
        <f t="shared" si="2"/>
        <v/>
      </c>
      <c r="G57" s="172"/>
      <c r="H57" s="56" t="str">
        <f t="shared" si="3"/>
        <v/>
      </c>
      <c r="I57" s="173"/>
      <c r="J57" s="56" t="str">
        <f t="shared" si="4"/>
        <v/>
      </c>
      <c r="K57" s="131" t="str">
        <f t="shared" si="5"/>
        <v/>
      </c>
      <c r="L57" s="132" t="str">
        <f>IF('3-定量盤查'!AC62&lt;&gt;"",ROUND('3-定量盤查'!AC62,4),"")</f>
        <v/>
      </c>
      <c r="M57" s="133" t="str">
        <f t="shared" si="21"/>
        <v/>
      </c>
      <c r="N57" s="133" t="str">
        <f t="shared" si="22"/>
        <v/>
      </c>
    </row>
    <row r="58" spans="2:14">
      <c r="B58" s="106" t="str">
        <f>IF('2-定性盤查'!A59&lt;&gt;"",'2-定性盤查'!A59,"")</f>
        <v/>
      </c>
      <c r="C58" s="106" t="str">
        <f>IF('2-定性盤查'!C59&lt;&gt;"",'2-定性盤查'!C59,"")</f>
        <v/>
      </c>
      <c r="D58" s="106" t="str">
        <f>IF('2-定性盤查'!D59&lt;&gt;"",'2-定性盤查'!D59,"")</f>
        <v/>
      </c>
      <c r="E58" s="168"/>
      <c r="F58" s="131" t="str">
        <f t="shared" si="2"/>
        <v/>
      </c>
      <c r="G58" s="172"/>
      <c r="H58" s="56" t="str">
        <f t="shared" si="3"/>
        <v/>
      </c>
      <c r="I58" s="173"/>
      <c r="J58" s="56" t="str">
        <f t="shared" si="4"/>
        <v/>
      </c>
      <c r="K58" s="131" t="str">
        <f t="shared" si="5"/>
        <v/>
      </c>
      <c r="L58" s="132" t="str">
        <f>IF('3-定量盤查'!AC63&lt;&gt;"",ROUND('3-定量盤查'!AC63,4),"")</f>
        <v/>
      </c>
      <c r="M58" s="133" t="str">
        <f t="shared" si="21"/>
        <v/>
      </c>
      <c r="N58" s="133" t="str">
        <f t="shared" si="22"/>
        <v/>
      </c>
    </row>
    <row r="59" spans="2:14">
      <c r="B59" s="106" t="str">
        <f>IF('2-定性盤查'!A60&lt;&gt;"",'2-定性盤查'!A60,"")</f>
        <v/>
      </c>
      <c r="C59" s="106" t="str">
        <f>IF('2-定性盤查'!C60&lt;&gt;"",'2-定性盤查'!C60,"")</f>
        <v/>
      </c>
      <c r="D59" s="106" t="str">
        <f>IF('2-定性盤查'!D60&lt;&gt;"",'2-定性盤查'!D60,"")</f>
        <v/>
      </c>
      <c r="E59" s="168"/>
      <c r="F59" s="131" t="str">
        <f t="shared" si="2"/>
        <v/>
      </c>
      <c r="G59" s="172"/>
      <c r="H59" s="56" t="str">
        <f t="shared" si="3"/>
        <v/>
      </c>
      <c r="I59" s="173"/>
      <c r="J59" s="56" t="str">
        <f t="shared" si="4"/>
        <v/>
      </c>
      <c r="K59" s="131" t="str">
        <f t="shared" si="5"/>
        <v/>
      </c>
      <c r="L59" s="132" t="str">
        <f>IF('3-定量盤查'!AC64&lt;&gt;"",ROUND('3-定量盤查'!AC64,4),"")</f>
        <v/>
      </c>
      <c r="M59" s="133" t="str">
        <f t="shared" si="21"/>
        <v/>
      </c>
      <c r="N59" s="133" t="str">
        <f t="shared" si="22"/>
        <v/>
      </c>
    </row>
    <row r="60" spans="2:14">
      <c r="B60" s="106" t="str">
        <f>IF('2-定性盤查'!A61&lt;&gt;"",'2-定性盤查'!A61,"")</f>
        <v/>
      </c>
      <c r="C60" s="106" t="str">
        <f>IF('2-定性盤查'!C61&lt;&gt;"",'2-定性盤查'!C61,"")</f>
        <v/>
      </c>
      <c r="D60" s="106" t="str">
        <f>IF('2-定性盤查'!D61&lt;&gt;"",'2-定性盤查'!D61,"")</f>
        <v/>
      </c>
      <c r="E60" s="168"/>
      <c r="F60" s="131" t="str">
        <f t="shared" si="2"/>
        <v/>
      </c>
      <c r="G60" s="172"/>
      <c r="H60" s="56" t="str">
        <f t="shared" si="3"/>
        <v/>
      </c>
      <c r="I60" s="173"/>
      <c r="J60" s="56" t="str">
        <f t="shared" si="4"/>
        <v/>
      </c>
      <c r="K60" s="131" t="str">
        <f t="shared" si="5"/>
        <v/>
      </c>
      <c r="L60" s="132" t="str">
        <f>IF('3-定量盤查'!AC65&lt;&gt;"",ROUND('3-定量盤查'!AC65,4),"")</f>
        <v/>
      </c>
      <c r="M60" s="133" t="str">
        <f t="shared" si="21"/>
        <v/>
      </c>
      <c r="N60" s="133" t="str">
        <f t="shared" si="22"/>
        <v/>
      </c>
    </row>
    <row r="61" spans="2:14">
      <c r="B61" s="106" t="str">
        <f>IF('2-定性盤查'!A62&lt;&gt;"",'2-定性盤查'!A62,"")</f>
        <v/>
      </c>
      <c r="C61" s="106" t="str">
        <f>IF('2-定性盤查'!C62&lt;&gt;"",'2-定性盤查'!C62,"")</f>
        <v/>
      </c>
      <c r="D61" s="106" t="str">
        <f>IF('2-定性盤查'!D62&lt;&gt;"",'2-定性盤查'!D62,"")</f>
        <v/>
      </c>
      <c r="E61" s="168"/>
      <c r="F61" s="131" t="str">
        <f t="shared" si="2"/>
        <v/>
      </c>
      <c r="G61" s="172"/>
      <c r="H61" s="56" t="str">
        <f t="shared" si="3"/>
        <v/>
      </c>
      <c r="I61" s="173"/>
      <c r="J61" s="56" t="str">
        <f t="shared" si="4"/>
        <v/>
      </c>
      <c r="K61" s="131" t="str">
        <f t="shared" si="5"/>
        <v/>
      </c>
      <c r="L61" s="132" t="str">
        <f>IF('3-定量盤查'!AC66&lt;&gt;"",ROUND('3-定量盤查'!AC66,4),"")</f>
        <v/>
      </c>
      <c r="M61" s="133" t="str">
        <f t="shared" si="21"/>
        <v/>
      </c>
      <c r="N61" s="133" t="str">
        <f t="shared" si="22"/>
        <v/>
      </c>
    </row>
    <row r="62" spans="2:14">
      <c r="B62" s="106" t="str">
        <f>IF('2-定性盤查'!A63&lt;&gt;"",'2-定性盤查'!A63,"")</f>
        <v/>
      </c>
      <c r="C62" s="106" t="str">
        <f>IF('2-定性盤查'!C63&lt;&gt;"",'2-定性盤查'!C63,"")</f>
        <v/>
      </c>
      <c r="D62" s="106" t="str">
        <f>IF('2-定性盤查'!D63&lt;&gt;"",'2-定性盤查'!D63,"")</f>
        <v/>
      </c>
      <c r="E62" s="168"/>
      <c r="F62" s="131" t="str">
        <f t="shared" si="2"/>
        <v/>
      </c>
      <c r="G62" s="172"/>
      <c r="H62" s="56" t="str">
        <f t="shared" si="3"/>
        <v/>
      </c>
      <c r="I62" s="173"/>
      <c r="J62" s="56" t="str">
        <f t="shared" si="4"/>
        <v/>
      </c>
      <c r="K62" s="131" t="str">
        <f t="shared" si="5"/>
        <v/>
      </c>
      <c r="L62" s="132" t="str">
        <f>IF('3-定量盤查'!AC67&lt;&gt;"",ROUND('3-定量盤查'!AC67,4),"")</f>
        <v/>
      </c>
      <c r="M62" s="133" t="str">
        <f t="shared" si="21"/>
        <v/>
      </c>
      <c r="N62" s="133" t="str">
        <f t="shared" si="22"/>
        <v/>
      </c>
    </row>
    <row r="63" spans="2:14">
      <c r="B63" s="106" t="str">
        <f>IF('2-定性盤查'!A64&lt;&gt;"",'2-定性盤查'!A64,"")</f>
        <v/>
      </c>
      <c r="C63" s="106" t="str">
        <f>IF('2-定性盤查'!C64&lt;&gt;"",'2-定性盤查'!C64,"")</f>
        <v/>
      </c>
      <c r="D63" s="106" t="str">
        <f>IF('2-定性盤查'!D64&lt;&gt;"",'2-定性盤查'!D64,"")</f>
        <v/>
      </c>
      <c r="E63" s="168"/>
      <c r="F63" s="131" t="str">
        <f t="shared" si="2"/>
        <v/>
      </c>
      <c r="G63" s="172"/>
      <c r="H63" s="56" t="str">
        <f t="shared" si="3"/>
        <v/>
      </c>
      <c r="I63" s="173"/>
      <c r="J63" s="56" t="str">
        <f t="shared" si="4"/>
        <v/>
      </c>
      <c r="K63" s="131" t="str">
        <f t="shared" si="5"/>
        <v/>
      </c>
      <c r="L63" s="132" t="str">
        <f>IF('3-定量盤查'!AC68&lt;&gt;"",ROUND('3-定量盤查'!AC68,4),"")</f>
        <v/>
      </c>
      <c r="M63" s="133" t="str">
        <f t="shared" si="21"/>
        <v/>
      </c>
      <c r="N63" s="133" t="str">
        <f t="shared" si="22"/>
        <v/>
      </c>
    </row>
    <row r="64" spans="2:14">
      <c r="B64" s="106" t="str">
        <f>IF('2-定性盤查'!A65&lt;&gt;"",'2-定性盤查'!A65,"")</f>
        <v/>
      </c>
      <c r="C64" s="106" t="str">
        <f>IF('2-定性盤查'!C65&lt;&gt;"",'2-定性盤查'!C65,"")</f>
        <v/>
      </c>
      <c r="D64" s="106" t="str">
        <f>IF('2-定性盤查'!D65&lt;&gt;"",'2-定性盤查'!D65,"")</f>
        <v/>
      </c>
      <c r="E64" s="168"/>
      <c r="F64" s="131" t="str">
        <f t="shared" si="2"/>
        <v/>
      </c>
      <c r="G64" s="172"/>
      <c r="H64" s="56" t="str">
        <f t="shared" si="3"/>
        <v/>
      </c>
      <c r="I64" s="173"/>
      <c r="J64" s="56" t="str">
        <f t="shared" si="4"/>
        <v/>
      </c>
      <c r="K64" s="131" t="str">
        <f t="shared" si="5"/>
        <v/>
      </c>
      <c r="L64" s="132" t="str">
        <f>IF('3-定量盤查'!AC69&lt;&gt;"",ROUND('3-定量盤查'!AC69,4),"")</f>
        <v/>
      </c>
      <c r="M64" s="133" t="str">
        <f t="shared" si="21"/>
        <v/>
      </c>
      <c r="N64" s="133" t="str">
        <f t="shared" si="22"/>
        <v/>
      </c>
    </row>
    <row r="65" spans="2:14">
      <c r="B65" s="106" t="str">
        <f>IF('2-定性盤查'!A66&lt;&gt;"",'2-定性盤查'!A66,"")</f>
        <v/>
      </c>
      <c r="C65" s="106" t="str">
        <f>IF('2-定性盤查'!C66&lt;&gt;"",'2-定性盤查'!C66,"")</f>
        <v/>
      </c>
      <c r="D65" s="106" t="str">
        <f>IF('2-定性盤查'!D66&lt;&gt;"",'2-定性盤查'!D66,"")</f>
        <v/>
      </c>
      <c r="E65" s="168"/>
      <c r="F65" s="131" t="str">
        <f t="shared" si="2"/>
        <v/>
      </c>
      <c r="G65" s="172"/>
      <c r="H65" s="56" t="str">
        <f t="shared" si="3"/>
        <v/>
      </c>
      <c r="I65" s="173"/>
      <c r="J65" s="56" t="str">
        <f t="shared" si="4"/>
        <v/>
      </c>
      <c r="K65" s="131" t="str">
        <f t="shared" si="5"/>
        <v/>
      </c>
      <c r="L65" s="132" t="str">
        <f>IF('3-定量盤查'!AC70&lt;&gt;"",ROUND('3-定量盤查'!AC70,4),"")</f>
        <v/>
      </c>
      <c r="M65" s="133" t="str">
        <f t="shared" si="21"/>
        <v/>
      </c>
      <c r="N65" s="133" t="str">
        <f t="shared" si="22"/>
        <v/>
      </c>
    </row>
    <row r="66" spans="2:14">
      <c r="B66" s="106" t="str">
        <f>IF('2-定性盤查'!A67&lt;&gt;"",'2-定性盤查'!A67,"")</f>
        <v/>
      </c>
      <c r="C66" s="106" t="str">
        <f>IF('2-定性盤查'!C67&lt;&gt;"",'2-定性盤查'!C67,"")</f>
        <v/>
      </c>
      <c r="D66" s="106" t="str">
        <f>IF('2-定性盤查'!D67&lt;&gt;"",'2-定性盤查'!D67,"")</f>
        <v/>
      </c>
      <c r="E66" s="168"/>
      <c r="F66" s="131" t="str">
        <f t="shared" si="2"/>
        <v/>
      </c>
      <c r="G66" s="172"/>
      <c r="H66" s="56" t="str">
        <f t="shared" si="3"/>
        <v/>
      </c>
      <c r="I66" s="173"/>
      <c r="J66" s="56" t="str">
        <f t="shared" si="4"/>
        <v/>
      </c>
      <c r="K66" s="131" t="str">
        <f t="shared" si="5"/>
        <v/>
      </c>
      <c r="L66" s="132" t="str">
        <f>IF('3-定量盤查'!AC71&lt;&gt;"",ROUND('3-定量盤查'!AC71,4),"")</f>
        <v/>
      </c>
      <c r="M66" s="133" t="str">
        <f t="shared" si="21"/>
        <v/>
      </c>
      <c r="N66" s="133" t="str">
        <f t="shared" si="22"/>
        <v/>
      </c>
    </row>
    <row r="67" spans="2:14">
      <c r="B67" s="106" t="str">
        <f>IF('2-定性盤查'!A68&lt;&gt;"",'2-定性盤查'!A68,"")</f>
        <v/>
      </c>
      <c r="C67" s="106" t="str">
        <f>IF('2-定性盤查'!C68&lt;&gt;"",'2-定性盤查'!C68,"")</f>
        <v/>
      </c>
      <c r="D67" s="106" t="str">
        <f>IF('2-定性盤查'!D68&lt;&gt;"",'2-定性盤查'!D68,"")</f>
        <v/>
      </c>
      <c r="E67" s="168"/>
      <c r="F67" s="131" t="str">
        <f t="shared" si="2"/>
        <v/>
      </c>
      <c r="G67" s="172"/>
      <c r="H67" s="56" t="str">
        <f t="shared" si="3"/>
        <v/>
      </c>
      <c r="I67" s="173"/>
      <c r="J67" s="56" t="str">
        <f t="shared" si="4"/>
        <v/>
      </c>
      <c r="K67" s="131" t="str">
        <f t="shared" si="5"/>
        <v/>
      </c>
      <c r="L67" s="132" t="str">
        <f>IF('3-定量盤查'!AC72&lt;&gt;"",ROUND('3-定量盤查'!AC72,4),"")</f>
        <v/>
      </c>
      <c r="M67" s="133" t="str">
        <f t="shared" si="21"/>
        <v/>
      </c>
      <c r="N67" s="133" t="str">
        <f t="shared" si="22"/>
        <v/>
      </c>
    </row>
    <row r="68" spans="2:14">
      <c r="B68" s="106" t="str">
        <f>IF('2-定性盤查'!A69&lt;&gt;"",'2-定性盤查'!A69,"")</f>
        <v/>
      </c>
      <c r="C68" s="106" t="str">
        <f>IF('2-定性盤查'!C69&lt;&gt;"",'2-定性盤查'!C69,"")</f>
        <v/>
      </c>
      <c r="D68" s="106" t="str">
        <f>IF('2-定性盤查'!D69&lt;&gt;"",'2-定性盤查'!D69,"")</f>
        <v/>
      </c>
      <c r="E68" s="168"/>
      <c r="F68" s="131" t="str">
        <f t="shared" si="2"/>
        <v/>
      </c>
      <c r="G68" s="172"/>
      <c r="H68" s="56" t="str">
        <f t="shared" si="3"/>
        <v/>
      </c>
      <c r="I68" s="173"/>
      <c r="J68" s="56" t="str">
        <f t="shared" si="4"/>
        <v/>
      </c>
      <c r="K68" s="131" t="str">
        <f t="shared" si="5"/>
        <v/>
      </c>
      <c r="L68" s="132" t="str">
        <f>IF('3-定量盤查'!AC73&lt;&gt;"",ROUND('3-定量盤查'!AC73,4),"")</f>
        <v/>
      </c>
      <c r="M68" s="133" t="str">
        <f t="shared" si="21"/>
        <v/>
      </c>
      <c r="N68" s="133" t="str">
        <f t="shared" si="22"/>
        <v/>
      </c>
    </row>
    <row r="69" spans="2:14">
      <c r="B69" s="106" t="str">
        <f>IF('2-定性盤查'!A70&lt;&gt;"",'2-定性盤查'!A70,"")</f>
        <v/>
      </c>
      <c r="C69" s="106" t="str">
        <f>IF('2-定性盤查'!C70&lt;&gt;"",'2-定性盤查'!C70,"")</f>
        <v/>
      </c>
      <c r="D69" s="106" t="str">
        <f>IF('2-定性盤查'!D70&lt;&gt;"",'2-定性盤查'!D70,"")</f>
        <v/>
      </c>
      <c r="E69" s="168"/>
      <c r="F69" s="131" t="str">
        <f t="shared" si="2"/>
        <v/>
      </c>
      <c r="G69" s="172"/>
      <c r="H69" s="56" t="str">
        <f t="shared" si="3"/>
        <v/>
      </c>
      <c r="I69" s="173"/>
      <c r="J69" s="56" t="str">
        <f t="shared" si="4"/>
        <v/>
      </c>
      <c r="K69" s="131" t="str">
        <f t="shared" si="5"/>
        <v/>
      </c>
      <c r="L69" s="132" t="str">
        <f>IF('3-定量盤查'!AC74&lt;&gt;"",ROUND('3-定量盤查'!AC74,4),"")</f>
        <v/>
      </c>
      <c r="M69" s="133" t="str">
        <f t="shared" si="21"/>
        <v/>
      </c>
      <c r="N69" s="133" t="str">
        <f t="shared" si="22"/>
        <v/>
      </c>
    </row>
    <row r="70" spans="2:14">
      <c r="B70" s="106" t="str">
        <f>IF('2-定性盤查'!A71&lt;&gt;"",'2-定性盤查'!A71,"")</f>
        <v/>
      </c>
      <c r="C70" s="106" t="str">
        <f>IF('2-定性盤查'!C71&lt;&gt;"",'2-定性盤查'!C71,"")</f>
        <v/>
      </c>
      <c r="D70" s="106" t="str">
        <f>IF('2-定性盤查'!D71&lt;&gt;"",'2-定性盤查'!D71,"")</f>
        <v/>
      </c>
      <c r="E70" s="168"/>
      <c r="F70" s="131" t="str">
        <f t="shared" si="2"/>
        <v/>
      </c>
      <c r="G70" s="172"/>
      <c r="H70" s="56" t="str">
        <f t="shared" si="3"/>
        <v/>
      </c>
      <c r="I70" s="173"/>
      <c r="J70" s="56" t="str">
        <f t="shared" si="4"/>
        <v/>
      </c>
      <c r="K70" s="131" t="str">
        <f t="shared" si="5"/>
        <v/>
      </c>
      <c r="L70" s="132" t="str">
        <f>IF('3-定量盤查'!AC75&lt;&gt;"",ROUND('3-定量盤查'!AC75,4),"")</f>
        <v/>
      </c>
      <c r="M70" s="133" t="str">
        <f t="shared" si="21"/>
        <v/>
      </c>
      <c r="N70" s="133" t="str">
        <f t="shared" si="22"/>
        <v/>
      </c>
    </row>
    <row r="71" spans="2:14">
      <c r="B71" s="106" t="str">
        <f>IF('2-定性盤查'!A72&lt;&gt;"",'2-定性盤查'!A72,"")</f>
        <v/>
      </c>
      <c r="C71" s="106" t="str">
        <f>IF('2-定性盤查'!C72&lt;&gt;"",'2-定性盤查'!C72,"")</f>
        <v/>
      </c>
      <c r="D71" s="106" t="str">
        <f>IF('2-定性盤查'!D72&lt;&gt;"",'2-定性盤查'!D72,"")</f>
        <v/>
      </c>
      <c r="E71" s="168"/>
      <c r="F71" s="131" t="str">
        <f t="shared" si="2"/>
        <v/>
      </c>
      <c r="G71" s="172"/>
      <c r="H71" s="56" t="str">
        <f t="shared" si="3"/>
        <v/>
      </c>
      <c r="I71" s="173"/>
      <c r="J71" s="56" t="str">
        <f t="shared" si="4"/>
        <v/>
      </c>
      <c r="K71" s="131" t="str">
        <f t="shared" si="5"/>
        <v/>
      </c>
      <c r="L71" s="132" t="str">
        <f>IF('3-定量盤查'!AC76&lt;&gt;"",ROUND('3-定量盤查'!AC76,4),"")</f>
        <v/>
      </c>
      <c r="M71" s="133" t="str">
        <f t="shared" si="21"/>
        <v/>
      </c>
      <c r="N71" s="133" t="str">
        <f t="shared" si="22"/>
        <v/>
      </c>
    </row>
    <row r="72" spans="2:14">
      <c r="B72" s="106" t="str">
        <f>IF('2-定性盤查'!A73&lt;&gt;"",'2-定性盤查'!A73,"")</f>
        <v/>
      </c>
      <c r="C72" s="106" t="str">
        <f>IF('2-定性盤查'!C73&lt;&gt;"",'2-定性盤查'!C73,"")</f>
        <v/>
      </c>
      <c r="D72" s="106" t="str">
        <f>IF('2-定性盤查'!D73&lt;&gt;"",'2-定性盤查'!D73,"")</f>
        <v/>
      </c>
      <c r="E72" s="168"/>
      <c r="F72" s="131" t="str">
        <f t="shared" si="2"/>
        <v/>
      </c>
      <c r="G72" s="172"/>
      <c r="H72" s="56" t="str">
        <f t="shared" si="3"/>
        <v/>
      </c>
      <c r="I72" s="173"/>
      <c r="J72" s="56" t="str">
        <f t="shared" si="4"/>
        <v/>
      </c>
      <c r="K72" s="131" t="str">
        <f t="shared" si="5"/>
        <v/>
      </c>
      <c r="L72" s="132" t="str">
        <f>IF('3-定量盤查'!AC77&lt;&gt;"",ROUND('3-定量盤查'!AC77,4),"")</f>
        <v/>
      </c>
      <c r="M72" s="133" t="str">
        <f t="shared" si="21"/>
        <v/>
      </c>
      <c r="N72" s="133" t="str">
        <f t="shared" si="22"/>
        <v/>
      </c>
    </row>
    <row r="73" spans="2:14">
      <c r="B73" s="106" t="str">
        <f>IF('2-定性盤查'!A74&lt;&gt;"",'2-定性盤查'!A74,"")</f>
        <v/>
      </c>
      <c r="C73" s="106" t="str">
        <f>IF('2-定性盤查'!C74&lt;&gt;"",'2-定性盤查'!C74,"")</f>
        <v/>
      </c>
      <c r="D73" s="106" t="str">
        <f>IF('2-定性盤查'!D74&lt;&gt;"",'2-定性盤查'!D74,"")</f>
        <v/>
      </c>
      <c r="E73" s="168"/>
      <c r="F73" s="131" t="str">
        <f t="shared" si="2"/>
        <v/>
      </c>
      <c r="G73" s="172"/>
      <c r="H73" s="56" t="str">
        <f t="shared" si="3"/>
        <v/>
      </c>
      <c r="I73" s="173"/>
      <c r="J73" s="56" t="str">
        <f t="shared" si="4"/>
        <v/>
      </c>
      <c r="K73" s="131" t="str">
        <f t="shared" si="5"/>
        <v/>
      </c>
      <c r="L73" s="132" t="str">
        <f>IF('3-定量盤查'!AC78&lt;&gt;"",ROUND('3-定量盤查'!AC78,4),"")</f>
        <v/>
      </c>
      <c r="M73" s="133" t="str">
        <f t="shared" si="21"/>
        <v/>
      </c>
      <c r="N73" s="133" t="str">
        <f t="shared" si="22"/>
        <v/>
      </c>
    </row>
    <row r="74" spans="2:14">
      <c r="B74" s="106" t="str">
        <f>IF('2-定性盤查'!A75&lt;&gt;"",'2-定性盤查'!A75,"")</f>
        <v/>
      </c>
      <c r="C74" s="106" t="str">
        <f>IF('2-定性盤查'!C75&lt;&gt;"",'2-定性盤查'!C75,"")</f>
        <v/>
      </c>
      <c r="D74" s="106" t="str">
        <f>IF('2-定性盤查'!D75&lt;&gt;"",'2-定性盤查'!D75,"")</f>
        <v/>
      </c>
      <c r="E74" s="168"/>
      <c r="F74" s="131" t="str">
        <f t="shared" ref="F74:F137" si="23">IF(E74&lt;&gt;"",IF(E74="連續量測",1,IF(E74="定期(間歇)量測",2,IF(E74="財務會計推估",3,IF(E74="自行評估",3,"0")))),"")</f>
        <v/>
      </c>
      <c r="G74" s="172"/>
      <c r="H74" s="56" t="str">
        <f t="shared" ref="H74:H137" si="24">IF(G74&lt;&gt;"",IF(G74="(1)有進行外部校正或有多組數據茲佐證者",1,IF(G74="(2)有進行內部校正或經過會計簽證等証明者",2,IF(G74="(3)未進行儀器校正或未進行紀錄彙整者",3,"0"))),"")</f>
        <v/>
      </c>
      <c r="I74" s="173"/>
      <c r="J74" s="56" t="str">
        <f t="shared" ref="J74:J137" si="25">IF(I74="1自廠發展係數/質量平衡所得係數",1,IF(I74="2同製程/設備經驗係數",1,IF(I74="3製造廠提供係數",2,IF(I74="4區域排放係數",2,IF(I74="5國家排放係數",3,IF(I74="6國際排放係數",3,""))))))</f>
        <v/>
      </c>
      <c r="K74" s="131" t="str">
        <f t="shared" ref="K74:K137" si="26">IF(D74&lt;&gt;"",F74*H74*J74,"")</f>
        <v/>
      </c>
      <c r="L74" s="132" t="str">
        <f>IF('3-定量盤查'!AC79&lt;&gt;"",ROUND('3-定量盤查'!AC79,4),"")</f>
        <v/>
      </c>
      <c r="M74" s="133" t="str">
        <f t="shared" ref="M74:M137" si="27">IF(K74="","",IF(K74&lt;10,"1",IF(19&gt;K74,"2",IF(K74&gt;=27,"3","-"))))</f>
        <v/>
      </c>
      <c r="N74" s="133" t="str">
        <f t="shared" ref="N74:N137" si="28">IF(K74="","",IF(L74="","",ROUND(K74*L74,2)))</f>
        <v/>
      </c>
    </row>
    <row r="75" spans="2:14">
      <c r="B75" s="106" t="str">
        <f>IF('2-定性盤查'!A76&lt;&gt;"",'2-定性盤查'!A76,"")</f>
        <v/>
      </c>
      <c r="C75" s="106" t="str">
        <f>IF('2-定性盤查'!C76&lt;&gt;"",'2-定性盤查'!C76,"")</f>
        <v/>
      </c>
      <c r="D75" s="106" t="str">
        <f>IF('2-定性盤查'!D76&lt;&gt;"",'2-定性盤查'!D76,"")</f>
        <v/>
      </c>
      <c r="E75" s="168"/>
      <c r="F75" s="131" t="str">
        <f t="shared" si="23"/>
        <v/>
      </c>
      <c r="G75" s="172"/>
      <c r="H75" s="56" t="str">
        <f t="shared" si="24"/>
        <v/>
      </c>
      <c r="I75" s="173"/>
      <c r="J75" s="56" t="str">
        <f t="shared" si="25"/>
        <v/>
      </c>
      <c r="K75" s="131" t="str">
        <f t="shared" si="26"/>
        <v/>
      </c>
      <c r="L75" s="132" t="str">
        <f>IF('3-定量盤查'!AC80&lt;&gt;"",ROUND('3-定量盤查'!AC80,4),"")</f>
        <v/>
      </c>
      <c r="M75" s="133" t="str">
        <f t="shared" si="27"/>
        <v/>
      </c>
      <c r="N75" s="133" t="str">
        <f t="shared" si="28"/>
        <v/>
      </c>
    </row>
    <row r="76" spans="2:14">
      <c r="B76" s="106" t="str">
        <f>IF('2-定性盤查'!A77&lt;&gt;"",'2-定性盤查'!A77,"")</f>
        <v/>
      </c>
      <c r="C76" s="106" t="str">
        <f>IF('2-定性盤查'!C77&lt;&gt;"",'2-定性盤查'!C77,"")</f>
        <v/>
      </c>
      <c r="D76" s="106" t="str">
        <f>IF('2-定性盤查'!D77&lt;&gt;"",'2-定性盤查'!D77,"")</f>
        <v/>
      </c>
      <c r="E76" s="168"/>
      <c r="F76" s="131" t="str">
        <f t="shared" si="23"/>
        <v/>
      </c>
      <c r="G76" s="172"/>
      <c r="H76" s="56" t="str">
        <f t="shared" si="24"/>
        <v/>
      </c>
      <c r="I76" s="173"/>
      <c r="J76" s="56" t="str">
        <f t="shared" si="25"/>
        <v/>
      </c>
      <c r="K76" s="131" t="str">
        <f t="shared" si="26"/>
        <v/>
      </c>
      <c r="L76" s="132" t="str">
        <f>IF('3-定量盤查'!AC81&lt;&gt;"",ROUND('3-定量盤查'!AC81,4),"")</f>
        <v/>
      </c>
      <c r="M76" s="133" t="str">
        <f t="shared" si="27"/>
        <v/>
      </c>
      <c r="N76" s="133" t="str">
        <f t="shared" si="28"/>
        <v/>
      </c>
    </row>
    <row r="77" spans="2:14">
      <c r="B77" s="106" t="str">
        <f>IF('2-定性盤查'!A78&lt;&gt;"",'2-定性盤查'!A78,"")</f>
        <v/>
      </c>
      <c r="C77" s="106" t="str">
        <f>IF('2-定性盤查'!C78&lt;&gt;"",'2-定性盤查'!C78,"")</f>
        <v/>
      </c>
      <c r="D77" s="106" t="str">
        <f>IF('2-定性盤查'!D78&lt;&gt;"",'2-定性盤查'!D78,"")</f>
        <v/>
      </c>
      <c r="E77" s="168"/>
      <c r="F77" s="131" t="str">
        <f t="shared" si="23"/>
        <v/>
      </c>
      <c r="G77" s="172"/>
      <c r="H77" s="56" t="str">
        <f t="shared" si="24"/>
        <v/>
      </c>
      <c r="I77" s="173"/>
      <c r="J77" s="56" t="str">
        <f t="shared" si="25"/>
        <v/>
      </c>
      <c r="K77" s="131" t="str">
        <f t="shared" si="26"/>
        <v/>
      </c>
      <c r="L77" s="132" t="str">
        <f>IF('3-定量盤查'!AC82&lt;&gt;"",ROUND('3-定量盤查'!AC82,4),"")</f>
        <v/>
      </c>
      <c r="M77" s="133" t="str">
        <f t="shared" si="27"/>
        <v/>
      </c>
      <c r="N77" s="133" t="str">
        <f t="shared" si="28"/>
        <v/>
      </c>
    </row>
    <row r="78" spans="2:14">
      <c r="B78" s="106" t="str">
        <f>IF('2-定性盤查'!A79&lt;&gt;"",'2-定性盤查'!A79,"")</f>
        <v/>
      </c>
      <c r="C78" s="106" t="str">
        <f>IF('2-定性盤查'!C79&lt;&gt;"",'2-定性盤查'!C79,"")</f>
        <v/>
      </c>
      <c r="D78" s="106" t="str">
        <f>IF('2-定性盤查'!D79&lt;&gt;"",'2-定性盤查'!D79,"")</f>
        <v/>
      </c>
      <c r="E78" s="168"/>
      <c r="F78" s="131" t="str">
        <f t="shared" si="23"/>
        <v/>
      </c>
      <c r="G78" s="172"/>
      <c r="H78" s="56" t="str">
        <f t="shared" si="24"/>
        <v/>
      </c>
      <c r="I78" s="173"/>
      <c r="J78" s="56" t="str">
        <f t="shared" si="25"/>
        <v/>
      </c>
      <c r="K78" s="131" t="str">
        <f t="shared" si="26"/>
        <v/>
      </c>
      <c r="L78" s="132" t="str">
        <f>IF('3-定量盤查'!AC83&lt;&gt;"",ROUND('3-定量盤查'!AC83,4),"")</f>
        <v/>
      </c>
      <c r="M78" s="133" t="str">
        <f t="shared" si="27"/>
        <v/>
      </c>
      <c r="N78" s="133" t="str">
        <f t="shared" si="28"/>
        <v/>
      </c>
    </row>
    <row r="79" spans="2:14">
      <c r="B79" s="106" t="str">
        <f>IF('2-定性盤查'!A80&lt;&gt;"",'2-定性盤查'!A80,"")</f>
        <v/>
      </c>
      <c r="C79" s="106" t="str">
        <f>IF('2-定性盤查'!C80&lt;&gt;"",'2-定性盤查'!C80,"")</f>
        <v/>
      </c>
      <c r="D79" s="106" t="str">
        <f>IF('2-定性盤查'!D80&lt;&gt;"",'2-定性盤查'!D80,"")</f>
        <v/>
      </c>
      <c r="E79" s="168"/>
      <c r="F79" s="131" t="str">
        <f t="shared" si="23"/>
        <v/>
      </c>
      <c r="G79" s="172"/>
      <c r="H79" s="56" t="str">
        <f t="shared" si="24"/>
        <v/>
      </c>
      <c r="I79" s="173"/>
      <c r="J79" s="56" t="str">
        <f t="shared" si="25"/>
        <v/>
      </c>
      <c r="K79" s="131" t="str">
        <f t="shared" si="26"/>
        <v/>
      </c>
      <c r="L79" s="132" t="str">
        <f>IF('3-定量盤查'!AC84&lt;&gt;"",ROUND('3-定量盤查'!AC84,4),"")</f>
        <v/>
      </c>
      <c r="M79" s="133" t="str">
        <f t="shared" si="27"/>
        <v/>
      </c>
      <c r="N79" s="133" t="str">
        <f t="shared" si="28"/>
        <v/>
      </c>
    </row>
    <row r="80" spans="2:14">
      <c r="B80" s="106" t="str">
        <f>IF('2-定性盤查'!A81&lt;&gt;"",'2-定性盤查'!A81,"")</f>
        <v/>
      </c>
      <c r="C80" s="106" t="str">
        <f>IF('2-定性盤查'!C81&lt;&gt;"",'2-定性盤查'!C81,"")</f>
        <v/>
      </c>
      <c r="D80" s="106" t="str">
        <f>IF('2-定性盤查'!D81&lt;&gt;"",'2-定性盤查'!D81,"")</f>
        <v/>
      </c>
      <c r="E80" s="168"/>
      <c r="F80" s="131" t="str">
        <f t="shared" si="23"/>
        <v/>
      </c>
      <c r="G80" s="172"/>
      <c r="H80" s="56" t="str">
        <f t="shared" si="24"/>
        <v/>
      </c>
      <c r="I80" s="173"/>
      <c r="J80" s="56" t="str">
        <f t="shared" si="25"/>
        <v/>
      </c>
      <c r="K80" s="131" t="str">
        <f t="shared" si="26"/>
        <v/>
      </c>
      <c r="L80" s="132" t="str">
        <f>IF('3-定量盤查'!AC85&lt;&gt;"",ROUND('3-定量盤查'!AC85,4),"")</f>
        <v/>
      </c>
      <c r="M80" s="133" t="str">
        <f t="shared" si="27"/>
        <v/>
      </c>
      <c r="N80" s="133" t="str">
        <f t="shared" si="28"/>
        <v/>
      </c>
    </row>
    <row r="81" spans="2:14">
      <c r="B81" s="106" t="str">
        <f>IF('2-定性盤查'!A82&lt;&gt;"",'2-定性盤查'!A82,"")</f>
        <v/>
      </c>
      <c r="C81" s="106" t="str">
        <f>IF('2-定性盤查'!C82&lt;&gt;"",'2-定性盤查'!C82,"")</f>
        <v/>
      </c>
      <c r="D81" s="106" t="str">
        <f>IF('2-定性盤查'!D82&lt;&gt;"",'2-定性盤查'!D82,"")</f>
        <v/>
      </c>
      <c r="E81" s="168"/>
      <c r="F81" s="131" t="str">
        <f t="shared" si="23"/>
        <v/>
      </c>
      <c r="G81" s="172"/>
      <c r="H81" s="56" t="str">
        <f t="shared" si="24"/>
        <v/>
      </c>
      <c r="I81" s="173"/>
      <c r="J81" s="56" t="str">
        <f t="shared" si="25"/>
        <v/>
      </c>
      <c r="K81" s="131" t="str">
        <f t="shared" si="26"/>
        <v/>
      </c>
      <c r="L81" s="132" t="str">
        <f>IF('3-定量盤查'!AC86&lt;&gt;"",ROUND('3-定量盤查'!AC86,4),"")</f>
        <v/>
      </c>
      <c r="M81" s="133" t="str">
        <f t="shared" si="27"/>
        <v/>
      </c>
      <c r="N81" s="133" t="str">
        <f t="shared" si="28"/>
        <v/>
      </c>
    </row>
    <row r="82" spans="2:14">
      <c r="B82" s="106" t="str">
        <f>IF('2-定性盤查'!A83&lt;&gt;"",'2-定性盤查'!A83,"")</f>
        <v/>
      </c>
      <c r="C82" s="106" t="str">
        <f>IF('2-定性盤查'!C83&lt;&gt;"",'2-定性盤查'!C83,"")</f>
        <v/>
      </c>
      <c r="D82" s="106" t="str">
        <f>IF('2-定性盤查'!D83&lt;&gt;"",'2-定性盤查'!D83,"")</f>
        <v/>
      </c>
      <c r="E82" s="168"/>
      <c r="F82" s="131" t="str">
        <f t="shared" si="23"/>
        <v/>
      </c>
      <c r="G82" s="172"/>
      <c r="H82" s="56" t="str">
        <f t="shared" si="24"/>
        <v/>
      </c>
      <c r="I82" s="173"/>
      <c r="J82" s="56" t="str">
        <f t="shared" si="25"/>
        <v/>
      </c>
      <c r="K82" s="131" t="str">
        <f t="shared" si="26"/>
        <v/>
      </c>
      <c r="L82" s="132" t="str">
        <f>IF('3-定量盤查'!AC87&lt;&gt;"",ROUND('3-定量盤查'!AC87,4),"")</f>
        <v/>
      </c>
      <c r="M82" s="133" t="str">
        <f t="shared" si="27"/>
        <v/>
      </c>
      <c r="N82" s="133" t="str">
        <f t="shared" si="28"/>
        <v/>
      </c>
    </row>
    <row r="83" spans="2:14">
      <c r="B83" s="106" t="str">
        <f>IF('2-定性盤查'!A84&lt;&gt;"",'2-定性盤查'!A84,"")</f>
        <v/>
      </c>
      <c r="C83" s="106" t="str">
        <f>IF('2-定性盤查'!C84&lt;&gt;"",'2-定性盤查'!C84,"")</f>
        <v/>
      </c>
      <c r="D83" s="106" t="str">
        <f>IF('2-定性盤查'!D84&lt;&gt;"",'2-定性盤查'!D84,"")</f>
        <v/>
      </c>
      <c r="E83" s="168"/>
      <c r="F83" s="131" t="str">
        <f t="shared" si="23"/>
        <v/>
      </c>
      <c r="G83" s="172"/>
      <c r="H83" s="56" t="str">
        <f t="shared" si="24"/>
        <v/>
      </c>
      <c r="I83" s="173"/>
      <c r="J83" s="56" t="str">
        <f t="shared" si="25"/>
        <v/>
      </c>
      <c r="K83" s="131" t="str">
        <f t="shared" si="26"/>
        <v/>
      </c>
      <c r="L83" s="132" t="str">
        <f>IF('3-定量盤查'!AC88&lt;&gt;"",ROUND('3-定量盤查'!AC88,4),"")</f>
        <v/>
      </c>
      <c r="M83" s="133" t="str">
        <f t="shared" si="27"/>
        <v/>
      </c>
      <c r="N83" s="133" t="str">
        <f t="shared" si="28"/>
        <v/>
      </c>
    </row>
    <row r="84" spans="2:14">
      <c r="B84" s="106" t="str">
        <f>IF('2-定性盤查'!A85&lt;&gt;"",'2-定性盤查'!A85,"")</f>
        <v/>
      </c>
      <c r="C84" s="106" t="str">
        <f>IF('2-定性盤查'!C85&lt;&gt;"",'2-定性盤查'!C85,"")</f>
        <v/>
      </c>
      <c r="D84" s="106" t="str">
        <f>IF('2-定性盤查'!D85&lt;&gt;"",'2-定性盤查'!D85,"")</f>
        <v/>
      </c>
      <c r="E84" s="168"/>
      <c r="F84" s="131" t="str">
        <f t="shared" si="23"/>
        <v/>
      </c>
      <c r="G84" s="172"/>
      <c r="H84" s="56" t="str">
        <f t="shared" si="24"/>
        <v/>
      </c>
      <c r="I84" s="173"/>
      <c r="J84" s="56" t="str">
        <f t="shared" si="25"/>
        <v/>
      </c>
      <c r="K84" s="131" t="str">
        <f t="shared" si="26"/>
        <v/>
      </c>
      <c r="L84" s="132" t="str">
        <f>IF('3-定量盤查'!AC89&lt;&gt;"",ROUND('3-定量盤查'!AC89,4),"")</f>
        <v/>
      </c>
      <c r="M84" s="133" t="str">
        <f t="shared" si="27"/>
        <v/>
      </c>
      <c r="N84" s="133" t="str">
        <f t="shared" si="28"/>
        <v/>
      </c>
    </row>
    <row r="85" spans="2:14">
      <c r="B85" s="106" t="str">
        <f>IF('2-定性盤查'!A86&lt;&gt;"",'2-定性盤查'!A86,"")</f>
        <v/>
      </c>
      <c r="C85" s="106" t="str">
        <f>IF('2-定性盤查'!C86&lt;&gt;"",'2-定性盤查'!C86,"")</f>
        <v/>
      </c>
      <c r="D85" s="106" t="str">
        <f>IF('2-定性盤查'!D86&lt;&gt;"",'2-定性盤查'!D86,"")</f>
        <v/>
      </c>
      <c r="E85" s="168"/>
      <c r="F85" s="131" t="str">
        <f t="shared" si="23"/>
        <v/>
      </c>
      <c r="G85" s="172"/>
      <c r="H85" s="56" t="str">
        <f t="shared" si="24"/>
        <v/>
      </c>
      <c r="I85" s="173"/>
      <c r="J85" s="56" t="str">
        <f t="shared" si="25"/>
        <v/>
      </c>
      <c r="K85" s="131" t="str">
        <f t="shared" si="26"/>
        <v/>
      </c>
      <c r="L85" s="132" t="str">
        <f>IF('3-定量盤查'!AC90&lt;&gt;"",ROUND('3-定量盤查'!AC90,4),"")</f>
        <v/>
      </c>
      <c r="M85" s="133" t="str">
        <f t="shared" si="27"/>
        <v/>
      </c>
      <c r="N85" s="133" t="str">
        <f t="shared" si="28"/>
        <v/>
      </c>
    </row>
    <row r="86" spans="2:14">
      <c r="B86" s="106" t="str">
        <f>IF('2-定性盤查'!A87&lt;&gt;"",'2-定性盤查'!A87,"")</f>
        <v/>
      </c>
      <c r="C86" s="106" t="str">
        <f>IF('2-定性盤查'!C87&lt;&gt;"",'2-定性盤查'!C87,"")</f>
        <v/>
      </c>
      <c r="D86" s="106" t="str">
        <f>IF('2-定性盤查'!D87&lt;&gt;"",'2-定性盤查'!D87,"")</f>
        <v/>
      </c>
      <c r="E86" s="168"/>
      <c r="F86" s="131" t="str">
        <f t="shared" si="23"/>
        <v/>
      </c>
      <c r="G86" s="172"/>
      <c r="H86" s="56" t="str">
        <f t="shared" si="24"/>
        <v/>
      </c>
      <c r="I86" s="173"/>
      <c r="J86" s="56" t="str">
        <f t="shared" si="25"/>
        <v/>
      </c>
      <c r="K86" s="131" t="str">
        <f t="shared" si="26"/>
        <v/>
      </c>
      <c r="L86" s="132" t="str">
        <f>IF('3-定量盤查'!AC91&lt;&gt;"",ROUND('3-定量盤查'!AC91,4),"")</f>
        <v/>
      </c>
      <c r="M86" s="133" t="str">
        <f t="shared" si="27"/>
        <v/>
      </c>
      <c r="N86" s="133" t="str">
        <f t="shared" si="28"/>
        <v/>
      </c>
    </row>
    <row r="87" spans="2:14">
      <c r="B87" s="106" t="str">
        <f>IF('2-定性盤查'!A88&lt;&gt;"",'2-定性盤查'!A88,"")</f>
        <v/>
      </c>
      <c r="C87" s="106" t="str">
        <f>IF('2-定性盤查'!C88&lt;&gt;"",'2-定性盤查'!C88,"")</f>
        <v/>
      </c>
      <c r="D87" s="106" t="str">
        <f>IF('2-定性盤查'!D88&lt;&gt;"",'2-定性盤查'!D88,"")</f>
        <v/>
      </c>
      <c r="E87" s="168"/>
      <c r="F87" s="131" t="str">
        <f t="shared" si="23"/>
        <v/>
      </c>
      <c r="G87" s="172"/>
      <c r="H87" s="56" t="str">
        <f t="shared" si="24"/>
        <v/>
      </c>
      <c r="I87" s="173"/>
      <c r="J87" s="56" t="str">
        <f t="shared" si="25"/>
        <v/>
      </c>
      <c r="K87" s="131" t="str">
        <f t="shared" si="26"/>
        <v/>
      </c>
      <c r="L87" s="132" t="str">
        <f>IF('3-定量盤查'!AC92&lt;&gt;"",ROUND('3-定量盤查'!AC92,4),"")</f>
        <v/>
      </c>
      <c r="M87" s="133" t="str">
        <f t="shared" si="27"/>
        <v/>
      </c>
      <c r="N87" s="133" t="str">
        <f t="shared" si="28"/>
        <v/>
      </c>
    </row>
    <row r="88" spans="2:14">
      <c r="B88" s="106" t="str">
        <f>IF('2-定性盤查'!A89&lt;&gt;"",'2-定性盤查'!A89,"")</f>
        <v/>
      </c>
      <c r="C88" s="106" t="str">
        <f>IF('2-定性盤查'!C89&lt;&gt;"",'2-定性盤查'!C89,"")</f>
        <v/>
      </c>
      <c r="D88" s="106" t="str">
        <f>IF('2-定性盤查'!D89&lt;&gt;"",'2-定性盤查'!D89,"")</f>
        <v/>
      </c>
      <c r="E88" s="168"/>
      <c r="F88" s="131" t="str">
        <f t="shared" si="23"/>
        <v/>
      </c>
      <c r="G88" s="172"/>
      <c r="H88" s="56" t="str">
        <f t="shared" si="24"/>
        <v/>
      </c>
      <c r="I88" s="173"/>
      <c r="J88" s="56" t="str">
        <f t="shared" si="25"/>
        <v/>
      </c>
      <c r="K88" s="131" t="str">
        <f t="shared" si="26"/>
        <v/>
      </c>
      <c r="L88" s="132" t="str">
        <f>IF('3-定量盤查'!AC93&lt;&gt;"",ROUND('3-定量盤查'!AC93,4),"")</f>
        <v/>
      </c>
      <c r="M88" s="133" t="str">
        <f t="shared" si="27"/>
        <v/>
      </c>
      <c r="N88" s="133" t="str">
        <f t="shared" si="28"/>
        <v/>
      </c>
    </row>
    <row r="89" spans="2:14">
      <c r="B89" s="106" t="str">
        <f>IF('2-定性盤查'!A90&lt;&gt;"",'2-定性盤查'!A90,"")</f>
        <v/>
      </c>
      <c r="C89" s="106" t="str">
        <f>IF('2-定性盤查'!C90&lt;&gt;"",'2-定性盤查'!C90,"")</f>
        <v/>
      </c>
      <c r="D89" s="106" t="str">
        <f>IF('2-定性盤查'!D90&lt;&gt;"",'2-定性盤查'!D90,"")</f>
        <v/>
      </c>
      <c r="E89" s="168"/>
      <c r="F89" s="131" t="str">
        <f t="shared" si="23"/>
        <v/>
      </c>
      <c r="G89" s="172"/>
      <c r="H89" s="56" t="str">
        <f t="shared" si="24"/>
        <v/>
      </c>
      <c r="I89" s="173"/>
      <c r="J89" s="56" t="str">
        <f t="shared" si="25"/>
        <v/>
      </c>
      <c r="K89" s="131" t="str">
        <f t="shared" si="26"/>
        <v/>
      </c>
      <c r="L89" s="132" t="str">
        <f>IF('3-定量盤查'!AC94&lt;&gt;"",ROUND('3-定量盤查'!AC94,4),"")</f>
        <v/>
      </c>
      <c r="M89" s="133" t="str">
        <f t="shared" si="27"/>
        <v/>
      </c>
      <c r="N89" s="133" t="str">
        <f t="shared" si="28"/>
        <v/>
      </c>
    </row>
    <row r="90" spans="2:14">
      <c r="B90" s="106" t="str">
        <f>IF('2-定性盤查'!A91&lt;&gt;"",'2-定性盤查'!A91,"")</f>
        <v/>
      </c>
      <c r="C90" s="106" t="str">
        <f>IF('2-定性盤查'!C91&lt;&gt;"",'2-定性盤查'!C91,"")</f>
        <v/>
      </c>
      <c r="D90" s="106" t="str">
        <f>IF('2-定性盤查'!D91&lt;&gt;"",'2-定性盤查'!D91,"")</f>
        <v/>
      </c>
      <c r="E90" s="168"/>
      <c r="F90" s="131" t="str">
        <f t="shared" si="23"/>
        <v/>
      </c>
      <c r="G90" s="172"/>
      <c r="H90" s="56" t="str">
        <f t="shared" si="24"/>
        <v/>
      </c>
      <c r="I90" s="173"/>
      <c r="J90" s="56" t="str">
        <f t="shared" si="25"/>
        <v/>
      </c>
      <c r="K90" s="131" t="str">
        <f t="shared" si="26"/>
        <v/>
      </c>
      <c r="L90" s="132" t="str">
        <f>IF('3-定量盤查'!AC95&lt;&gt;"",ROUND('3-定量盤查'!AC95,4),"")</f>
        <v/>
      </c>
      <c r="M90" s="133" t="str">
        <f t="shared" si="27"/>
        <v/>
      </c>
      <c r="N90" s="133" t="str">
        <f t="shared" si="28"/>
        <v/>
      </c>
    </row>
    <row r="91" spans="2:14">
      <c r="B91" s="106" t="str">
        <f>IF('2-定性盤查'!A92&lt;&gt;"",'2-定性盤查'!A92,"")</f>
        <v/>
      </c>
      <c r="C91" s="106" t="str">
        <f>IF('2-定性盤查'!C92&lt;&gt;"",'2-定性盤查'!C92,"")</f>
        <v/>
      </c>
      <c r="D91" s="106" t="str">
        <f>IF('2-定性盤查'!D92&lt;&gt;"",'2-定性盤查'!D92,"")</f>
        <v/>
      </c>
      <c r="E91" s="168"/>
      <c r="F91" s="131" t="str">
        <f t="shared" si="23"/>
        <v/>
      </c>
      <c r="G91" s="172"/>
      <c r="H91" s="56" t="str">
        <f t="shared" si="24"/>
        <v/>
      </c>
      <c r="I91" s="173"/>
      <c r="J91" s="56" t="str">
        <f t="shared" si="25"/>
        <v/>
      </c>
      <c r="K91" s="131" t="str">
        <f t="shared" si="26"/>
        <v/>
      </c>
      <c r="L91" s="132" t="str">
        <f>IF('3-定量盤查'!AC96&lt;&gt;"",ROUND('3-定量盤查'!AC96,4),"")</f>
        <v/>
      </c>
      <c r="M91" s="133" t="str">
        <f t="shared" si="27"/>
        <v/>
      </c>
      <c r="N91" s="133" t="str">
        <f t="shared" si="28"/>
        <v/>
      </c>
    </row>
    <row r="92" spans="2:14">
      <c r="B92" s="106" t="str">
        <f>IF('2-定性盤查'!A93&lt;&gt;"",'2-定性盤查'!A93,"")</f>
        <v/>
      </c>
      <c r="C92" s="106" t="str">
        <f>IF('2-定性盤查'!C93&lt;&gt;"",'2-定性盤查'!C93,"")</f>
        <v/>
      </c>
      <c r="D92" s="106" t="str">
        <f>IF('2-定性盤查'!D93&lt;&gt;"",'2-定性盤查'!D93,"")</f>
        <v/>
      </c>
      <c r="E92" s="168"/>
      <c r="F92" s="131" t="str">
        <f t="shared" si="23"/>
        <v/>
      </c>
      <c r="G92" s="172"/>
      <c r="H92" s="56" t="str">
        <f t="shared" si="24"/>
        <v/>
      </c>
      <c r="I92" s="173"/>
      <c r="J92" s="56" t="str">
        <f t="shared" si="25"/>
        <v/>
      </c>
      <c r="K92" s="131" t="str">
        <f t="shared" si="26"/>
        <v/>
      </c>
      <c r="L92" s="132" t="str">
        <f>IF('3-定量盤查'!AC97&lt;&gt;"",ROUND('3-定量盤查'!AC97,4),"")</f>
        <v/>
      </c>
      <c r="M92" s="133" t="str">
        <f t="shared" si="27"/>
        <v/>
      </c>
      <c r="N92" s="133" t="str">
        <f t="shared" si="28"/>
        <v/>
      </c>
    </row>
    <row r="93" spans="2:14">
      <c r="B93" s="106" t="str">
        <f>IF('2-定性盤查'!A94&lt;&gt;"",'2-定性盤查'!A94,"")</f>
        <v/>
      </c>
      <c r="C93" s="106" t="str">
        <f>IF('2-定性盤查'!C94&lt;&gt;"",'2-定性盤查'!C94,"")</f>
        <v/>
      </c>
      <c r="D93" s="106" t="str">
        <f>IF('2-定性盤查'!D94&lt;&gt;"",'2-定性盤查'!D94,"")</f>
        <v/>
      </c>
      <c r="E93" s="168"/>
      <c r="F93" s="131" t="str">
        <f t="shared" si="23"/>
        <v/>
      </c>
      <c r="G93" s="172"/>
      <c r="H93" s="56" t="str">
        <f t="shared" si="24"/>
        <v/>
      </c>
      <c r="I93" s="173"/>
      <c r="J93" s="56" t="str">
        <f t="shared" si="25"/>
        <v/>
      </c>
      <c r="K93" s="131" t="str">
        <f t="shared" si="26"/>
        <v/>
      </c>
      <c r="L93" s="132" t="str">
        <f>IF('3-定量盤查'!AC98&lt;&gt;"",ROUND('3-定量盤查'!AC98,4),"")</f>
        <v/>
      </c>
      <c r="M93" s="133" t="str">
        <f t="shared" si="27"/>
        <v/>
      </c>
      <c r="N93" s="133" t="str">
        <f t="shared" si="28"/>
        <v/>
      </c>
    </row>
    <row r="94" spans="2:14">
      <c r="B94" s="106" t="str">
        <f>IF('2-定性盤查'!A95&lt;&gt;"",'2-定性盤查'!A95,"")</f>
        <v/>
      </c>
      <c r="C94" s="106" t="str">
        <f>IF('2-定性盤查'!C95&lt;&gt;"",'2-定性盤查'!C95,"")</f>
        <v/>
      </c>
      <c r="D94" s="106" t="str">
        <f>IF('2-定性盤查'!D95&lt;&gt;"",'2-定性盤查'!D95,"")</f>
        <v/>
      </c>
      <c r="E94" s="168"/>
      <c r="F94" s="131" t="str">
        <f t="shared" si="23"/>
        <v/>
      </c>
      <c r="G94" s="172"/>
      <c r="H94" s="56" t="str">
        <f t="shared" si="24"/>
        <v/>
      </c>
      <c r="I94" s="173"/>
      <c r="J94" s="56" t="str">
        <f t="shared" si="25"/>
        <v/>
      </c>
      <c r="K94" s="131" t="str">
        <f t="shared" si="26"/>
        <v/>
      </c>
      <c r="L94" s="132" t="str">
        <f>IF('3-定量盤查'!AC99&lt;&gt;"",ROUND('3-定量盤查'!AC99,4),"")</f>
        <v/>
      </c>
      <c r="M94" s="133" t="str">
        <f t="shared" si="27"/>
        <v/>
      </c>
      <c r="N94" s="133" t="str">
        <f t="shared" si="28"/>
        <v/>
      </c>
    </row>
    <row r="95" spans="2:14">
      <c r="B95" s="106" t="str">
        <f>IF('2-定性盤查'!A96&lt;&gt;"",'2-定性盤查'!A96,"")</f>
        <v/>
      </c>
      <c r="C95" s="106" t="str">
        <f>IF('2-定性盤查'!C96&lt;&gt;"",'2-定性盤查'!C96,"")</f>
        <v/>
      </c>
      <c r="D95" s="106" t="str">
        <f>IF('2-定性盤查'!D96&lt;&gt;"",'2-定性盤查'!D96,"")</f>
        <v/>
      </c>
      <c r="E95" s="168"/>
      <c r="F95" s="131" t="str">
        <f t="shared" si="23"/>
        <v/>
      </c>
      <c r="G95" s="172"/>
      <c r="H95" s="56" t="str">
        <f t="shared" si="24"/>
        <v/>
      </c>
      <c r="I95" s="173"/>
      <c r="J95" s="56" t="str">
        <f t="shared" si="25"/>
        <v/>
      </c>
      <c r="K95" s="131" t="str">
        <f t="shared" si="26"/>
        <v/>
      </c>
      <c r="L95" s="132" t="str">
        <f>IF('3-定量盤查'!AC100&lt;&gt;"",ROUND('3-定量盤查'!AC100,4),"")</f>
        <v/>
      </c>
      <c r="M95" s="133" t="str">
        <f t="shared" si="27"/>
        <v/>
      </c>
      <c r="N95" s="133" t="str">
        <f t="shared" si="28"/>
        <v/>
      </c>
    </row>
    <row r="96" spans="2:14">
      <c r="B96" s="106" t="str">
        <f>IF('2-定性盤查'!A97&lt;&gt;"",'2-定性盤查'!A97,"")</f>
        <v/>
      </c>
      <c r="C96" s="106" t="str">
        <f>IF('2-定性盤查'!C97&lt;&gt;"",'2-定性盤查'!C97,"")</f>
        <v/>
      </c>
      <c r="D96" s="106" t="str">
        <f>IF('2-定性盤查'!D97&lt;&gt;"",'2-定性盤查'!D97,"")</f>
        <v/>
      </c>
      <c r="E96" s="168"/>
      <c r="F96" s="131" t="str">
        <f t="shared" si="23"/>
        <v/>
      </c>
      <c r="G96" s="172"/>
      <c r="H96" s="56" t="str">
        <f t="shared" si="24"/>
        <v/>
      </c>
      <c r="I96" s="173"/>
      <c r="J96" s="56" t="str">
        <f t="shared" si="25"/>
        <v/>
      </c>
      <c r="K96" s="131" t="str">
        <f t="shared" si="26"/>
        <v/>
      </c>
      <c r="L96" s="132" t="str">
        <f>IF('3-定量盤查'!AC101&lt;&gt;"",ROUND('3-定量盤查'!AC101,4),"")</f>
        <v/>
      </c>
      <c r="M96" s="133" t="str">
        <f t="shared" si="27"/>
        <v/>
      </c>
      <c r="N96" s="133" t="str">
        <f t="shared" si="28"/>
        <v/>
      </c>
    </row>
    <row r="97" spans="2:14">
      <c r="B97" s="106" t="str">
        <f>IF('2-定性盤查'!A98&lt;&gt;"",'2-定性盤查'!A98,"")</f>
        <v/>
      </c>
      <c r="C97" s="106" t="str">
        <f>IF('2-定性盤查'!C98&lt;&gt;"",'2-定性盤查'!C98,"")</f>
        <v/>
      </c>
      <c r="D97" s="106" t="str">
        <f>IF('2-定性盤查'!D98&lt;&gt;"",'2-定性盤查'!D98,"")</f>
        <v/>
      </c>
      <c r="E97" s="168"/>
      <c r="F97" s="131" t="str">
        <f t="shared" si="23"/>
        <v/>
      </c>
      <c r="G97" s="172"/>
      <c r="H97" s="56" t="str">
        <f t="shared" si="24"/>
        <v/>
      </c>
      <c r="I97" s="173"/>
      <c r="J97" s="56" t="str">
        <f t="shared" si="25"/>
        <v/>
      </c>
      <c r="K97" s="131" t="str">
        <f t="shared" si="26"/>
        <v/>
      </c>
      <c r="L97" s="132" t="str">
        <f>IF('3-定量盤查'!AC102&lt;&gt;"",ROUND('3-定量盤查'!AC102,4),"")</f>
        <v/>
      </c>
      <c r="M97" s="133" t="str">
        <f t="shared" si="27"/>
        <v/>
      </c>
      <c r="N97" s="133" t="str">
        <f t="shared" si="28"/>
        <v/>
      </c>
    </row>
    <row r="98" spans="2:14">
      <c r="B98" s="106" t="str">
        <f>IF('2-定性盤查'!A99&lt;&gt;"",'2-定性盤查'!A99,"")</f>
        <v/>
      </c>
      <c r="C98" s="106" t="str">
        <f>IF('2-定性盤查'!C99&lt;&gt;"",'2-定性盤查'!C99,"")</f>
        <v/>
      </c>
      <c r="D98" s="106" t="str">
        <f>IF('2-定性盤查'!D99&lt;&gt;"",'2-定性盤查'!D99,"")</f>
        <v/>
      </c>
      <c r="E98" s="168"/>
      <c r="F98" s="131" t="str">
        <f t="shared" si="23"/>
        <v/>
      </c>
      <c r="G98" s="172"/>
      <c r="H98" s="56" t="str">
        <f t="shared" si="24"/>
        <v/>
      </c>
      <c r="I98" s="173"/>
      <c r="J98" s="56" t="str">
        <f t="shared" si="25"/>
        <v/>
      </c>
      <c r="K98" s="131" t="str">
        <f t="shared" si="26"/>
        <v/>
      </c>
      <c r="L98" s="132" t="str">
        <f>IF('3-定量盤查'!AC103&lt;&gt;"",ROUND('3-定量盤查'!AC103,4),"")</f>
        <v/>
      </c>
      <c r="M98" s="133" t="str">
        <f t="shared" si="27"/>
        <v/>
      </c>
      <c r="N98" s="133" t="str">
        <f t="shared" si="28"/>
        <v/>
      </c>
    </row>
    <row r="99" spans="2:14">
      <c r="B99" s="106" t="str">
        <f>IF('2-定性盤查'!A100&lt;&gt;"",'2-定性盤查'!A100,"")</f>
        <v/>
      </c>
      <c r="C99" s="106" t="str">
        <f>IF('2-定性盤查'!C100&lt;&gt;"",'2-定性盤查'!C100,"")</f>
        <v/>
      </c>
      <c r="D99" s="106" t="str">
        <f>IF('2-定性盤查'!D100&lt;&gt;"",'2-定性盤查'!D100,"")</f>
        <v/>
      </c>
      <c r="E99" s="168"/>
      <c r="F99" s="131" t="str">
        <f t="shared" si="23"/>
        <v/>
      </c>
      <c r="G99" s="172"/>
      <c r="H99" s="56" t="str">
        <f t="shared" si="24"/>
        <v/>
      </c>
      <c r="I99" s="173"/>
      <c r="J99" s="56" t="str">
        <f t="shared" si="25"/>
        <v/>
      </c>
      <c r="K99" s="131" t="str">
        <f t="shared" si="26"/>
        <v/>
      </c>
      <c r="L99" s="132" t="str">
        <f>IF('3-定量盤查'!AC104&lt;&gt;"",ROUND('3-定量盤查'!AC104,4),"")</f>
        <v/>
      </c>
      <c r="M99" s="133" t="str">
        <f t="shared" si="27"/>
        <v/>
      </c>
      <c r="N99" s="133" t="str">
        <f t="shared" si="28"/>
        <v/>
      </c>
    </row>
    <row r="100" spans="2:14">
      <c r="B100" s="106" t="str">
        <f>IF('2-定性盤查'!A101&lt;&gt;"",'2-定性盤查'!A101,"")</f>
        <v/>
      </c>
      <c r="C100" s="106" t="str">
        <f>IF('2-定性盤查'!C101&lt;&gt;"",'2-定性盤查'!C101,"")</f>
        <v/>
      </c>
      <c r="D100" s="106" t="str">
        <f>IF('2-定性盤查'!D101&lt;&gt;"",'2-定性盤查'!D101,"")</f>
        <v/>
      </c>
      <c r="E100" s="168"/>
      <c r="F100" s="131" t="str">
        <f t="shared" si="23"/>
        <v/>
      </c>
      <c r="G100" s="172"/>
      <c r="H100" s="56" t="str">
        <f t="shared" si="24"/>
        <v/>
      </c>
      <c r="I100" s="173"/>
      <c r="J100" s="56" t="str">
        <f t="shared" si="25"/>
        <v/>
      </c>
      <c r="K100" s="131" t="str">
        <f t="shared" si="26"/>
        <v/>
      </c>
      <c r="L100" s="132" t="str">
        <f>IF('3-定量盤查'!AC105&lt;&gt;"",ROUND('3-定量盤查'!AC105,4),"")</f>
        <v/>
      </c>
      <c r="M100" s="133" t="str">
        <f t="shared" si="27"/>
        <v/>
      </c>
      <c r="N100" s="133" t="str">
        <f t="shared" si="28"/>
        <v/>
      </c>
    </row>
    <row r="101" spans="2:14">
      <c r="B101" s="106" t="str">
        <f>IF('2-定性盤查'!A102&lt;&gt;"",'2-定性盤查'!A102,"")</f>
        <v/>
      </c>
      <c r="C101" s="106" t="str">
        <f>IF('2-定性盤查'!C102&lt;&gt;"",'2-定性盤查'!C102,"")</f>
        <v/>
      </c>
      <c r="D101" s="106" t="str">
        <f>IF('2-定性盤查'!D102&lt;&gt;"",'2-定性盤查'!D102,"")</f>
        <v/>
      </c>
      <c r="E101" s="168"/>
      <c r="F101" s="131" t="str">
        <f t="shared" si="23"/>
        <v/>
      </c>
      <c r="G101" s="172"/>
      <c r="H101" s="56" t="str">
        <f t="shared" si="24"/>
        <v/>
      </c>
      <c r="I101" s="173"/>
      <c r="J101" s="56" t="str">
        <f t="shared" si="25"/>
        <v/>
      </c>
      <c r="K101" s="131" t="str">
        <f t="shared" si="26"/>
        <v/>
      </c>
      <c r="L101" s="132" t="str">
        <f>IF('3-定量盤查'!AC106&lt;&gt;"",ROUND('3-定量盤查'!AC106,4),"")</f>
        <v/>
      </c>
      <c r="M101" s="133" t="str">
        <f t="shared" si="27"/>
        <v/>
      </c>
      <c r="N101" s="133" t="str">
        <f t="shared" si="28"/>
        <v/>
      </c>
    </row>
    <row r="102" spans="2:14">
      <c r="B102" s="106" t="str">
        <f>IF('2-定性盤查'!A103&lt;&gt;"",'2-定性盤查'!A103,"")</f>
        <v/>
      </c>
      <c r="C102" s="106" t="str">
        <f>IF('2-定性盤查'!C103&lt;&gt;"",'2-定性盤查'!C103,"")</f>
        <v/>
      </c>
      <c r="D102" s="106" t="str">
        <f>IF('2-定性盤查'!D103&lt;&gt;"",'2-定性盤查'!D103,"")</f>
        <v/>
      </c>
      <c r="E102" s="168"/>
      <c r="F102" s="131" t="str">
        <f t="shared" si="23"/>
        <v/>
      </c>
      <c r="G102" s="172"/>
      <c r="H102" s="56" t="str">
        <f t="shared" si="24"/>
        <v/>
      </c>
      <c r="I102" s="173"/>
      <c r="J102" s="56" t="str">
        <f t="shared" si="25"/>
        <v/>
      </c>
      <c r="K102" s="131" t="str">
        <f t="shared" si="26"/>
        <v/>
      </c>
      <c r="L102" s="132" t="str">
        <f>IF('3-定量盤查'!AC107&lt;&gt;"",ROUND('3-定量盤查'!AC107,4),"")</f>
        <v/>
      </c>
      <c r="M102" s="133" t="str">
        <f t="shared" si="27"/>
        <v/>
      </c>
      <c r="N102" s="133" t="str">
        <f t="shared" si="28"/>
        <v/>
      </c>
    </row>
    <row r="103" spans="2:14">
      <c r="B103" s="106" t="str">
        <f>IF('2-定性盤查'!A104&lt;&gt;"",'2-定性盤查'!A104,"")</f>
        <v/>
      </c>
      <c r="C103" s="106" t="str">
        <f>IF('2-定性盤查'!C104&lt;&gt;"",'2-定性盤查'!C104,"")</f>
        <v/>
      </c>
      <c r="D103" s="106" t="str">
        <f>IF('2-定性盤查'!D104&lt;&gt;"",'2-定性盤查'!D104,"")</f>
        <v/>
      </c>
      <c r="E103" s="168"/>
      <c r="F103" s="131" t="str">
        <f t="shared" si="23"/>
        <v/>
      </c>
      <c r="G103" s="172"/>
      <c r="H103" s="56" t="str">
        <f t="shared" si="24"/>
        <v/>
      </c>
      <c r="I103" s="173"/>
      <c r="J103" s="56" t="str">
        <f t="shared" si="25"/>
        <v/>
      </c>
      <c r="K103" s="131" t="str">
        <f t="shared" si="26"/>
        <v/>
      </c>
      <c r="L103" s="132" t="str">
        <f>IF('3-定量盤查'!AC108&lt;&gt;"",ROUND('3-定量盤查'!AC108,4),"")</f>
        <v/>
      </c>
      <c r="M103" s="133" t="str">
        <f t="shared" si="27"/>
        <v/>
      </c>
      <c r="N103" s="133" t="str">
        <f t="shared" si="28"/>
        <v/>
      </c>
    </row>
    <row r="104" spans="2:14">
      <c r="B104" s="106" t="str">
        <f>IF('2-定性盤查'!A105&lt;&gt;"",'2-定性盤查'!A105,"")</f>
        <v/>
      </c>
      <c r="C104" s="106" t="str">
        <f>IF('2-定性盤查'!C105&lt;&gt;"",'2-定性盤查'!C105,"")</f>
        <v/>
      </c>
      <c r="D104" s="106" t="str">
        <f>IF('2-定性盤查'!D105&lt;&gt;"",'2-定性盤查'!D105,"")</f>
        <v/>
      </c>
      <c r="E104" s="168"/>
      <c r="F104" s="131" t="str">
        <f t="shared" si="23"/>
        <v/>
      </c>
      <c r="G104" s="172"/>
      <c r="H104" s="56" t="str">
        <f t="shared" si="24"/>
        <v/>
      </c>
      <c r="I104" s="173"/>
      <c r="J104" s="56" t="str">
        <f t="shared" si="25"/>
        <v/>
      </c>
      <c r="K104" s="131" t="str">
        <f t="shared" si="26"/>
        <v/>
      </c>
      <c r="L104" s="132" t="str">
        <f>IF('3-定量盤查'!AC109&lt;&gt;"",ROUND('3-定量盤查'!AC109,4),"")</f>
        <v/>
      </c>
      <c r="M104" s="133" t="str">
        <f t="shared" si="27"/>
        <v/>
      </c>
      <c r="N104" s="133" t="str">
        <f t="shared" si="28"/>
        <v/>
      </c>
    </row>
    <row r="105" spans="2:14">
      <c r="B105" s="106" t="str">
        <f>IF('2-定性盤查'!A106&lt;&gt;"",'2-定性盤查'!A106,"")</f>
        <v/>
      </c>
      <c r="C105" s="106" t="str">
        <f>IF('2-定性盤查'!C106&lt;&gt;"",'2-定性盤查'!C106,"")</f>
        <v/>
      </c>
      <c r="D105" s="106" t="str">
        <f>IF('2-定性盤查'!D106&lt;&gt;"",'2-定性盤查'!D106,"")</f>
        <v/>
      </c>
      <c r="E105" s="168"/>
      <c r="F105" s="131" t="str">
        <f t="shared" si="23"/>
        <v/>
      </c>
      <c r="G105" s="172"/>
      <c r="H105" s="56" t="str">
        <f t="shared" si="24"/>
        <v/>
      </c>
      <c r="I105" s="173"/>
      <c r="J105" s="56" t="str">
        <f t="shared" si="25"/>
        <v/>
      </c>
      <c r="K105" s="131" t="str">
        <f t="shared" si="26"/>
        <v/>
      </c>
      <c r="L105" s="132" t="str">
        <f>IF('3-定量盤查'!AC110&lt;&gt;"",ROUND('3-定量盤查'!AC110,4),"")</f>
        <v/>
      </c>
      <c r="M105" s="133" t="str">
        <f t="shared" si="27"/>
        <v/>
      </c>
      <c r="N105" s="133" t="str">
        <f t="shared" si="28"/>
        <v/>
      </c>
    </row>
    <row r="106" spans="2:14">
      <c r="B106" s="106" t="str">
        <f>IF('2-定性盤查'!A107&lt;&gt;"",'2-定性盤查'!A107,"")</f>
        <v/>
      </c>
      <c r="C106" s="106" t="str">
        <f>IF('2-定性盤查'!C107&lt;&gt;"",'2-定性盤查'!C107,"")</f>
        <v/>
      </c>
      <c r="D106" s="106" t="str">
        <f>IF('2-定性盤查'!D107&lt;&gt;"",'2-定性盤查'!D107,"")</f>
        <v/>
      </c>
      <c r="E106" s="168"/>
      <c r="F106" s="131" t="str">
        <f t="shared" si="23"/>
        <v/>
      </c>
      <c r="G106" s="172"/>
      <c r="H106" s="56" t="str">
        <f t="shared" si="24"/>
        <v/>
      </c>
      <c r="I106" s="173"/>
      <c r="J106" s="56" t="str">
        <f t="shared" si="25"/>
        <v/>
      </c>
      <c r="K106" s="131" t="str">
        <f t="shared" si="26"/>
        <v/>
      </c>
      <c r="L106" s="132" t="str">
        <f>IF('3-定量盤查'!AC111&lt;&gt;"",ROUND('3-定量盤查'!AC111,4),"")</f>
        <v/>
      </c>
      <c r="M106" s="133" t="str">
        <f t="shared" si="27"/>
        <v/>
      </c>
      <c r="N106" s="133" t="str">
        <f t="shared" si="28"/>
        <v/>
      </c>
    </row>
    <row r="107" spans="2:14">
      <c r="B107" s="106" t="str">
        <f>IF('2-定性盤查'!A108&lt;&gt;"",'2-定性盤查'!A108,"")</f>
        <v/>
      </c>
      <c r="C107" s="106" t="str">
        <f>IF('2-定性盤查'!C108&lt;&gt;"",'2-定性盤查'!C108,"")</f>
        <v/>
      </c>
      <c r="D107" s="106" t="str">
        <f>IF('2-定性盤查'!D108&lt;&gt;"",'2-定性盤查'!D108,"")</f>
        <v/>
      </c>
      <c r="E107" s="168"/>
      <c r="F107" s="131" t="str">
        <f t="shared" si="23"/>
        <v/>
      </c>
      <c r="G107" s="172"/>
      <c r="H107" s="56" t="str">
        <f t="shared" si="24"/>
        <v/>
      </c>
      <c r="I107" s="173"/>
      <c r="J107" s="56" t="str">
        <f t="shared" si="25"/>
        <v/>
      </c>
      <c r="K107" s="131" t="str">
        <f t="shared" si="26"/>
        <v/>
      </c>
      <c r="L107" s="132" t="str">
        <f>IF('3-定量盤查'!AC112&lt;&gt;"",ROUND('3-定量盤查'!AC112,4),"")</f>
        <v/>
      </c>
      <c r="M107" s="133" t="str">
        <f t="shared" si="27"/>
        <v/>
      </c>
      <c r="N107" s="133" t="str">
        <f t="shared" si="28"/>
        <v/>
      </c>
    </row>
    <row r="108" spans="2:14">
      <c r="B108" s="106" t="str">
        <f>IF('2-定性盤查'!A109&lt;&gt;"",'2-定性盤查'!A109,"")</f>
        <v/>
      </c>
      <c r="C108" s="106" t="str">
        <f>IF('2-定性盤查'!C109&lt;&gt;"",'2-定性盤查'!C109,"")</f>
        <v/>
      </c>
      <c r="D108" s="106" t="str">
        <f>IF('2-定性盤查'!D109&lt;&gt;"",'2-定性盤查'!D109,"")</f>
        <v/>
      </c>
      <c r="E108" s="168"/>
      <c r="F108" s="131" t="str">
        <f t="shared" si="23"/>
        <v/>
      </c>
      <c r="G108" s="172"/>
      <c r="H108" s="56" t="str">
        <f t="shared" si="24"/>
        <v/>
      </c>
      <c r="I108" s="173"/>
      <c r="J108" s="56" t="str">
        <f t="shared" si="25"/>
        <v/>
      </c>
      <c r="K108" s="131" t="str">
        <f t="shared" si="26"/>
        <v/>
      </c>
      <c r="L108" s="132" t="str">
        <f>IF('3-定量盤查'!AC113&lt;&gt;"",ROUND('3-定量盤查'!AC113,4),"")</f>
        <v/>
      </c>
      <c r="M108" s="133" t="str">
        <f t="shared" si="27"/>
        <v/>
      </c>
      <c r="N108" s="133" t="str">
        <f t="shared" si="28"/>
        <v/>
      </c>
    </row>
    <row r="109" spans="2:14">
      <c r="B109" s="106" t="str">
        <f>IF('2-定性盤查'!A110&lt;&gt;"",'2-定性盤查'!A110,"")</f>
        <v/>
      </c>
      <c r="C109" s="106" t="str">
        <f>IF('2-定性盤查'!C110&lt;&gt;"",'2-定性盤查'!C110,"")</f>
        <v/>
      </c>
      <c r="D109" s="106" t="str">
        <f>IF('2-定性盤查'!D110&lt;&gt;"",'2-定性盤查'!D110,"")</f>
        <v/>
      </c>
      <c r="E109" s="168"/>
      <c r="F109" s="131" t="str">
        <f t="shared" si="23"/>
        <v/>
      </c>
      <c r="G109" s="172"/>
      <c r="H109" s="56" t="str">
        <f t="shared" si="24"/>
        <v/>
      </c>
      <c r="I109" s="173"/>
      <c r="J109" s="56" t="str">
        <f t="shared" si="25"/>
        <v/>
      </c>
      <c r="K109" s="131" t="str">
        <f t="shared" si="26"/>
        <v/>
      </c>
      <c r="L109" s="132" t="str">
        <f>IF('3-定量盤查'!AC114&lt;&gt;"",ROUND('3-定量盤查'!AC114,4),"")</f>
        <v/>
      </c>
      <c r="M109" s="133" t="str">
        <f t="shared" si="27"/>
        <v/>
      </c>
      <c r="N109" s="133" t="str">
        <f t="shared" si="28"/>
        <v/>
      </c>
    </row>
    <row r="110" spans="2:14">
      <c r="B110" s="106" t="str">
        <f>IF('2-定性盤查'!A111&lt;&gt;"",'2-定性盤查'!A111,"")</f>
        <v/>
      </c>
      <c r="C110" s="106" t="str">
        <f>IF('2-定性盤查'!C111&lt;&gt;"",'2-定性盤查'!C111,"")</f>
        <v/>
      </c>
      <c r="D110" s="106" t="str">
        <f>IF('2-定性盤查'!D111&lt;&gt;"",'2-定性盤查'!D111,"")</f>
        <v/>
      </c>
      <c r="E110" s="168"/>
      <c r="F110" s="131" t="str">
        <f t="shared" si="23"/>
        <v/>
      </c>
      <c r="G110" s="172"/>
      <c r="H110" s="56" t="str">
        <f t="shared" si="24"/>
        <v/>
      </c>
      <c r="I110" s="173"/>
      <c r="J110" s="56" t="str">
        <f t="shared" si="25"/>
        <v/>
      </c>
      <c r="K110" s="131" t="str">
        <f t="shared" si="26"/>
        <v/>
      </c>
      <c r="L110" s="132" t="str">
        <f>IF('3-定量盤查'!AC115&lt;&gt;"",ROUND('3-定量盤查'!AC115,4),"")</f>
        <v/>
      </c>
      <c r="M110" s="133" t="str">
        <f t="shared" si="27"/>
        <v/>
      </c>
      <c r="N110" s="133" t="str">
        <f t="shared" si="28"/>
        <v/>
      </c>
    </row>
    <row r="111" spans="2:14">
      <c r="B111" s="106" t="str">
        <f>IF('2-定性盤查'!A112&lt;&gt;"",'2-定性盤查'!A112,"")</f>
        <v/>
      </c>
      <c r="C111" s="106" t="str">
        <f>IF('2-定性盤查'!C112&lt;&gt;"",'2-定性盤查'!C112,"")</f>
        <v/>
      </c>
      <c r="D111" s="106" t="str">
        <f>IF('2-定性盤查'!D112&lt;&gt;"",'2-定性盤查'!D112,"")</f>
        <v/>
      </c>
      <c r="E111" s="168"/>
      <c r="F111" s="131" t="str">
        <f t="shared" si="23"/>
        <v/>
      </c>
      <c r="G111" s="172"/>
      <c r="H111" s="56" t="str">
        <f t="shared" si="24"/>
        <v/>
      </c>
      <c r="I111" s="173"/>
      <c r="J111" s="56" t="str">
        <f t="shared" si="25"/>
        <v/>
      </c>
      <c r="K111" s="131" t="str">
        <f t="shared" si="26"/>
        <v/>
      </c>
      <c r="L111" s="132" t="str">
        <f>IF('3-定量盤查'!AC116&lt;&gt;"",ROUND('3-定量盤查'!AC116,4),"")</f>
        <v/>
      </c>
      <c r="M111" s="133" t="str">
        <f t="shared" si="27"/>
        <v/>
      </c>
      <c r="N111" s="133" t="str">
        <f t="shared" si="28"/>
        <v/>
      </c>
    </row>
    <row r="112" spans="2:14">
      <c r="B112" s="106" t="str">
        <f>IF('2-定性盤查'!A113&lt;&gt;"",'2-定性盤查'!A113,"")</f>
        <v/>
      </c>
      <c r="C112" s="106" t="str">
        <f>IF('2-定性盤查'!C113&lt;&gt;"",'2-定性盤查'!C113,"")</f>
        <v/>
      </c>
      <c r="D112" s="106" t="str">
        <f>IF('2-定性盤查'!D113&lt;&gt;"",'2-定性盤查'!D113,"")</f>
        <v/>
      </c>
      <c r="E112" s="168"/>
      <c r="F112" s="131" t="str">
        <f t="shared" si="23"/>
        <v/>
      </c>
      <c r="G112" s="172"/>
      <c r="H112" s="56" t="str">
        <f t="shared" si="24"/>
        <v/>
      </c>
      <c r="I112" s="173"/>
      <c r="J112" s="56" t="str">
        <f t="shared" si="25"/>
        <v/>
      </c>
      <c r="K112" s="131" t="str">
        <f t="shared" si="26"/>
        <v/>
      </c>
      <c r="L112" s="132" t="str">
        <f>IF('3-定量盤查'!AC117&lt;&gt;"",ROUND('3-定量盤查'!AC117,4),"")</f>
        <v/>
      </c>
      <c r="M112" s="133" t="str">
        <f t="shared" si="27"/>
        <v/>
      </c>
      <c r="N112" s="133" t="str">
        <f t="shared" si="28"/>
        <v/>
      </c>
    </row>
    <row r="113" spans="2:14">
      <c r="B113" s="106" t="str">
        <f>IF('2-定性盤查'!A114&lt;&gt;"",'2-定性盤查'!A114,"")</f>
        <v/>
      </c>
      <c r="C113" s="106" t="str">
        <f>IF('2-定性盤查'!C114&lt;&gt;"",'2-定性盤查'!C114,"")</f>
        <v/>
      </c>
      <c r="D113" s="106" t="str">
        <f>IF('2-定性盤查'!D114&lt;&gt;"",'2-定性盤查'!D114,"")</f>
        <v/>
      </c>
      <c r="E113" s="168"/>
      <c r="F113" s="131" t="str">
        <f t="shared" si="23"/>
        <v/>
      </c>
      <c r="G113" s="172"/>
      <c r="H113" s="56" t="str">
        <f t="shared" si="24"/>
        <v/>
      </c>
      <c r="I113" s="173"/>
      <c r="J113" s="56" t="str">
        <f t="shared" si="25"/>
        <v/>
      </c>
      <c r="K113" s="131" t="str">
        <f t="shared" si="26"/>
        <v/>
      </c>
      <c r="L113" s="132" t="str">
        <f>IF('3-定量盤查'!AC118&lt;&gt;"",ROUND('3-定量盤查'!AC118,4),"")</f>
        <v/>
      </c>
      <c r="M113" s="133" t="str">
        <f t="shared" si="27"/>
        <v/>
      </c>
      <c r="N113" s="133" t="str">
        <f t="shared" si="28"/>
        <v/>
      </c>
    </row>
    <row r="114" spans="2:14">
      <c r="B114" s="106" t="str">
        <f>IF('2-定性盤查'!A115&lt;&gt;"",'2-定性盤查'!A115,"")</f>
        <v/>
      </c>
      <c r="C114" s="106" t="str">
        <f>IF('2-定性盤查'!C115&lt;&gt;"",'2-定性盤查'!C115,"")</f>
        <v/>
      </c>
      <c r="D114" s="106" t="str">
        <f>IF('2-定性盤查'!D115&lt;&gt;"",'2-定性盤查'!D115,"")</f>
        <v/>
      </c>
      <c r="E114" s="168"/>
      <c r="F114" s="131" t="str">
        <f t="shared" si="23"/>
        <v/>
      </c>
      <c r="G114" s="172"/>
      <c r="H114" s="56" t="str">
        <f t="shared" si="24"/>
        <v/>
      </c>
      <c r="I114" s="173"/>
      <c r="J114" s="56" t="str">
        <f t="shared" si="25"/>
        <v/>
      </c>
      <c r="K114" s="131" t="str">
        <f t="shared" si="26"/>
        <v/>
      </c>
      <c r="L114" s="132" t="str">
        <f>IF('3-定量盤查'!AC119&lt;&gt;"",ROUND('3-定量盤查'!AC119,4),"")</f>
        <v/>
      </c>
      <c r="M114" s="133" t="str">
        <f t="shared" si="27"/>
        <v/>
      </c>
      <c r="N114" s="133" t="str">
        <f t="shared" si="28"/>
        <v/>
      </c>
    </row>
    <row r="115" spans="2:14">
      <c r="B115" s="106" t="str">
        <f>IF('2-定性盤查'!A116&lt;&gt;"",'2-定性盤查'!A116,"")</f>
        <v/>
      </c>
      <c r="C115" s="106" t="str">
        <f>IF('2-定性盤查'!C116&lt;&gt;"",'2-定性盤查'!C116,"")</f>
        <v/>
      </c>
      <c r="D115" s="106" t="str">
        <f>IF('2-定性盤查'!D116&lt;&gt;"",'2-定性盤查'!D116,"")</f>
        <v/>
      </c>
      <c r="E115" s="168"/>
      <c r="F115" s="131" t="str">
        <f t="shared" si="23"/>
        <v/>
      </c>
      <c r="G115" s="172"/>
      <c r="H115" s="56" t="str">
        <f t="shared" si="24"/>
        <v/>
      </c>
      <c r="I115" s="173"/>
      <c r="J115" s="56" t="str">
        <f t="shared" si="25"/>
        <v/>
      </c>
      <c r="K115" s="131" t="str">
        <f t="shared" si="26"/>
        <v/>
      </c>
      <c r="L115" s="132" t="str">
        <f>IF('3-定量盤查'!AC120&lt;&gt;"",ROUND('3-定量盤查'!AC120,4),"")</f>
        <v/>
      </c>
      <c r="M115" s="133" t="str">
        <f t="shared" si="27"/>
        <v/>
      </c>
      <c r="N115" s="133" t="str">
        <f t="shared" si="28"/>
        <v/>
      </c>
    </row>
    <row r="116" spans="2:14">
      <c r="B116" s="106" t="str">
        <f>IF('2-定性盤查'!A117&lt;&gt;"",'2-定性盤查'!A117,"")</f>
        <v/>
      </c>
      <c r="C116" s="106" t="str">
        <f>IF('2-定性盤查'!C117&lt;&gt;"",'2-定性盤查'!C117,"")</f>
        <v/>
      </c>
      <c r="D116" s="106" t="str">
        <f>IF('2-定性盤查'!D117&lt;&gt;"",'2-定性盤查'!D117,"")</f>
        <v/>
      </c>
      <c r="E116" s="168"/>
      <c r="F116" s="131" t="str">
        <f t="shared" si="23"/>
        <v/>
      </c>
      <c r="G116" s="172"/>
      <c r="H116" s="56" t="str">
        <f t="shared" si="24"/>
        <v/>
      </c>
      <c r="I116" s="173"/>
      <c r="J116" s="56" t="str">
        <f t="shared" si="25"/>
        <v/>
      </c>
      <c r="K116" s="131" t="str">
        <f t="shared" si="26"/>
        <v/>
      </c>
      <c r="L116" s="132" t="str">
        <f>IF('3-定量盤查'!AC121&lt;&gt;"",ROUND('3-定量盤查'!AC121,4),"")</f>
        <v/>
      </c>
      <c r="M116" s="133" t="str">
        <f t="shared" si="27"/>
        <v/>
      </c>
      <c r="N116" s="133" t="str">
        <f t="shared" si="28"/>
        <v/>
      </c>
    </row>
    <row r="117" spans="2:14">
      <c r="B117" s="106" t="str">
        <f>IF('2-定性盤查'!A118&lt;&gt;"",'2-定性盤查'!A118,"")</f>
        <v/>
      </c>
      <c r="C117" s="106" t="str">
        <f>IF('2-定性盤查'!C118&lt;&gt;"",'2-定性盤查'!C118,"")</f>
        <v/>
      </c>
      <c r="D117" s="106" t="str">
        <f>IF('2-定性盤查'!D118&lt;&gt;"",'2-定性盤查'!D118,"")</f>
        <v/>
      </c>
      <c r="E117" s="168"/>
      <c r="F117" s="131" t="str">
        <f t="shared" si="23"/>
        <v/>
      </c>
      <c r="G117" s="172"/>
      <c r="H117" s="56" t="str">
        <f t="shared" si="24"/>
        <v/>
      </c>
      <c r="I117" s="173"/>
      <c r="J117" s="56" t="str">
        <f t="shared" si="25"/>
        <v/>
      </c>
      <c r="K117" s="131" t="str">
        <f t="shared" si="26"/>
        <v/>
      </c>
      <c r="L117" s="132" t="str">
        <f>IF('3-定量盤查'!AC122&lt;&gt;"",ROUND('3-定量盤查'!AC122,4),"")</f>
        <v/>
      </c>
      <c r="M117" s="133" t="str">
        <f t="shared" si="27"/>
        <v/>
      </c>
      <c r="N117" s="133" t="str">
        <f t="shared" si="28"/>
        <v/>
      </c>
    </row>
    <row r="118" spans="2:14">
      <c r="B118" s="106" t="str">
        <f>IF('2-定性盤查'!A119&lt;&gt;"",'2-定性盤查'!A119,"")</f>
        <v/>
      </c>
      <c r="C118" s="106" t="str">
        <f>IF('2-定性盤查'!C119&lt;&gt;"",'2-定性盤查'!C119,"")</f>
        <v/>
      </c>
      <c r="D118" s="106" t="str">
        <f>IF('2-定性盤查'!D119&lt;&gt;"",'2-定性盤查'!D119,"")</f>
        <v/>
      </c>
      <c r="E118" s="168"/>
      <c r="F118" s="131" t="str">
        <f t="shared" si="23"/>
        <v/>
      </c>
      <c r="G118" s="172"/>
      <c r="H118" s="56" t="str">
        <f t="shared" si="24"/>
        <v/>
      </c>
      <c r="I118" s="173"/>
      <c r="J118" s="56" t="str">
        <f t="shared" si="25"/>
        <v/>
      </c>
      <c r="K118" s="131" t="str">
        <f t="shared" si="26"/>
        <v/>
      </c>
      <c r="L118" s="132" t="str">
        <f>IF('3-定量盤查'!AC123&lt;&gt;"",ROUND('3-定量盤查'!AC123,4),"")</f>
        <v/>
      </c>
      <c r="M118" s="133" t="str">
        <f t="shared" si="27"/>
        <v/>
      </c>
      <c r="N118" s="133" t="str">
        <f t="shared" si="28"/>
        <v/>
      </c>
    </row>
    <row r="119" spans="2:14">
      <c r="B119" s="106" t="str">
        <f>IF('2-定性盤查'!A120&lt;&gt;"",'2-定性盤查'!A120,"")</f>
        <v/>
      </c>
      <c r="C119" s="106" t="str">
        <f>IF('2-定性盤查'!C120&lt;&gt;"",'2-定性盤查'!C120,"")</f>
        <v/>
      </c>
      <c r="D119" s="106" t="str">
        <f>IF('2-定性盤查'!D120&lt;&gt;"",'2-定性盤查'!D120,"")</f>
        <v/>
      </c>
      <c r="E119" s="168"/>
      <c r="F119" s="131" t="str">
        <f t="shared" si="23"/>
        <v/>
      </c>
      <c r="G119" s="172"/>
      <c r="H119" s="56" t="str">
        <f t="shared" si="24"/>
        <v/>
      </c>
      <c r="I119" s="173"/>
      <c r="J119" s="56" t="str">
        <f t="shared" si="25"/>
        <v/>
      </c>
      <c r="K119" s="131" t="str">
        <f t="shared" si="26"/>
        <v/>
      </c>
      <c r="L119" s="132" t="str">
        <f>IF('3-定量盤查'!AC124&lt;&gt;"",ROUND('3-定量盤查'!AC124,4),"")</f>
        <v/>
      </c>
      <c r="M119" s="133" t="str">
        <f t="shared" si="27"/>
        <v/>
      </c>
      <c r="N119" s="133" t="str">
        <f t="shared" si="28"/>
        <v/>
      </c>
    </row>
    <row r="120" spans="2:14">
      <c r="B120" s="106" t="str">
        <f>IF('2-定性盤查'!A121&lt;&gt;"",'2-定性盤查'!A121,"")</f>
        <v/>
      </c>
      <c r="C120" s="106" t="str">
        <f>IF('2-定性盤查'!C121&lt;&gt;"",'2-定性盤查'!C121,"")</f>
        <v/>
      </c>
      <c r="D120" s="106" t="str">
        <f>IF('2-定性盤查'!D121&lt;&gt;"",'2-定性盤查'!D121,"")</f>
        <v/>
      </c>
      <c r="E120" s="168"/>
      <c r="F120" s="131" t="str">
        <f t="shared" si="23"/>
        <v/>
      </c>
      <c r="G120" s="172"/>
      <c r="H120" s="56" t="str">
        <f t="shared" si="24"/>
        <v/>
      </c>
      <c r="I120" s="173"/>
      <c r="J120" s="56" t="str">
        <f t="shared" si="25"/>
        <v/>
      </c>
      <c r="K120" s="131" t="str">
        <f t="shared" si="26"/>
        <v/>
      </c>
      <c r="L120" s="132" t="str">
        <f>IF('3-定量盤查'!AC125&lt;&gt;"",ROUND('3-定量盤查'!AC125,4),"")</f>
        <v/>
      </c>
      <c r="M120" s="133" t="str">
        <f t="shared" si="27"/>
        <v/>
      </c>
      <c r="N120" s="133" t="str">
        <f t="shared" si="28"/>
        <v/>
      </c>
    </row>
    <row r="121" spans="2:14">
      <c r="B121" s="106" t="str">
        <f>IF('2-定性盤查'!A122&lt;&gt;"",'2-定性盤查'!A122,"")</f>
        <v/>
      </c>
      <c r="C121" s="106" t="str">
        <f>IF('2-定性盤查'!C122&lt;&gt;"",'2-定性盤查'!C122,"")</f>
        <v/>
      </c>
      <c r="D121" s="106" t="str">
        <f>IF('2-定性盤查'!D122&lt;&gt;"",'2-定性盤查'!D122,"")</f>
        <v/>
      </c>
      <c r="E121" s="168"/>
      <c r="F121" s="131" t="str">
        <f t="shared" si="23"/>
        <v/>
      </c>
      <c r="G121" s="172"/>
      <c r="H121" s="56" t="str">
        <f t="shared" si="24"/>
        <v/>
      </c>
      <c r="I121" s="173"/>
      <c r="J121" s="56" t="str">
        <f t="shared" si="25"/>
        <v/>
      </c>
      <c r="K121" s="131" t="str">
        <f t="shared" si="26"/>
        <v/>
      </c>
      <c r="L121" s="132" t="str">
        <f>IF('3-定量盤查'!AC126&lt;&gt;"",ROUND('3-定量盤查'!AC126,4),"")</f>
        <v/>
      </c>
      <c r="M121" s="133" t="str">
        <f t="shared" si="27"/>
        <v/>
      </c>
      <c r="N121" s="133" t="str">
        <f t="shared" si="28"/>
        <v/>
      </c>
    </row>
    <row r="122" spans="2:14">
      <c r="B122" s="106" t="str">
        <f>IF('2-定性盤查'!A123&lt;&gt;"",'2-定性盤查'!A123,"")</f>
        <v/>
      </c>
      <c r="C122" s="106" t="str">
        <f>IF('2-定性盤查'!C123&lt;&gt;"",'2-定性盤查'!C123,"")</f>
        <v/>
      </c>
      <c r="D122" s="106" t="str">
        <f>IF('2-定性盤查'!D123&lt;&gt;"",'2-定性盤查'!D123,"")</f>
        <v/>
      </c>
      <c r="E122" s="168"/>
      <c r="F122" s="131" t="str">
        <f t="shared" si="23"/>
        <v/>
      </c>
      <c r="G122" s="172"/>
      <c r="H122" s="56" t="str">
        <f t="shared" si="24"/>
        <v/>
      </c>
      <c r="I122" s="173"/>
      <c r="J122" s="56" t="str">
        <f t="shared" si="25"/>
        <v/>
      </c>
      <c r="K122" s="131" t="str">
        <f t="shared" si="26"/>
        <v/>
      </c>
      <c r="L122" s="132" t="str">
        <f>IF('3-定量盤查'!AC127&lt;&gt;"",ROUND('3-定量盤查'!AC127,4),"")</f>
        <v/>
      </c>
      <c r="M122" s="133" t="str">
        <f t="shared" si="27"/>
        <v/>
      </c>
      <c r="N122" s="133" t="str">
        <f t="shared" si="28"/>
        <v/>
      </c>
    </row>
    <row r="123" spans="2:14">
      <c r="B123" s="106" t="str">
        <f>IF('2-定性盤查'!A124&lt;&gt;"",'2-定性盤查'!A124,"")</f>
        <v/>
      </c>
      <c r="C123" s="106" t="str">
        <f>IF('2-定性盤查'!C124&lt;&gt;"",'2-定性盤查'!C124,"")</f>
        <v/>
      </c>
      <c r="D123" s="106" t="str">
        <f>IF('2-定性盤查'!D124&lt;&gt;"",'2-定性盤查'!D124,"")</f>
        <v/>
      </c>
      <c r="E123" s="168"/>
      <c r="F123" s="131" t="str">
        <f t="shared" si="23"/>
        <v/>
      </c>
      <c r="G123" s="172"/>
      <c r="H123" s="56" t="str">
        <f t="shared" si="24"/>
        <v/>
      </c>
      <c r="I123" s="173"/>
      <c r="J123" s="56" t="str">
        <f t="shared" si="25"/>
        <v/>
      </c>
      <c r="K123" s="131" t="str">
        <f t="shared" si="26"/>
        <v/>
      </c>
      <c r="L123" s="132" t="str">
        <f>IF('3-定量盤查'!AC128&lt;&gt;"",ROUND('3-定量盤查'!AC128,4),"")</f>
        <v/>
      </c>
      <c r="M123" s="133" t="str">
        <f t="shared" si="27"/>
        <v/>
      </c>
      <c r="N123" s="133" t="str">
        <f t="shared" si="28"/>
        <v/>
      </c>
    </row>
    <row r="124" spans="2:14">
      <c r="B124" s="106" t="str">
        <f>IF('2-定性盤查'!A125&lt;&gt;"",'2-定性盤查'!A125,"")</f>
        <v/>
      </c>
      <c r="C124" s="106" t="str">
        <f>IF('2-定性盤查'!C125&lt;&gt;"",'2-定性盤查'!C125,"")</f>
        <v/>
      </c>
      <c r="D124" s="106" t="str">
        <f>IF('2-定性盤查'!D125&lt;&gt;"",'2-定性盤查'!D125,"")</f>
        <v/>
      </c>
      <c r="E124" s="168"/>
      <c r="F124" s="131" t="str">
        <f t="shared" si="23"/>
        <v/>
      </c>
      <c r="G124" s="172"/>
      <c r="H124" s="56" t="str">
        <f t="shared" si="24"/>
        <v/>
      </c>
      <c r="I124" s="173"/>
      <c r="J124" s="56" t="str">
        <f t="shared" si="25"/>
        <v/>
      </c>
      <c r="K124" s="131" t="str">
        <f t="shared" si="26"/>
        <v/>
      </c>
      <c r="L124" s="132" t="str">
        <f>IF('3-定量盤查'!AC129&lt;&gt;"",ROUND('3-定量盤查'!AC129,4),"")</f>
        <v/>
      </c>
      <c r="M124" s="133" t="str">
        <f t="shared" si="27"/>
        <v/>
      </c>
      <c r="N124" s="133" t="str">
        <f t="shared" si="28"/>
        <v/>
      </c>
    </row>
    <row r="125" spans="2:14">
      <c r="B125" s="106" t="str">
        <f>IF('2-定性盤查'!A126&lt;&gt;"",'2-定性盤查'!A126,"")</f>
        <v/>
      </c>
      <c r="C125" s="106" t="str">
        <f>IF('2-定性盤查'!C126&lt;&gt;"",'2-定性盤查'!C126,"")</f>
        <v/>
      </c>
      <c r="D125" s="106" t="str">
        <f>IF('2-定性盤查'!D126&lt;&gt;"",'2-定性盤查'!D126,"")</f>
        <v/>
      </c>
      <c r="E125" s="168"/>
      <c r="F125" s="131" t="str">
        <f t="shared" si="23"/>
        <v/>
      </c>
      <c r="G125" s="172"/>
      <c r="H125" s="56" t="str">
        <f t="shared" si="24"/>
        <v/>
      </c>
      <c r="I125" s="173"/>
      <c r="J125" s="56" t="str">
        <f t="shared" si="25"/>
        <v/>
      </c>
      <c r="K125" s="131" t="str">
        <f t="shared" si="26"/>
        <v/>
      </c>
      <c r="L125" s="132" t="str">
        <f>IF('3-定量盤查'!AC130&lt;&gt;"",ROUND('3-定量盤查'!AC130,4),"")</f>
        <v/>
      </c>
      <c r="M125" s="133" t="str">
        <f t="shared" si="27"/>
        <v/>
      </c>
      <c r="N125" s="133" t="str">
        <f t="shared" si="28"/>
        <v/>
      </c>
    </row>
    <row r="126" spans="2:14">
      <c r="B126" s="106" t="str">
        <f>IF('2-定性盤查'!A127&lt;&gt;"",'2-定性盤查'!A127,"")</f>
        <v/>
      </c>
      <c r="C126" s="106" t="str">
        <f>IF('2-定性盤查'!C127&lt;&gt;"",'2-定性盤查'!C127,"")</f>
        <v/>
      </c>
      <c r="D126" s="106" t="str">
        <f>IF('2-定性盤查'!D127&lt;&gt;"",'2-定性盤查'!D127,"")</f>
        <v/>
      </c>
      <c r="E126" s="168"/>
      <c r="F126" s="131" t="str">
        <f t="shared" si="23"/>
        <v/>
      </c>
      <c r="G126" s="172"/>
      <c r="H126" s="56" t="str">
        <f t="shared" si="24"/>
        <v/>
      </c>
      <c r="I126" s="173"/>
      <c r="J126" s="56" t="str">
        <f t="shared" si="25"/>
        <v/>
      </c>
      <c r="K126" s="131" t="str">
        <f t="shared" si="26"/>
        <v/>
      </c>
      <c r="L126" s="132" t="str">
        <f>IF('3-定量盤查'!AC131&lt;&gt;"",ROUND('3-定量盤查'!AC131,4),"")</f>
        <v/>
      </c>
      <c r="M126" s="133" t="str">
        <f t="shared" si="27"/>
        <v/>
      </c>
      <c r="N126" s="133" t="str">
        <f t="shared" si="28"/>
        <v/>
      </c>
    </row>
    <row r="127" spans="2:14">
      <c r="B127" s="106" t="str">
        <f>IF('2-定性盤查'!A128&lt;&gt;"",'2-定性盤查'!A128,"")</f>
        <v/>
      </c>
      <c r="C127" s="106" t="str">
        <f>IF('2-定性盤查'!C128&lt;&gt;"",'2-定性盤查'!C128,"")</f>
        <v/>
      </c>
      <c r="D127" s="106" t="str">
        <f>IF('2-定性盤查'!D128&lt;&gt;"",'2-定性盤查'!D128,"")</f>
        <v/>
      </c>
      <c r="E127" s="168"/>
      <c r="F127" s="131" t="str">
        <f t="shared" si="23"/>
        <v/>
      </c>
      <c r="G127" s="172"/>
      <c r="H127" s="56" t="str">
        <f t="shared" si="24"/>
        <v/>
      </c>
      <c r="I127" s="173"/>
      <c r="J127" s="56" t="str">
        <f t="shared" si="25"/>
        <v/>
      </c>
      <c r="K127" s="131" t="str">
        <f t="shared" si="26"/>
        <v/>
      </c>
      <c r="L127" s="132" t="str">
        <f>IF('3-定量盤查'!AC132&lt;&gt;"",ROUND('3-定量盤查'!AC132,4),"")</f>
        <v/>
      </c>
      <c r="M127" s="133" t="str">
        <f t="shared" si="27"/>
        <v/>
      </c>
      <c r="N127" s="133" t="str">
        <f t="shared" si="28"/>
        <v/>
      </c>
    </row>
    <row r="128" spans="2:14">
      <c r="B128" s="106" t="str">
        <f>IF('2-定性盤查'!A129&lt;&gt;"",'2-定性盤查'!A129,"")</f>
        <v/>
      </c>
      <c r="C128" s="106" t="str">
        <f>IF('2-定性盤查'!C129&lt;&gt;"",'2-定性盤查'!C129,"")</f>
        <v/>
      </c>
      <c r="D128" s="106" t="str">
        <f>IF('2-定性盤查'!D129&lt;&gt;"",'2-定性盤查'!D129,"")</f>
        <v/>
      </c>
      <c r="E128" s="168"/>
      <c r="F128" s="131" t="str">
        <f t="shared" si="23"/>
        <v/>
      </c>
      <c r="G128" s="172"/>
      <c r="H128" s="56" t="str">
        <f t="shared" si="24"/>
        <v/>
      </c>
      <c r="I128" s="173"/>
      <c r="J128" s="56" t="str">
        <f t="shared" si="25"/>
        <v/>
      </c>
      <c r="K128" s="131" t="str">
        <f t="shared" si="26"/>
        <v/>
      </c>
      <c r="L128" s="132" t="str">
        <f>IF('3-定量盤查'!AC133&lt;&gt;"",ROUND('3-定量盤查'!AC133,4),"")</f>
        <v/>
      </c>
      <c r="M128" s="133" t="str">
        <f t="shared" si="27"/>
        <v/>
      </c>
      <c r="N128" s="133" t="str">
        <f t="shared" si="28"/>
        <v/>
      </c>
    </row>
    <row r="129" spans="2:14">
      <c r="B129" s="106" t="str">
        <f>IF('2-定性盤查'!A130&lt;&gt;"",'2-定性盤查'!A130,"")</f>
        <v/>
      </c>
      <c r="C129" s="106" t="str">
        <f>IF('2-定性盤查'!C130&lt;&gt;"",'2-定性盤查'!C130,"")</f>
        <v/>
      </c>
      <c r="D129" s="106" t="str">
        <f>IF('2-定性盤查'!D130&lt;&gt;"",'2-定性盤查'!D130,"")</f>
        <v/>
      </c>
      <c r="E129" s="168"/>
      <c r="F129" s="131" t="str">
        <f t="shared" si="23"/>
        <v/>
      </c>
      <c r="G129" s="172"/>
      <c r="H129" s="56" t="str">
        <f t="shared" si="24"/>
        <v/>
      </c>
      <c r="I129" s="173"/>
      <c r="J129" s="56" t="str">
        <f t="shared" si="25"/>
        <v/>
      </c>
      <c r="K129" s="131" t="str">
        <f t="shared" si="26"/>
        <v/>
      </c>
      <c r="L129" s="132" t="str">
        <f>IF('3-定量盤查'!AC134&lt;&gt;"",ROUND('3-定量盤查'!AC134,4),"")</f>
        <v/>
      </c>
      <c r="M129" s="133" t="str">
        <f t="shared" si="27"/>
        <v/>
      </c>
      <c r="N129" s="133" t="str">
        <f t="shared" si="28"/>
        <v/>
      </c>
    </row>
    <row r="130" spans="2:14">
      <c r="B130" s="106" t="str">
        <f>IF('2-定性盤查'!A131&lt;&gt;"",'2-定性盤查'!A131,"")</f>
        <v/>
      </c>
      <c r="C130" s="106" t="str">
        <f>IF('2-定性盤查'!C131&lt;&gt;"",'2-定性盤查'!C131,"")</f>
        <v/>
      </c>
      <c r="D130" s="106" t="str">
        <f>IF('2-定性盤查'!D131&lt;&gt;"",'2-定性盤查'!D131,"")</f>
        <v/>
      </c>
      <c r="E130" s="168"/>
      <c r="F130" s="131" t="str">
        <f t="shared" si="23"/>
        <v/>
      </c>
      <c r="G130" s="172"/>
      <c r="H130" s="56" t="str">
        <f t="shared" si="24"/>
        <v/>
      </c>
      <c r="I130" s="173"/>
      <c r="J130" s="56" t="str">
        <f t="shared" si="25"/>
        <v/>
      </c>
      <c r="K130" s="131" t="str">
        <f t="shared" si="26"/>
        <v/>
      </c>
      <c r="L130" s="132" t="str">
        <f>IF('3-定量盤查'!AC135&lt;&gt;"",ROUND('3-定量盤查'!AC135,4),"")</f>
        <v/>
      </c>
      <c r="M130" s="133" t="str">
        <f t="shared" si="27"/>
        <v/>
      </c>
      <c r="N130" s="133" t="str">
        <f t="shared" si="28"/>
        <v/>
      </c>
    </row>
    <row r="131" spans="2:14">
      <c r="B131" s="106" t="str">
        <f>IF('2-定性盤查'!A132&lt;&gt;"",'2-定性盤查'!A132,"")</f>
        <v/>
      </c>
      <c r="C131" s="106" t="str">
        <f>IF('2-定性盤查'!C132&lt;&gt;"",'2-定性盤查'!C132,"")</f>
        <v/>
      </c>
      <c r="D131" s="106" t="str">
        <f>IF('2-定性盤查'!D132&lt;&gt;"",'2-定性盤查'!D132,"")</f>
        <v/>
      </c>
      <c r="E131" s="168"/>
      <c r="F131" s="131" t="str">
        <f t="shared" si="23"/>
        <v/>
      </c>
      <c r="G131" s="172"/>
      <c r="H131" s="56" t="str">
        <f t="shared" si="24"/>
        <v/>
      </c>
      <c r="I131" s="173"/>
      <c r="J131" s="56" t="str">
        <f t="shared" si="25"/>
        <v/>
      </c>
      <c r="K131" s="131" t="str">
        <f t="shared" si="26"/>
        <v/>
      </c>
      <c r="L131" s="132" t="str">
        <f>IF('3-定量盤查'!AC136&lt;&gt;"",ROUND('3-定量盤查'!AC136,4),"")</f>
        <v/>
      </c>
      <c r="M131" s="133" t="str">
        <f t="shared" si="27"/>
        <v/>
      </c>
      <c r="N131" s="133" t="str">
        <f t="shared" si="28"/>
        <v/>
      </c>
    </row>
    <row r="132" spans="2:14">
      <c r="B132" s="106" t="str">
        <f>IF('2-定性盤查'!A133&lt;&gt;"",'2-定性盤查'!A133,"")</f>
        <v/>
      </c>
      <c r="C132" s="106" t="str">
        <f>IF('2-定性盤查'!C133&lt;&gt;"",'2-定性盤查'!C133,"")</f>
        <v/>
      </c>
      <c r="D132" s="106" t="str">
        <f>IF('2-定性盤查'!D133&lt;&gt;"",'2-定性盤查'!D133,"")</f>
        <v/>
      </c>
      <c r="E132" s="168"/>
      <c r="F132" s="131" t="str">
        <f t="shared" si="23"/>
        <v/>
      </c>
      <c r="G132" s="172"/>
      <c r="H132" s="56" t="str">
        <f t="shared" si="24"/>
        <v/>
      </c>
      <c r="I132" s="173"/>
      <c r="J132" s="56" t="str">
        <f t="shared" si="25"/>
        <v/>
      </c>
      <c r="K132" s="131" t="str">
        <f t="shared" si="26"/>
        <v/>
      </c>
      <c r="L132" s="132" t="str">
        <f>IF('3-定量盤查'!AC137&lt;&gt;"",ROUND('3-定量盤查'!AC137,4),"")</f>
        <v/>
      </c>
      <c r="M132" s="133" t="str">
        <f t="shared" si="27"/>
        <v/>
      </c>
      <c r="N132" s="133" t="str">
        <f t="shared" si="28"/>
        <v/>
      </c>
    </row>
    <row r="133" spans="2:14">
      <c r="B133" s="106" t="str">
        <f>IF('2-定性盤查'!A134&lt;&gt;"",'2-定性盤查'!A134,"")</f>
        <v/>
      </c>
      <c r="C133" s="106" t="str">
        <f>IF('2-定性盤查'!C134&lt;&gt;"",'2-定性盤查'!C134,"")</f>
        <v/>
      </c>
      <c r="D133" s="106" t="str">
        <f>IF('2-定性盤查'!D134&lt;&gt;"",'2-定性盤查'!D134,"")</f>
        <v/>
      </c>
      <c r="E133" s="168"/>
      <c r="F133" s="131" t="str">
        <f t="shared" si="23"/>
        <v/>
      </c>
      <c r="G133" s="172"/>
      <c r="H133" s="56" t="str">
        <f t="shared" si="24"/>
        <v/>
      </c>
      <c r="I133" s="173"/>
      <c r="J133" s="56" t="str">
        <f t="shared" si="25"/>
        <v/>
      </c>
      <c r="K133" s="131" t="str">
        <f t="shared" si="26"/>
        <v/>
      </c>
      <c r="L133" s="132" t="str">
        <f>IF('3-定量盤查'!AC138&lt;&gt;"",ROUND('3-定量盤查'!AC138,4),"")</f>
        <v/>
      </c>
      <c r="M133" s="133" t="str">
        <f t="shared" si="27"/>
        <v/>
      </c>
      <c r="N133" s="133" t="str">
        <f t="shared" si="28"/>
        <v/>
      </c>
    </row>
    <row r="134" spans="2:14">
      <c r="B134" s="106" t="str">
        <f>IF('2-定性盤查'!A135&lt;&gt;"",'2-定性盤查'!A135,"")</f>
        <v/>
      </c>
      <c r="C134" s="106" t="str">
        <f>IF('2-定性盤查'!C135&lt;&gt;"",'2-定性盤查'!C135,"")</f>
        <v/>
      </c>
      <c r="D134" s="106" t="str">
        <f>IF('2-定性盤查'!D135&lt;&gt;"",'2-定性盤查'!D135,"")</f>
        <v/>
      </c>
      <c r="E134" s="168"/>
      <c r="F134" s="131" t="str">
        <f t="shared" si="23"/>
        <v/>
      </c>
      <c r="G134" s="172"/>
      <c r="H134" s="56" t="str">
        <f t="shared" si="24"/>
        <v/>
      </c>
      <c r="I134" s="173"/>
      <c r="J134" s="56" t="str">
        <f t="shared" si="25"/>
        <v/>
      </c>
      <c r="K134" s="131" t="str">
        <f t="shared" si="26"/>
        <v/>
      </c>
      <c r="L134" s="132" t="str">
        <f>IF('3-定量盤查'!AC139&lt;&gt;"",ROUND('3-定量盤查'!AC139,4),"")</f>
        <v/>
      </c>
      <c r="M134" s="133" t="str">
        <f t="shared" si="27"/>
        <v/>
      </c>
      <c r="N134" s="133" t="str">
        <f t="shared" si="28"/>
        <v/>
      </c>
    </row>
    <row r="135" spans="2:14">
      <c r="B135" s="106" t="str">
        <f>IF('2-定性盤查'!A136&lt;&gt;"",'2-定性盤查'!A136,"")</f>
        <v/>
      </c>
      <c r="C135" s="106" t="str">
        <f>IF('2-定性盤查'!C136&lt;&gt;"",'2-定性盤查'!C136,"")</f>
        <v/>
      </c>
      <c r="D135" s="106" t="str">
        <f>IF('2-定性盤查'!D136&lt;&gt;"",'2-定性盤查'!D136,"")</f>
        <v/>
      </c>
      <c r="E135" s="168"/>
      <c r="F135" s="131" t="str">
        <f t="shared" si="23"/>
        <v/>
      </c>
      <c r="G135" s="172"/>
      <c r="H135" s="56" t="str">
        <f t="shared" si="24"/>
        <v/>
      </c>
      <c r="I135" s="173"/>
      <c r="J135" s="56" t="str">
        <f t="shared" si="25"/>
        <v/>
      </c>
      <c r="K135" s="131" t="str">
        <f t="shared" si="26"/>
        <v/>
      </c>
      <c r="L135" s="132" t="str">
        <f>IF('3-定量盤查'!AC140&lt;&gt;"",ROUND('3-定量盤查'!AC140,4),"")</f>
        <v/>
      </c>
      <c r="M135" s="133" t="str">
        <f t="shared" si="27"/>
        <v/>
      </c>
      <c r="N135" s="133" t="str">
        <f t="shared" si="28"/>
        <v/>
      </c>
    </row>
    <row r="136" spans="2:14">
      <c r="B136" s="106" t="str">
        <f>IF('2-定性盤查'!A137&lt;&gt;"",'2-定性盤查'!A137,"")</f>
        <v/>
      </c>
      <c r="C136" s="106" t="str">
        <f>IF('2-定性盤查'!C137&lt;&gt;"",'2-定性盤查'!C137,"")</f>
        <v/>
      </c>
      <c r="D136" s="106" t="str">
        <f>IF('2-定性盤查'!D137&lt;&gt;"",'2-定性盤查'!D137,"")</f>
        <v/>
      </c>
      <c r="E136" s="168"/>
      <c r="F136" s="131" t="str">
        <f t="shared" si="23"/>
        <v/>
      </c>
      <c r="G136" s="172"/>
      <c r="H136" s="56" t="str">
        <f t="shared" si="24"/>
        <v/>
      </c>
      <c r="I136" s="173"/>
      <c r="J136" s="56" t="str">
        <f t="shared" si="25"/>
        <v/>
      </c>
      <c r="K136" s="131" t="str">
        <f t="shared" si="26"/>
        <v/>
      </c>
      <c r="L136" s="132" t="str">
        <f>IF('3-定量盤查'!AC141&lt;&gt;"",ROUND('3-定量盤查'!AC141,4),"")</f>
        <v/>
      </c>
      <c r="M136" s="133" t="str">
        <f t="shared" si="27"/>
        <v/>
      </c>
      <c r="N136" s="133" t="str">
        <f t="shared" si="28"/>
        <v/>
      </c>
    </row>
    <row r="137" spans="2:14">
      <c r="B137" s="106" t="str">
        <f>IF('2-定性盤查'!A138&lt;&gt;"",'2-定性盤查'!A138,"")</f>
        <v/>
      </c>
      <c r="C137" s="106" t="str">
        <f>IF('2-定性盤查'!C138&lt;&gt;"",'2-定性盤查'!C138,"")</f>
        <v/>
      </c>
      <c r="D137" s="106" t="str">
        <f>IF('2-定性盤查'!D138&lt;&gt;"",'2-定性盤查'!D138,"")</f>
        <v/>
      </c>
      <c r="E137" s="168"/>
      <c r="F137" s="131" t="str">
        <f t="shared" si="23"/>
        <v/>
      </c>
      <c r="G137" s="172"/>
      <c r="H137" s="56" t="str">
        <f t="shared" si="24"/>
        <v/>
      </c>
      <c r="I137" s="173"/>
      <c r="J137" s="56" t="str">
        <f t="shared" si="25"/>
        <v/>
      </c>
      <c r="K137" s="131" t="str">
        <f t="shared" si="26"/>
        <v/>
      </c>
      <c r="L137" s="132" t="str">
        <f>IF('3-定量盤查'!AC142&lt;&gt;"",ROUND('3-定量盤查'!AC142,4),"")</f>
        <v/>
      </c>
      <c r="M137" s="133" t="str">
        <f t="shared" si="27"/>
        <v/>
      </c>
      <c r="N137" s="133" t="str">
        <f t="shared" si="28"/>
        <v/>
      </c>
    </row>
    <row r="138" spans="2:14">
      <c r="B138" s="106" t="str">
        <f>IF('2-定性盤查'!A139&lt;&gt;"",'2-定性盤查'!A139,"")</f>
        <v/>
      </c>
      <c r="C138" s="106" t="str">
        <f>IF('2-定性盤查'!C139&lt;&gt;"",'2-定性盤查'!C139,"")</f>
        <v/>
      </c>
      <c r="D138" s="106" t="str">
        <f>IF('2-定性盤查'!D139&lt;&gt;"",'2-定性盤查'!D139,"")</f>
        <v/>
      </c>
      <c r="E138" s="168"/>
      <c r="F138" s="131" t="str">
        <f t="shared" ref="F138:F201" si="29">IF(E138&lt;&gt;"",IF(E138="連續量測",1,IF(E138="定期(間歇)量測",2,IF(E138="財務會計推估",3,IF(E138="自行評估",3,"0")))),"")</f>
        <v/>
      </c>
      <c r="G138" s="172"/>
      <c r="H138" s="56" t="str">
        <f t="shared" ref="H138:H201" si="30">IF(G138&lt;&gt;"",IF(G138="(1)有進行外部校正或有多組數據茲佐證者",1,IF(G138="(2)有進行內部校正或經過會計簽證等証明者",2,IF(G138="(3)未進行儀器校正或未進行紀錄彙整者",3,"0"))),"")</f>
        <v/>
      </c>
      <c r="I138" s="173"/>
      <c r="J138" s="56" t="str">
        <f t="shared" ref="J138:J201" si="31">IF(I138="1自廠發展係數/質量平衡所得係數",1,IF(I138="2同製程/設備經驗係數",1,IF(I138="3製造廠提供係數",2,IF(I138="4區域排放係數",2,IF(I138="5國家排放係數",3,IF(I138="6國際排放係數",3,""))))))</f>
        <v/>
      </c>
      <c r="K138" s="131" t="str">
        <f t="shared" ref="K138:K201" si="32">IF(D138&lt;&gt;"",F138*H138*J138,"")</f>
        <v/>
      </c>
      <c r="L138" s="132" t="str">
        <f>IF('3-定量盤查'!AC143&lt;&gt;"",ROUND('3-定量盤查'!AC143,4),"")</f>
        <v/>
      </c>
      <c r="M138" s="133" t="str">
        <f t="shared" ref="M138:M201" si="33">IF(K138="","",IF(K138&lt;10,"1",IF(19&gt;K138,"2",IF(K138&gt;=27,"3","-"))))</f>
        <v/>
      </c>
      <c r="N138" s="133" t="str">
        <f t="shared" ref="N138:N201" si="34">IF(K138="","",IF(L138="","",ROUND(K138*L138,2)))</f>
        <v/>
      </c>
    </row>
    <row r="139" spans="2:14">
      <c r="B139" s="106" t="str">
        <f>IF('2-定性盤查'!A140&lt;&gt;"",'2-定性盤查'!A140,"")</f>
        <v/>
      </c>
      <c r="C139" s="106" t="str">
        <f>IF('2-定性盤查'!C140&lt;&gt;"",'2-定性盤查'!C140,"")</f>
        <v/>
      </c>
      <c r="D139" s="106" t="str">
        <f>IF('2-定性盤查'!D140&lt;&gt;"",'2-定性盤查'!D140,"")</f>
        <v/>
      </c>
      <c r="E139" s="168"/>
      <c r="F139" s="131" t="str">
        <f t="shared" si="29"/>
        <v/>
      </c>
      <c r="G139" s="172"/>
      <c r="H139" s="56" t="str">
        <f t="shared" si="30"/>
        <v/>
      </c>
      <c r="I139" s="173"/>
      <c r="J139" s="56" t="str">
        <f t="shared" si="31"/>
        <v/>
      </c>
      <c r="K139" s="131" t="str">
        <f t="shared" si="32"/>
        <v/>
      </c>
      <c r="L139" s="132" t="str">
        <f>IF('3-定量盤查'!AC144&lt;&gt;"",ROUND('3-定量盤查'!AC144,4),"")</f>
        <v/>
      </c>
      <c r="M139" s="133" t="str">
        <f t="shared" si="33"/>
        <v/>
      </c>
      <c r="N139" s="133" t="str">
        <f t="shared" si="34"/>
        <v/>
      </c>
    </row>
    <row r="140" spans="2:14">
      <c r="B140" s="106" t="str">
        <f>IF('2-定性盤查'!A141&lt;&gt;"",'2-定性盤查'!A141,"")</f>
        <v/>
      </c>
      <c r="C140" s="106" t="str">
        <f>IF('2-定性盤查'!C141&lt;&gt;"",'2-定性盤查'!C141,"")</f>
        <v/>
      </c>
      <c r="D140" s="106" t="str">
        <f>IF('2-定性盤查'!D141&lt;&gt;"",'2-定性盤查'!D141,"")</f>
        <v/>
      </c>
      <c r="E140" s="168"/>
      <c r="F140" s="131" t="str">
        <f t="shared" si="29"/>
        <v/>
      </c>
      <c r="G140" s="172"/>
      <c r="H140" s="56" t="str">
        <f t="shared" si="30"/>
        <v/>
      </c>
      <c r="I140" s="173"/>
      <c r="J140" s="56" t="str">
        <f t="shared" si="31"/>
        <v/>
      </c>
      <c r="K140" s="131" t="str">
        <f t="shared" si="32"/>
        <v/>
      </c>
      <c r="L140" s="132" t="str">
        <f>IF('3-定量盤查'!AC145&lt;&gt;"",ROUND('3-定量盤查'!AC145,4),"")</f>
        <v/>
      </c>
      <c r="M140" s="133" t="str">
        <f t="shared" si="33"/>
        <v/>
      </c>
      <c r="N140" s="133" t="str">
        <f t="shared" si="34"/>
        <v/>
      </c>
    </row>
    <row r="141" spans="2:14">
      <c r="B141" s="106" t="str">
        <f>IF('2-定性盤查'!A142&lt;&gt;"",'2-定性盤查'!A142,"")</f>
        <v/>
      </c>
      <c r="C141" s="106" t="str">
        <f>IF('2-定性盤查'!C142&lt;&gt;"",'2-定性盤查'!C142,"")</f>
        <v/>
      </c>
      <c r="D141" s="106" t="str">
        <f>IF('2-定性盤查'!D142&lt;&gt;"",'2-定性盤查'!D142,"")</f>
        <v/>
      </c>
      <c r="E141" s="168"/>
      <c r="F141" s="131" t="str">
        <f t="shared" si="29"/>
        <v/>
      </c>
      <c r="G141" s="172"/>
      <c r="H141" s="56" t="str">
        <f t="shared" si="30"/>
        <v/>
      </c>
      <c r="I141" s="173"/>
      <c r="J141" s="56" t="str">
        <f t="shared" si="31"/>
        <v/>
      </c>
      <c r="K141" s="131" t="str">
        <f t="shared" si="32"/>
        <v/>
      </c>
      <c r="L141" s="132" t="str">
        <f>IF('3-定量盤查'!AC146&lt;&gt;"",ROUND('3-定量盤查'!AC146,4),"")</f>
        <v/>
      </c>
      <c r="M141" s="133" t="str">
        <f t="shared" si="33"/>
        <v/>
      </c>
      <c r="N141" s="133" t="str">
        <f t="shared" si="34"/>
        <v/>
      </c>
    </row>
    <row r="142" spans="2:14">
      <c r="B142" s="106" t="str">
        <f>IF('2-定性盤查'!A143&lt;&gt;"",'2-定性盤查'!A143,"")</f>
        <v/>
      </c>
      <c r="C142" s="106" t="str">
        <f>IF('2-定性盤查'!C143&lt;&gt;"",'2-定性盤查'!C143,"")</f>
        <v/>
      </c>
      <c r="D142" s="106" t="str">
        <f>IF('2-定性盤查'!D143&lt;&gt;"",'2-定性盤查'!D143,"")</f>
        <v/>
      </c>
      <c r="E142" s="168"/>
      <c r="F142" s="131" t="str">
        <f t="shared" si="29"/>
        <v/>
      </c>
      <c r="G142" s="172"/>
      <c r="H142" s="56" t="str">
        <f t="shared" si="30"/>
        <v/>
      </c>
      <c r="I142" s="173"/>
      <c r="J142" s="56" t="str">
        <f t="shared" si="31"/>
        <v/>
      </c>
      <c r="K142" s="131" t="str">
        <f t="shared" si="32"/>
        <v/>
      </c>
      <c r="L142" s="132" t="str">
        <f>IF('3-定量盤查'!AC147&lt;&gt;"",ROUND('3-定量盤查'!AC147,4),"")</f>
        <v/>
      </c>
      <c r="M142" s="133" t="str">
        <f t="shared" si="33"/>
        <v/>
      </c>
      <c r="N142" s="133" t="str">
        <f t="shared" si="34"/>
        <v/>
      </c>
    </row>
    <row r="143" spans="2:14">
      <c r="B143" s="106" t="str">
        <f>IF('2-定性盤查'!A144&lt;&gt;"",'2-定性盤查'!A144,"")</f>
        <v/>
      </c>
      <c r="C143" s="106" t="str">
        <f>IF('2-定性盤查'!C144&lt;&gt;"",'2-定性盤查'!C144,"")</f>
        <v/>
      </c>
      <c r="D143" s="106" t="str">
        <f>IF('2-定性盤查'!D144&lt;&gt;"",'2-定性盤查'!D144,"")</f>
        <v/>
      </c>
      <c r="E143" s="168"/>
      <c r="F143" s="131" t="str">
        <f t="shared" si="29"/>
        <v/>
      </c>
      <c r="G143" s="172"/>
      <c r="H143" s="56" t="str">
        <f t="shared" si="30"/>
        <v/>
      </c>
      <c r="I143" s="173"/>
      <c r="J143" s="56" t="str">
        <f t="shared" si="31"/>
        <v/>
      </c>
      <c r="K143" s="131" t="str">
        <f t="shared" si="32"/>
        <v/>
      </c>
      <c r="L143" s="132" t="str">
        <f>IF('3-定量盤查'!AC148&lt;&gt;"",ROUND('3-定量盤查'!AC148,4),"")</f>
        <v/>
      </c>
      <c r="M143" s="133" t="str">
        <f t="shared" si="33"/>
        <v/>
      </c>
      <c r="N143" s="133" t="str">
        <f t="shared" si="34"/>
        <v/>
      </c>
    </row>
    <row r="144" spans="2:14">
      <c r="B144" s="106" t="str">
        <f>IF('2-定性盤查'!A145&lt;&gt;"",'2-定性盤查'!A145,"")</f>
        <v/>
      </c>
      <c r="C144" s="106" t="str">
        <f>IF('2-定性盤查'!C145&lt;&gt;"",'2-定性盤查'!C145,"")</f>
        <v/>
      </c>
      <c r="D144" s="106" t="str">
        <f>IF('2-定性盤查'!D145&lt;&gt;"",'2-定性盤查'!D145,"")</f>
        <v/>
      </c>
      <c r="E144" s="168"/>
      <c r="F144" s="131" t="str">
        <f t="shared" si="29"/>
        <v/>
      </c>
      <c r="G144" s="172"/>
      <c r="H144" s="56" t="str">
        <f t="shared" si="30"/>
        <v/>
      </c>
      <c r="I144" s="173"/>
      <c r="J144" s="56" t="str">
        <f t="shared" si="31"/>
        <v/>
      </c>
      <c r="K144" s="131" t="str">
        <f t="shared" si="32"/>
        <v/>
      </c>
      <c r="L144" s="132" t="str">
        <f>IF('3-定量盤查'!AC149&lt;&gt;"",ROUND('3-定量盤查'!AC149,4),"")</f>
        <v/>
      </c>
      <c r="M144" s="133" t="str">
        <f t="shared" si="33"/>
        <v/>
      </c>
      <c r="N144" s="133" t="str">
        <f t="shared" si="34"/>
        <v/>
      </c>
    </row>
    <row r="145" spans="2:14">
      <c r="B145" s="106" t="str">
        <f>IF('2-定性盤查'!A146&lt;&gt;"",'2-定性盤查'!A146,"")</f>
        <v/>
      </c>
      <c r="C145" s="106" t="str">
        <f>IF('2-定性盤查'!C146&lt;&gt;"",'2-定性盤查'!C146,"")</f>
        <v/>
      </c>
      <c r="D145" s="106" t="str">
        <f>IF('2-定性盤查'!D146&lt;&gt;"",'2-定性盤查'!D146,"")</f>
        <v/>
      </c>
      <c r="E145" s="168"/>
      <c r="F145" s="131" t="str">
        <f t="shared" si="29"/>
        <v/>
      </c>
      <c r="G145" s="172"/>
      <c r="H145" s="56" t="str">
        <f t="shared" si="30"/>
        <v/>
      </c>
      <c r="I145" s="173"/>
      <c r="J145" s="56" t="str">
        <f t="shared" si="31"/>
        <v/>
      </c>
      <c r="K145" s="131" t="str">
        <f t="shared" si="32"/>
        <v/>
      </c>
      <c r="L145" s="132" t="str">
        <f>IF('3-定量盤查'!AC150&lt;&gt;"",ROUND('3-定量盤查'!AC150,4),"")</f>
        <v/>
      </c>
      <c r="M145" s="133" t="str">
        <f t="shared" si="33"/>
        <v/>
      </c>
      <c r="N145" s="133" t="str">
        <f t="shared" si="34"/>
        <v/>
      </c>
    </row>
    <row r="146" spans="2:14">
      <c r="B146" s="106" t="str">
        <f>IF('2-定性盤查'!A147&lt;&gt;"",'2-定性盤查'!A147,"")</f>
        <v/>
      </c>
      <c r="C146" s="106" t="str">
        <f>IF('2-定性盤查'!C147&lt;&gt;"",'2-定性盤查'!C147,"")</f>
        <v/>
      </c>
      <c r="D146" s="106" t="str">
        <f>IF('2-定性盤查'!D147&lt;&gt;"",'2-定性盤查'!D147,"")</f>
        <v/>
      </c>
      <c r="E146" s="168"/>
      <c r="F146" s="131" t="str">
        <f t="shared" si="29"/>
        <v/>
      </c>
      <c r="G146" s="172"/>
      <c r="H146" s="56" t="str">
        <f t="shared" si="30"/>
        <v/>
      </c>
      <c r="I146" s="173"/>
      <c r="J146" s="56" t="str">
        <f t="shared" si="31"/>
        <v/>
      </c>
      <c r="K146" s="131" t="str">
        <f t="shared" si="32"/>
        <v/>
      </c>
      <c r="L146" s="132" t="str">
        <f>IF('3-定量盤查'!AC151&lt;&gt;"",ROUND('3-定量盤查'!AC151,4),"")</f>
        <v/>
      </c>
      <c r="M146" s="133" t="str">
        <f t="shared" si="33"/>
        <v/>
      </c>
      <c r="N146" s="133" t="str">
        <f t="shared" si="34"/>
        <v/>
      </c>
    </row>
    <row r="147" spans="2:14">
      <c r="B147" s="106" t="str">
        <f>IF('2-定性盤查'!A148&lt;&gt;"",'2-定性盤查'!A148,"")</f>
        <v/>
      </c>
      <c r="C147" s="106" t="str">
        <f>IF('2-定性盤查'!C148&lt;&gt;"",'2-定性盤查'!C148,"")</f>
        <v/>
      </c>
      <c r="D147" s="106" t="str">
        <f>IF('2-定性盤查'!D148&lt;&gt;"",'2-定性盤查'!D148,"")</f>
        <v/>
      </c>
      <c r="E147" s="168"/>
      <c r="F147" s="131" t="str">
        <f t="shared" si="29"/>
        <v/>
      </c>
      <c r="G147" s="172"/>
      <c r="H147" s="56" t="str">
        <f t="shared" si="30"/>
        <v/>
      </c>
      <c r="I147" s="173"/>
      <c r="J147" s="56" t="str">
        <f t="shared" si="31"/>
        <v/>
      </c>
      <c r="K147" s="131" t="str">
        <f t="shared" si="32"/>
        <v/>
      </c>
      <c r="L147" s="132" t="str">
        <f>IF('3-定量盤查'!AC152&lt;&gt;"",ROUND('3-定量盤查'!AC152,4),"")</f>
        <v/>
      </c>
      <c r="M147" s="133" t="str">
        <f t="shared" si="33"/>
        <v/>
      </c>
      <c r="N147" s="133" t="str">
        <f t="shared" si="34"/>
        <v/>
      </c>
    </row>
    <row r="148" spans="2:14">
      <c r="B148" s="106" t="str">
        <f>IF('2-定性盤查'!A149&lt;&gt;"",'2-定性盤查'!A149,"")</f>
        <v/>
      </c>
      <c r="C148" s="106" t="str">
        <f>IF('2-定性盤查'!C149&lt;&gt;"",'2-定性盤查'!C149,"")</f>
        <v/>
      </c>
      <c r="D148" s="106" t="str">
        <f>IF('2-定性盤查'!D149&lt;&gt;"",'2-定性盤查'!D149,"")</f>
        <v/>
      </c>
      <c r="E148" s="168"/>
      <c r="F148" s="131" t="str">
        <f t="shared" si="29"/>
        <v/>
      </c>
      <c r="G148" s="172"/>
      <c r="H148" s="56" t="str">
        <f t="shared" si="30"/>
        <v/>
      </c>
      <c r="I148" s="173"/>
      <c r="J148" s="56" t="str">
        <f t="shared" si="31"/>
        <v/>
      </c>
      <c r="K148" s="131" t="str">
        <f t="shared" si="32"/>
        <v/>
      </c>
      <c r="L148" s="132" t="str">
        <f>IF('3-定量盤查'!AC153&lt;&gt;"",ROUND('3-定量盤查'!AC153,4),"")</f>
        <v/>
      </c>
      <c r="M148" s="133" t="str">
        <f t="shared" si="33"/>
        <v/>
      </c>
      <c r="N148" s="133" t="str">
        <f t="shared" si="34"/>
        <v/>
      </c>
    </row>
    <row r="149" spans="2:14">
      <c r="B149" s="106" t="str">
        <f>IF('2-定性盤查'!A150&lt;&gt;"",'2-定性盤查'!A150,"")</f>
        <v/>
      </c>
      <c r="C149" s="106" t="str">
        <f>IF('2-定性盤查'!C150&lt;&gt;"",'2-定性盤查'!C150,"")</f>
        <v/>
      </c>
      <c r="D149" s="106" t="str">
        <f>IF('2-定性盤查'!D150&lt;&gt;"",'2-定性盤查'!D150,"")</f>
        <v/>
      </c>
      <c r="E149" s="168"/>
      <c r="F149" s="131" t="str">
        <f t="shared" si="29"/>
        <v/>
      </c>
      <c r="G149" s="172"/>
      <c r="H149" s="56" t="str">
        <f t="shared" si="30"/>
        <v/>
      </c>
      <c r="I149" s="173"/>
      <c r="J149" s="56" t="str">
        <f t="shared" si="31"/>
        <v/>
      </c>
      <c r="K149" s="131" t="str">
        <f t="shared" si="32"/>
        <v/>
      </c>
      <c r="L149" s="132" t="str">
        <f>IF('3-定量盤查'!AC154&lt;&gt;"",ROUND('3-定量盤查'!AC154,4),"")</f>
        <v/>
      </c>
      <c r="M149" s="133" t="str">
        <f t="shared" si="33"/>
        <v/>
      </c>
      <c r="N149" s="133" t="str">
        <f t="shared" si="34"/>
        <v/>
      </c>
    </row>
    <row r="150" spans="2:14">
      <c r="B150" s="106" t="str">
        <f>IF('2-定性盤查'!A151&lt;&gt;"",'2-定性盤查'!A151,"")</f>
        <v/>
      </c>
      <c r="C150" s="106" t="str">
        <f>IF('2-定性盤查'!C151&lt;&gt;"",'2-定性盤查'!C151,"")</f>
        <v/>
      </c>
      <c r="D150" s="106" t="str">
        <f>IF('2-定性盤查'!D151&lt;&gt;"",'2-定性盤查'!D151,"")</f>
        <v/>
      </c>
      <c r="E150" s="168"/>
      <c r="F150" s="131" t="str">
        <f t="shared" si="29"/>
        <v/>
      </c>
      <c r="G150" s="172"/>
      <c r="H150" s="56" t="str">
        <f t="shared" si="30"/>
        <v/>
      </c>
      <c r="I150" s="173"/>
      <c r="J150" s="56" t="str">
        <f t="shared" si="31"/>
        <v/>
      </c>
      <c r="K150" s="131" t="str">
        <f t="shared" si="32"/>
        <v/>
      </c>
      <c r="L150" s="132" t="str">
        <f>IF('3-定量盤查'!AC155&lt;&gt;"",ROUND('3-定量盤查'!AC155,4),"")</f>
        <v/>
      </c>
      <c r="M150" s="133" t="str">
        <f t="shared" si="33"/>
        <v/>
      </c>
      <c r="N150" s="133" t="str">
        <f t="shared" si="34"/>
        <v/>
      </c>
    </row>
    <row r="151" spans="2:14">
      <c r="B151" s="106" t="str">
        <f>IF('2-定性盤查'!A152&lt;&gt;"",'2-定性盤查'!A152,"")</f>
        <v/>
      </c>
      <c r="C151" s="106" t="str">
        <f>IF('2-定性盤查'!C152&lt;&gt;"",'2-定性盤查'!C152,"")</f>
        <v/>
      </c>
      <c r="D151" s="106" t="str">
        <f>IF('2-定性盤查'!D152&lt;&gt;"",'2-定性盤查'!D152,"")</f>
        <v/>
      </c>
      <c r="E151" s="168"/>
      <c r="F151" s="131" t="str">
        <f t="shared" si="29"/>
        <v/>
      </c>
      <c r="G151" s="172"/>
      <c r="H151" s="56" t="str">
        <f t="shared" si="30"/>
        <v/>
      </c>
      <c r="I151" s="173"/>
      <c r="J151" s="56" t="str">
        <f t="shared" si="31"/>
        <v/>
      </c>
      <c r="K151" s="131" t="str">
        <f t="shared" si="32"/>
        <v/>
      </c>
      <c r="L151" s="132" t="str">
        <f>IF('3-定量盤查'!AC156&lt;&gt;"",ROUND('3-定量盤查'!AC156,4),"")</f>
        <v/>
      </c>
      <c r="M151" s="133" t="str">
        <f t="shared" si="33"/>
        <v/>
      </c>
      <c r="N151" s="133" t="str">
        <f t="shared" si="34"/>
        <v/>
      </c>
    </row>
    <row r="152" spans="2:14">
      <c r="B152" s="106" t="str">
        <f>IF('2-定性盤查'!A153&lt;&gt;"",'2-定性盤查'!A153,"")</f>
        <v/>
      </c>
      <c r="C152" s="106" t="str">
        <f>IF('2-定性盤查'!C153&lt;&gt;"",'2-定性盤查'!C153,"")</f>
        <v/>
      </c>
      <c r="D152" s="106" t="str">
        <f>IF('2-定性盤查'!D153&lt;&gt;"",'2-定性盤查'!D153,"")</f>
        <v/>
      </c>
      <c r="E152" s="168"/>
      <c r="F152" s="131" t="str">
        <f t="shared" si="29"/>
        <v/>
      </c>
      <c r="G152" s="172"/>
      <c r="H152" s="56" t="str">
        <f t="shared" si="30"/>
        <v/>
      </c>
      <c r="I152" s="173"/>
      <c r="J152" s="56" t="str">
        <f t="shared" si="31"/>
        <v/>
      </c>
      <c r="K152" s="131" t="str">
        <f t="shared" si="32"/>
        <v/>
      </c>
      <c r="L152" s="132" t="str">
        <f>IF('3-定量盤查'!AC157&lt;&gt;"",ROUND('3-定量盤查'!AC157,4),"")</f>
        <v/>
      </c>
      <c r="M152" s="133" t="str">
        <f t="shared" si="33"/>
        <v/>
      </c>
      <c r="N152" s="133" t="str">
        <f t="shared" si="34"/>
        <v/>
      </c>
    </row>
    <row r="153" spans="2:14">
      <c r="B153" s="106" t="str">
        <f>IF('2-定性盤查'!A154&lt;&gt;"",'2-定性盤查'!A154,"")</f>
        <v/>
      </c>
      <c r="C153" s="106" t="str">
        <f>IF('2-定性盤查'!C154&lt;&gt;"",'2-定性盤查'!C154,"")</f>
        <v/>
      </c>
      <c r="D153" s="106" t="str">
        <f>IF('2-定性盤查'!D154&lt;&gt;"",'2-定性盤查'!D154,"")</f>
        <v/>
      </c>
      <c r="E153" s="168"/>
      <c r="F153" s="131" t="str">
        <f t="shared" si="29"/>
        <v/>
      </c>
      <c r="G153" s="172"/>
      <c r="H153" s="56" t="str">
        <f t="shared" si="30"/>
        <v/>
      </c>
      <c r="I153" s="173"/>
      <c r="J153" s="56" t="str">
        <f t="shared" si="31"/>
        <v/>
      </c>
      <c r="K153" s="131" t="str">
        <f t="shared" si="32"/>
        <v/>
      </c>
      <c r="L153" s="132" t="str">
        <f>IF('3-定量盤查'!AC158&lt;&gt;"",ROUND('3-定量盤查'!AC158,4),"")</f>
        <v/>
      </c>
      <c r="M153" s="133" t="str">
        <f t="shared" si="33"/>
        <v/>
      </c>
      <c r="N153" s="133" t="str">
        <f t="shared" si="34"/>
        <v/>
      </c>
    </row>
    <row r="154" spans="2:14">
      <c r="B154" s="106" t="str">
        <f>IF('2-定性盤查'!A155&lt;&gt;"",'2-定性盤查'!A155,"")</f>
        <v/>
      </c>
      <c r="C154" s="106" t="str">
        <f>IF('2-定性盤查'!C155&lt;&gt;"",'2-定性盤查'!C155,"")</f>
        <v/>
      </c>
      <c r="D154" s="106" t="str">
        <f>IF('2-定性盤查'!D155&lt;&gt;"",'2-定性盤查'!D155,"")</f>
        <v/>
      </c>
      <c r="E154" s="168"/>
      <c r="F154" s="131" t="str">
        <f t="shared" si="29"/>
        <v/>
      </c>
      <c r="G154" s="172"/>
      <c r="H154" s="56" t="str">
        <f t="shared" si="30"/>
        <v/>
      </c>
      <c r="I154" s="173"/>
      <c r="J154" s="56" t="str">
        <f t="shared" si="31"/>
        <v/>
      </c>
      <c r="K154" s="131" t="str">
        <f t="shared" si="32"/>
        <v/>
      </c>
      <c r="L154" s="132" t="str">
        <f>IF('3-定量盤查'!AC159&lt;&gt;"",ROUND('3-定量盤查'!AC159,4),"")</f>
        <v/>
      </c>
      <c r="M154" s="133" t="str">
        <f t="shared" si="33"/>
        <v/>
      </c>
      <c r="N154" s="133" t="str">
        <f t="shared" si="34"/>
        <v/>
      </c>
    </row>
    <row r="155" spans="2:14">
      <c r="B155" s="106" t="str">
        <f>IF('2-定性盤查'!A156&lt;&gt;"",'2-定性盤查'!A156,"")</f>
        <v/>
      </c>
      <c r="C155" s="106" t="str">
        <f>IF('2-定性盤查'!C156&lt;&gt;"",'2-定性盤查'!C156,"")</f>
        <v/>
      </c>
      <c r="D155" s="106" t="str">
        <f>IF('2-定性盤查'!D156&lt;&gt;"",'2-定性盤查'!D156,"")</f>
        <v/>
      </c>
      <c r="E155" s="168"/>
      <c r="F155" s="131" t="str">
        <f t="shared" si="29"/>
        <v/>
      </c>
      <c r="G155" s="172"/>
      <c r="H155" s="56" t="str">
        <f t="shared" si="30"/>
        <v/>
      </c>
      <c r="I155" s="173"/>
      <c r="J155" s="56" t="str">
        <f t="shared" si="31"/>
        <v/>
      </c>
      <c r="K155" s="131" t="str">
        <f t="shared" si="32"/>
        <v/>
      </c>
      <c r="L155" s="132" t="str">
        <f>IF('3-定量盤查'!AC160&lt;&gt;"",ROUND('3-定量盤查'!AC160,4),"")</f>
        <v/>
      </c>
      <c r="M155" s="133" t="str">
        <f t="shared" si="33"/>
        <v/>
      </c>
      <c r="N155" s="133" t="str">
        <f t="shared" si="34"/>
        <v/>
      </c>
    </row>
    <row r="156" spans="2:14">
      <c r="B156" s="106" t="str">
        <f>IF('2-定性盤查'!A157&lt;&gt;"",'2-定性盤查'!A157,"")</f>
        <v/>
      </c>
      <c r="C156" s="106" t="str">
        <f>IF('2-定性盤查'!C157&lt;&gt;"",'2-定性盤查'!C157,"")</f>
        <v/>
      </c>
      <c r="D156" s="106" t="str">
        <f>IF('2-定性盤查'!D157&lt;&gt;"",'2-定性盤查'!D157,"")</f>
        <v/>
      </c>
      <c r="E156" s="168"/>
      <c r="F156" s="131" t="str">
        <f t="shared" si="29"/>
        <v/>
      </c>
      <c r="G156" s="172"/>
      <c r="H156" s="56" t="str">
        <f t="shared" si="30"/>
        <v/>
      </c>
      <c r="I156" s="173"/>
      <c r="J156" s="56" t="str">
        <f t="shared" si="31"/>
        <v/>
      </c>
      <c r="K156" s="131" t="str">
        <f t="shared" si="32"/>
        <v/>
      </c>
      <c r="L156" s="132" t="str">
        <f>IF('3-定量盤查'!AC161&lt;&gt;"",ROUND('3-定量盤查'!AC161,4),"")</f>
        <v/>
      </c>
      <c r="M156" s="133" t="str">
        <f t="shared" si="33"/>
        <v/>
      </c>
      <c r="N156" s="133" t="str">
        <f t="shared" si="34"/>
        <v/>
      </c>
    </row>
    <row r="157" spans="2:14">
      <c r="B157" s="106" t="str">
        <f>IF('2-定性盤查'!A158&lt;&gt;"",'2-定性盤查'!A158,"")</f>
        <v/>
      </c>
      <c r="C157" s="106" t="str">
        <f>IF('2-定性盤查'!C158&lt;&gt;"",'2-定性盤查'!C158,"")</f>
        <v/>
      </c>
      <c r="D157" s="106" t="str">
        <f>IF('2-定性盤查'!D158&lt;&gt;"",'2-定性盤查'!D158,"")</f>
        <v/>
      </c>
      <c r="E157" s="168"/>
      <c r="F157" s="131" t="str">
        <f t="shared" si="29"/>
        <v/>
      </c>
      <c r="G157" s="172"/>
      <c r="H157" s="56" t="str">
        <f t="shared" si="30"/>
        <v/>
      </c>
      <c r="I157" s="173"/>
      <c r="J157" s="56" t="str">
        <f t="shared" si="31"/>
        <v/>
      </c>
      <c r="K157" s="131" t="str">
        <f t="shared" si="32"/>
        <v/>
      </c>
      <c r="L157" s="132" t="str">
        <f>IF('3-定量盤查'!AC162&lt;&gt;"",ROUND('3-定量盤查'!AC162,4),"")</f>
        <v/>
      </c>
      <c r="M157" s="133" t="str">
        <f t="shared" si="33"/>
        <v/>
      </c>
      <c r="N157" s="133" t="str">
        <f t="shared" si="34"/>
        <v/>
      </c>
    </row>
    <row r="158" spans="2:14">
      <c r="B158" s="106" t="str">
        <f>IF('2-定性盤查'!A159&lt;&gt;"",'2-定性盤查'!A159,"")</f>
        <v/>
      </c>
      <c r="C158" s="106" t="str">
        <f>IF('2-定性盤查'!C159&lt;&gt;"",'2-定性盤查'!C159,"")</f>
        <v/>
      </c>
      <c r="D158" s="106" t="str">
        <f>IF('2-定性盤查'!D159&lt;&gt;"",'2-定性盤查'!D159,"")</f>
        <v/>
      </c>
      <c r="E158" s="168"/>
      <c r="F158" s="131" t="str">
        <f t="shared" si="29"/>
        <v/>
      </c>
      <c r="G158" s="172"/>
      <c r="H158" s="56" t="str">
        <f t="shared" si="30"/>
        <v/>
      </c>
      <c r="I158" s="173"/>
      <c r="J158" s="56" t="str">
        <f t="shared" si="31"/>
        <v/>
      </c>
      <c r="K158" s="131" t="str">
        <f t="shared" si="32"/>
        <v/>
      </c>
      <c r="L158" s="132" t="str">
        <f>IF('3-定量盤查'!AC163&lt;&gt;"",ROUND('3-定量盤查'!AC163,4),"")</f>
        <v/>
      </c>
      <c r="M158" s="133" t="str">
        <f t="shared" si="33"/>
        <v/>
      </c>
      <c r="N158" s="133" t="str">
        <f t="shared" si="34"/>
        <v/>
      </c>
    </row>
    <row r="159" spans="2:14">
      <c r="B159" s="106" t="str">
        <f>IF('2-定性盤查'!A160&lt;&gt;"",'2-定性盤查'!A160,"")</f>
        <v/>
      </c>
      <c r="C159" s="106" t="str">
        <f>IF('2-定性盤查'!C160&lt;&gt;"",'2-定性盤查'!C160,"")</f>
        <v/>
      </c>
      <c r="D159" s="106" t="str">
        <f>IF('2-定性盤查'!D160&lt;&gt;"",'2-定性盤查'!D160,"")</f>
        <v/>
      </c>
      <c r="E159" s="168"/>
      <c r="F159" s="131" t="str">
        <f t="shared" si="29"/>
        <v/>
      </c>
      <c r="G159" s="172"/>
      <c r="H159" s="56" t="str">
        <f t="shared" si="30"/>
        <v/>
      </c>
      <c r="I159" s="173"/>
      <c r="J159" s="56" t="str">
        <f t="shared" si="31"/>
        <v/>
      </c>
      <c r="K159" s="131" t="str">
        <f t="shared" si="32"/>
        <v/>
      </c>
      <c r="L159" s="132" t="str">
        <f>IF('3-定量盤查'!AC164&lt;&gt;"",ROUND('3-定量盤查'!AC164,4),"")</f>
        <v/>
      </c>
      <c r="M159" s="133" t="str">
        <f t="shared" si="33"/>
        <v/>
      </c>
      <c r="N159" s="133" t="str">
        <f t="shared" si="34"/>
        <v/>
      </c>
    </row>
    <row r="160" spans="2:14">
      <c r="B160" s="106" t="str">
        <f>IF('2-定性盤查'!A161&lt;&gt;"",'2-定性盤查'!A161,"")</f>
        <v/>
      </c>
      <c r="C160" s="106" t="str">
        <f>IF('2-定性盤查'!C161&lt;&gt;"",'2-定性盤查'!C161,"")</f>
        <v/>
      </c>
      <c r="D160" s="106" t="str">
        <f>IF('2-定性盤查'!D161&lt;&gt;"",'2-定性盤查'!D161,"")</f>
        <v/>
      </c>
      <c r="E160" s="168"/>
      <c r="F160" s="131" t="str">
        <f t="shared" si="29"/>
        <v/>
      </c>
      <c r="G160" s="172"/>
      <c r="H160" s="56" t="str">
        <f t="shared" si="30"/>
        <v/>
      </c>
      <c r="I160" s="173"/>
      <c r="J160" s="56" t="str">
        <f t="shared" si="31"/>
        <v/>
      </c>
      <c r="K160" s="131" t="str">
        <f t="shared" si="32"/>
        <v/>
      </c>
      <c r="L160" s="132" t="str">
        <f>IF('3-定量盤查'!AC165&lt;&gt;"",ROUND('3-定量盤查'!AC165,4),"")</f>
        <v/>
      </c>
      <c r="M160" s="133" t="str">
        <f t="shared" si="33"/>
        <v/>
      </c>
      <c r="N160" s="133" t="str">
        <f t="shared" si="34"/>
        <v/>
      </c>
    </row>
    <row r="161" spans="2:14">
      <c r="B161" s="106" t="str">
        <f>IF('2-定性盤查'!A162&lt;&gt;"",'2-定性盤查'!A162,"")</f>
        <v/>
      </c>
      <c r="C161" s="106" t="str">
        <f>IF('2-定性盤查'!C162&lt;&gt;"",'2-定性盤查'!C162,"")</f>
        <v/>
      </c>
      <c r="D161" s="106" t="str">
        <f>IF('2-定性盤查'!D162&lt;&gt;"",'2-定性盤查'!D162,"")</f>
        <v/>
      </c>
      <c r="E161" s="168"/>
      <c r="F161" s="131" t="str">
        <f t="shared" si="29"/>
        <v/>
      </c>
      <c r="G161" s="172"/>
      <c r="H161" s="56" t="str">
        <f t="shared" si="30"/>
        <v/>
      </c>
      <c r="I161" s="173"/>
      <c r="J161" s="56" t="str">
        <f t="shared" si="31"/>
        <v/>
      </c>
      <c r="K161" s="131" t="str">
        <f t="shared" si="32"/>
        <v/>
      </c>
      <c r="L161" s="132" t="str">
        <f>IF('3-定量盤查'!AC166&lt;&gt;"",ROUND('3-定量盤查'!AC166,4),"")</f>
        <v/>
      </c>
      <c r="M161" s="133" t="str">
        <f t="shared" si="33"/>
        <v/>
      </c>
      <c r="N161" s="133" t="str">
        <f t="shared" si="34"/>
        <v/>
      </c>
    </row>
    <row r="162" spans="2:14">
      <c r="B162" s="106" t="str">
        <f>IF('2-定性盤查'!A163&lt;&gt;"",'2-定性盤查'!A163,"")</f>
        <v/>
      </c>
      <c r="C162" s="106" t="str">
        <f>IF('2-定性盤查'!C163&lt;&gt;"",'2-定性盤查'!C163,"")</f>
        <v/>
      </c>
      <c r="D162" s="106" t="str">
        <f>IF('2-定性盤查'!D163&lt;&gt;"",'2-定性盤查'!D163,"")</f>
        <v/>
      </c>
      <c r="E162" s="168"/>
      <c r="F162" s="131" t="str">
        <f t="shared" si="29"/>
        <v/>
      </c>
      <c r="G162" s="172"/>
      <c r="H162" s="56" t="str">
        <f t="shared" si="30"/>
        <v/>
      </c>
      <c r="I162" s="173"/>
      <c r="J162" s="56" t="str">
        <f t="shared" si="31"/>
        <v/>
      </c>
      <c r="K162" s="131" t="str">
        <f t="shared" si="32"/>
        <v/>
      </c>
      <c r="L162" s="132" t="str">
        <f>IF('3-定量盤查'!AC167&lt;&gt;"",ROUND('3-定量盤查'!AC167,4),"")</f>
        <v/>
      </c>
      <c r="M162" s="133" t="str">
        <f t="shared" si="33"/>
        <v/>
      </c>
      <c r="N162" s="133" t="str">
        <f t="shared" si="34"/>
        <v/>
      </c>
    </row>
    <row r="163" spans="2:14">
      <c r="B163" s="106" t="str">
        <f>IF('2-定性盤查'!A164&lt;&gt;"",'2-定性盤查'!A164,"")</f>
        <v/>
      </c>
      <c r="C163" s="106" t="str">
        <f>IF('2-定性盤查'!C164&lt;&gt;"",'2-定性盤查'!C164,"")</f>
        <v/>
      </c>
      <c r="D163" s="106" t="str">
        <f>IF('2-定性盤查'!D164&lt;&gt;"",'2-定性盤查'!D164,"")</f>
        <v/>
      </c>
      <c r="E163" s="168"/>
      <c r="F163" s="131" t="str">
        <f t="shared" si="29"/>
        <v/>
      </c>
      <c r="G163" s="172"/>
      <c r="H163" s="56" t="str">
        <f t="shared" si="30"/>
        <v/>
      </c>
      <c r="I163" s="173"/>
      <c r="J163" s="56" t="str">
        <f t="shared" si="31"/>
        <v/>
      </c>
      <c r="K163" s="131" t="str">
        <f t="shared" si="32"/>
        <v/>
      </c>
      <c r="L163" s="132" t="str">
        <f>IF('3-定量盤查'!AC168&lt;&gt;"",ROUND('3-定量盤查'!AC168,4),"")</f>
        <v/>
      </c>
      <c r="M163" s="133" t="str">
        <f t="shared" si="33"/>
        <v/>
      </c>
      <c r="N163" s="133" t="str">
        <f t="shared" si="34"/>
        <v/>
      </c>
    </row>
    <row r="164" spans="2:14">
      <c r="B164" s="106" t="str">
        <f>IF('2-定性盤查'!A165&lt;&gt;"",'2-定性盤查'!A165,"")</f>
        <v/>
      </c>
      <c r="C164" s="106" t="str">
        <f>IF('2-定性盤查'!C165&lt;&gt;"",'2-定性盤查'!C165,"")</f>
        <v/>
      </c>
      <c r="D164" s="106" t="str">
        <f>IF('2-定性盤查'!D165&lt;&gt;"",'2-定性盤查'!D165,"")</f>
        <v/>
      </c>
      <c r="E164" s="168"/>
      <c r="F164" s="131" t="str">
        <f t="shared" si="29"/>
        <v/>
      </c>
      <c r="G164" s="172"/>
      <c r="H164" s="56" t="str">
        <f t="shared" si="30"/>
        <v/>
      </c>
      <c r="I164" s="173"/>
      <c r="J164" s="56" t="str">
        <f t="shared" si="31"/>
        <v/>
      </c>
      <c r="K164" s="131" t="str">
        <f t="shared" si="32"/>
        <v/>
      </c>
      <c r="L164" s="132" t="str">
        <f>IF('3-定量盤查'!AC169&lt;&gt;"",ROUND('3-定量盤查'!AC169,4),"")</f>
        <v/>
      </c>
      <c r="M164" s="133" t="str">
        <f t="shared" si="33"/>
        <v/>
      </c>
      <c r="N164" s="133" t="str">
        <f t="shared" si="34"/>
        <v/>
      </c>
    </row>
    <row r="165" spans="2:14">
      <c r="B165" s="106" t="str">
        <f>IF('2-定性盤查'!A166&lt;&gt;"",'2-定性盤查'!A166,"")</f>
        <v/>
      </c>
      <c r="C165" s="106" t="str">
        <f>IF('2-定性盤查'!C166&lt;&gt;"",'2-定性盤查'!C166,"")</f>
        <v/>
      </c>
      <c r="D165" s="106" t="str">
        <f>IF('2-定性盤查'!D166&lt;&gt;"",'2-定性盤查'!D166,"")</f>
        <v/>
      </c>
      <c r="E165" s="168"/>
      <c r="F165" s="131" t="str">
        <f t="shared" si="29"/>
        <v/>
      </c>
      <c r="G165" s="172"/>
      <c r="H165" s="56" t="str">
        <f t="shared" si="30"/>
        <v/>
      </c>
      <c r="I165" s="173"/>
      <c r="J165" s="56" t="str">
        <f t="shared" si="31"/>
        <v/>
      </c>
      <c r="K165" s="131" t="str">
        <f t="shared" si="32"/>
        <v/>
      </c>
      <c r="L165" s="132" t="str">
        <f>IF('3-定量盤查'!AC170&lt;&gt;"",ROUND('3-定量盤查'!AC170,4),"")</f>
        <v/>
      </c>
      <c r="M165" s="133" t="str">
        <f t="shared" si="33"/>
        <v/>
      </c>
      <c r="N165" s="133" t="str">
        <f t="shared" si="34"/>
        <v/>
      </c>
    </row>
    <row r="166" spans="2:14">
      <c r="B166" s="106" t="str">
        <f>IF('2-定性盤查'!A167&lt;&gt;"",'2-定性盤查'!A167,"")</f>
        <v/>
      </c>
      <c r="C166" s="106" t="str">
        <f>IF('2-定性盤查'!C167&lt;&gt;"",'2-定性盤查'!C167,"")</f>
        <v/>
      </c>
      <c r="D166" s="106" t="str">
        <f>IF('2-定性盤查'!D167&lt;&gt;"",'2-定性盤查'!D167,"")</f>
        <v/>
      </c>
      <c r="E166" s="168"/>
      <c r="F166" s="131" t="str">
        <f t="shared" si="29"/>
        <v/>
      </c>
      <c r="G166" s="172"/>
      <c r="H166" s="56" t="str">
        <f t="shared" si="30"/>
        <v/>
      </c>
      <c r="I166" s="173"/>
      <c r="J166" s="56" t="str">
        <f t="shared" si="31"/>
        <v/>
      </c>
      <c r="K166" s="131" t="str">
        <f t="shared" si="32"/>
        <v/>
      </c>
      <c r="L166" s="132" t="str">
        <f>IF('3-定量盤查'!AC171&lt;&gt;"",ROUND('3-定量盤查'!AC171,4),"")</f>
        <v/>
      </c>
      <c r="M166" s="133" t="str">
        <f t="shared" si="33"/>
        <v/>
      </c>
      <c r="N166" s="133" t="str">
        <f t="shared" si="34"/>
        <v/>
      </c>
    </row>
    <row r="167" spans="2:14">
      <c r="B167" s="106" t="str">
        <f>IF('2-定性盤查'!A168&lt;&gt;"",'2-定性盤查'!A168,"")</f>
        <v/>
      </c>
      <c r="C167" s="106" t="str">
        <f>IF('2-定性盤查'!C168&lt;&gt;"",'2-定性盤查'!C168,"")</f>
        <v/>
      </c>
      <c r="D167" s="106" t="str">
        <f>IF('2-定性盤查'!D168&lt;&gt;"",'2-定性盤查'!D168,"")</f>
        <v/>
      </c>
      <c r="E167" s="168"/>
      <c r="F167" s="131" t="str">
        <f t="shared" si="29"/>
        <v/>
      </c>
      <c r="G167" s="172"/>
      <c r="H167" s="56" t="str">
        <f t="shared" si="30"/>
        <v/>
      </c>
      <c r="I167" s="173"/>
      <c r="J167" s="56" t="str">
        <f t="shared" si="31"/>
        <v/>
      </c>
      <c r="K167" s="131" t="str">
        <f t="shared" si="32"/>
        <v/>
      </c>
      <c r="L167" s="132" t="str">
        <f>IF('3-定量盤查'!AC172&lt;&gt;"",ROUND('3-定量盤查'!AC172,4),"")</f>
        <v/>
      </c>
      <c r="M167" s="133" t="str">
        <f t="shared" si="33"/>
        <v/>
      </c>
      <c r="N167" s="133" t="str">
        <f t="shared" si="34"/>
        <v/>
      </c>
    </row>
    <row r="168" spans="2:14">
      <c r="B168" s="106" t="str">
        <f>IF('2-定性盤查'!A169&lt;&gt;"",'2-定性盤查'!A169,"")</f>
        <v/>
      </c>
      <c r="C168" s="106" t="str">
        <f>IF('2-定性盤查'!C169&lt;&gt;"",'2-定性盤查'!C169,"")</f>
        <v/>
      </c>
      <c r="D168" s="106" t="str">
        <f>IF('2-定性盤查'!D169&lt;&gt;"",'2-定性盤查'!D169,"")</f>
        <v/>
      </c>
      <c r="E168" s="168"/>
      <c r="F168" s="131" t="str">
        <f t="shared" si="29"/>
        <v/>
      </c>
      <c r="G168" s="172"/>
      <c r="H168" s="56" t="str">
        <f t="shared" si="30"/>
        <v/>
      </c>
      <c r="I168" s="173"/>
      <c r="J168" s="56" t="str">
        <f t="shared" si="31"/>
        <v/>
      </c>
      <c r="K168" s="131" t="str">
        <f t="shared" si="32"/>
        <v/>
      </c>
      <c r="L168" s="132" t="str">
        <f>IF('3-定量盤查'!AC173&lt;&gt;"",ROUND('3-定量盤查'!AC173,4),"")</f>
        <v/>
      </c>
      <c r="M168" s="133" t="str">
        <f t="shared" si="33"/>
        <v/>
      </c>
      <c r="N168" s="133" t="str">
        <f t="shared" si="34"/>
        <v/>
      </c>
    </row>
    <row r="169" spans="2:14">
      <c r="B169" s="106" t="str">
        <f>IF('2-定性盤查'!A170&lt;&gt;"",'2-定性盤查'!A170,"")</f>
        <v/>
      </c>
      <c r="C169" s="106" t="str">
        <f>IF('2-定性盤查'!C170&lt;&gt;"",'2-定性盤查'!C170,"")</f>
        <v/>
      </c>
      <c r="D169" s="106" t="str">
        <f>IF('2-定性盤查'!D170&lt;&gt;"",'2-定性盤查'!D170,"")</f>
        <v/>
      </c>
      <c r="E169" s="168"/>
      <c r="F169" s="131" t="str">
        <f t="shared" si="29"/>
        <v/>
      </c>
      <c r="G169" s="172"/>
      <c r="H169" s="56" t="str">
        <f t="shared" si="30"/>
        <v/>
      </c>
      <c r="I169" s="173"/>
      <c r="J169" s="56" t="str">
        <f t="shared" si="31"/>
        <v/>
      </c>
      <c r="K169" s="131" t="str">
        <f t="shared" si="32"/>
        <v/>
      </c>
      <c r="L169" s="132" t="str">
        <f>IF('3-定量盤查'!AC174&lt;&gt;"",ROUND('3-定量盤查'!AC174,4),"")</f>
        <v/>
      </c>
      <c r="M169" s="133" t="str">
        <f t="shared" si="33"/>
        <v/>
      </c>
      <c r="N169" s="133" t="str">
        <f t="shared" si="34"/>
        <v/>
      </c>
    </row>
    <row r="170" spans="2:14">
      <c r="B170" s="106" t="str">
        <f>IF('2-定性盤查'!A171&lt;&gt;"",'2-定性盤查'!A171,"")</f>
        <v/>
      </c>
      <c r="C170" s="106" t="str">
        <f>IF('2-定性盤查'!C171&lt;&gt;"",'2-定性盤查'!C171,"")</f>
        <v/>
      </c>
      <c r="D170" s="106" t="str">
        <f>IF('2-定性盤查'!D171&lt;&gt;"",'2-定性盤查'!D171,"")</f>
        <v/>
      </c>
      <c r="E170" s="168"/>
      <c r="F170" s="131" t="str">
        <f t="shared" si="29"/>
        <v/>
      </c>
      <c r="G170" s="172"/>
      <c r="H170" s="56" t="str">
        <f t="shared" si="30"/>
        <v/>
      </c>
      <c r="I170" s="173"/>
      <c r="J170" s="56" t="str">
        <f t="shared" si="31"/>
        <v/>
      </c>
      <c r="K170" s="131" t="str">
        <f t="shared" si="32"/>
        <v/>
      </c>
      <c r="L170" s="132" t="str">
        <f>IF('3-定量盤查'!AC175&lt;&gt;"",ROUND('3-定量盤查'!AC175,4),"")</f>
        <v/>
      </c>
      <c r="M170" s="133" t="str">
        <f t="shared" si="33"/>
        <v/>
      </c>
      <c r="N170" s="133" t="str">
        <f t="shared" si="34"/>
        <v/>
      </c>
    </row>
    <row r="171" spans="2:14">
      <c r="B171" s="106" t="str">
        <f>IF('2-定性盤查'!A172&lt;&gt;"",'2-定性盤查'!A172,"")</f>
        <v/>
      </c>
      <c r="C171" s="106" t="str">
        <f>IF('2-定性盤查'!C172&lt;&gt;"",'2-定性盤查'!C172,"")</f>
        <v/>
      </c>
      <c r="D171" s="106" t="str">
        <f>IF('2-定性盤查'!D172&lt;&gt;"",'2-定性盤查'!D172,"")</f>
        <v/>
      </c>
      <c r="E171" s="168"/>
      <c r="F171" s="131" t="str">
        <f t="shared" si="29"/>
        <v/>
      </c>
      <c r="G171" s="172"/>
      <c r="H171" s="56" t="str">
        <f t="shared" si="30"/>
        <v/>
      </c>
      <c r="I171" s="173"/>
      <c r="J171" s="56" t="str">
        <f t="shared" si="31"/>
        <v/>
      </c>
      <c r="K171" s="131" t="str">
        <f t="shared" si="32"/>
        <v/>
      </c>
      <c r="L171" s="132" t="str">
        <f>IF('3-定量盤查'!AC176&lt;&gt;"",ROUND('3-定量盤查'!AC176,4),"")</f>
        <v/>
      </c>
      <c r="M171" s="133" t="str">
        <f t="shared" si="33"/>
        <v/>
      </c>
      <c r="N171" s="133" t="str">
        <f t="shared" si="34"/>
        <v/>
      </c>
    </row>
    <row r="172" spans="2:14">
      <c r="B172" s="106" t="str">
        <f>IF('2-定性盤查'!A173&lt;&gt;"",'2-定性盤查'!A173,"")</f>
        <v/>
      </c>
      <c r="C172" s="106" t="str">
        <f>IF('2-定性盤查'!C173&lt;&gt;"",'2-定性盤查'!C173,"")</f>
        <v/>
      </c>
      <c r="D172" s="106" t="str">
        <f>IF('2-定性盤查'!D173&lt;&gt;"",'2-定性盤查'!D173,"")</f>
        <v/>
      </c>
      <c r="E172" s="168"/>
      <c r="F172" s="131" t="str">
        <f t="shared" si="29"/>
        <v/>
      </c>
      <c r="G172" s="172"/>
      <c r="H172" s="56" t="str">
        <f t="shared" si="30"/>
        <v/>
      </c>
      <c r="I172" s="173"/>
      <c r="J172" s="56" t="str">
        <f t="shared" si="31"/>
        <v/>
      </c>
      <c r="K172" s="131" t="str">
        <f t="shared" si="32"/>
        <v/>
      </c>
      <c r="L172" s="132" t="str">
        <f>IF('3-定量盤查'!AC177&lt;&gt;"",ROUND('3-定量盤查'!AC177,4),"")</f>
        <v/>
      </c>
      <c r="M172" s="133" t="str">
        <f t="shared" si="33"/>
        <v/>
      </c>
      <c r="N172" s="133" t="str">
        <f t="shared" si="34"/>
        <v/>
      </c>
    </row>
    <row r="173" spans="2:14">
      <c r="B173" s="106" t="str">
        <f>IF('2-定性盤查'!A174&lt;&gt;"",'2-定性盤查'!A174,"")</f>
        <v/>
      </c>
      <c r="C173" s="106" t="str">
        <f>IF('2-定性盤查'!C174&lt;&gt;"",'2-定性盤查'!C174,"")</f>
        <v/>
      </c>
      <c r="D173" s="106" t="str">
        <f>IF('2-定性盤查'!D174&lt;&gt;"",'2-定性盤查'!D174,"")</f>
        <v/>
      </c>
      <c r="E173" s="168"/>
      <c r="F173" s="131" t="str">
        <f t="shared" si="29"/>
        <v/>
      </c>
      <c r="G173" s="172"/>
      <c r="H173" s="56" t="str">
        <f t="shared" si="30"/>
        <v/>
      </c>
      <c r="I173" s="173"/>
      <c r="J173" s="56" t="str">
        <f t="shared" si="31"/>
        <v/>
      </c>
      <c r="K173" s="131" t="str">
        <f t="shared" si="32"/>
        <v/>
      </c>
      <c r="L173" s="132" t="str">
        <f>IF('3-定量盤查'!AC178&lt;&gt;"",ROUND('3-定量盤查'!AC178,4),"")</f>
        <v/>
      </c>
      <c r="M173" s="133" t="str">
        <f t="shared" si="33"/>
        <v/>
      </c>
      <c r="N173" s="133" t="str">
        <f t="shared" si="34"/>
        <v/>
      </c>
    </row>
    <row r="174" spans="2:14">
      <c r="B174" s="106" t="str">
        <f>IF('2-定性盤查'!A175&lt;&gt;"",'2-定性盤查'!A175,"")</f>
        <v/>
      </c>
      <c r="C174" s="106" t="str">
        <f>IF('2-定性盤查'!C175&lt;&gt;"",'2-定性盤查'!C175,"")</f>
        <v/>
      </c>
      <c r="D174" s="106" t="str">
        <f>IF('2-定性盤查'!D175&lt;&gt;"",'2-定性盤查'!D175,"")</f>
        <v/>
      </c>
      <c r="E174" s="168"/>
      <c r="F174" s="131" t="str">
        <f t="shared" si="29"/>
        <v/>
      </c>
      <c r="G174" s="172"/>
      <c r="H174" s="56" t="str">
        <f t="shared" si="30"/>
        <v/>
      </c>
      <c r="I174" s="173"/>
      <c r="J174" s="56" t="str">
        <f t="shared" si="31"/>
        <v/>
      </c>
      <c r="K174" s="131" t="str">
        <f t="shared" si="32"/>
        <v/>
      </c>
      <c r="L174" s="132" t="str">
        <f>IF('3-定量盤查'!AC179&lt;&gt;"",ROUND('3-定量盤查'!AC179,4),"")</f>
        <v/>
      </c>
      <c r="M174" s="133" t="str">
        <f t="shared" si="33"/>
        <v/>
      </c>
      <c r="N174" s="133" t="str">
        <f t="shared" si="34"/>
        <v/>
      </c>
    </row>
    <row r="175" spans="2:14">
      <c r="B175" s="106" t="str">
        <f>IF('2-定性盤查'!A176&lt;&gt;"",'2-定性盤查'!A176,"")</f>
        <v/>
      </c>
      <c r="C175" s="106" t="str">
        <f>IF('2-定性盤查'!C176&lt;&gt;"",'2-定性盤查'!C176,"")</f>
        <v/>
      </c>
      <c r="D175" s="106" t="str">
        <f>IF('2-定性盤查'!D176&lt;&gt;"",'2-定性盤查'!D176,"")</f>
        <v/>
      </c>
      <c r="E175" s="168"/>
      <c r="F175" s="131" t="str">
        <f t="shared" si="29"/>
        <v/>
      </c>
      <c r="G175" s="172"/>
      <c r="H175" s="56" t="str">
        <f t="shared" si="30"/>
        <v/>
      </c>
      <c r="I175" s="173"/>
      <c r="J175" s="56" t="str">
        <f t="shared" si="31"/>
        <v/>
      </c>
      <c r="K175" s="131" t="str">
        <f t="shared" si="32"/>
        <v/>
      </c>
      <c r="L175" s="132" t="str">
        <f>IF('3-定量盤查'!AC180&lt;&gt;"",ROUND('3-定量盤查'!AC180,4),"")</f>
        <v/>
      </c>
      <c r="M175" s="133" t="str">
        <f t="shared" si="33"/>
        <v/>
      </c>
      <c r="N175" s="133" t="str">
        <f t="shared" si="34"/>
        <v/>
      </c>
    </row>
    <row r="176" spans="2:14">
      <c r="B176" s="106" t="str">
        <f>IF('2-定性盤查'!A177&lt;&gt;"",'2-定性盤查'!A177,"")</f>
        <v/>
      </c>
      <c r="C176" s="106" t="str">
        <f>IF('2-定性盤查'!C177&lt;&gt;"",'2-定性盤查'!C177,"")</f>
        <v/>
      </c>
      <c r="D176" s="106" t="str">
        <f>IF('2-定性盤查'!D177&lt;&gt;"",'2-定性盤查'!D177,"")</f>
        <v/>
      </c>
      <c r="E176" s="168"/>
      <c r="F176" s="131" t="str">
        <f t="shared" si="29"/>
        <v/>
      </c>
      <c r="G176" s="172"/>
      <c r="H176" s="56" t="str">
        <f t="shared" si="30"/>
        <v/>
      </c>
      <c r="I176" s="173"/>
      <c r="J176" s="56" t="str">
        <f t="shared" si="31"/>
        <v/>
      </c>
      <c r="K176" s="131" t="str">
        <f t="shared" si="32"/>
        <v/>
      </c>
      <c r="L176" s="132" t="str">
        <f>IF('3-定量盤查'!AC181&lt;&gt;"",ROUND('3-定量盤查'!AC181,4),"")</f>
        <v/>
      </c>
      <c r="M176" s="133" t="str">
        <f t="shared" si="33"/>
        <v/>
      </c>
      <c r="N176" s="133" t="str">
        <f t="shared" si="34"/>
        <v/>
      </c>
    </row>
    <row r="177" spans="2:14">
      <c r="B177" s="106" t="str">
        <f>IF('2-定性盤查'!A178&lt;&gt;"",'2-定性盤查'!A178,"")</f>
        <v/>
      </c>
      <c r="C177" s="106" t="str">
        <f>IF('2-定性盤查'!C178&lt;&gt;"",'2-定性盤查'!C178,"")</f>
        <v/>
      </c>
      <c r="D177" s="106" t="str">
        <f>IF('2-定性盤查'!D178&lt;&gt;"",'2-定性盤查'!D178,"")</f>
        <v/>
      </c>
      <c r="E177" s="168"/>
      <c r="F177" s="131" t="str">
        <f t="shared" si="29"/>
        <v/>
      </c>
      <c r="G177" s="172"/>
      <c r="H177" s="56" t="str">
        <f t="shared" si="30"/>
        <v/>
      </c>
      <c r="I177" s="173"/>
      <c r="J177" s="56" t="str">
        <f t="shared" si="31"/>
        <v/>
      </c>
      <c r="K177" s="131" t="str">
        <f t="shared" si="32"/>
        <v/>
      </c>
      <c r="L177" s="132" t="str">
        <f>IF('3-定量盤查'!AC182&lt;&gt;"",ROUND('3-定量盤查'!AC182,4),"")</f>
        <v/>
      </c>
      <c r="M177" s="133" t="str">
        <f t="shared" si="33"/>
        <v/>
      </c>
      <c r="N177" s="133" t="str">
        <f t="shared" si="34"/>
        <v/>
      </c>
    </row>
    <row r="178" spans="2:14">
      <c r="B178" s="106" t="str">
        <f>IF('2-定性盤查'!A179&lt;&gt;"",'2-定性盤查'!A179,"")</f>
        <v/>
      </c>
      <c r="C178" s="106" t="str">
        <f>IF('2-定性盤查'!C179&lt;&gt;"",'2-定性盤查'!C179,"")</f>
        <v/>
      </c>
      <c r="D178" s="106" t="str">
        <f>IF('2-定性盤查'!D179&lt;&gt;"",'2-定性盤查'!D179,"")</f>
        <v/>
      </c>
      <c r="E178" s="168"/>
      <c r="F178" s="131" t="str">
        <f t="shared" si="29"/>
        <v/>
      </c>
      <c r="G178" s="172"/>
      <c r="H178" s="56" t="str">
        <f t="shared" si="30"/>
        <v/>
      </c>
      <c r="I178" s="173"/>
      <c r="J178" s="56" t="str">
        <f t="shared" si="31"/>
        <v/>
      </c>
      <c r="K178" s="131" t="str">
        <f t="shared" si="32"/>
        <v/>
      </c>
      <c r="L178" s="132" t="str">
        <f>IF('3-定量盤查'!AC183&lt;&gt;"",ROUND('3-定量盤查'!AC183,4),"")</f>
        <v/>
      </c>
      <c r="M178" s="133" t="str">
        <f t="shared" si="33"/>
        <v/>
      </c>
      <c r="N178" s="133" t="str">
        <f t="shared" si="34"/>
        <v/>
      </c>
    </row>
    <row r="179" spans="2:14">
      <c r="B179" s="106" t="str">
        <f>IF('2-定性盤查'!A180&lt;&gt;"",'2-定性盤查'!A180,"")</f>
        <v/>
      </c>
      <c r="C179" s="106" t="str">
        <f>IF('2-定性盤查'!C180&lt;&gt;"",'2-定性盤查'!C180,"")</f>
        <v/>
      </c>
      <c r="D179" s="106" t="str">
        <f>IF('2-定性盤查'!D180&lt;&gt;"",'2-定性盤查'!D180,"")</f>
        <v/>
      </c>
      <c r="E179" s="168"/>
      <c r="F179" s="131" t="str">
        <f t="shared" si="29"/>
        <v/>
      </c>
      <c r="G179" s="172"/>
      <c r="H179" s="56" t="str">
        <f t="shared" si="30"/>
        <v/>
      </c>
      <c r="I179" s="173"/>
      <c r="J179" s="56" t="str">
        <f t="shared" si="31"/>
        <v/>
      </c>
      <c r="K179" s="131" t="str">
        <f t="shared" si="32"/>
        <v/>
      </c>
      <c r="L179" s="132" t="str">
        <f>IF('3-定量盤查'!AC184&lt;&gt;"",ROUND('3-定量盤查'!AC184,4),"")</f>
        <v/>
      </c>
      <c r="M179" s="133" t="str">
        <f t="shared" si="33"/>
        <v/>
      </c>
      <c r="N179" s="133" t="str">
        <f t="shared" si="34"/>
        <v/>
      </c>
    </row>
    <row r="180" spans="2:14">
      <c r="B180" s="106" t="str">
        <f>IF('2-定性盤查'!A181&lt;&gt;"",'2-定性盤查'!A181,"")</f>
        <v/>
      </c>
      <c r="C180" s="106" t="str">
        <f>IF('2-定性盤查'!C181&lt;&gt;"",'2-定性盤查'!C181,"")</f>
        <v/>
      </c>
      <c r="D180" s="106" t="str">
        <f>IF('2-定性盤查'!D181&lt;&gt;"",'2-定性盤查'!D181,"")</f>
        <v/>
      </c>
      <c r="E180" s="168"/>
      <c r="F180" s="131" t="str">
        <f t="shared" si="29"/>
        <v/>
      </c>
      <c r="G180" s="172"/>
      <c r="H180" s="56" t="str">
        <f t="shared" si="30"/>
        <v/>
      </c>
      <c r="I180" s="173"/>
      <c r="J180" s="56" t="str">
        <f t="shared" si="31"/>
        <v/>
      </c>
      <c r="K180" s="131" t="str">
        <f t="shared" si="32"/>
        <v/>
      </c>
      <c r="L180" s="132" t="str">
        <f>IF('3-定量盤查'!AC185&lt;&gt;"",ROUND('3-定量盤查'!AC185,4),"")</f>
        <v/>
      </c>
      <c r="M180" s="133" t="str">
        <f t="shared" si="33"/>
        <v/>
      </c>
      <c r="N180" s="133" t="str">
        <f t="shared" si="34"/>
        <v/>
      </c>
    </row>
    <row r="181" spans="2:14">
      <c r="B181" s="106" t="str">
        <f>IF('2-定性盤查'!A182&lt;&gt;"",'2-定性盤查'!A182,"")</f>
        <v/>
      </c>
      <c r="C181" s="106" t="str">
        <f>IF('2-定性盤查'!C182&lt;&gt;"",'2-定性盤查'!C182,"")</f>
        <v/>
      </c>
      <c r="D181" s="106" t="str">
        <f>IF('2-定性盤查'!D182&lt;&gt;"",'2-定性盤查'!D182,"")</f>
        <v/>
      </c>
      <c r="E181" s="168"/>
      <c r="F181" s="131" t="str">
        <f t="shared" si="29"/>
        <v/>
      </c>
      <c r="G181" s="172"/>
      <c r="H181" s="56" t="str">
        <f t="shared" si="30"/>
        <v/>
      </c>
      <c r="I181" s="173"/>
      <c r="J181" s="56" t="str">
        <f t="shared" si="31"/>
        <v/>
      </c>
      <c r="K181" s="131" t="str">
        <f t="shared" si="32"/>
        <v/>
      </c>
      <c r="L181" s="132" t="str">
        <f>IF('3-定量盤查'!AC186&lt;&gt;"",ROUND('3-定量盤查'!AC186,4),"")</f>
        <v/>
      </c>
      <c r="M181" s="133" t="str">
        <f t="shared" si="33"/>
        <v/>
      </c>
      <c r="N181" s="133" t="str">
        <f t="shared" si="34"/>
        <v/>
      </c>
    </row>
    <row r="182" spans="2:14">
      <c r="B182" s="106" t="str">
        <f>IF('2-定性盤查'!A183&lt;&gt;"",'2-定性盤查'!A183,"")</f>
        <v/>
      </c>
      <c r="C182" s="106" t="str">
        <f>IF('2-定性盤查'!C183&lt;&gt;"",'2-定性盤查'!C183,"")</f>
        <v/>
      </c>
      <c r="D182" s="106" t="str">
        <f>IF('2-定性盤查'!D183&lt;&gt;"",'2-定性盤查'!D183,"")</f>
        <v/>
      </c>
      <c r="E182" s="168"/>
      <c r="F182" s="131" t="str">
        <f t="shared" si="29"/>
        <v/>
      </c>
      <c r="G182" s="172"/>
      <c r="H182" s="56" t="str">
        <f t="shared" si="30"/>
        <v/>
      </c>
      <c r="I182" s="173"/>
      <c r="J182" s="56" t="str">
        <f t="shared" si="31"/>
        <v/>
      </c>
      <c r="K182" s="131" t="str">
        <f t="shared" si="32"/>
        <v/>
      </c>
      <c r="L182" s="132" t="str">
        <f>IF('3-定量盤查'!AC187&lt;&gt;"",ROUND('3-定量盤查'!AC187,4),"")</f>
        <v/>
      </c>
      <c r="M182" s="133" t="str">
        <f t="shared" si="33"/>
        <v/>
      </c>
      <c r="N182" s="133" t="str">
        <f t="shared" si="34"/>
        <v/>
      </c>
    </row>
    <row r="183" spans="2:14">
      <c r="B183" s="106" t="str">
        <f>IF('2-定性盤查'!A184&lt;&gt;"",'2-定性盤查'!A184,"")</f>
        <v/>
      </c>
      <c r="C183" s="106" t="str">
        <f>IF('2-定性盤查'!C184&lt;&gt;"",'2-定性盤查'!C184,"")</f>
        <v/>
      </c>
      <c r="D183" s="106" t="str">
        <f>IF('2-定性盤查'!D184&lt;&gt;"",'2-定性盤查'!D184,"")</f>
        <v/>
      </c>
      <c r="E183" s="168"/>
      <c r="F183" s="131" t="str">
        <f t="shared" si="29"/>
        <v/>
      </c>
      <c r="G183" s="172"/>
      <c r="H183" s="56" t="str">
        <f t="shared" si="30"/>
        <v/>
      </c>
      <c r="I183" s="173"/>
      <c r="J183" s="56" t="str">
        <f t="shared" si="31"/>
        <v/>
      </c>
      <c r="K183" s="131" t="str">
        <f t="shared" si="32"/>
        <v/>
      </c>
      <c r="L183" s="132" t="str">
        <f>IF('3-定量盤查'!AC188&lt;&gt;"",ROUND('3-定量盤查'!AC188,4),"")</f>
        <v/>
      </c>
      <c r="M183" s="133" t="str">
        <f t="shared" si="33"/>
        <v/>
      </c>
      <c r="N183" s="133" t="str">
        <f t="shared" si="34"/>
        <v/>
      </c>
    </row>
    <row r="184" spans="2:14">
      <c r="B184" s="106" t="str">
        <f>IF('2-定性盤查'!A185&lt;&gt;"",'2-定性盤查'!A185,"")</f>
        <v/>
      </c>
      <c r="C184" s="106" t="str">
        <f>IF('2-定性盤查'!C185&lt;&gt;"",'2-定性盤查'!C185,"")</f>
        <v/>
      </c>
      <c r="D184" s="106" t="str">
        <f>IF('2-定性盤查'!D185&lt;&gt;"",'2-定性盤查'!D185,"")</f>
        <v/>
      </c>
      <c r="E184" s="168"/>
      <c r="F184" s="131" t="str">
        <f t="shared" si="29"/>
        <v/>
      </c>
      <c r="G184" s="172"/>
      <c r="H184" s="56" t="str">
        <f t="shared" si="30"/>
        <v/>
      </c>
      <c r="I184" s="173"/>
      <c r="J184" s="56" t="str">
        <f t="shared" si="31"/>
        <v/>
      </c>
      <c r="K184" s="131" t="str">
        <f t="shared" si="32"/>
        <v/>
      </c>
      <c r="L184" s="132" t="str">
        <f>IF('3-定量盤查'!AC189&lt;&gt;"",ROUND('3-定量盤查'!AC189,4),"")</f>
        <v/>
      </c>
      <c r="M184" s="133" t="str">
        <f t="shared" si="33"/>
        <v/>
      </c>
      <c r="N184" s="133" t="str">
        <f t="shared" si="34"/>
        <v/>
      </c>
    </row>
    <row r="185" spans="2:14">
      <c r="B185" s="106" t="str">
        <f>IF('2-定性盤查'!A186&lt;&gt;"",'2-定性盤查'!A186,"")</f>
        <v/>
      </c>
      <c r="C185" s="106" t="str">
        <f>IF('2-定性盤查'!C186&lt;&gt;"",'2-定性盤查'!C186,"")</f>
        <v/>
      </c>
      <c r="D185" s="106" t="str">
        <f>IF('2-定性盤查'!D186&lt;&gt;"",'2-定性盤查'!D186,"")</f>
        <v/>
      </c>
      <c r="E185" s="168"/>
      <c r="F185" s="131" t="str">
        <f t="shared" si="29"/>
        <v/>
      </c>
      <c r="G185" s="172"/>
      <c r="H185" s="56" t="str">
        <f t="shared" si="30"/>
        <v/>
      </c>
      <c r="I185" s="173"/>
      <c r="J185" s="56" t="str">
        <f t="shared" si="31"/>
        <v/>
      </c>
      <c r="K185" s="131" t="str">
        <f t="shared" si="32"/>
        <v/>
      </c>
      <c r="L185" s="132" t="str">
        <f>IF('3-定量盤查'!AC190&lt;&gt;"",ROUND('3-定量盤查'!AC190,4),"")</f>
        <v/>
      </c>
      <c r="M185" s="133" t="str">
        <f t="shared" si="33"/>
        <v/>
      </c>
      <c r="N185" s="133" t="str">
        <f t="shared" si="34"/>
        <v/>
      </c>
    </row>
    <row r="186" spans="2:14">
      <c r="B186" s="106" t="str">
        <f>IF('2-定性盤查'!A187&lt;&gt;"",'2-定性盤查'!A187,"")</f>
        <v/>
      </c>
      <c r="C186" s="106" t="str">
        <f>IF('2-定性盤查'!C187&lt;&gt;"",'2-定性盤查'!C187,"")</f>
        <v/>
      </c>
      <c r="D186" s="106" t="str">
        <f>IF('2-定性盤查'!D187&lt;&gt;"",'2-定性盤查'!D187,"")</f>
        <v/>
      </c>
      <c r="E186" s="168"/>
      <c r="F186" s="131" t="str">
        <f t="shared" si="29"/>
        <v/>
      </c>
      <c r="G186" s="172"/>
      <c r="H186" s="56" t="str">
        <f t="shared" si="30"/>
        <v/>
      </c>
      <c r="I186" s="173"/>
      <c r="J186" s="56" t="str">
        <f t="shared" si="31"/>
        <v/>
      </c>
      <c r="K186" s="131" t="str">
        <f t="shared" si="32"/>
        <v/>
      </c>
      <c r="L186" s="132" t="str">
        <f>IF('3-定量盤查'!AC191&lt;&gt;"",ROUND('3-定量盤查'!AC191,4),"")</f>
        <v/>
      </c>
      <c r="M186" s="133" t="str">
        <f t="shared" si="33"/>
        <v/>
      </c>
      <c r="N186" s="133" t="str">
        <f t="shared" si="34"/>
        <v/>
      </c>
    </row>
    <row r="187" spans="2:14">
      <c r="B187" s="106" t="str">
        <f>IF('2-定性盤查'!A188&lt;&gt;"",'2-定性盤查'!A188,"")</f>
        <v/>
      </c>
      <c r="C187" s="106" t="str">
        <f>IF('2-定性盤查'!C188&lt;&gt;"",'2-定性盤查'!C188,"")</f>
        <v/>
      </c>
      <c r="D187" s="106" t="str">
        <f>IF('2-定性盤查'!D188&lt;&gt;"",'2-定性盤查'!D188,"")</f>
        <v/>
      </c>
      <c r="E187" s="168"/>
      <c r="F187" s="131" t="str">
        <f t="shared" si="29"/>
        <v/>
      </c>
      <c r="G187" s="172"/>
      <c r="H187" s="56" t="str">
        <f t="shared" si="30"/>
        <v/>
      </c>
      <c r="I187" s="173"/>
      <c r="J187" s="56" t="str">
        <f t="shared" si="31"/>
        <v/>
      </c>
      <c r="K187" s="131" t="str">
        <f t="shared" si="32"/>
        <v/>
      </c>
      <c r="L187" s="132" t="str">
        <f>IF('3-定量盤查'!AC192&lt;&gt;"",ROUND('3-定量盤查'!AC192,4),"")</f>
        <v/>
      </c>
      <c r="M187" s="133" t="str">
        <f t="shared" si="33"/>
        <v/>
      </c>
      <c r="N187" s="133" t="str">
        <f t="shared" si="34"/>
        <v/>
      </c>
    </row>
    <row r="188" spans="2:14">
      <c r="B188" s="106" t="str">
        <f>IF('2-定性盤查'!A189&lt;&gt;"",'2-定性盤查'!A189,"")</f>
        <v/>
      </c>
      <c r="C188" s="106" t="str">
        <f>IF('2-定性盤查'!C189&lt;&gt;"",'2-定性盤查'!C189,"")</f>
        <v/>
      </c>
      <c r="D188" s="106" t="str">
        <f>IF('2-定性盤查'!D189&lt;&gt;"",'2-定性盤查'!D189,"")</f>
        <v/>
      </c>
      <c r="E188" s="168"/>
      <c r="F188" s="131" t="str">
        <f t="shared" si="29"/>
        <v/>
      </c>
      <c r="G188" s="172"/>
      <c r="H188" s="56" t="str">
        <f t="shared" si="30"/>
        <v/>
      </c>
      <c r="I188" s="173"/>
      <c r="J188" s="56" t="str">
        <f t="shared" si="31"/>
        <v/>
      </c>
      <c r="K188" s="131" t="str">
        <f t="shared" si="32"/>
        <v/>
      </c>
      <c r="L188" s="132" t="str">
        <f>IF('3-定量盤查'!AC193&lt;&gt;"",ROUND('3-定量盤查'!AC193,4),"")</f>
        <v/>
      </c>
      <c r="M188" s="133" t="str">
        <f t="shared" si="33"/>
        <v/>
      </c>
      <c r="N188" s="133" t="str">
        <f t="shared" si="34"/>
        <v/>
      </c>
    </row>
    <row r="189" spans="2:14">
      <c r="B189" s="106" t="str">
        <f>IF('2-定性盤查'!A190&lt;&gt;"",'2-定性盤查'!A190,"")</f>
        <v/>
      </c>
      <c r="C189" s="106" t="str">
        <f>IF('2-定性盤查'!C190&lt;&gt;"",'2-定性盤查'!C190,"")</f>
        <v/>
      </c>
      <c r="D189" s="106" t="str">
        <f>IF('2-定性盤查'!D190&lt;&gt;"",'2-定性盤查'!D190,"")</f>
        <v/>
      </c>
      <c r="E189" s="168"/>
      <c r="F189" s="131" t="str">
        <f t="shared" si="29"/>
        <v/>
      </c>
      <c r="G189" s="172"/>
      <c r="H189" s="56" t="str">
        <f t="shared" si="30"/>
        <v/>
      </c>
      <c r="I189" s="173"/>
      <c r="J189" s="56" t="str">
        <f t="shared" si="31"/>
        <v/>
      </c>
      <c r="K189" s="131" t="str">
        <f t="shared" si="32"/>
        <v/>
      </c>
      <c r="L189" s="132" t="str">
        <f>IF('3-定量盤查'!AC194&lt;&gt;"",ROUND('3-定量盤查'!AC194,4),"")</f>
        <v/>
      </c>
      <c r="M189" s="133" t="str">
        <f t="shared" si="33"/>
        <v/>
      </c>
      <c r="N189" s="133" t="str">
        <f t="shared" si="34"/>
        <v/>
      </c>
    </row>
    <row r="190" spans="2:14">
      <c r="B190" s="106" t="str">
        <f>IF('2-定性盤查'!A191&lt;&gt;"",'2-定性盤查'!A191,"")</f>
        <v/>
      </c>
      <c r="C190" s="106" t="str">
        <f>IF('2-定性盤查'!C191&lt;&gt;"",'2-定性盤查'!C191,"")</f>
        <v/>
      </c>
      <c r="D190" s="106" t="str">
        <f>IF('2-定性盤查'!D191&lt;&gt;"",'2-定性盤查'!D191,"")</f>
        <v/>
      </c>
      <c r="E190" s="168"/>
      <c r="F190" s="131" t="str">
        <f t="shared" si="29"/>
        <v/>
      </c>
      <c r="G190" s="172"/>
      <c r="H190" s="56" t="str">
        <f t="shared" si="30"/>
        <v/>
      </c>
      <c r="I190" s="173"/>
      <c r="J190" s="56" t="str">
        <f t="shared" si="31"/>
        <v/>
      </c>
      <c r="K190" s="131" t="str">
        <f t="shared" si="32"/>
        <v/>
      </c>
      <c r="L190" s="132" t="str">
        <f>IF('3-定量盤查'!AC195&lt;&gt;"",ROUND('3-定量盤查'!AC195,4),"")</f>
        <v/>
      </c>
      <c r="M190" s="133" t="str">
        <f t="shared" si="33"/>
        <v/>
      </c>
      <c r="N190" s="133" t="str">
        <f t="shared" si="34"/>
        <v/>
      </c>
    </row>
    <row r="191" spans="2:14">
      <c r="B191" s="106" t="str">
        <f>IF('2-定性盤查'!A192&lt;&gt;"",'2-定性盤查'!A192,"")</f>
        <v/>
      </c>
      <c r="C191" s="106" t="str">
        <f>IF('2-定性盤查'!C192&lt;&gt;"",'2-定性盤查'!C192,"")</f>
        <v/>
      </c>
      <c r="D191" s="106" t="str">
        <f>IF('2-定性盤查'!D192&lt;&gt;"",'2-定性盤查'!D192,"")</f>
        <v/>
      </c>
      <c r="E191" s="168"/>
      <c r="F191" s="131" t="str">
        <f t="shared" si="29"/>
        <v/>
      </c>
      <c r="G191" s="172"/>
      <c r="H191" s="56" t="str">
        <f t="shared" si="30"/>
        <v/>
      </c>
      <c r="I191" s="173"/>
      <c r="J191" s="56" t="str">
        <f t="shared" si="31"/>
        <v/>
      </c>
      <c r="K191" s="131" t="str">
        <f t="shared" si="32"/>
        <v/>
      </c>
      <c r="L191" s="132" t="str">
        <f>IF('3-定量盤查'!AC196&lt;&gt;"",ROUND('3-定量盤查'!AC196,4),"")</f>
        <v/>
      </c>
      <c r="M191" s="133" t="str">
        <f t="shared" si="33"/>
        <v/>
      </c>
      <c r="N191" s="133" t="str">
        <f t="shared" si="34"/>
        <v/>
      </c>
    </row>
    <row r="192" spans="2:14">
      <c r="B192" s="106" t="str">
        <f>IF('2-定性盤查'!A193&lt;&gt;"",'2-定性盤查'!A193,"")</f>
        <v/>
      </c>
      <c r="C192" s="106" t="str">
        <f>IF('2-定性盤查'!C193&lt;&gt;"",'2-定性盤查'!C193,"")</f>
        <v/>
      </c>
      <c r="D192" s="106" t="str">
        <f>IF('2-定性盤查'!D193&lt;&gt;"",'2-定性盤查'!D193,"")</f>
        <v/>
      </c>
      <c r="E192" s="168"/>
      <c r="F192" s="131" t="str">
        <f t="shared" si="29"/>
        <v/>
      </c>
      <c r="G192" s="172"/>
      <c r="H192" s="56" t="str">
        <f t="shared" si="30"/>
        <v/>
      </c>
      <c r="I192" s="173"/>
      <c r="J192" s="56" t="str">
        <f t="shared" si="31"/>
        <v/>
      </c>
      <c r="K192" s="131" t="str">
        <f t="shared" si="32"/>
        <v/>
      </c>
      <c r="L192" s="132" t="str">
        <f>IF('3-定量盤查'!AC197&lt;&gt;"",ROUND('3-定量盤查'!AC197,4),"")</f>
        <v/>
      </c>
      <c r="M192" s="133" t="str">
        <f t="shared" si="33"/>
        <v/>
      </c>
      <c r="N192" s="133" t="str">
        <f t="shared" si="34"/>
        <v/>
      </c>
    </row>
    <row r="193" spans="2:14">
      <c r="B193" s="106" t="str">
        <f>IF('2-定性盤查'!A194&lt;&gt;"",'2-定性盤查'!A194,"")</f>
        <v/>
      </c>
      <c r="C193" s="106" t="str">
        <f>IF('2-定性盤查'!C194&lt;&gt;"",'2-定性盤查'!C194,"")</f>
        <v/>
      </c>
      <c r="D193" s="106" t="str">
        <f>IF('2-定性盤查'!D194&lt;&gt;"",'2-定性盤查'!D194,"")</f>
        <v/>
      </c>
      <c r="E193" s="168"/>
      <c r="F193" s="131" t="str">
        <f t="shared" si="29"/>
        <v/>
      </c>
      <c r="G193" s="172"/>
      <c r="H193" s="56" t="str">
        <f t="shared" si="30"/>
        <v/>
      </c>
      <c r="I193" s="173"/>
      <c r="J193" s="56" t="str">
        <f t="shared" si="31"/>
        <v/>
      </c>
      <c r="K193" s="131" t="str">
        <f t="shared" si="32"/>
        <v/>
      </c>
      <c r="L193" s="132" t="str">
        <f>IF('3-定量盤查'!AC198&lt;&gt;"",ROUND('3-定量盤查'!AC198,4),"")</f>
        <v/>
      </c>
      <c r="M193" s="133" t="str">
        <f t="shared" si="33"/>
        <v/>
      </c>
      <c r="N193" s="133" t="str">
        <f t="shared" si="34"/>
        <v/>
      </c>
    </row>
    <row r="194" spans="2:14">
      <c r="B194" s="106" t="str">
        <f>IF('2-定性盤查'!A195&lt;&gt;"",'2-定性盤查'!A195,"")</f>
        <v/>
      </c>
      <c r="C194" s="106" t="str">
        <f>IF('2-定性盤查'!C195&lt;&gt;"",'2-定性盤查'!C195,"")</f>
        <v/>
      </c>
      <c r="D194" s="106" t="str">
        <f>IF('2-定性盤查'!D195&lt;&gt;"",'2-定性盤查'!D195,"")</f>
        <v/>
      </c>
      <c r="E194" s="168"/>
      <c r="F194" s="131" t="str">
        <f t="shared" si="29"/>
        <v/>
      </c>
      <c r="G194" s="172"/>
      <c r="H194" s="56" t="str">
        <f t="shared" si="30"/>
        <v/>
      </c>
      <c r="I194" s="173"/>
      <c r="J194" s="56" t="str">
        <f t="shared" si="31"/>
        <v/>
      </c>
      <c r="K194" s="131" t="str">
        <f t="shared" si="32"/>
        <v/>
      </c>
      <c r="L194" s="132" t="str">
        <f>IF('3-定量盤查'!AC199&lt;&gt;"",ROUND('3-定量盤查'!AC199,4),"")</f>
        <v/>
      </c>
      <c r="M194" s="133" t="str">
        <f t="shared" si="33"/>
        <v/>
      </c>
      <c r="N194" s="133" t="str">
        <f t="shared" si="34"/>
        <v/>
      </c>
    </row>
    <row r="195" spans="2:14">
      <c r="B195" s="106" t="str">
        <f>IF('2-定性盤查'!A196&lt;&gt;"",'2-定性盤查'!A196,"")</f>
        <v/>
      </c>
      <c r="C195" s="106" t="str">
        <f>IF('2-定性盤查'!C196&lt;&gt;"",'2-定性盤查'!C196,"")</f>
        <v/>
      </c>
      <c r="D195" s="106" t="str">
        <f>IF('2-定性盤查'!D196&lt;&gt;"",'2-定性盤查'!D196,"")</f>
        <v/>
      </c>
      <c r="E195" s="168"/>
      <c r="F195" s="131" t="str">
        <f t="shared" si="29"/>
        <v/>
      </c>
      <c r="G195" s="172"/>
      <c r="H195" s="56" t="str">
        <f t="shared" si="30"/>
        <v/>
      </c>
      <c r="I195" s="173"/>
      <c r="J195" s="56" t="str">
        <f t="shared" si="31"/>
        <v/>
      </c>
      <c r="K195" s="131" t="str">
        <f t="shared" si="32"/>
        <v/>
      </c>
      <c r="L195" s="132" t="str">
        <f>IF('3-定量盤查'!AC200&lt;&gt;"",ROUND('3-定量盤查'!AC200,4),"")</f>
        <v/>
      </c>
      <c r="M195" s="133" t="str">
        <f t="shared" si="33"/>
        <v/>
      </c>
      <c r="N195" s="133" t="str">
        <f t="shared" si="34"/>
        <v/>
      </c>
    </row>
    <row r="196" spans="2:14">
      <c r="B196" s="106" t="str">
        <f>IF('2-定性盤查'!A197&lt;&gt;"",'2-定性盤查'!A197,"")</f>
        <v/>
      </c>
      <c r="C196" s="106" t="str">
        <f>IF('2-定性盤查'!C197&lt;&gt;"",'2-定性盤查'!C197,"")</f>
        <v/>
      </c>
      <c r="D196" s="106" t="str">
        <f>IF('2-定性盤查'!D197&lt;&gt;"",'2-定性盤查'!D197,"")</f>
        <v/>
      </c>
      <c r="E196" s="168"/>
      <c r="F196" s="131" t="str">
        <f t="shared" si="29"/>
        <v/>
      </c>
      <c r="G196" s="172"/>
      <c r="H196" s="56" t="str">
        <f t="shared" si="30"/>
        <v/>
      </c>
      <c r="I196" s="173"/>
      <c r="J196" s="56" t="str">
        <f t="shared" si="31"/>
        <v/>
      </c>
      <c r="K196" s="131" t="str">
        <f t="shared" si="32"/>
        <v/>
      </c>
      <c r="L196" s="132" t="str">
        <f>IF('3-定量盤查'!AC201&lt;&gt;"",ROUND('3-定量盤查'!AC201,4),"")</f>
        <v/>
      </c>
      <c r="M196" s="133" t="str">
        <f t="shared" si="33"/>
        <v/>
      </c>
      <c r="N196" s="133" t="str">
        <f t="shared" si="34"/>
        <v/>
      </c>
    </row>
    <row r="197" spans="2:14">
      <c r="B197" s="106" t="str">
        <f>IF('2-定性盤查'!A198&lt;&gt;"",'2-定性盤查'!A198,"")</f>
        <v/>
      </c>
      <c r="C197" s="106" t="str">
        <f>IF('2-定性盤查'!C198&lt;&gt;"",'2-定性盤查'!C198,"")</f>
        <v/>
      </c>
      <c r="D197" s="106" t="str">
        <f>IF('2-定性盤查'!D198&lt;&gt;"",'2-定性盤查'!D198,"")</f>
        <v/>
      </c>
      <c r="E197" s="168"/>
      <c r="F197" s="131" t="str">
        <f t="shared" si="29"/>
        <v/>
      </c>
      <c r="G197" s="172"/>
      <c r="H197" s="56" t="str">
        <f t="shared" si="30"/>
        <v/>
      </c>
      <c r="I197" s="173"/>
      <c r="J197" s="56" t="str">
        <f t="shared" si="31"/>
        <v/>
      </c>
      <c r="K197" s="131" t="str">
        <f t="shared" si="32"/>
        <v/>
      </c>
      <c r="L197" s="132" t="str">
        <f>IF('3-定量盤查'!AC202&lt;&gt;"",ROUND('3-定量盤查'!AC202,4),"")</f>
        <v/>
      </c>
      <c r="M197" s="133" t="str">
        <f t="shared" si="33"/>
        <v/>
      </c>
      <c r="N197" s="133" t="str">
        <f t="shared" si="34"/>
        <v/>
      </c>
    </row>
    <row r="198" spans="2:14">
      <c r="B198" s="106" t="str">
        <f>IF('2-定性盤查'!A199&lt;&gt;"",'2-定性盤查'!A199,"")</f>
        <v/>
      </c>
      <c r="C198" s="106" t="str">
        <f>IF('2-定性盤查'!C199&lt;&gt;"",'2-定性盤查'!C199,"")</f>
        <v/>
      </c>
      <c r="D198" s="106" t="str">
        <f>IF('2-定性盤查'!D199&lt;&gt;"",'2-定性盤查'!D199,"")</f>
        <v/>
      </c>
      <c r="E198" s="168"/>
      <c r="F198" s="131" t="str">
        <f t="shared" si="29"/>
        <v/>
      </c>
      <c r="G198" s="172"/>
      <c r="H198" s="56" t="str">
        <f t="shared" si="30"/>
        <v/>
      </c>
      <c r="I198" s="173"/>
      <c r="J198" s="56" t="str">
        <f t="shared" si="31"/>
        <v/>
      </c>
      <c r="K198" s="131" t="str">
        <f t="shared" si="32"/>
        <v/>
      </c>
      <c r="L198" s="132" t="str">
        <f>IF('3-定量盤查'!AC203&lt;&gt;"",ROUND('3-定量盤查'!AC203,4),"")</f>
        <v/>
      </c>
      <c r="M198" s="133" t="str">
        <f t="shared" si="33"/>
        <v/>
      </c>
      <c r="N198" s="133" t="str">
        <f t="shared" si="34"/>
        <v/>
      </c>
    </row>
    <row r="199" spans="2:14">
      <c r="B199" s="106" t="str">
        <f>IF('2-定性盤查'!A200&lt;&gt;"",'2-定性盤查'!A200,"")</f>
        <v/>
      </c>
      <c r="C199" s="106" t="str">
        <f>IF('2-定性盤查'!C200&lt;&gt;"",'2-定性盤查'!C200,"")</f>
        <v/>
      </c>
      <c r="D199" s="106" t="str">
        <f>IF('2-定性盤查'!D200&lt;&gt;"",'2-定性盤查'!D200,"")</f>
        <v/>
      </c>
      <c r="E199" s="168"/>
      <c r="F199" s="131" t="str">
        <f t="shared" si="29"/>
        <v/>
      </c>
      <c r="G199" s="172"/>
      <c r="H199" s="56" t="str">
        <f t="shared" si="30"/>
        <v/>
      </c>
      <c r="I199" s="173"/>
      <c r="J199" s="56" t="str">
        <f t="shared" si="31"/>
        <v/>
      </c>
      <c r="K199" s="131" t="str">
        <f t="shared" si="32"/>
        <v/>
      </c>
      <c r="L199" s="132" t="str">
        <f>IF('3-定量盤查'!AC204&lt;&gt;"",ROUND('3-定量盤查'!AC204,4),"")</f>
        <v/>
      </c>
      <c r="M199" s="133" t="str">
        <f t="shared" si="33"/>
        <v/>
      </c>
      <c r="N199" s="133" t="str">
        <f t="shared" si="34"/>
        <v/>
      </c>
    </row>
    <row r="200" spans="2:14">
      <c r="B200" s="106" t="str">
        <f>IF('2-定性盤查'!A201&lt;&gt;"",'2-定性盤查'!A201,"")</f>
        <v/>
      </c>
      <c r="C200" s="106" t="str">
        <f>IF('2-定性盤查'!C201&lt;&gt;"",'2-定性盤查'!C201,"")</f>
        <v/>
      </c>
      <c r="D200" s="106" t="str">
        <f>IF('2-定性盤查'!D201&lt;&gt;"",'2-定性盤查'!D201,"")</f>
        <v/>
      </c>
      <c r="E200" s="168"/>
      <c r="F200" s="131" t="str">
        <f t="shared" si="29"/>
        <v/>
      </c>
      <c r="G200" s="172"/>
      <c r="H200" s="56" t="str">
        <f t="shared" si="30"/>
        <v/>
      </c>
      <c r="I200" s="173"/>
      <c r="J200" s="56" t="str">
        <f t="shared" si="31"/>
        <v/>
      </c>
      <c r="K200" s="131" t="str">
        <f t="shared" si="32"/>
        <v/>
      </c>
      <c r="L200" s="132" t="str">
        <f>IF('3-定量盤查'!AC205&lt;&gt;"",ROUND('3-定量盤查'!AC205,4),"")</f>
        <v/>
      </c>
      <c r="M200" s="133" t="str">
        <f t="shared" si="33"/>
        <v/>
      </c>
      <c r="N200" s="133" t="str">
        <f t="shared" si="34"/>
        <v/>
      </c>
    </row>
    <row r="201" spans="2:14">
      <c r="B201" s="106" t="str">
        <f>IF('2-定性盤查'!A202&lt;&gt;"",'2-定性盤查'!A202,"")</f>
        <v/>
      </c>
      <c r="C201" s="106" t="str">
        <f>IF('2-定性盤查'!C202&lt;&gt;"",'2-定性盤查'!C202,"")</f>
        <v/>
      </c>
      <c r="D201" s="106" t="str">
        <f>IF('2-定性盤查'!D202&lt;&gt;"",'2-定性盤查'!D202,"")</f>
        <v/>
      </c>
      <c r="E201" s="168"/>
      <c r="F201" s="131" t="str">
        <f t="shared" si="29"/>
        <v/>
      </c>
      <c r="G201" s="172"/>
      <c r="H201" s="56" t="str">
        <f t="shared" si="30"/>
        <v/>
      </c>
      <c r="I201" s="173"/>
      <c r="J201" s="56" t="str">
        <f t="shared" si="31"/>
        <v/>
      </c>
      <c r="K201" s="131" t="str">
        <f t="shared" si="32"/>
        <v/>
      </c>
      <c r="L201" s="132" t="str">
        <f>IF('3-定量盤查'!AC206&lt;&gt;"",ROUND('3-定量盤查'!AC206,4),"")</f>
        <v/>
      </c>
      <c r="M201" s="133" t="str">
        <f t="shared" si="33"/>
        <v/>
      </c>
      <c r="N201" s="133" t="str">
        <f t="shared" si="34"/>
        <v/>
      </c>
    </row>
    <row r="202" spans="2:14">
      <c r="B202" s="106" t="str">
        <f>IF('2-定性盤查'!A203&lt;&gt;"",'2-定性盤查'!A203,"")</f>
        <v/>
      </c>
      <c r="C202" s="106" t="str">
        <f>IF('2-定性盤查'!C203&lt;&gt;"",'2-定性盤查'!C203,"")</f>
        <v/>
      </c>
      <c r="D202" s="106" t="str">
        <f>IF('2-定性盤查'!D203&lt;&gt;"",'2-定性盤查'!D203,"")</f>
        <v/>
      </c>
      <c r="E202" s="168"/>
      <c r="F202" s="131" t="str">
        <f t="shared" ref="F202:F265" si="35">IF(E202&lt;&gt;"",IF(E202="連續量測",1,IF(E202="定期(間歇)量測",2,IF(E202="財務會計推估",3,IF(E202="自行評估",3,"0")))),"")</f>
        <v/>
      </c>
      <c r="G202" s="172"/>
      <c r="H202" s="56" t="str">
        <f t="shared" ref="H202:H265" si="36">IF(G202&lt;&gt;"",IF(G202="(1)有進行外部校正或有多組數據茲佐證者",1,IF(G202="(2)有進行內部校正或經過會計簽證等証明者",2,IF(G202="(3)未進行儀器校正或未進行紀錄彙整者",3,"0"))),"")</f>
        <v/>
      </c>
      <c r="I202" s="173"/>
      <c r="J202" s="56" t="str">
        <f t="shared" ref="J202:J265" si="37">IF(I202="1自廠發展係數/質量平衡所得係數",1,IF(I202="2同製程/設備經驗係數",1,IF(I202="3製造廠提供係數",2,IF(I202="4區域排放係數",2,IF(I202="5國家排放係數",3,IF(I202="6國際排放係數",3,""))))))</f>
        <v/>
      </c>
      <c r="K202" s="131" t="str">
        <f t="shared" ref="K202:K265" si="38">IF(D202&lt;&gt;"",F202*H202*J202,"")</f>
        <v/>
      </c>
      <c r="L202" s="132" t="str">
        <f>IF('3-定量盤查'!AC207&lt;&gt;"",ROUND('3-定量盤查'!AC207,4),"")</f>
        <v/>
      </c>
      <c r="M202" s="133" t="str">
        <f t="shared" ref="M202:M265" si="39">IF(K202="","",IF(K202&lt;10,"1",IF(19&gt;K202,"2",IF(K202&gt;=27,"3","-"))))</f>
        <v/>
      </c>
      <c r="N202" s="133" t="str">
        <f t="shared" ref="N202:N265" si="40">IF(K202="","",IF(L202="","",ROUND(K202*L202,2)))</f>
        <v/>
      </c>
    </row>
    <row r="203" spans="2:14">
      <c r="B203" s="106" t="str">
        <f>IF('2-定性盤查'!A204&lt;&gt;"",'2-定性盤查'!A204,"")</f>
        <v/>
      </c>
      <c r="C203" s="106" t="str">
        <f>IF('2-定性盤查'!C204&lt;&gt;"",'2-定性盤查'!C204,"")</f>
        <v/>
      </c>
      <c r="D203" s="106" t="str">
        <f>IF('2-定性盤查'!D204&lt;&gt;"",'2-定性盤查'!D204,"")</f>
        <v/>
      </c>
      <c r="E203" s="168"/>
      <c r="F203" s="131" t="str">
        <f t="shared" si="35"/>
        <v/>
      </c>
      <c r="G203" s="172"/>
      <c r="H203" s="56" t="str">
        <f t="shared" si="36"/>
        <v/>
      </c>
      <c r="I203" s="173"/>
      <c r="J203" s="56" t="str">
        <f t="shared" si="37"/>
        <v/>
      </c>
      <c r="K203" s="131" t="str">
        <f t="shared" si="38"/>
        <v/>
      </c>
      <c r="L203" s="132" t="str">
        <f>IF('3-定量盤查'!AC208&lt;&gt;"",ROUND('3-定量盤查'!AC208,4),"")</f>
        <v/>
      </c>
      <c r="M203" s="133" t="str">
        <f t="shared" si="39"/>
        <v/>
      </c>
      <c r="N203" s="133" t="str">
        <f t="shared" si="40"/>
        <v/>
      </c>
    </row>
    <row r="204" spans="2:14">
      <c r="B204" s="106" t="str">
        <f>IF('2-定性盤查'!A205&lt;&gt;"",'2-定性盤查'!A205,"")</f>
        <v/>
      </c>
      <c r="C204" s="106" t="str">
        <f>IF('2-定性盤查'!C205&lt;&gt;"",'2-定性盤查'!C205,"")</f>
        <v/>
      </c>
      <c r="D204" s="106" t="str">
        <f>IF('2-定性盤查'!D205&lt;&gt;"",'2-定性盤查'!D205,"")</f>
        <v/>
      </c>
      <c r="E204" s="168"/>
      <c r="F204" s="131" t="str">
        <f t="shared" si="35"/>
        <v/>
      </c>
      <c r="G204" s="172"/>
      <c r="H204" s="56" t="str">
        <f t="shared" si="36"/>
        <v/>
      </c>
      <c r="I204" s="173"/>
      <c r="J204" s="56" t="str">
        <f t="shared" si="37"/>
        <v/>
      </c>
      <c r="K204" s="131" t="str">
        <f t="shared" si="38"/>
        <v/>
      </c>
      <c r="L204" s="132" t="str">
        <f>IF('3-定量盤查'!AC209&lt;&gt;"",ROUND('3-定量盤查'!AC209,4),"")</f>
        <v/>
      </c>
      <c r="M204" s="133" t="str">
        <f t="shared" si="39"/>
        <v/>
      </c>
      <c r="N204" s="133" t="str">
        <f t="shared" si="40"/>
        <v/>
      </c>
    </row>
    <row r="205" spans="2:14">
      <c r="B205" s="106" t="str">
        <f>IF('2-定性盤查'!A206&lt;&gt;"",'2-定性盤查'!A206,"")</f>
        <v/>
      </c>
      <c r="C205" s="106" t="str">
        <f>IF('2-定性盤查'!C206&lt;&gt;"",'2-定性盤查'!C206,"")</f>
        <v/>
      </c>
      <c r="D205" s="106" t="str">
        <f>IF('2-定性盤查'!D206&lt;&gt;"",'2-定性盤查'!D206,"")</f>
        <v/>
      </c>
      <c r="E205" s="168"/>
      <c r="F205" s="131" t="str">
        <f t="shared" si="35"/>
        <v/>
      </c>
      <c r="G205" s="172"/>
      <c r="H205" s="56" t="str">
        <f t="shared" si="36"/>
        <v/>
      </c>
      <c r="I205" s="173"/>
      <c r="J205" s="56" t="str">
        <f t="shared" si="37"/>
        <v/>
      </c>
      <c r="K205" s="131" t="str">
        <f t="shared" si="38"/>
        <v/>
      </c>
      <c r="L205" s="132" t="str">
        <f>IF('3-定量盤查'!AC210&lt;&gt;"",ROUND('3-定量盤查'!AC210,4),"")</f>
        <v/>
      </c>
      <c r="M205" s="133" t="str">
        <f t="shared" si="39"/>
        <v/>
      </c>
      <c r="N205" s="133" t="str">
        <f t="shared" si="40"/>
        <v/>
      </c>
    </row>
    <row r="206" spans="2:14">
      <c r="B206" s="106" t="str">
        <f>IF('2-定性盤查'!A207&lt;&gt;"",'2-定性盤查'!A207,"")</f>
        <v/>
      </c>
      <c r="C206" s="106" t="str">
        <f>IF('2-定性盤查'!C207&lt;&gt;"",'2-定性盤查'!C207,"")</f>
        <v/>
      </c>
      <c r="D206" s="106" t="str">
        <f>IF('2-定性盤查'!D207&lt;&gt;"",'2-定性盤查'!D207,"")</f>
        <v/>
      </c>
      <c r="E206" s="168"/>
      <c r="F206" s="131" t="str">
        <f t="shared" si="35"/>
        <v/>
      </c>
      <c r="G206" s="172"/>
      <c r="H206" s="56" t="str">
        <f t="shared" si="36"/>
        <v/>
      </c>
      <c r="I206" s="173"/>
      <c r="J206" s="56" t="str">
        <f t="shared" si="37"/>
        <v/>
      </c>
      <c r="K206" s="131" t="str">
        <f t="shared" si="38"/>
        <v/>
      </c>
      <c r="L206" s="132" t="str">
        <f>IF('3-定量盤查'!AC211&lt;&gt;"",ROUND('3-定量盤查'!AC211,4),"")</f>
        <v/>
      </c>
      <c r="M206" s="133" t="str">
        <f t="shared" si="39"/>
        <v/>
      </c>
      <c r="N206" s="133" t="str">
        <f t="shared" si="40"/>
        <v/>
      </c>
    </row>
    <row r="207" spans="2:14">
      <c r="B207" s="106" t="str">
        <f>IF('2-定性盤查'!A208&lt;&gt;"",'2-定性盤查'!A208,"")</f>
        <v/>
      </c>
      <c r="C207" s="106" t="str">
        <f>IF('2-定性盤查'!C208&lt;&gt;"",'2-定性盤查'!C208,"")</f>
        <v/>
      </c>
      <c r="D207" s="106" t="str">
        <f>IF('2-定性盤查'!D208&lt;&gt;"",'2-定性盤查'!D208,"")</f>
        <v/>
      </c>
      <c r="E207" s="168"/>
      <c r="F207" s="131" t="str">
        <f t="shared" si="35"/>
        <v/>
      </c>
      <c r="G207" s="172"/>
      <c r="H207" s="56" t="str">
        <f t="shared" si="36"/>
        <v/>
      </c>
      <c r="I207" s="173"/>
      <c r="J207" s="56" t="str">
        <f t="shared" si="37"/>
        <v/>
      </c>
      <c r="K207" s="131" t="str">
        <f t="shared" si="38"/>
        <v/>
      </c>
      <c r="L207" s="132" t="str">
        <f>IF('3-定量盤查'!AC212&lt;&gt;"",ROUND('3-定量盤查'!AC212,4),"")</f>
        <v/>
      </c>
      <c r="M207" s="133" t="str">
        <f t="shared" si="39"/>
        <v/>
      </c>
      <c r="N207" s="133" t="str">
        <f t="shared" si="40"/>
        <v/>
      </c>
    </row>
    <row r="208" spans="2:14">
      <c r="B208" s="106" t="str">
        <f>IF('2-定性盤查'!A209&lt;&gt;"",'2-定性盤查'!A209,"")</f>
        <v/>
      </c>
      <c r="C208" s="106" t="str">
        <f>IF('2-定性盤查'!C209&lt;&gt;"",'2-定性盤查'!C209,"")</f>
        <v/>
      </c>
      <c r="D208" s="106" t="str">
        <f>IF('2-定性盤查'!D209&lt;&gt;"",'2-定性盤查'!D209,"")</f>
        <v/>
      </c>
      <c r="E208" s="168"/>
      <c r="F208" s="131" t="str">
        <f t="shared" si="35"/>
        <v/>
      </c>
      <c r="G208" s="172"/>
      <c r="H208" s="56" t="str">
        <f t="shared" si="36"/>
        <v/>
      </c>
      <c r="I208" s="173"/>
      <c r="J208" s="56" t="str">
        <f t="shared" si="37"/>
        <v/>
      </c>
      <c r="K208" s="131" t="str">
        <f t="shared" si="38"/>
        <v/>
      </c>
      <c r="L208" s="132" t="str">
        <f>IF('3-定量盤查'!AC213&lt;&gt;"",ROUND('3-定量盤查'!AC213,4),"")</f>
        <v/>
      </c>
      <c r="M208" s="133" t="str">
        <f t="shared" si="39"/>
        <v/>
      </c>
      <c r="N208" s="133" t="str">
        <f t="shared" si="40"/>
        <v/>
      </c>
    </row>
    <row r="209" spans="2:14">
      <c r="B209" s="106" t="str">
        <f>IF('2-定性盤查'!A210&lt;&gt;"",'2-定性盤查'!A210,"")</f>
        <v/>
      </c>
      <c r="C209" s="106" t="str">
        <f>IF('2-定性盤查'!C210&lt;&gt;"",'2-定性盤查'!C210,"")</f>
        <v/>
      </c>
      <c r="D209" s="106" t="str">
        <f>IF('2-定性盤查'!D210&lt;&gt;"",'2-定性盤查'!D210,"")</f>
        <v/>
      </c>
      <c r="E209" s="168"/>
      <c r="F209" s="131" t="str">
        <f t="shared" si="35"/>
        <v/>
      </c>
      <c r="G209" s="172"/>
      <c r="H209" s="56" t="str">
        <f t="shared" si="36"/>
        <v/>
      </c>
      <c r="I209" s="173"/>
      <c r="J209" s="56" t="str">
        <f t="shared" si="37"/>
        <v/>
      </c>
      <c r="K209" s="131" t="str">
        <f t="shared" si="38"/>
        <v/>
      </c>
      <c r="L209" s="132" t="str">
        <f>IF('3-定量盤查'!AC214&lt;&gt;"",ROUND('3-定量盤查'!AC214,4),"")</f>
        <v/>
      </c>
      <c r="M209" s="133" t="str">
        <f t="shared" si="39"/>
        <v/>
      </c>
      <c r="N209" s="133" t="str">
        <f t="shared" si="40"/>
        <v/>
      </c>
    </row>
    <row r="210" spans="2:14">
      <c r="B210" s="106" t="str">
        <f>IF('2-定性盤查'!A211&lt;&gt;"",'2-定性盤查'!A211,"")</f>
        <v/>
      </c>
      <c r="C210" s="106" t="str">
        <f>IF('2-定性盤查'!C211&lt;&gt;"",'2-定性盤查'!C211,"")</f>
        <v/>
      </c>
      <c r="D210" s="106" t="str">
        <f>IF('2-定性盤查'!D211&lt;&gt;"",'2-定性盤查'!D211,"")</f>
        <v/>
      </c>
      <c r="E210" s="168"/>
      <c r="F210" s="131" t="str">
        <f t="shared" si="35"/>
        <v/>
      </c>
      <c r="G210" s="172"/>
      <c r="H210" s="56" t="str">
        <f t="shared" si="36"/>
        <v/>
      </c>
      <c r="I210" s="173"/>
      <c r="J210" s="56" t="str">
        <f t="shared" si="37"/>
        <v/>
      </c>
      <c r="K210" s="131" t="str">
        <f t="shared" si="38"/>
        <v/>
      </c>
      <c r="L210" s="132" t="str">
        <f>IF('3-定量盤查'!AC215&lt;&gt;"",ROUND('3-定量盤查'!AC215,4),"")</f>
        <v/>
      </c>
      <c r="M210" s="133" t="str">
        <f t="shared" si="39"/>
        <v/>
      </c>
      <c r="N210" s="133" t="str">
        <f t="shared" si="40"/>
        <v/>
      </c>
    </row>
    <row r="211" spans="2:14">
      <c r="B211" s="106" t="str">
        <f>IF('2-定性盤查'!A212&lt;&gt;"",'2-定性盤查'!A212,"")</f>
        <v/>
      </c>
      <c r="C211" s="106" t="str">
        <f>IF('2-定性盤查'!C212&lt;&gt;"",'2-定性盤查'!C212,"")</f>
        <v/>
      </c>
      <c r="D211" s="106" t="str">
        <f>IF('2-定性盤查'!D212&lt;&gt;"",'2-定性盤查'!D212,"")</f>
        <v/>
      </c>
      <c r="E211" s="168"/>
      <c r="F211" s="131" t="str">
        <f t="shared" si="35"/>
        <v/>
      </c>
      <c r="G211" s="172"/>
      <c r="H211" s="56" t="str">
        <f t="shared" si="36"/>
        <v/>
      </c>
      <c r="I211" s="173"/>
      <c r="J211" s="56" t="str">
        <f t="shared" si="37"/>
        <v/>
      </c>
      <c r="K211" s="131" t="str">
        <f t="shared" si="38"/>
        <v/>
      </c>
      <c r="L211" s="132" t="str">
        <f>IF('3-定量盤查'!AC216&lt;&gt;"",ROUND('3-定量盤查'!AC216,4),"")</f>
        <v/>
      </c>
      <c r="M211" s="133" t="str">
        <f t="shared" si="39"/>
        <v/>
      </c>
      <c r="N211" s="133" t="str">
        <f t="shared" si="40"/>
        <v/>
      </c>
    </row>
    <row r="212" spans="2:14">
      <c r="B212" s="106" t="str">
        <f>IF('2-定性盤查'!A213&lt;&gt;"",'2-定性盤查'!A213,"")</f>
        <v/>
      </c>
      <c r="C212" s="106" t="str">
        <f>IF('2-定性盤查'!C213&lt;&gt;"",'2-定性盤查'!C213,"")</f>
        <v/>
      </c>
      <c r="D212" s="106" t="str">
        <f>IF('2-定性盤查'!D213&lt;&gt;"",'2-定性盤查'!D213,"")</f>
        <v/>
      </c>
      <c r="E212" s="168"/>
      <c r="F212" s="131" t="str">
        <f t="shared" si="35"/>
        <v/>
      </c>
      <c r="G212" s="172"/>
      <c r="H212" s="56" t="str">
        <f t="shared" si="36"/>
        <v/>
      </c>
      <c r="I212" s="173"/>
      <c r="J212" s="56" t="str">
        <f t="shared" si="37"/>
        <v/>
      </c>
      <c r="K212" s="131" t="str">
        <f t="shared" si="38"/>
        <v/>
      </c>
      <c r="L212" s="132" t="str">
        <f>IF('3-定量盤查'!AC217&lt;&gt;"",ROUND('3-定量盤查'!AC217,4),"")</f>
        <v/>
      </c>
      <c r="M212" s="133" t="str">
        <f t="shared" si="39"/>
        <v/>
      </c>
      <c r="N212" s="133" t="str">
        <f t="shared" si="40"/>
        <v/>
      </c>
    </row>
    <row r="213" spans="2:14">
      <c r="B213" s="106" t="str">
        <f>IF('2-定性盤查'!A214&lt;&gt;"",'2-定性盤查'!A214,"")</f>
        <v/>
      </c>
      <c r="C213" s="106" t="str">
        <f>IF('2-定性盤查'!C214&lt;&gt;"",'2-定性盤查'!C214,"")</f>
        <v/>
      </c>
      <c r="D213" s="106" t="str">
        <f>IF('2-定性盤查'!D214&lt;&gt;"",'2-定性盤查'!D214,"")</f>
        <v/>
      </c>
      <c r="E213" s="168"/>
      <c r="F213" s="131" t="str">
        <f t="shared" si="35"/>
        <v/>
      </c>
      <c r="G213" s="172"/>
      <c r="H213" s="56" t="str">
        <f t="shared" si="36"/>
        <v/>
      </c>
      <c r="I213" s="173"/>
      <c r="J213" s="56" t="str">
        <f t="shared" si="37"/>
        <v/>
      </c>
      <c r="K213" s="131" t="str">
        <f t="shared" si="38"/>
        <v/>
      </c>
      <c r="L213" s="132" t="str">
        <f>IF('3-定量盤查'!AC218&lt;&gt;"",ROUND('3-定量盤查'!AC218,4),"")</f>
        <v/>
      </c>
      <c r="M213" s="133" t="str">
        <f t="shared" si="39"/>
        <v/>
      </c>
      <c r="N213" s="133" t="str">
        <f t="shared" si="40"/>
        <v/>
      </c>
    </row>
    <row r="214" spans="2:14">
      <c r="B214" s="106" t="str">
        <f>IF('2-定性盤查'!A215&lt;&gt;"",'2-定性盤查'!A215,"")</f>
        <v/>
      </c>
      <c r="C214" s="106" t="str">
        <f>IF('2-定性盤查'!C215&lt;&gt;"",'2-定性盤查'!C215,"")</f>
        <v/>
      </c>
      <c r="D214" s="106" t="str">
        <f>IF('2-定性盤查'!D215&lt;&gt;"",'2-定性盤查'!D215,"")</f>
        <v/>
      </c>
      <c r="E214" s="168"/>
      <c r="F214" s="131" t="str">
        <f t="shared" si="35"/>
        <v/>
      </c>
      <c r="G214" s="172"/>
      <c r="H214" s="56" t="str">
        <f t="shared" si="36"/>
        <v/>
      </c>
      <c r="I214" s="173"/>
      <c r="J214" s="56" t="str">
        <f t="shared" si="37"/>
        <v/>
      </c>
      <c r="K214" s="131" t="str">
        <f t="shared" si="38"/>
        <v/>
      </c>
      <c r="L214" s="132" t="str">
        <f>IF('3-定量盤查'!AC219&lt;&gt;"",ROUND('3-定量盤查'!AC219,4),"")</f>
        <v/>
      </c>
      <c r="M214" s="133" t="str">
        <f t="shared" si="39"/>
        <v/>
      </c>
      <c r="N214" s="133" t="str">
        <f t="shared" si="40"/>
        <v/>
      </c>
    </row>
    <row r="215" spans="2:14">
      <c r="B215" s="106" t="str">
        <f>IF('2-定性盤查'!A216&lt;&gt;"",'2-定性盤查'!A216,"")</f>
        <v/>
      </c>
      <c r="C215" s="106" t="str">
        <f>IF('2-定性盤查'!C216&lt;&gt;"",'2-定性盤查'!C216,"")</f>
        <v/>
      </c>
      <c r="D215" s="106" t="str">
        <f>IF('2-定性盤查'!D216&lt;&gt;"",'2-定性盤查'!D216,"")</f>
        <v/>
      </c>
      <c r="E215" s="168"/>
      <c r="F215" s="131" t="str">
        <f t="shared" si="35"/>
        <v/>
      </c>
      <c r="G215" s="172"/>
      <c r="H215" s="56" t="str">
        <f t="shared" si="36"/>
        <v/>
      </c>
      <c r="I215" s="173"/>
      <c r="J215" s="56" t="str">
        <f t="shared" si="37"/>
        <v/>
      </c>
      <c r="K215" s="131" t="str">
        <f t="shared" si="38"/>
        <v/>
      </c>
      <c r="L215" s="132" t="str">
        <f>IF('3-定量盤查'!AC220&lt;&gt;"",ROUND('3-定量盤查'!AC220,4),"")</f>
        <v/>
      </c>
      <c r="M215" s="133" t="str">
        <f t="shared" si="39"/>
        <v/>
      </c>
      <c r="N215" s="133" t="str">
        <f t="shared" si="40"/>
        <v/>
      </c>
    </row>
    <row r="216" spans="2:14">
      <c r="B216" s="106" t="str">
        <f>IF('2-定性盤查'!A217&lt;&gt;"",'2-定性盤查'!A217,"")</f>
        <v/>
      </c>
      <c r="C216" s="106" t="str">
        <f>IF('2-定性盤查'!C217&lt;&gt;"",'2-定性盤查'!C217,"")</f>
        <v/>
      </c>
      <c r="D216" s="106" t="str">
        <f>IF('2-定性盤查'!D217&lt;&gt;"",'2-定性盤查'!D217,"")</f>
        <v/>
      </c>
      <c r="E216" s="168"/>
      <c r="F216" s="131" t="str">
        <f t="shared" si="35"/>
        <v/>
      </c>
      <c r="G216" s="172"/>
      <c r="H216" s="56" t="str">
        <f t="shared" si="36"/>
        <v/>
      </c>
      <c r="I216" s="173"/>
      <c r="J216" s="56" t="str">
        <f t="shared" si="37"/>
        <v/>
      </c>
      <c r="K216" s="131" t="str">
        <f t="shared" si="38"/>
        <v/>
      </c>
      <c r="L216" s="132" t="str">
        <f>IF('3-定量盤查'!AC221&lt;&gt;"",ROUND('3-定量盤查'!AC221,4),"")</f>
        <v/>
      </c>
      <c r="M216" s="133" t="str">
        <f t="shared" si="39"/>
        <v/>
      </c>
      <c r="N216" s="133" t="str">
        <f t="shared" si="40"/>
        <v/>
      </c>
    </row>
    <row r="217" spans="2:14">
      <c r="B217" s="106" t="str">
        <f>IF('2-定性盤查'!A218&lt;&gt;"",'2-定性盤查'!A218,"")</f>
        <v/>
      </c>
      <c r="C217" s="106" t="str">
        <f>IF('2-定性盤查'!C218&lt;&gt;"",'2-定性盤查'!C218,"")</f>
        <v/>
      </c>
      <c r="D217" s="106" t="str">
        <f>IF('2-定性盤查'!D218&lt;&gt;"",'2-定性盤查'!D218,"")</f>
        <v/>
      </c>
      <c r="E217" s="168"/>
      <c r="F217" s="131" t="str">
        <f t="shared" si="35"/>
        <v/>
      </c>
      <c r="G217" s="172"/>
      <c r="H217" s="56" t="str">
        <f t="shared" si="36"/>
        <v/>
      </c>
      <c r="I217" s="173"/>
      <c r="J217" s="56" t="str">
        <f t="shared" si="37"/>
        <v/>
      </c>
      <c r="K217" s="131" t="str">
        <f t="shared" si="38"/>
        <v/>
      </c>
      <c r="L217" s="132" t="str">
        <f>IF('3-定量盤查'!AC222&lt;&gt;"",ROUND('3-定量盤查'!AC222,4),"")</f>
        <v/>
      </c>
      <c r="M217" s="133" t="str">
        <f t="shared" si="39"/>
        <v/>
      </c>
      <c r="N217" s="133" t="str">
        <f t="shared" si="40"/>
        <v/>
      </c>
    </row>
    <row r="218" spans="2:14">
      <c r="B218" s="106" t="str">
        <f>IF('2-定性盤查'!A219&lt;&gt;"",'2-定性盤查'!A219,"")</f>
        <v/>
      </c>
      <c r="C218" s="106" t="str">
        <f>IF('2-定性盤查'!C219&lt;&gt;"",'2-定性盤查'!C219,"")</f>
        <v/>
      </c>
      <c r="D218" s="106" t="str">
        <f>IF('2-定性盤查'!D219&lt;&gt;"",'2-定性盤查'!D219,"")</f>
        <v/>
      </c>
      <c r="E218" s="168"/>
      <c r="F218" s="131" t="str">
        <f t="shared" si="35"/>
        <v/>
      </c>
      <c r="G218" s="172"/>
      <c r="H218" s="56" t="str">
        <f t="shared" si="36"/>
        <v/>
      </c>
      <c r="I218" s="173"/>
      <c r="J218" s="56" t="str">
        <f t="shared" si="37"/>
        <v/>
      </c>
      <c r="K218" s="131" t="str">
        <f t="shared" si="38"/>
        <v/>
      </c>
      <c r="L218" s="132" t="str">
        <f>IF('3-定量盤查'!AC223&lt;&gt;"",ROUND('3-定量盤查'!AC223,4),"")</f>
        <v/>
      </c>
      <c r="M218" s="133" t="str">
        <f t="shared" si="39"/>
        <v/>
      </c>
      <c r="N218" s="133" t="str">
        <f t="shared" si="40"/>
        <v/>
      </c>
    </row>
    <row r="219" spans="2:14">
      <c r="B219" s="106" t="str">
        <f>IF('2-定性盤查'!A220&lt;&gt;"",'2-定性盤查'!A220,"")</f>
        <v/>
      </c>
      <c r="C219" s="106" t="str">
        <f>IF('2-定性盤查'!C220&lt;&gt;"",'2-定性盤查'!C220,"")</f>
        <v/>
      </c>
      <c r="D219" s="106" t="str">
        <f>IF('2-定性盤查'!D220&lt;&gt;"",'2-定性盤查'!D220,"")</f>
        <v/>
      </c>
      <c r="E219" s="168"/>
      <c r="F219" s="131" t="str">
        <f t="shared" si="35"/>
        <v/>
      </c>
      <c r="G219" s="172"/>
      <c r="H219" s="56" t="str">
        <f t="shared" si="36"/>
        <v/>
      </c>
      <c r="I219" s="173"/>
      <c r="J219" s="56" t="str">
        <f t="shared" si="37"/>
        <v/>
      </c>
      <c r="K219" s="131" t="str">
        <f t="shared" si="38"/>
        <v/>
      </c>
      <c r="L219" s="132" t="str">
        <f>IF('3-定量盤查'!AC224&lt;&gt;"",ROUND('3-定量盤查'!AC224,4),"")</f>
        <v/>
      </c>
      <c r="M219" s="133" t="str">
        <f t="shared" si="39"/>
        <v/>
      </c>
      <c r="N219" s="133" t="str">
        <f t="shared" si="40"/>
        <v/>
      </c>
    </row>
    <row r="220" spans="2:14">
      <c r="B220" s="106" t="str">
        <f>IF('2-定性盤查'!A221&lt;&gt;"",'2-定性盤查'!A221,"")</f>
        <v/>
      </c>
      <c r="C220" s="106" t="str">
        <f>IF('2-定性盤查'!C221&lt;&gt;"",'2-定性盤查'!C221,"")</f>
        <v/>
      </c>
      <c r="D220" s="106" t="str">
        <f>IF('2-定性盤查'!D221&lt;&gt;"",'2-定性盤查'!D221,"")</f>
        <v/>
      </c>
      <c r="E220" s="168"/>
      <c r="F220" s="131" t="str">
        <f t="shared" si="35"/>
        <v/>
      </c>
      <c r="G220" s="172"/>
      <c r="H220" s="56" t="str">
        <f t="shared" si="36"/>
        <v/>
      </c>
      <c r="I220" s="173"/>
      <c r="J220" s="56" t="str">
        <f t="shared" si="37"/>
        <v/>
      </c>
      <c r="K220" s="131" t="str">
        <f t="shared" si="38"/>
        <v/>
      </c>
      <c r="L220" s="132" t="str">
        <f>IF('3-定量盤查'!AC225&lt;&gt;"",ROUND('3-定量盤查'!AC225,4),"")</f>
        <v/>
      </c>
      <c r="M220" s="133" t="str">
        <f t="shared" si="39"/>
        <v/>
      </c>
      <c r="N220" s="133" t="str">
        <f t="shared" si="40"/>
        <v/>
      </c>
    </row>
    <row r="221" spans="2:14">
      <c r="B221" s="106" t="str">
        <f>IF('2-定性盤查'!A222&lt;&gt;"",'2-定性盤查'!A222,"")</f>
        <v/>
      </c>
      <c r="C221" s="106" t="str">
        <f>IF('2-定性盤查'!C222&lt;&gt;"",'2-定性盤查'!C222,"")</f>
        <v/>
      </c>
      <c r="D221" s="106" t="str">
        <f>IF('2-定性盤查'!D222&lt;&gt;"",'2-定性盤查'!D222,"")</f>
        <v/>
      </c>
      <c r="E221" s="168"/>
      <c r="F221" s="131" t="str">
        <f t="shared" si="35"/>
        <v/>
      </c>
      <c r="G221" s="172"/>
      <c r="H221" s="56" t="str">
        <f t="shared" si="36"/>
        <v/>
      </c>
      <c r="I221" s="173"/>
      <c r="J221" s="56" t="str">
        <f t="shared" si="37"/>
        <v/>
      </c>
      <c r="K221" s="131" t="str">
        <f t="shared" si="38"/>
        <v/>
      </c>
      <c r="L221" s="132" t="str">
        <f>IF('3-定量盤查'!AC226&lt;&gt;"",ROUND('3-定量盤查'!AC226,4),"")</f>
        <v/>
      </c>
      <c r="M221" s="133" t="str">
        <f t="shared" si="39"/>
        <v/>
      </c>
      <c r="N221" s="133" t="str">
        <f t="shared" si="40"/>
        <v/>
      </c>
    </row>
    <row r="222" spans="2:14">
      <c r="B222" s="106" t="str">
        <f>IF('2-定性盤查'!A223&lt;&gt;"",'2-定性盤查'!A223,"")</f>
        <v/>
      </c>
      <c r="C222" s="106" t="str">
        <f>IF('2-定性盤查'!C223&lt;&gt;"",'2-定性盤查'!C223,"")</f>
        <v/>
      </c>
      <c r="D222" s="106" t="str">
        <f>IF('2-定性盤查'!D223&lt;&gt;"",'2-定性盤查'!D223,"")</f>
        <v/>
      </c>
      <c r="E222" s="168"/>
      <c r="F222" s="131" t="str">
        <f t="shared" si="35"/>
        <v/>
      </c>
      <c r="G222" s="172"/>
      <c r="H222" s="56" t="str">
        <f t="shared" si="36"/>
        <v/>
      </c>
      <c r="I222" s="173"/>
      <c r="J222" s="56" t="str">
        <f t="shared" si="37"/>
        <v/>
      </c>
      <c r="K222" s="131" t="str">
        <f t="shared" si="38"/>
        <v/>
      </c>
      <c r="L222" s="132" t="str">
        <f>IF('3-定量盤查'!AC227&lt;&gt;"",ROUND('3-定量盤查'!AC227,4),"")</f>
        <v/>
      </c>
      <c r="M222" s="133" t="str">
        <f t="shared" si="39"/>
        <v/>
      </c>
      <c r="N222" s="133" t="str">
        <f t="shared" si="40"/>
        <v/>
      </c>
    </row>
    <row r="223" spans="2:14">
      <c r="B223" s="106" t="str">
        <f>IF('2-定性盤查'!A224&lt;&gt;"",'2-定性盤查'!A224,"")</f>
        <v/>
      </c>
      <c r="C223" s="106" t="str">
        <f>IF('2-定性盤查'!C224&lt;&gt;"",'2-定性盤查'!C224,"")</f>
        <v/>
      </c>
      <c r="D223" s="106" t="str">
        <f>IF('2-定性盤查'!D224&lt;&gt;"",'2-定性盤查'!D224,"")</f>
        <v/>
      </c>
      <c r="E223" s="168"/>
      <c r="F223" s="131" t="str">
        <f t="shared" si="35"/>
        <v/>
      </c>
      <c r="G223" s="172"/>
      <c r="H223" s="56" t="str">
        <f t="shared" si="36"/>
        <v/>
      </c>
      <c r="I223" s="173"/>
      <c r="J223" s="56" t="str">
        <f t="shared" si="37"/>
        <v/>
      </c>
      <c r="K223" s="131" t="str">
        <f t="shared" si="38"/>
        <v/>
      </c>
      <c r="L223" s="132" t="str">
        <f>IF('3-定量盤查'!AC228&lt;&gt;"",ROUND('3-定量盤查'!AC228,4),"")</f>
        <v/>
      </c>
      <c r="M223" s="133" t="str">
        <f t="shared" si="39"/>
        <v/>
      </c>
      <c r="N223" s="133" t="str">
        <f t="shared" si="40"/>
        <v/>
      </c>
    </row>
    <row r="224" spans="2:14">
      <c r="B224" s="106" t="str">
        <f>IF('2-定性盤查'!A225&lt;&gt;"",'2-定性盤查'!A225,"")</f>
        <v/>
      </c>
      <c r="C224" s="106" t="str">
        <f>IF('2-定性盤查'!C225&lt;&gt;"",'2-定性盤查'!C225,"")</f>
        <v/>
      </c>
      <c r="D224" s="106" t="str">
        <f>IF('2-定性盤查'!D225&lt;&gt;"",'2-定性盤查'!D225,"")</f>
        <v/>
      </c>
      <c r="E224" s="168"/>
      <c r="F224" s="131" t="str">
        <f t="shared" si="35"/>
        <v/>
      </c>
      <c r="G224" s="172"/>
      <c r="H224" s="56" t="str">
        <f t="shared" si="36"/>
        <v/>
      </c>
      <c r="I224" s="173"/>
      <c r="J224" s="56" t="str">
        <f t="shared" si="37"/>
        <v/>
      </c>
      <c r="K224" s="131" t="str">
        <f t="shared" si="38"/>
        <v/>
      </c>
      <c r="L224" s="132" t="str">
        <f>IF('3-定量盤查'!AC229&lt;&gt;"",ROUND('3-定量盤查'!AC229,4),"")</f>
        <v/>
      </c>
      <c r="M224" s="133" t="str">
        <f t="shared" si="39"/>
        <v/>
      </c>
      <c r="N224" s="133" t="str">
        <f t="shared" si="40"/>
        <v/>
      </c>
    </row>
    <row r="225" spans="2:14">
      <c r="B225" s="106" t="str">
        <f>IF('2-定性盤查'!A226&lt;&gt;"",'2-定性盤查'!A226,"")</f>
        <v/>
      </c>
      <c r="C225" s="106" t="str">
        <f>IF('2-定性盤查'!C226&lt;&gt;"",'2-定性盤查'!C226,"")</f>
        <v/>
      </c>
      <c r="D225" s="106" t="str">
        <f>IF('2-定性盤查'!D226&lt;&gt;"",'2-定性盤查'!D226,"")</f>
        <v/>
      </c>
      <c r="E225" s="168"/>
      <c r="F225" s="131" t="str">
        <f t="shared" si="35"/>
        <v/>
      </c>
      <c r="G225" s="172"/>
      <c r="H225" s="56" t="str">
        <f t="shared" si="36"/>
        <v/>
      </c>
      <c r="I225" s="173"/>
      <c r="J225" s="56" t="str">
        <f t="shared" si="37"/>
        <v/>
      </c>
      <c r="K225" s="131" t="str">
        <f t="shared" si="38"/>
        <v/>
      </c>
      <c r="L225" s="132" t="str">
        <f>IF('3-定量盤查'!AC230&lt;&gt;"",ROUND('3-定量盤查'!AC230,4),"")</f>
        <v/>
      </c>
      <c r="M225" s="133" t="str">
        <f t="shared" si="39"/>
        <v/>
      </c>
      <c r="N225" s="133" t="str">
        <f t="shared" si="40"/>
        <v/>
      </c>
    </row>
    <row r="226" spans="2:14">
      <c r="B226" s="106" t="str">
        <f>IF('2-定性盤查'!A227&lt;&gt;"",'2-定性盤查'!A227,"")</f>
        <v/>
      </c>
      <c r="C226" s="106" t="str">
        <f>IF('2-定性盤查'!C227&lt;&gt;"",'2-定性盤查'!C227,"")</f>
        <v/>
      </c>
      <c r="D226" s="106" t="str">
        <f>IF('2-定性盤查'!D227&lt;&gt;"",'2-定性盤查'!D227,"")</f>
        <v/>
      </c>
      <c r="E226" s="168"/>
      <c r="F226" s="131" t="str">
        <f t="shared" si="35"/>
        <v/>
      </c>
      <c r="G226" s="172"/>
      <c r="H226" s="56" t="str">
        <f t="shared" si="36"/>
        <v/>
      </c>
      <c r="I226" s="173"/>
      <c r="J226" s="56" t="str">
        <f t="shared" si="37"/>
        <v/>
      </c>
      <c r="K226" s="131" t="str">
        <f t="shared" si="38"/>
        <v/>
      </c>
      <c r="L226" s="132" t="str">
        <f>IF('3-定量盤查'!AC231&lt;&gt;"",ROUND('3-定量盤查'!AC231,4),"")</f>
        <v/>
      </c>
      <c r="M226" s="133" t="str">
        <f t="shared" si="39"/>
        <v/>
      </c>
      <c r="N226" s="133" t="str">
        <f t="shared" si="40"/>
        <v/>
      </c>
    </row>
    <row r="227" spans="2:14">
      <c r="B227" s="106" t="str">
        <f>IF('2-定性盤查'!A228&lt;&gt;"",'2-定性盤查'!A228,"")</f>
        <v/>
      </c>
      <c r="C227" s="106" t="str">
        <f>IF('2-定性盤查'!C228&lt;&gt;"",'2-定性盤查'!C228,"")</f>
        <v/>
      </c>
      <c r="D227" s="106" t="str">
        <f>IF('2-定性盤查'!D228&lt;&gt;"",'2-定性盤查'!D228,"")</f>
        <v/>
      </c>
      <c r="E227" s="168"/>
      <c r="F227" s="131" t="str">
        <f t="shared" si="35"/>
        <v/>
      </c>
      <c r="G227" s="172"/>
      <c r="H227" s="56" t="str">
        <f t="shared" si="36"/>
        <v/>
      </c>
      <c r="I227" s="173"/>
      <c r="J227" s="56" t="str">
        <f t="shared" si="37"/>
        <v/>
      </c>
      <c r="K227" s="131" t="str">
        <f t="shared" si="38"/>
        <v/>
      </c>
      <c r="L227" s="132" t="str">
        <f>IF('3-定量盤查'!AC232&lt;&gt;"",ROUND('3-定量盤查'!AC232,4),"")</f>
        <v/>
      </c>
      <c r="M227" s="133" t="str">
        <f t="shared" si="39"/>
        <v/>
      </c>
      <c r="N227" s="133" t="str">
        <f t="shared" si="40"/>
        <v/>
      </c>
    </row>
    <row r="228" spans="2:14">
      <c r="B228" s="106" t="str">
        <f>IF('2-定性盤查'!A229&lt;&gt;"",'2-定性盤查'!A229,"")</f>
        <v/>
      </c>
      <c r="C228" s="106" t="str">
        <f>IF('2-定性盤查'!C229&lt;&gt;"",'2-定性盤查'!C229,"")</f>
        <v/>
      </c>
      <c r="D228" s="106" t="str">
        <f>IF('2-定性盤查'!D229&lt;&gt;"",'2-定性盤查'!D229,"")</f>
        <v/>
      </c>
      <c r="E228" s="168"/>
      <c r="F228" s="131" t="str">
        <f t="shared" si="35"/>
        <v/>
      </c>
      <c r="G228" s="172"/>
      <c r="H228" s="56" t="str">
        <f t="shared" si="36"/>
        <v/>
      </c>
      <c r="I228" s="173"/>
      <c r="J228" s="56" t="str">
        <f t="shared" si="37"/>
        <v/>
      </c>
      <c r="K228" s="131" t="str">
        <f t="shared" si="38"/>
        <v/>
      </c>
      <c r="L228" s="132" t="str">
        <f>IF('3-定量盤查'!AC233&lt;&gt;"",ROUND('3-定量盤查'!AC233,4),"")</f>
        <v/>
      </c>
      <c r="M228" s="133" t="str">
        <f t="shared" si="39"/>
        <v/>
      </c>
      <c r="N228" s="133" t="str">
        <f t="shared" si="40"/>
        <v/>
      </c>
    </row>
    <row r="229" spans="2:14">
      <c r="B229" s="106" t="str">
        <f>IF('2-定性盤查'!A230&lt;&gt;"",'2-定性盤查'!A230,"")</f>
        <v/>
      </c>
      <c r="C229" s="106" t="str">
        <f>IF('2-定性盤查'!C230&lt;&gt;"",'2-定性盤查'!C230,"")</f>
        <v/>
      </c>
      <c r="D229" s="106" t="str">
        <f>IF('2-定性盤查'!D230&lt;&gt;"",'2-定性盤查'!D230,"")</f>
        <v/>
      </c>
      <c r="E229" s="168"/>
      <c r="F229" s="131" t="str">
        <f t="shared" si="35"/>
        <v/>
      </c>
      <c r="G229" s="172"/>
      <c r="H229" s="56" t="str">
        <f t="shared" si="36"/>
        <v/>
      </c>
      <c r="I229" s="173"/>
      <c r="J229" s="56" t="str">
        <f t="shared" si="37"/>
        <v/>
      </c>
      <c r="K229" s="131" t="str">
        <f t="shared" si="38"/>
        <v/>
      </c>
      <c r="L229" s="132" t="str">
        <f>IF('3-定量盤查'!AC234&lt;&gt;"",ROUND('3-定量盤查'!AC234,4),"")</f>
        <v/>
      </c>
      <c r="M229" s="133" t="str">
        <f t="shared" si="39"/>
        <v/>
      </c>
      <c r="N229" s="133" t="str">
        <f t="shared" si="40"/>
        <v/>
      </c>
    </row>
    <row r="230" spans="2:14">
      <c r="B230" s="106" t="str">
        <f>IF('2-定性盤查'!A231&lt;&gt;"",'2-定性盤查'!A231,"")</f>
        <v/>
      </c>
      <c r="C230" s="106" t="str">
        <f>IF('2-定性盤查'!C231&lt;&gt;"",'2-定性盤查'!C231,"")</f>
        <v/>
      </c>
      <c r="D230" s="106" t="str">
        <f>IF('2-定性盤查'!D231&lt;&gt;"",'2-定性盤查'!D231,"")</f>
        <v/>
      </c>
      <c r="E230" s="168"/>
      <c r="F230" s="131" t="str">
        <f t="shared" si="35"/>
        <v/>
      </c>
      <c r="G230" s="172"/>
      <c r="H230" s="56" t="str">
        <f t="shared" si="36"/>
        <v/>
      </c>
      <c r="I230" s="173"/>
      <c r="J230" s="56" t="str">
        <f t="shared" si="37"/>
        <v/>
      </c>
      <c r="K230" s="131" t="str">
        <f t="shared" si="38"/>
        <v/>
      </c>
      <c r="L230" s="132" t="str">
        <f>IF('3-定量盤查'!AC235&lt;&gt;"",ROUND('3-定量盤查'!AC235,4),"")</f>
        <v/>
      </c>
      <c r="M230" s="133" t="str">
        <f t="shared" si="39"/>
        <v/>
      </c>
      <c r="N230" s="133" t="str">
        <f t="shared" si="40"/>
        <v/>
      </c>
    </row>
    <row r="231" spans="2:14">
      <c r="B231" s="106" t="str">
        <f>IF('2-定性盤查'!A232&lt;&gt;"",'2-定性盤查'!A232,"")</f>
        <v/>
      </c>
      <c r="C231" s="106" t="str">
        <f>IF('2-定性盤查'!C232&lt;&gt;"",'2-定性盤查'!C232,"")</f>
        <v/>
      </c>
      <c r="D231" s="106" t="str">
        <f>IF('2-定性盤查'!D232&lt;&gt;"",'2-定性盤查'!D232,"")</f>
        <v/>
      </c>
      <c r="E231" s="168"/>
      <c r="F231" s="131" t="str">
        <f t="shared" si="35"/>
        <v/>
      </c>
      <c r="G231" s="172"/>
      <c r="H231" s="56" t="str">
        <f t="shared" si="36"/>
        <v/>
      </c>
      <c r="I231" s="173"/>
      <c r="J231" s="56" t="str">
        <f t="shared" si="37"/>
        <v/>
      </c>
      <c r="K231" s="131" t="str">
        <f t="shared" si="38"/>
        <v/>
      </c>
      <c r="L231" s="132" t="str">
        <f>IF('3-定量盤查'!AC236&lt;&gt;"",ROUND('3-定量盤查'!AC236,4),"")</f>
        <v/>
      </c>
      <c r="M231" s="133" t="str">
        <f t="shared" si="39"/>
        <v/>
      </c>
      <c r="N231" s="133" t="str">
        <f t="shared" si="40"/>
        <v/>
      </c>
    </row>
    <row r="232" spans="2:14">
      <c r="B232" s="106" t="str">
        <f>IF('2-定性盤查'!A233&lt;&gt;"",'2-定性盤查'!A233,"")</f>
        <v/>
      </c>
      <c r="C232" s="106" t="str">
        <f>IF('2-定性盤查'!C233&lt;&gt;"",'2-定性盤查'!C233,"")</f>
        <v/>
      </c>
      <c r="D232" s="106" t="str">
        <f>IF('2-定性盤查'!D233&lt;&gt;"",'2-定性盤查'!D233,"")</f>
        <v/>
      </c>
      <c r="E232" s="168"/>
      <c r="F232" s="131" t="str">
        <f t="shared" si="35"/>
        <v/>
      </c>
      <c r="G232" s="172"/>
      <c r="H232" s="56" t="str">
        <f t="shared" si="36"/>
        <v/>
      </c>
      <c r="I232" s="173"/>
      <c r="J232" s="56" t="str">
        <f t="shared" si="37"/>
        <v/>
      </c>
      <c r="K232" s="131" t="str">
        <f t="shared" si="38"/>
        <v/>
      </c>
      <c r="L232" s="132" t="str">
        <f>IF('3-定量盤查'!AC237&lt;&gt;"",ROUND('3-定量盤查'!AC237,4),"")</f>
        <v/>
      </c>
      <c r="M232" s="133" t="str">
        <f t="shared" si="39"/>
        <v/>
      </c>
      <c r="N232" s="133" t="str">
        <f t="shared" si="40"/>
        <v/>
      </c>
    </row>
    <row r="233" spans="2:14">
      <c r="B233" s="106" t="str">
        <f>IF('2-定性盤查'!A234&lt;&gt;"",'2-定性盤查'!A234,"")</f>
        <v/>
      </c>
      <c r="C233" s="106" t="str">
        <f>IF('2-定性盤查'!C234&lt;&gt;"",'2-定性盤查'!C234,"")</f>
        <v/>
      </c>
      <c r="D233" s="106" t="str">
        <f>IF('2-定性盤查'!D234&lt;&gt;"",'2-定性盤查'!D234,"")</f>
        <v/>
      </c>
      <c r="E233" s="168"/>
      <c r="F233" s="131" t="str">
        <f t="shared" si="35"/>
        <v/>
      </c>
      <c r="G233" s="172"/>
      <c r="H233" s="56" t="str">
        <f t="shared" si="36"/>
        <v/>
      </c>
      <c r="I233" s="173"/>
      <c r="J233" s="56" t="str">
        <f t="shared" si="37"/>
        <v/>
      </c>
      <c r="K233" s="131" t="str">
        <f t="shared" si="38"/>
        <v/>
      </c>
      <c r="L233" s="132" t="str">
        <f>IF('3-定量盤查'!AC238&lt;&gt;"",ROUND('3-定量盤查'!AC238,4),"")</f>
        <v/>
      </c>
      <c r="M233" s="133" t="str">
        <f t="shared" si="39"/>
        <v/>
      </c>
      <c r="N233" s="133" t="str">
        <f t="shared" si="40"/>
        <v/>
      </c>
    </row>
    <row r="234" spans="2:14">
      <c r="B234" s="106" t="str">
        <f>IF('2-定性盤查'!A235&lt;&gt;"",'2-定性盤查'!A235,"")</f>
        <v/>
      </c>
      <c r="C234" s="106" t="str">
        <f>IF('2-定性盤查'!C235&lt;&gt;"",'2-定性盤查'!C235,"")</f>
        <v/>
      </c>
      <c r="D234" s="106" t="str">
        <f>IF('2-定性盤查'!D235&lt;&gt;"",'2-定性盤查'!D235,"")</f>
        <v/>
      </c>
      <c r="E234" s="168"/>
      <c r="F234" s="131" t="str">
        <f t="shared" si="35"/>
        <v/>
      </c>
      <c r="G234" s="172"/>
      <c r="H234" s="56" t="str">
        <f t="shared" si="36"/>
        <v/>
      </c>
      <c r="I234" s="173"/>
      <c r="J234" s="56" t="str">
        <f t="shared" si="37"/>
        <v/>
      </c>
      <c r="K234" s="131" t="str">
        <f t="shared" si="38"/>
        <v/>
      </c>
      <c r="L234" s="132" t="str">
        <f>IF('3-定量盤查'!AC239&lt;&gt;"",ROUND('3-定量盤查'!AC239,4),"")</f>
        <v/>
      </c>
      <c r="M234" s="133" t="str">
        <f t="shared" si="39"/>
        <v/>
      </c>
      <c r="N234" s="133" t="str">
        <f t="shared" si="40"/>
        <v/>
      </c>
    </row>
    <row r="235" spans="2:14">
      <c r="B235" s="106" t="str">
        <f>IF('2-定性盤查'!A236&lt;&gt;"",'2-定性盤查'!A236,"")</f>
        <v/>
      </c>
      <c r="C235" s="106" t="str">
        <f>IF('2-定性盤查'!C236&lt;&gt;"",'2-定性盤查'!C236,"")</f>
        <v/>
      </c>
      <c r="D235" s="106" t="str">
        <f>IF('2-定性盤查'!D236&lt;&gt;"",'2-定性盤查'!D236,"")</f>
        <v/>
      </c>
      <c r="E235" s="168"/>
      <c r="F235" s="131" t="str">
        <f t="shared" si="35"/>
        <v/>
      </c>
      <c r="G235" s="172"/>
      <c r="H235" s="56" t="str">
        <f t="shared" si="36"/>
        <v/>
      </c>
      <c r="I235" s="173"/>
      <c r="J235" s="56" t="str">
        <f t="shared" si="37"/>
        <v/>
      </c>
      <c r="K235" s="131" t="str">
        <f t="shared" si="38"/>
        <v/>
      </c>
      <c r="L235" s="132" t="str">
        <f>IF('3-定量盤查'!AC240&lt;&gt;"",ROUND('3-定量盤查'!AC240,4),"")</f>
        <v/>
      </c>
      <c r="M235" s="133" t="str">
        <f t="shared" si="39"/>
        <v/>
      </c>
      <c r="N235" s="133" t="str">
        <f t="shared" si="40"/>
        <v/>
      </c>
    </row>
    <row r="236" spans="2:14">
      <c r="B236" s="106" t="str">
        <f>IF('2-定性盤查'!A237&lt;&gt;"",'2-定性盤查'!A237,"")</f>
        <v/>
      </c>
      <c r="C236" s="106" t="str">
        <f>IF('2-定性盤查'!C237&lt;&gt;"",'2-定性盤查'!C237,"")</f>
        <v/>
      </c>
      <c r="D236" s="106" t="str">
        <f>IF('2-定性盤查'!D237&lt;&gt;"",'2-定性盤查'!D237,"")</f>
        <v/>
      </c>
      <c r="E236" s="168"/>
      <c r="F236" s="131" t="str">
        <f t="shared" si="35"/>
        <v/>
      </c>
      <c r="G236" s="172"/>
      <c r="H236" s="56" t="str">
        <f t="shared" si="36"/>
        <v/>
      </c>
      <c r="I236" s="173"/>
      <c r="J236" s="56" t="str">
        <f t="shared" si="37"/>
        <v/>
      </c>
      <c r="K236" s="131" t="str">
        <f t="shared" si="38"/>
        <v/>
      </c>
      <c r="L236" s="132" t="str">
        <f>IF('3-定量盤查'!AC241&lt;&gt;"",ROUND('3-定量盤查'!AC241,4),"")</f>
        <v/>
      </c>
      <c r="M236" s="133" t="str">
        <f t="shared" si="39"/>
        <v/>
      </c>
      <c r="N236" s="133" t="str">
        <f t="shared" si="40"/>
        <v/>
      </c>
    </row>
    <row r="237" spans="2:14">
      <c r="B237" s="106" t="str">
        <f>IF('2-定性盤查'!A238&lt;&gt;"",'2-定性盤查'!A238,"")</f>
        <v/>
      </c>
      <c r="C237" s="106" t="str">
        <f>IF('2-定性盤查'!C238&lt;&gt;"",'2-定性盤查'!C238,"")</f>
        <v/>
      </c>
      <c r="D237" s="106" t="str">
        <f>IF('2-定性盤查'!D238&lt;&gt;"",'2-定性盤查'!D238,"")</f>
        <v/>
      </c>
      <c r="E237" s="168"/>
      <c r="F237" s="131" t="str">
        <f t="shared" si="35"/>
        <v/>
      </c>
      <c r="G237" s="172"/>
      <c r="H237" s="56" t="str">
        <f t="shared" si="36"/>
        <v/>
      </c>
      <c r="I237" s="173"/>
      <c r="J237" s="56" t="str">
        <f t="shared" si="37"/>
        <v/>
      </c>
      <c r="K237" s="131" t="str">
        <f t="shared" si="38"/>
        <v/>
      </c>
      <c r="L237" s="132" t="str">
        <f>IF('3-定量盤查'!AC242&lt;&gt;"",ROUND('3-定量盤查'!AC242,4),"")</f>
        <v/>
      </c>
      <c r="M237" s="133" t="str">
        <f t="shared" si="39"/>
        <v/>
      </c>
      <c r="N237" s="133" t="str">
        <f t="shared" si="40"/>
        <v/>
      </c>
    </row>
    <row r="238" spans="2:14">
      <c r="B238" s="106" t="str">
        <f>IF('2-定性盤查'!A239&lt;&gt;"",'2-定性盤查'!A239,"")</f>
        <v/>
      </c>
      <c r="C238" s="106" t="str">
        <f>IF('2-定性盤查'!C239&lt;&gt;"",'2-定性盤查'!C239,"")</f>
        <v/>
      </c>
      <c r="D238" s="106" t="str">
        <f>IF('2-定性盤查'!D239&lt;&gt;"",'2-定性盤查'!D239,"")</f>
        <v/>
      </c>
      <c r="E238" s="168"/>
      <c r="F238" s="131" t="str">
        <f t="shared" si="35"/>
        <v/>
      </c>
      <c r="G238" s="172"/>
      <c r="H238" s="56" t="str">
        <f t="shared" si="36"/>
        <v/>
      </c>
      <c r="I238" s="173"/>
      <c r="J238" s="56" t="str">
        <f t="shared" si="37"/>
        <v/>
      </c>
      <c r="K238" s="131" t="str">
        <f t="shared" si="38"/>
        <v/>
      </c>
      <c r="L238" s="132" t="str">
        <f>IF('3-定量盤查'!AC243&lt;&gt;"",ROUND('3-定量盤查'!AC243,4),"")</f>
        <v/>
      </c>
      <c r="M238" s="133" t="str">
        <f t="shared" si="39"/>
        <v/>
      </c>
      <c r="N238" s="133" t="str">
        <f t="shared" si="40"/>
        <v/>
      </c>
    </row>
    <row r="239" spans="2:14">
      <c r="B239" s="106" t="str">
        <f>IF('2-定性盤查'!A240&lt;&gt;"",'2-定性盤查'!A240,"")</f>
        <v/>
      </c>
      <c r="C239" s="106" t="str">
        <f>IF('2-定性盤查'!C240&lt;&gt;"",'2-定性盤查'!C240,"")</f>
        <v/>
      </c>
      <c r="D239" s="106" t="str">
        <f>IF('2-定性盤查'!D240&lt;&gt;"",'2-定性盤查'!D240,"")</f>
        <v/>
      </c>
      <c r="E239" s="168"/>
      <c r="F239" s="131" t="str">
        <f t="shared" si="35"/>
        <v/>
      </c>
      <c r="G239" s="172"/>
      <c r="H239" s="56" t="str">
        <f t="shared" si="36"/>
        <v/>
      </c>
      <c r="I239" s="173"/>
      <c r="J239" s="56" t="str">
        <f t="shared" si="37"/>
        <v/>
      </c>
      <c r="K239" s="131" t="str">
        <f t="shared" si="38"/>
        <v/>
      </c>
      <c r="L239" s="132" t="str">
        <f>IF('3-定量盤查'!AC244&lt;&gt;"",ROUND('3-定量盤查'!AC244,4),"")</f>
        <v/>
      </c>
      <c r="M239" s="133" t="str">
        <f t="shared" si="39"/>
        <v/>
      </c>
      <c r="N239" s="133" t="str">
        <f t="shared" si="40"/>
        <v/>
      </c>
    </row>
    <row r="240" spans="2:14">
      <c r="B240" s="106" t="str">
        <f>IF('2-定性盤查'!A241&lt;&gt;"",'2-定性盤查'!A241,"")</f>
        <v/>
      </c>
      <c r="C240" s="106" t="str">
        <f>IF('2-定性盤查'!C241&lt;&gt;"",'2-定性盤查'!C241,"")</f>
        <v/>
      </c>
      <c r="D240" s="106" t="str">
        <f>IF('2-定性盤查'!D241&lt;&gt;"",'2-定性盤查'!D241,"")</f>
        <v/>
      </c>
      <c r="E240" s="168"/>
      <c r="F240" s="131" t="str">
        <f t="shared" si="35"/>
        <v/>
      </c>
      <c r="G240" s="172"/>
      <c r="H240" s="56" t="str">
        <f t="shared" si="36"/>
        <v/>
      </c>
      <c r="I240" s="173"/>
      <c r="J240" s="56" t="str">
        <f t="shared" si="37"/>
        <v/>
      </c>
      <c r="K240" s="131" t="str">
        <f t="shared" si="38"/>
        <v/>
      </c>
      <c r="L240" s="132" t="str">
        <f>IF('3-定量盤查'!AC245&lt;&gt;"",ROUND('3-定量盤查'!AC245,4),"")</f>
        <v/>
      </c>
      <c r="M240" s="133" t="str">
        <f t="shared" si="39"/>
        <v/>
      </c>
      <c r="N240" s="133" t="str">
        <f t="shared" si="40"/>
        <v/>
      </c>
    </row>
    <row r="241" spans="2:14">
      <c r="B241" s="106" t="str">
        <f>IF('2-定性盤查'!A242&lt;&gt;"",'2-定性盤查'!A242,"")</f>
        <v/>
      </c>
      <c r="C241" s="106" t="str">
        <f>IF('2-定性盤查'!C242&lt;&gt;"",'2-定性盤查'!C242,"")</f>
        <v/>
      </c>
      <c r="D241" s="106" t="str">
        <f>IF('2-定性盤查'!D242&lt;&gt;"",'2-定性盤查'!D242,"")</f>
        <v/>
      </c>
      <c r="E241" s="168"/>
      <c r="F241" s="131" t="str">
        <f t="shared" si="35"/>
        <v/>
      </c>
      <c r="G241" s="172"/>
      <c r="H241" s="56" t="str">
        <f t="shared" si="36"/>
        <v/>
      </c>
      <c r="I241" s="173"/>
      <c r="J241" s="56" t="str">
        <f t="shared" si="37"/>
        <v/>
      </c>
      <c r="K241" s="131" t="str">
        <f t="shared" si="38"/>
        <v/>
      </c>
      <c r="L241" s="132" t="str">
        <f>IF('3-定量盤查'!AC246&lt;&gt;"",ROUND('3-定量盤查'!AC246,4),"")</f>
        <v/>
      </c>
      <c r="M241" s="133" t="str">
        <f t="shared" si="39"/>
        <v/>
      </c>
      <c r="N241" s="133" t="str">
        <f t="shared" si="40"/>
        <v/>
      </c>
    </row>
    <row r="242" spans="2:14">
      <c r="B242" s="106" t="str">
        <f>IF('2-定性盤查'!A243&lt;&gt;"",'2-定性盤查'!A243,"")</f>
        <v/>
      </c>
      <c r="C242" s="106" t="str">
        <f>IF('2-定性盤查'!C243&lt;&gt;"",'2-定性盤查'!C243,"")</f>
        <v/>
      </c>
      <c r="D242" s="106" t="str">
        <f>IF('2-定性盤查'!D243&lt;&gt;"",'2-定性盤查'!D243,"")</f>
        <v/>
      </c>
      <c r="E242" s="168"/>
      <c r="F242" s="131" t="str">
        <f t="shared" si="35"/>
        <v/>
      </c>
      <c r="G242" s="172"/>
      <c r="H242" s="56" t="str">
        <f t="shared" si="36"/>
        <v/>
      </c>
      <c r="I242" s="173"/>
      <c r="J242" s="56" t="str">
        <f t="shared" si="37"/>
        <v/>
      </c>
      <c r="K242" s="131" t="str">
        <f t="shared" si="38"/>
        <v/>
      </c>
      <c r="L242" s="132" t="str">
        <f>IF('3-定量盤查'!AC247&lt;&gt;"",ROUND('3-定量盤查'!AC247,4),"")</f>
        <v/>
      </c>
      <c r="M242" s="133" t="str">
        <f t="shared" si="39"/>
        <v/>
      </c>
      <c r="N242" s="133" t="str">
        <f t="shared" si="40"/>
        <v/>
      </c>
    </row>
    <row r="243" spans="2:14">
      <c r="B243" s="106" t="str">
        <f>IF('2-定性盤查'!A244&lt;&gt;"",'2-定性盤查'!A244,"")</f>
        <v/>
      </c>
      <c r="C243" s="106" t="str">
        <f>IF('2-定性盤查'!C244&lt;&gt;"",'2-定性盤查'!C244,"")</f>
        <v/>
      </c>
      <c r="D243" s="106" t="str">
        <f>IF('2-定性盤查'!D244&lt;&gt;"",'2-定性盤查'!D244,"")</f>
        <v/>
      </c>
      <c r="E243" s="168"/>
      <c r="F243" s="131" t="str">
        <f t="shared" si="35"/>
        <v/>
      </c>
      <c r="G243" s="172"/>
      <c r="H243" s="56" t="str">
        <f t="shared" si="36"/>
        <v/>
      </c>
      <c r="I243" s="173"/>
      <c r="J243" s="56" t="str">
        <f t="shared" si="37"/>
        <v/>
      </c>
      <c r="K243" s="131" t="str">
        <f t="shared" si="38"/>
        <v/>
      </c>
      <c r="L243" s="132" t="str">
        <f>IF('3-定量盤查'!AC248&lt;&gt;"",ROUND('3-定量盤查'!AC248,4),"")</f>
        <v/>
      </c>
      <c r="M243" s="133" t="str">
        <f t="shared" si="39"/>
        <v/>
      </c>
      <c r="N243" s="133" t="str">
        <f t="shared" si="40"/>
        <v/>
      </c>
    </row>
    <row r="244" spans="2:14">
      <c r="B244" s="106" t="str">
        <f>IF('2-定性盤查'!A245&lt;&gt;"",'2-定性盤查'!A245,"")</f>
        <v/>
      </c>
      <c r="C244" s="106" t="str">
        <f>IF('2-定性盤查'!C245&lt;&gt;"",'2-定性盤查'!C245,"")</f>
        <v/>
      </c>
      <c r="D244" s="106" t="str">
        <f>IF('2-定性盤查'!D245&lt;&gt;"",'2-定性盤查'!D245,"")</f>
        <v/>
      </c>
      <c r="E244" s="168"/>
      <c r="F244" s="131" t="str">
        <f t="shared" si="35"/>
        <v/>
      </c>
      <c r="G244" s="172"/>
      <c r="H244" s="56" t="str">
        <f t="shared" si="36"/>
        <v/>
      </c>
      <c r="I244" s="173"/>
      <c r="J244" s="56" t="str">
        <f t="shared" si="37"/>
        <v/>
      </c>
      <c r="K244" s="131" t="str">
        <f t="shared" si="38"/>
        <v/>
      </c>
      <c r="L244" s="132" t="str">
        <f>IF('3-定量盤查'!AC249&lt;&gt;"",ROUND('3-定量盤查'!AC249,4),"")</f>
        <v/>
      </c>
      <c r="M244" s="133" t="str">
        <f t="shared" si="39"/>
        <v/>
      </c>
      <c r="N244" s="133" t="str">
        <f t="shared" si="40"/>
        <v/>
      </c>
    </row>
    <row r="245" spans="2:14">
      <c r="B245" s="106" t="str">
        <f>IF('2-定性盤查'!A246&lt;&gt;"",'2-定性盤查'!A246,"")</f>
        <v/>
      </c>
      <c r="C245" s="106" t="str">
        <f>IF('2-定性盤查'!C246&lt;&gt;"",'2-定性盤查'!C246,"")</f>
        <v/>
      </c>
      <c r="D245" s="106" t="str">
        <f>IF('2-定性盤查'!D246&lt;&gt;"",'2-定性盤查'!D246,"")</f>
        <v/>
      </c>
      <c r="E245" s="168"/>
      <c r="F245" s="131" t="str">
        <f t="shared" si="35"/>
        <v/>
      </c>
      <c r="G245" s="172"/>
      <c r="H245" s="56" t="str">
        <f t="shared" si="36"/>
        <v/>
      </c>
      <c r="I245" s="173"/>
      <c r="J245" s="56" t="str">
        <f t="shared" si="37"/>
        <v/>
      </c>
      <c r="K245" s="131" t="str">
        <f t="shared" si="38"/>
        <v/>
      </c>
      <c r="L245" s="132" t="str">
        <f>IF('3-定量盤查'!AC250&lt;&gt;"",ROUND('3-定量盤查'!AC250,4),"")</f>
        <v/>
      </c>
      <c r="M245" s="133" t="str">
        <f t="shared" si="39"/>
        <v/>
      </c>
      <c r="N245" s="133" t="str">
        <f t="shared" si="40"/>
        <v/>
      </c>
    </row>
    <row r="246" spans="2:14">
      <c r="B246" s="106" t="str">
        <f>IF('2-定性盤查'!A247&lt;&gt;"",'2-定性盤查'!A247,"")</f>
        <v/>
      </c>
      <c r="C246" s="106" t="str">
        <f>IF('2-定性盤查'!C247&lt;&gt;"",'2-定性盤查'!C247,"")</f>
        <v/>
      </c>
      <c r="D246" s="106" t="str">
        <f>IF('2-定性盤查'!D247&lt;&gt;"",'2-定性盤查'!D247,"")</f>
        <v/>
      </c>
      <c r="E246" s="168"/>
      <c r="F246" s="131" t="str">
        <f t="shared" si="35"/>
        <v/>
      </c>
      <c r="G246" s="172"/>
      <c r="H246" s="56" t="str">
        <f t="shared" si="36"/>
        <v/>
      </c>
      <c r="I246" s="173"/>
      <c r="J246" s="56" t="str">
        <f t="shared" si="37"/>
        <v/>
      </c>
      <c r="K246" s="131" t="str">
        <f t="shared" si="38"/>
        <v/>
      </c>
      <c r="L246" s="132" t="str">
        <f>IF('3-定量盤查'!AC251&lt;&gt;"",ROUND('3-定量盤查'!AC251,4),"")</f>
        <v/>
      </c>
      <c r="M246" s="133" t="str">
        <f t="shared" si="39"/>
        <v/>
      </c>
      <c r="N246" s="133" t="str">
        <f t="shared" si="40"/>
        <v/>
      </c>
    </row>
    <row r="247" spans="2:14">
      <c r="B247" s="106" t="str">
        <f>IF('2-定性盤查'!A248&lt;&gt;"",'2-定性盤查'!A248,"")</f>
        <v/>
      </c>
      <c r="C247" s="106" t="str">
        <f>IF('2-定性盤查'!C248&lt;&gt;"",'2-定性盤查'!C248,"")</f>
        <v/>
      </c>
      <c r="D247" s="106" t="str">
        <f>IF('2-定性盤查'!D248&lt;&gt;"",'2-定性盤查'!D248,"")</f>
        <v/>
      </c>
      <c r="E247" s="168"/>
      <c r="F247" s="131" t="str">
        <f t="shared" si="35"/>
        <v/>
      </c>
      <c r="G247" s="172"/>
      <c r="H247" s="56" t="str">
        <f t="shared" si="36"/>
        <v/>
      </c>
      <c r="I247" s="173"/>
      <c r="J247" s="56" t="str">
        <f t="shared" si="37"/>
        <v/>
      </c>
      <c r="K247" s="131" t="str">
        <f t="shared" si="38"/>
        <v/>
      </c>
      <c r="L247" s="132" t="str">
        <f>IF('3-定量盤查'!AC252&lt;&gt;"",ROUND('3-定量盤查'!AC252,4),"")</f>
        <v/>
      </c>
      <c r="M247" s="133" t="str">
        <f t="shared" si="39"/>
        <v/>
      </c>
      <c r="N247" s="133" t="str">
        <f t="shared" si="40"/>
        <v/>
      </c>
    </row>
    <row r="248" spans="2:14">
      <c r="B248" s="106" t="str">
        <f>IF('2-定性盤查'!A249&lt;&gt;"",'2-定性盤查'!A249,"")</f>
        <v/>
      </c>
      <c r="C248" s="106" t="str">
        <f>IF('2-定性盤查'!C249&lt;&gt;"",'2-定性盤查'!C249,"")</f>
        <v/>
      </c>
      <c r="D248" s="106" t="str">
        <f>IF('2-定性盤查'!D249&lt;&gt;"",'2-定性盤查'!D249,"")</f>
        <v/>
      </c>
      <c r="E248" s="168"/>
      <c r="F248" s="131" t="str">
        <f t="shared" si="35"/>
        <v/>
      </c>
      <c r="G248" s="172"/>
      <c r="H248" s="56" t="str">
        <f t="shared" si="36"/>
        <v/>
      </c>
      <c r="I248" s="173"/>
      <c r="J248" s="56" t="str">
        <f t="shared" si="37"/>
        <v/>
      </c>
      <c r="K248" s="131" t="str">
        <f t="shared" si="38"/>
        <v/>
      </c>
      <c r="L248" s="132" t="str">
        <f>IF('3-定量盤查'!AC253&lt;&gt;"",ROUND('3-定量盤查'!AC253,4),"")</f>
        <v/>
      </c>
      <c r="M248" s="133" t="str">
        <f t="shared" si="39"/>
        <v/>
      </c>
      <c r="N248" s="133" t="str">
        <f t="shared" si="40"/>
        <v/>
      </c>
    </row>
    <row r="249" spans="2:14">
      <c r="B249" s="106" t="str">
        <f>IF('2-定性盤查'!A250&lt;&gt;"",'2-定性盤查'!A250,"")</f>
        <v/>
      </c>
      <c r="C249" s="106" t="str">
        <f>IF('2-定性盤查'!C250&lt;&gt;"",'2-定性盤查'!C250,"")</f>
        <v/>
      </c>
      <c r="D249" s="106" t="str">
        <f>IF('2-定性盤查'!D250&lt;&gt;"",'2-定性盤查'!D250,"")</f>
        <v/>
      </c>
      <c r="E249" s="168"/>
      <c r="F249" s="131" t="str">
        <f t="shared" si="35"/>
        <v/>
      </c>
      <c r="G249" s="172"/>
      <c r="H249" s="56" t="str">
        <f t="shared" si="36"/>
        <v/>
      </c>
      <c r="I249" s="173"/>
      <c r="J249" s="56" t="str">
        <f t="shared" si="37"/>
        <v/>
      </c>
      <c r="K249" s="131" t="str">
        <f t="shared" si="38"/>
        <v/>
      </c>
      <c r="L249" s="132" t="str">
        <f>IF('3-定量盤查'!AC254&lt;&gt;"",ROUND('3-定量盤查'!AC254,4),"")</f>
        <v/>
      </c>
      <c r="M249" s="133" t="str">
        <f t="shared" si="39"/>
        <v/>
      </c>
      <c r="N249" s="133" t="str">
        <f t="shared" si="40"/>
        <v/>
      </c>
    </row>
    <row r="250" spans="2:14">
      <c r="B250" s="106" t="str">
        <f>IF('2-定性盤查'!A251&lt;&gt;"",'2-定性盤查'!A251,"")</f>
        <v/>
      </c>
      <c r="C250" s="106" t="str">
        <f>IF('2-定性盤查'!C251&lt;&gt;"",'2-定性盤查'!C251,"")</f>
        <v/>
      </c>
      <c r="D250" s="106" t="str">
        <f>IF('2-定性盤查'!D251&lt;&gt;"",'2-定性盤查'!D251,"")</f>
        <v/>
      </c>
      <c r="E250" s="168"/>
      <c r="F250" s="131" t="str">
        <f t="shared" si="35"/>
        <v/>
      </c>
      <c r="G250" s="172"/>
      <c r="H250" s="56" t="str">
        <f t="shared" si="36"/>
        <v/>
      </c>
      <c r="I250" s="173"/>
      <c r="J250" s="56" t="str">
        <f t="shared" si="37"/>
        <v/>
      </c>
      <c r="K250" s="131" t="str">
        <f t="shared" si="38"/>
        <v/>
      </c>
      <c r="L250" s="132" t="str">
        <f>IF('3-定量盤查'!AC255&lt;&gt;"",ROUND('3-定量盤查'!AC255,4),"")</f>
        <v/>
      </c>
      <c r="M250" s="133" t="str">
        <f t="shared" si="39"/>
        <v/>
      </c>
      <c r="N250" s="133" t="str">
        <f t="shared" si="40"/>
        <v/>
      </c>
    </row>
    <row r="251" spans="2:14">
      <c r="B251" s="106" t="str">
        <f>IF('2-定性盤查'!A252&lt;&gt;"",'2-定性盤查'!A252,"")</f>
        <v/>
      </c>
      <c r="C251" s="106" t="str">
        <f>IF('2-定性盤查'!C252&lt;&gt;"",'2-定性盤查'!C252,"")</f>
        <v/>
      </c>
      <c r="D251" s="106" t="str">
        <f>IF('2-定性盤查'!D252&lt;&gt;"",'2-定性盤查'!D252,"")</f>
        <v/>
      </c>
      <c r="E251" s="168"/>
      <c r="F251" s="131" t="str">
        <f t="shared" si="35"/>
        <v/>
      </c>
      <c r="G251" s="172"/>
      <c r="H251" s="56" t="str">
        <f t="shared" si="36"/>
        <v/>
      </c>
      <c r="I251" s="173"/>
      <c r="J251" s="56" t="str">
        <f t="shared" si="37"/>
        <v/>
      </c>
      <c r="K251" s="131" t="str">
        <f t="shared" si="38"/>
        <v/>
      </c>
      <c r="L251" s="132" t="str">
        <f>IF('3-定量盤查'!AC256&lt;&gt;"",ROUND('3-定量盤查'!AC256,4),"")</f>
        <v/>
      </c>
      <c r="M251" s="133" t="str">
        <f t="shared" si="39"/>
        <v/>
      </c>
      <c r="N251" s="133" t="str">
        <f t="shared" si="40"/>
        <v/>
      </c>
    </row>
    <row r="252" spans="2:14">
      <c r="B252" s="106" t="str">
        <f>IF('2-定性盤查'!A253&lt;&gt;"",'2-定性盤查'!A253,"")</f>
        <v/>
      </c>
      <c r="C252" s="106" t="str">
        <f>IF('2-定性盤查'!C253&lt;&gt;"",'2-定性盤查'!C253,"")</f>
        <v/>
      </c>
      <c r="D252" s="106" t="str">
        <f>IF('2-定性盤查'!D253&lt;&gt;"",'2-定性盤查'!D253,"")</f>
        <v/>
      </c>
      <c r="E252" s="168"/>
      <c r="F252" s="131" t="str">
        <f t="shared" si="35"/>
        <v/>
      </c>
      <c r="G252" s="172"/>
      <c r="H252" s="56" t="str">
        <f t="shared" si="36"/>
        <v/>
      </c>
      <c r="I252" s="173"/>
      <c r="J252" s="56" t="str">
        <f t="shared" si="37"/>
        <v/>
      </c>
      <c r="K252" s="131" t="str">
        <f t="shared" si="38"/>
        <v/>
      </c>
      <c r="L252" s="132" t="str">
        <f>IF('3-定量盤查'!AC257&lt;&gt;"",ROUND('3-定量盤查'!AC257,4),"")</f>
        <v/>
      </c>
      <c r="M252" s="133" t="str">
        <f t="shared" si="39"/>
        <v/>
      </c>
      <c r="N252" s="133" t="str">
        <f t="shared" si="40"/>
        <v/>
      </c>
    </row>
    <row r="253" spans="2:14">
      <c r="B253" s="106" t="str">
        <f>IF('2-定性盤查'!A254&lt;&gt;"",'2-定性盤查'!A254,"")</f>
        <v/>
      </c>
      <c r="C253" s="106" t="str">
        <f>IF('2-定性盤查'!C254&lt;&gt;"",'2-定性盤查'!C254,"")</f>
        <v/>
      </c>
      <c r="D253" s="106" t="str">
        <f>IF('2-定性盤查'!D254&lt;&gt;"",'2-定性盤查'!D254,"")</f>
        <v/>
      </c>
      <c r="E253" s="168"/>
      <c r="F253" s="131" t="str">
        <f t="shared" si="35"/>
        <v/>
      </c>
      <c r="G253" s="172"/>
      <c r="H253" s="56" t="str">
        <f t="shared" si="36"/>
        <v/>
      </c>
      <c r="I253" s="173"/>
      <c r="J253" s="56" t="str">
        <f t="shared" si="37"/>
        <v/>
      </c>
      <c r="K253" s="131" t="str">
        <f t="shared" si="38"/>
        <v/>
      </c>
      <c r="L253" s="132" t="str">
        <f>IF('3-定量盤查'!AC258&lt;&gt;"",ROUND('3-定量盤查'!AC258,4),"")</f>
        <v/>
      </c>
      <c r="M253" s="133" t="str">
        <f t="shared" si="39"/>
        <v/>
      </c>
      <c r="N253" s="133" t="str">
        <f t="shared" si="40"/>
        <v/>
      </c>
    </row>
    <row r="254" spans="2:14">
      <c r="B254" s="106" t="str">
        <f>IF('2-定性盤查'!A255&lt;&gt;"",'2-定性盤查'!A255,"")</f>
        <v/>
      </c>
      <c r="C254" s="106" t="str">
        <f>IF('2-定性盤查'!C255&lt;&gt;"",'2-定性盤查'!C255,"")</f>
        <v/>
      </c>
      <c r="D254" s="106" t="str">
        <f>IF('2-定性盤查'!D255&lt;&gt;"",'2-定性盤查'!D255,"")</f>
        <v/>
      </c>
      <c r="E254" s="168"/>
      <c r="F254" s="131" t="str">
        <f t="shared" si="35"/>
        <v/>
      </c>
      <c r="G254" s="172"/>
      <c r="H254" s="56" t="str">
        <f t="shared" si="36"/>
        <v/>
      </c>
      <c r="I254" s="173"/>
      <c r="J254" s="56" t="str">
        <f t="shared" si="37"/>
        <v/>
      </c>
      <c r="K254" s="131" t="str">
        <f t="shared" si="38"/>
        <v/>
      </c>
      <c r="L254" s="132" t="str">
        <f>IF('3-定量盤查'!AC259&lt;&gt;"",ROUND('3-定量盤查'!AC259,4),"")</f>
        <v/>
      </c>
      <c r="M254" s="133" t="str">
        <f t="shared" si="39"/>
        <v/>
      </c>
      <c r="N254" s="133" t="str">
        <f t="shared" si="40"/>
        <v/>
      </c>
    </row>
    <row r="255" spans="2:14">
      <c r="B255" s="106" t="str">
        <f>IF('2-定性盤查'!A256&lt;&gt;"",'2-定性盤查'!A256,"")</f>
        <v/>
      </c>
      <c r="C255" s="106" t="str">
        <f>IF('2-定性盤查'!C256&lt;&gt;"",'2-定性盤查'!C256,"")</f>
        <v/>
      </c>
      <c r="D255" s="106" t="str">
        <f>IF('2-定性盤查'!D256&lt;&gt;"",'2-定性盤查'!D256,"")</f>
        <v/>
      </c>
      <c r="E255" s="168"/>
      <c r="F255" s="131" t="str">
        <f t="shared" si="35"/>
        <v/>
      </c>
      <c r="G255" s="172"/>
      <c r="H255" s="56" t="str">
        <f t="shared" si="36"/>
        <v/>
      </c>
      <c r="I255" s="173"/>
      <c r="J255" s="56" t="str">
        <f t="shared" si="37"/>
        <v/>
      </c>
      <c r="K255" s="131" t="str">
        <f t="shared" si="38"/>
        <v/>
      </c>
      <c r="L255" s="132" t="str">
        <f>IF('3-定量盤查'!AC260&lt;&gt;"",ROUND('3-定量盤查'!AC260,4),"")</f>
        <v/>
      </c>
      <c r="M255" s="133" t="str">
        <f t="shared" si="39"/>
        <v/>
      </c>
      <c r="N255" s="133" t="str">
        <f t="shared" si="40"/>
        <v/>
      </c>
    </row>
    <row r="256" spans="2:14">
      <c r="B256" s="106" t="str">
        <f>IF('2-定性盤查'!A257&lt;&gt;"",'2-定性盤查'!A257,"")</f>
        <v/>
      </c>
      <c r="C256" s="106" t="str">
        <f>IF('2-定性盤查'!C257&lt;&gt;"",'2-定性盤查'!C257,"")</f>
        <v/>
      </c>
      <c r="D256" s="106" t="str">
        <f>IF('2-定性盤查'!D257&lt;&gt;"",'2-定性盤查'!D257,"")</f>
        <v/>
      </c>
      <c r="E256" s="168"/>
      <c r="F256" s="131" t="str">
        <f t="shared" si="35"/>
        <v/>
      </c>
      <c r="G256" s="172"/>
      <c r="H256" s="56" t="str">
        <f t="shared" si="36"/>
        <v/>
      </c>
      <c r="I256" s="173"/>
      <c r="J256" s="56" t="str">
        <f t="shared" si="37"/>
        <v/>
      </c>
      <c r="K256" s="131" t="str">
        <f t="shared" si="38"/>
        <v/>
      </c>
      <c r="L256" s="132" t="str">
        <f>IF('3-定量盤查'!AC261&lt;&gt;"",ROUND('3-定量盤查'!AC261,4),"")</f>
        <v/>
      </c>
      <c r="M256" s="133" t="str">
        <f t="shared" si="39"/>
        <v/>
      </c>
      <c r="N256" s="133" t="str">
        <f t="shared" si="40"/>
        <v/>
      </c>
    </row>
    <row r="257" spans="2:14">
      <c r="B257" s="106" t="str">
        <f>IF('2-定性盤查'!A258&lt;&gt;"",'2-定性盤查'!A258,"")</f>
        <v/>
      </c>
      <c r="C257" s="106" t="str">
        <f>IF('2-定性盤查'!C258&lt;&gt;"",'2-定性盤查'!C258,"")</f>
        <v/>
      </c>
      <c r="D257" s="106" t="str">
        <f>IF('2-定性盤查'!D258&lt;&gt;"",'2-定性盤查'!D258,"")</f>
        <v/>
      </c>
      <c r="E257" s="168"/>
      <c r="F257" s="131" t="str">
        <f t="shared" si="35"/>
        <v/>
      </c>
      <c r="G257" s="172"/>
      <c r="H257" s="56" t="str">
        <f t="shared" si="36"/>
        <v/>
      </c>
      <c r="I257" s="173"/>
      <c r="J257" s="56" t="str">
        <f t="shared" si="37"/>
        <v/>
      </c>
      <c r="K257" s="131" t="str">
        <f t="shared" si="38"/>
        <v/>
      </c>
      <c r="L257" s="132" t="str">
        <f>IF('3-定量盤查'!AC262&lt;&gt;"",ROUND('3-定量盤查'!AC262,4),"")</f>
        <v/>
      </c>
      <c r="M257" s="133" t="str">
        <f t="shared" si="39"/>
        <v/>
      </c>
      <c r="N257" s="133" t="str">
        <f t="shared" si="40"/>
        <v/>
      </c>
    </row>
    <row r="258" spans="2:14">
      <c r="B258" s="106" t="str">
        <f>IF('2-定性盤查'!A259&lt;&gt;"",'2-定性盤查'!A259,"")</f>
        <v/>
      </c>
      <c r="C258" s="106" t="str">
        <f>IF('2-定性盤查'!C259&lt;&gt;"",'2-定性盤查'!C259,"")</f>
        <v/>
      </c>
      <c r="D258" s="106" t="str">
        <f>IF('2-定性盤查'!D259&lt;&gt;"",'2-定性盤查'!D259,"")</f>
        <v/>
      </c>
      <c r="E258" s="168"/>
      <c r="F258" s="131" t="str">
        <f t="shared" si="35"/>
        <v/>
      </c>
      <c r="G258" s="172"/>
      <c r="H258" s="56" t="str">
        <f t="shared" si="36"/>
        <v/>
      </c>
      <c r="I258" s="173"/>
      <c r="J258" s="56" t="str">
        <f t="shared" si="37"/>
        <v/>
      </c>
      <c r="K258" s="131" t="str">
        <f t="shared" si="38"/>
        <v/>
      </c>
      <c r="L258" s="132" t="str">
        <f>IF('3-定量盤查'!AC263&lt;&gt;"",ROUND('3-定量盤查'!AC263,4),"")</f>
        <v/>
      </c>
      <c r="M258" s="133" t="str">
        <f t="shared" si="39"/>
        <v/>
      </c>
      <c r="N258" s="133" t="str">
        <f t="shared" si="40"/>
        <v/>
      </c>
    </row>
    <row r="259" spans="2:14">
      <c r="B259" s="106" t="str">
        <f>IF('2-定性盤查'!A260&lt;&gt;"",'2-定性盤查'!A260,"")</f>
        <v/>
      </c>
      <c r="C259" s="106" t="str">
        <f>IF('2-定性盤查'!C260&lt;&gt;"",'2-定性盤查'!C260,"")</f>
        <v/>
      </c>
      <c r="D259" s="106" t="str">
        <f>IF('2-定性盤查'!D260&lt;&gt;"",'2-定性盤查'!D260,"")</f>
        <v/>
      </c>
      <c r="E259" s="168"/>
      <c r="F259" s="131" t="str">
        <f t="shared" si="35"/>
        <v/>
      </c>
      <c r="G259" s="172"/>
      <c r="H259" s="56" t="str">
        <f t="shared" si="36"/>
        <v/>
      </c>
      <c r="I259" s="173"/>
      <c r="J259" s="56" t="str">
        <f t="shared" si="37"/>
        <v/>
      </c>
      <c r="K259" s="131" t="str">
        <f t="shared" si="38"/>
        <v/>
      </c>
      <c r="L259" s="132" t="str">
        <f>IF('3-定量盤查'!AC264&lt;&gt;"",ROUND('3-定量盤查'!AC264,4),"")</f>
        <v/>
      </c>
      <c r="M259" s="133" t="str">
        <f t="shared" si="39"/>
        <v/>
      </c>
      <c r="N259" s="133" t="str">
        <f t="shared" si="40"/>
        <v/>
      </c>
    </row>
    <row r="260" spans="2:14">
      <c r="B260" s="106" t="str">
        <f>IF('2-定性盤查'!A261&lt;&gt;"",'2-定性盤查'!A261,"")</f>
        <v/>
      </c>
      <c r="C260" s="106" t="str">
        <f>IF('2-定性盤查'!C261&lt;&gt;"",'2-定性盤查'!C261,"")</f>
        <v/>
      </c>
      <c r="D260" s="106" t="str">
        <f>IF('2-定性盤查'!D261&lt;&gt;"",'2-定性盤查'!D261,"")</f>
        <v/>
      </c>
      <c r="E260" s="168"/>
      <c r="F260" s="131" t="str">
        <f t="shared" si="35"/>
        <v/>
      </c>
      <c r="G260" s="172"/>
      <c r="H260" s="56" t="str">
        <f t="shared" si="36"/>
        <v/>
      </c>
      <c r="I260" s="173"/>
      <c r="J260" s="56" t="str">
        <f t="shared" si="37"/>
        <v/>
      </c>
      <c r="K260" s="131" t="str">
        <f t="shared" si="38"/>
        <v/>
      </c>
      <c r="L260" s="132" t="str">
        <f>IF('3-定量盤查'!AC265&lt;&gt;"",ROUND('3-定量盤查'!AC265,4),"")</f>
        <v/>
      </c>
      <c r="M260" s="133" t="str">
        <f t="shared" si="39"/>
        <v/>
      </c>
      <c r="N260" s="133" t="str">
        <f t="shared" si="40"/>
        <v/>
      </c>
    </row>
    <row r="261" spans="2:14">
      <c r="B261" s="106" t="str">
        <f>IF('2-定性盤查'!A262&lt;&gt;"",'2-定性盤查'!A262,"")</f>
        <v/>
      </c>
      <c r="C261" s="106" t="str">
        <f>IF('2-定性盤查'!C262&lt;&gt;"",'2-定性盤查'!C262,"")</f>
        <v/>
      </c>
      <c r="D261" s="106" t="str">
        <f>IF('2-定性盤查'!D262&lt;&gt;"",'2-定性盤查'!D262,"")</f>
        <v/>
      </c>
      <c r="E261" s="168"/>
      <c r="F261" s="131" t="str">
        <f t="shared" si="35"/>
        <v/>
      </c>
      <c r="G261" s="172"/>
      <c r="H261" s="56" t="str">
        <f t="shared" si="36"/>
        <v/>
      </c>
      <c r="I261" s="173"/>
      <c r="J261" s="56" t="str">
        <f t="shared" si="37"/>
        <v/>
      </c>
      <c r="K261" s="131" t="str">
        <f t="shared" si="38"/>
        <v/>
      </c>
      <c r="L261" s="132" t="str">
        <f>IF('3-定量盤查'!AC266&lt;&gt;"",ROUND('3-定量盤查'!AC266,4),"")</f>
        <v/>
      </c>
      <c r="M261" s="133" t="str">
        <f t="shared" si="39"/>
        <v/>
      </c>
      <c r="N261" s="133" t="str">
        <f t="shared" si="40"/>
        <v/>
      </c>
    </row>
    <row r="262" spans="2:14">
      <c r="B262" s="106" t="str">
        <f>IF('2-定性盤查'!A263&lt;&gt;"",'2-定性盤查'!A263,"")</f>
        <v/>
      </c>
      <c r="C262" s="106" t="str">
        <f>IF('2-定性盤查'!C263&lt;&gt;"",'2-定性盤查'!C263,"")</f>
        <v/>
      </c>
      <c r="D262" s="106" t="str">
        <f>IF('2-定性盤查'!D263&lt;&gt;"",'2-定性盤查'!D263,"")</f>
        <v/>
      </c>
      <c r="E262" s="168"/>
      <c r="F262" s="131" t="str">
        <f t="shared" si="35"/>
        <v/>
      </c>
      <c r="G262" s="172"/>
      <c r="H262" s="56" t="str">
        <f t="shared" si="36"/>
        <v/>
      </c>
      <c r="I262" s="173"/>
      <c r="J262" s="56" t="str">
        <f t="shared" si="37"/>
        <v/>
      </c>
      <c r="K262" s="131" t="str">
        <f t="shared" si="38"/>
        <v/>
      </c>
      <c r="L262" s="132" t="str">
        <f>IF('3-定量盤查'!AC267&lt;&gt;"",ROUND('3-定量盤查'!AC267,4),"")</f>
        <v/>
      </c>
      <c r="M262" s="133" t="str">
        <f t="shared" si="39"/>
        <v/>
      </c>
      <c r="N262" s="133" t="str">
        <f t="shared" si="40"/>
        <v/>
      </c>
    </row>
    <row r="263" spans="2:14">
      <c r="B263" s="106" t="str">
        <f>IF('2-定性盤查'!A264&lt;&gt;"",'2-定性盤查'!A264,"")</f>
        <v/>
      </c>
      <c r="C263" s="106" t="str">
        <f>IF('2-定性盤查'!C264&lt;&gt;"",'2-定性盤查'!C264,"")</f>
        <v/>
      </c>
      <c r="D263" s="106" t="str">
        <f>IF('2-定性盤查'!D264&lt;&gt;"",'2-定性盤查'!D264,"")</f>
        <v/>
      </c>
      <c r="E263" s="168"/>
      <c r="F263" s="131" t="str">
        <f t="shared" si="35"/>
        <v/>
      </c>
      <c r="G263" s="172"/>
      <c r="H263" s="56" t="str">
        <f t="shared" si="36"/>
        <v/>
      </c>
      <c r="I263" s="173"/>
      <c r="J263" s="56" t="str">
        <f t="shared" si="37"/>
        <v/>
      </c>
      <c r="K263" s="131" t="str">
        <f t="shared" si="38"/>
        <v/>
      </c>
      <c r="L263" s="132" t="str">
        <f>IF('3-定量盤查'!AC268&lt;&gt;"",ROUND('3-定量盤查'!AC268,4),"")</f>
        <v/>
      </c>
      <c r="M263" s="133" t="str">
        <f t="shared" si="39"/>
        <v/>
      </c>
      <c r="N263" s="133" t="str">
        <f t="shared" si="40"/>
        <v/>
      </c>
    </row>
    <row r="264" spans="2:14">
      <c r="B264" s="106" t="str">
        <f>IF('2-定性盤查'!A265&lt;&gt;"",'2-定性盤查'!A265,"")</f>
        <v/>
      </c>
      <c r="C264" s="106" t="str">
        <f>IF('2-定性盤查'!C265&lt;&gt;"",'2-定性盤查'!C265,"")</f>
        <v/>
      </c>
      <c r="D264" s="106" t="str">
        <f>IF('2-定性盤查'!D265&lt;&gt;"",'2-定性盤查'!D265,"")</f>
        <v/>
      </c>
      <c r="E264" s="168"/>
      <c r="F264" s="131" t="str">
        <f t="shared" si="35"/>
        <v/>
      </c>
      <c r="G264" s="172"/>
      <c r="H264" s="56" t="str">
        <f t="shared" si="36"/>
        <v/>
      </c>
      <c r="I264" s="173"/>
      <c r="J264" s="56" t="str">
        <f t="shared" si="37"/>
        <v/>
      </c>
      <c r="K264" s="131" t="str">
        <f t="shared" si="38"/>
        <v/>
      </c>
      <c r="L264" s="132" t="str">
        <f>IF('3-定量盤查'!AC269&lt;&gt;"",ROUND('3-定量盤查'!AC269,4),"")</f>
        <v/>
      </c>
      <c r="M264" s="133" t="str">
        <f t="shared" si="39"/>
        <v/>
      </c>
      <c r="N264" s="133" t="str">
        <f t="shared" si="40"/>
        <v/>
      </c>
    </row>
    <row r="265" spans="2:14">
      <c r="B265" s="106" t="str">
        <f>IF('2-定性盤查'!A266&lt;&gt;"",'2-定性盤查'!A266,"")</f>
        <v/>
      </c>
      <c r="C265" s="106" t="str">
        <f>IF('2-定性盤查'!C266&lt;&gt;"",'2-定性盤查'!C266,"")</f>
        <v/>
      </c>
      <c r="D265" s="106" t="str">
        <f>IF('2-定性盤查'!D266&lt;&gt;"",'2-定性盤查'!D266,"")</f>
        <v/>
      </c>
      <c r="E265" s="168"/>
      <c r="F265" s="131" t="str">
        <f t="shared" si="35"/>
        <v/>
      </c>
      <c r="G265" s="172"/>
      <c r="H265" s="56" t="str">
        <f t="shared" si="36"/>
        <v/>
      </c>
      <c r="I265" s="173"/>
      <c r="J265" s="56" t="str">
        <f t="shared" si="37"/>
        <v/>
      </c>
      <c r="K265" s="131" t="str">
        <f t="shared" si="38"/>
        <v/>
      </c>
      <c r="L265" s="132" t="str">
        <f>IF('3-定量盤查'!AC270&lt;&gt;"",ROUND('3-定量盤查'!AC270,4),"")</f>
        <v/>
      </c>
      <c r="M265" s="133" t="str">
        <f t="shared" si="39"/>
        <v/>
      </c>
      <c r="N265" s="133" t="str">
        <f t="shared" si="40"/>
        <v/>
      </c>
    </row>
    <row r="266" spans="2:14">
      <c r="B266" s="106" t="str">
        <f>IF('2-定性盤查'!A267&lt;&gt;"",'2-定性盤查'!A267,"")</f>
        <v/>
      </c>
      <c r="C266" s="106" t="str">
        <f>IF('2-定性盤查'!C267&lt;&gt;"",'2-定性盤查'!C267,"")</f>
        <v/>
      </c>
      <c r="D266" s="106" t="str">
        <f>IF('2-定性盤查'!D267&lt;&gt;"",'2-定性盤查'!D267,"")</f>
        <v/>
      </c>
      <c r="E266" s="168"/>
      <c r="F266" s="131" t="str">
        <f t="shared" ref="F266:F329" si="41">IF(E266&lt;&gt;"",IF(E266="連續量測",1,IF(E266="定期(間歇)量測",2,IF(E266="財務會計推估",3,IF(E266="自行評估",3,"0")))),"")</f>
        <v/>
      </c>
      <c r="G266" s="172"/>
      <c r="H266" s="56" t="str">
        <f t="shared" ref="H266:H329" si="42">IF(G266&lt;&gt;"",IF(G266="(1)有進行外部校正或有多組數據茲佐證者",1,IF(G266="(2)有進行內部校正或經過會計簽證等証明者",2,IF(G266="(3)未進行儀器校正或未進行紀錄彙整者",3,"0"))),"")</f>
        <v/>
      </c>
      <c r="I266" s="173"/>
      <c r="J266" s="56" t="str">
        <f t="shared" ref="J266:J329" si="43">IF(I266="1自廠發展係數/質量平衡所得係數",1,IF(I266="2同製程/設備經驗係數",1,IF(I266="3製造廠提供係數",2,IF(I266="4區域排放係數",2,IF(I266="5國家排放係數",3,IF(I266="6國際排放係數",3,""))))))</f>
        <v/>
      </c>
      <c r="K266" s="131" t="str">
        <f t="shared" ref="K266:K329" si="44">IF(D266&lt;&gt;"",F266*H266*J266,"")</f>
        <v/>
      </c>
      <c r="L266" s="132" t="str">
        <f>IF('3-定量盤查'!AC271&lt;&gt;"",ROUND('3-定量盤查'!AC271,4),"")</f>
        <v/>
      </c>
      <c r="M266" s="133" t="str">
        <f t="shared" ref="M266:M329" si="45">IF(K266="","",IF(K266&lt;10,"1",IF(19&gt;K266,"2",IF(K266&gt;=27,"3","-"))))</f>
        <v/>
      </c>
      <c r="N266" s="133" t="str">
        <f t="shared" ref="N266:N329" si="46">IF(K266="","",IF(L266="","",ROUND(K266*L266,2)))</f>
        <v/>
      </c>
    </row>
    <row r="267" spans="2:14">
      <c r="B267" s="106" t="str">
        <f>IF('2-定性盤查'!A268&lt;&gt;"",'2-定性盤查'!A268,"")</f>
        <v/>
      </c>
      <c r="C267" s="106" t="str">
        <f>IF('2-定性盤查'!C268&lt;&gt;"",'2-定性盤查'!C268,"")</f>
        <v/>
      </c>
      <c r="D267" s="106" t="str">
        <f>IF('2-定性盤查'!D268&lt;&gt;"",'2-定性盤查'!D268,"")</f>
        <v/>
      </c>
      <c r="E267" s="168"/>
      <c r="F267" s="131" t="str">
        <f t="shared" si="41"/>
        <v/>
      </c>
      <c r="G267" s="172"/>
      <c r="H267" s="56" t="str">
        <f t="shared" si="42"/>
        <v/>
      </c>
      <c r="I267" s="173"/>
      <c r="J267" s="56" t="str">
        <f t="shared" si="43"/>
        <v/>
      </c>
      <c r="K267" s="131" t="str">
        <f t="shared" si="44"/>
        <v/>
      </c>
      <c r="L267" s="132" t="str">
        <f>IF('3-定量盤查'!AC272&lt;&gt;"",ROUND('3-定量盤查'!AC272,4),"")</f>
        <v/>
      </c>
      <c r="M267" s="133" t="str">
        <f t="shared" si="45"/>
        <v/>
      </c>
      <c r="N267" s="133" t="str">
        <f t="shared" si="46"/>
        <v/>
      </c>
    </row>
    <row r="268" spans="2:14">
      <c r="B268" s="106" t="str">
        <f>IF('2-定性盤查'!A269&lt;&gt;"",'2-定性盤查'!A269,"")</f>
        <v/>
      </c>
      <c r="C268" s="106" t="str">
        <f>IF('2-定性盤查'!C269&lt;&gt;"",'2-定性盤查'!C269,"")</f>
        <v/>
      </c>
      <c r="D268" s="106" t="str">
        <f>IF('2-定性盤查'!D269&lt;&gt;"",'2-定性盤查'!D269,"")</f>
        <v/>
      </c>
      <c r="E268" s="168"/>
      <c r="F268" s="131" t="str">
        <f t="shared" si="41"/>
        <v/>
      </c>
      <c r="G268" s="172"/>
      <c r="H268" s="56" t="str">
        <f t="shared" si="42"/>
        <v/>
      </c>
      <c r="I268" s="173"/>
      <c r="J268" s="56" t="str">
        <f t="shared" si="43"/>
        <v/>
      </c>
      <c r="K268" s="131" t="str">
        <f t="shared" si="44"/>
        <v/>
      </c>
      <c r="L268" s="132" t="str">
        <f>IF('3-定量盤查'!AC273&lt;&gt;"",ROUND('3-定量盤查'!AC273,4),"")</f>
        <v/>
      </c>
      <c r="M268" s="133" t="str">
        <f t="shared" si="45"/>
        <v/>
      </c>
      <c r="N268" s="133" t="str">
        <f t="shared" si="46"/>
        <v/>
      </c>
    </row>
    <row r="269" spans="2:14">
      <c r="B269" s="106" t="str">
        <f>IF('2-定性盤查'!A270&lt;&gt;"",'2-定性盤查'!A270,"")</f>
        <v/>
      </c>
      <c r="C269" s="106" t="str">
        <f>IF('2-定性盤查'!C270&lt;&gt;"",'2-定性盤查'!C270,"")</f>
        <v/>
      </c>
      <c r="D269" s="106" t="str">
        <f>IF('2-定性盤查'!D270&lt;&gt;"",'2-定性盤查'!D270,"")</f>
        <v/>
      </c>
      <c r="E269" s="168"/>
      <c r="F269" s="131" t="str">
        <f t="shared" si="41"/>
        <v/>
      </c>
      <c r="G269" s="172"/>
      <c r="H269" s="56" t="str">
        <f t="shared" si="42"/>
        <v/>
      </c>
      <c r="I269" s="173"/>
      <c r="J269" s="56" t="str">
        <f t="shared" si="43"/>
        <v/>
      </c>
      <c r="K269" s="131" t="str">
        <f t="shared" si="44"/>
        <v/>
      </c>
      <c r="L269" s="132" t="str">
        <f>IF('3-定量盤查'!AC274&lt;&gt;"",ROUND('3-定量盤查'!AC274,4),"")</f>
        <v/>
      </c>
      <c r="M269" s="133" t="str">
        <f t="shared" si="45"/>
        <v/>
      </c>
      <c r="N269" s="133" t="str">
        <f t="shared" si="46"/>
        <v/>
      </c>
    </row>
    <row r="270" spans="2:14">
      <c r="B270" s="106" t="str">
        <f>IF('2-定性盤查'!A271&lt;&gt;"",'2-定性盤查'!A271,"")</f>
        <v/>
      </c>
      <c r="C270" s="106" t="str">
        <f>IF('2-定性盤查'!C271&lt;&gt;"",'2-定性盤查'!C271,"")</f>
        <v/>
      </c>
      <c r="D270" s="106" t="str">
        <f>IF('2-定性盤查'!D271&lt;&gt;"",'2-定性盤查'!D271,"")</f>
        <v/>
      </c>
      <c r="E270" s="168"/>
      <c r="F270" s="131" t="str">
        <f t="shared" si="41"/>
        <v/>
      </c>
      <c r="G270" s="172"/>
      <c r="H270" s="56" t="str">
        <f t="shared" si="42"/>
        <v/>
      </c>
      <c r="I270" s="173"/>
      <c r="J270" s="56" t="str">
        <f t="shared" si="43"/>
        <v/>
      </c>
      <c r="K270" s="131" t="str">
        <f t="shared" si="44"/>
        <v/>
      </c>
      <c r="L270" s="132" t="str">
        <f>IF('3-定量盤查'!AC275&lt;&gt;"",ROUND('3-定量盤查'!AC275,4),"")</f>
        <v/>
      </c>
      <c r="M270" s="133" t="str">
        <f t="shared" si="45"/>
        <v/>
      </c>
      <c r="N270" s="133" t="str">
        <f t="shared" si="46"/>
        <v/>
      </c>
    </row>
    <row r="271" spans="2:14">
      <c r="B271" s="106" t="str">
        <f>IF('2-定性盤查'!A272&lt;&gt;"",'2-定性盤查'!A272,"")</f>
        <v/>
      </c>
      <c r="C271" s="106" t="str">
        <f>IF('2-定性盤查'!C272&lt;&gt;"",'2-定性盤查'!C272,"")</f>
        <v/>
      </c>
      <c r="D271" s="106" t="str">
        <f>IF('2-定性盤查'!D272&lt;&gt;"",'2-定性盤查'!D272,"")</f>
        <v/>
      </c>
      <c r="E271" s="168"/>
      <c r="F271" s="131" t="str">
        <f t="shared" si="41"/>
        <v/>
      </c>
      <c r="G271" s="172"/>
      <c r="H271" s="56" t="str">
        <f t="shared" si="42"/>
        <v/>
      </c>
      <c r="I271" s="173"/>
      <c r="J271" s="56" t="str">
        <f t="shared" si="43"/>
        <v/>
      </c>
      <c r="K271" s="131" t="str">
        <f t="shared" si="44"/>
        <v/>
      </c>
      <c r="L271" s="132" t="str">
        <f>IF('3-定量盤查'!AC276&lt;&gt;"",ROUND('3-定量盤查'!AC276,4),"")</f>
        <v/>
      </c>
      <c r="M271" s="133" t="str">
        <f t="shared" si="45"/>
        <v/>
      </c>
      <c r="N271" s="133" t="str">
        <f t="shared" si="46"/>
        <v/>
      </c>
    </row>
    <row r="272" spans="2:14">
      <c r="B272" s="106" t="str">
        <f>IF('2-定性盤查'!A273&lt;&gt;"",'2-定性盤查'!A273,"")</f>
        <v/>
      </c>
      <c r="C272" s="106" t="str">
        <f>IF('2-定性盤查'!C273&lt;&gt;"",'2-定性盤查'!C273,"")</f>
        <v/>
      </c>
      <c r="D272" s="106" t="str">
        <f>IF('2-定性盤查'!D273&lt;&gt;"",'2-定性盤查'!D273,"")</f>
        <v/>
      </c>
      <c r="E272" s="168"/>
      <c r="F272" s="131" t="str">
        <f t="shared" si="41"/>
        <v/>
      </c>
      <c r="G272" s="172"/>
      <c r="H272" s="56" t="str">
        <f t="shared" si="42"/>
        <v/>
      </c>
      <c r="I272" s="173"/>
      <c r="J272" s="56" t="str">
        <f t="shared" si="43"/>
        <v/>
      </c>
      <c r="K272" s="131" t="str">
        <f t="shared" si="44"/>
        <v/>
      </c>
      <c r="L272" s="132" t="str">
        <f>IF('3-定量盤查'!AC277&lt;&gt;"",ROUND('3-定量盤查'!AC277,4),"")</f>
        <v/>
      </c>
      <c r="M272" s="133" t="str">
        <f t="shared" si="45"/>
        <v/>
      </c>
      <c r="N272" s="133" t="str">
        <f t="shared" si="46"/>
        <v/>
      </c>
    </row>
    <row r="273" spans="2:14">
      <c r="B273" s="106" t="str">
        <f>IF('2-定性盤查'!A274&lt;&gt;"",'2-定性盤查'!A274,"")</f>
        <v/>
      </c>
      <c r="C273" s="106" t="str">
        <f>IF('2-定性盤查'!C274&lt;&gt;"",'2-定性盤查'!C274,"")</f>
        <v/>
      </c>
      <c r="D273" s="106" t="str">
        <f>IF('2-定性盤查'!D274&lt;&gt;"",'2-定性盤查'!D274,"")</f>
        <v/>
      </c>
      <c r="E273" s="168"/>
      <c r="F273" s="131" t="str">
        <f t="shared" si="41"/>
        <v/>
      </c>
      <c r="G273" s="172"/>
      <c r="H273" s="56" t="str">
        <f t="shared" si="42"/>
        <v/>
      </c>
      <c r="I273" s="173"/>
      <c r="J273" s="56" t="str">
        <f t="shared" si="43"/>
        <v/>
      </c>
      <c r="K273" s="131" t="str">
        <f t="shared" si="44"/>
        <v/>
      </c>
      <c r="L273" s="132" t="str">
        <f>IF('3-定量盤查'!AC278&lt;&gt;"",ROUND('3-定量盤查'!AC278,4),"")</f>
        <v/>
      </c>
      <c r="M273" s="133" t="str">
        <f t="shared" si="45"/>
        <v/>
      </c>
      <c r="N273" s="133" t="str">
        <f t="shared" si="46"/>
        <v/>
      </c>
    </row>
    <row r="274" spans="2:14">
      <c r="B274" s="106" t="str">
        <f>IF('2-定性盤查'!A275&lt;&gt;"",'2-定性盤查'!A275,"")</f>
        <v/>
      </c>
      <c r="C274" s="106" t="str">
        <f>IF('2-定性盤查'!C275&lt;&gt;"",'2-定性盤查'!C275,"")</f>
        <v/>
      </c>
      <c r="D274" s="106" t="str">
        <f>IF('2-定性盤查'!D275&lt;&gt;"",'2-定性盤查'!D275,"")</f>
        <v/>
      </c>
      <c r="E274" s="168"/>
      <c r="F274" s="131" t="str">
        <f t="shared" si="41"/>
        <v/>
      </c>
      <c r="G274" s="172"/>
      <c r="H274" s="56" t="str">
        <f t="shared" si="42"/>
        <v/>
      </c>
      <c r="I274" s="173"/>
      <c r="J274" s="56" t="str">
        <f t="shared" si="43"/>
        <v/>
      </c>
      <c r="K274" s="131" t="str">
        <f t="shared" si="44"/>
        <v/>
      </c>
      <c r="L274" s="132" t="str">
        <f>IF('3-定量盤查'!AC279&lt;&gt;"",ROUND('3-定量盤查'!AC279,4),"")</f>
        <v/>
      </c>
      <c r="M274" s="133" t="str">
        <f t="shared" si="45"/>
        <v/>
      </c>
      <c r="N274" s="133" t="str">
        <f t="shared" si="46"/>
        <v/>
      </c>
    </row>
    <row r="275" spans="2:14">
      <c r="B275" s="106" t="str">
        <f>IF('2-定性盤查'!A276&lt;&gt;"",'2-定性盤查'!A276,"")</f>
        <v/>
      </c>
      <c r="C275" s="106" t="str">
        <f>IF('2-定性盤查'!C276&lt;&gt;"",'2-定性盤查'!C276,"")</f>
        <v/>
      </c>
      <c r="D275" s="106" t="str">
        <f>IF('2-定性盤查'!D276&lt;&gt;"",'2-定性盤查'!D276,"")</f>
        <v/>
      </c>
      <c r="E275" s="168"/>
      <c r="F275" s="131" t="str">
        <f t="shared" si="41"/>
        <v/>
      </c>
      <c r="G275" s="172"/>
      <c r="H275" s="56" t="str">
        <f t="shared" si="42"/>
        <v/>
      </c>
      <c r="I275" s="173"/>
      <c r="J275" s="56" t="str">
        <f t="shared" si="43"/>
        <v/>
      </c>
      <c r="K275" s="131" t="str">
        <f t="shared" si="44"/>
        <v/>
      </c>
      <c r="L275" s="132" t="str">
        <f>IF('3-定量盤查'!AC280&lt;&gt;"",ROUND('3-定量盤查'!AC280,4),"")</f>
        <v/>
      </c>
      <c r="M275" s="133" t="str">
        <f t="shared" si="45"/>
        <v/>
      </c>
      <c r="N275" s="133" t="str">
        <f t="shared" si="46"/>
        <v/>
      </c>
    </row>
    <row r="276" spans="2:14">
      <c r="B276" s="106" t="str">
        <f>IF('2-定性盤查'!A277&lt;&gt;"",'2-定性盤查'!A277,"")</f>
        <v/>
      </c>
      <c r="C276" s="106" t="str">
        <f>IF('2-定性盤查'!C277&lt;&gt;"",'2-定性盤查'!C277,"")</f>
        <v/>
      </c>
      <c r="D276" s="106" t="str">
        <f>IF('2-定性盤查'!D277&lt;&gt;"",'2-定性盤查'!D277,"")</f>
        <v/>
      </c>
      <c r="E276" s="168"/>
      <c r="F276" s="131" t="str">
        <f t="shared" si="41"/>
        <v/>
      </c>
      <c r="G276" s="172"/>
      <c r="H276" s="56" t="str">
        <f t="shared" si="42"/>
        <v/>
      </c>
      <c r="I276" s="173"/>
      <c r="J276" s="56" t="str">
        <f t="shared" si="43"/>
        <v/>
      </c>
      <c r="K276" s="131" t="str">
        <f t="shared" si="44"/>
        <v/>
      </c>
      <c r="L276" s="132" t="str">
        <f>IF('3-定量盤查'!AC281&lt;&gt;"",ROUND('3-定量盤查'!AC281,4),"")</f>
        <v/>
      </c>
      <c r="M276" s="133" t="str">
        <f t="shared" si="45"/>
        <v/>
      </c>
      <c r="N276" s="133" t="str">
        <f t="shared" si="46"/>
        <v/>
      </c>
    </row>
    <row r="277" spans="2:14">
      <c r="B277" s="106" t="str">
        <f>IF('2-定性盤查'!A278&lt;&gt;"",'2-定性盤查'!A278,"")</f>
        <v/>
      </c>
      <c r="C277" s="106" t="str">
        <f>IF('2-定性盤查'!C278&lt;&gt;"",'2-定性盤查'!C278,"")</f>
        <v/>
      </c>
      <c r="D277" s="106" t="str">
        <f>IF('2-定性盤查'!D278&lt;&gt;"",'2-定性盤查'!D278,"")</f>
        <v/>
      </c>
      <c r="E277" s="168"/>
      <c r="F277" s="131" t="str">
        <f t="shared" si="41"/>
        <v/>
      </c>
      <c r="G277" s="172"/>
      <c r="H277" s="56" t="str">
        <f t="shared" si="42"/>
        <v/>
      </c>
      <c r="I277" s="173"/>
      <c r="J277" s="56" t="str">
        <f t="shared" si="43"/>
        <v/>
      </c>
      <c r="K277" s="131" t="str">
        <f t="shared" si="44"/>
        <v/>
      </c>
      <c r="L277" s="132" t="str">
        <f>IF('3-定量盤查'!AC282&lt;&gt;"",ROUND('3-定量盤查'!AC282,4),"")</f>
        <v/>
      </c>
      <c r="M277" s="133" t="str">
        <f t="shared" si="45"/>
        <v/>
      </c>
      <c r="N277" s="133" t="str">
        <f t="shared" si="46"/>
        <v/>
      </c>
    </row>
    <row r="278" spans="2:14">
      <c r="B278" s="106" t="str">
        <f>IF('2-定性盤查'!A279&lt;&gt;"",'2-定性盤查'!A279,"")</f>
        <v/>
      </c>
      <c r="C278" s="106" t="str">
        <f>IF('2-定性盤查'!C279&lt;&gt;"",'2-定性盤查'!C279,"")</f>
        <v/>
      </c>
      <c r="D278" s="106" t="str">
        <f>IF('2-定性盤查'!D279&lt;&gt;"",'2-定性盤查'!D279,"")</f>
        <v/>
      </c>
      <c r="E278" s="168"/>
      <c r="F278" s="131" t="str">
        <f t="shared" si="41"/>
        <v/>
      </c>
      <c r="G278" s="172"/>
      <c r="H278" s="56" t="str">
        <f t="shared" si="42"/>
        <v/>
      </c>
      <c r="I278" s="173"/>
      <c r="J278" s="56" t="str">
        <f t="shared" si="43"/>
        <v/>
      </c>
      <c r="K278" s="131" t="str">
        <f t="shared" si="44"/>
        <v/>
      </c>
      <c r="L278" s="132" t="str">
        <f>IF('3-定量盤查'!AC283&lt;&gt;"",ROUND('3-定量盤查'!AC283,4),"")</f>
        <v/>
      </c>
      <c r="M278" s="133" t="str">
        <f t="shared" si="45"/>
        <v/>
      </c>
      <c r="N278" s="133" t="str">
        <f t="shared" si="46"/>
        <v/>
      </c>
    </row>
    <row r="279" spans="2:14">
      <c r="B279" s="106" t="str">
        <f>IF('2-定性盤查'!A280&lt;&gt;"",'2-定性盤查'!A280,"")</f>
        <v/>
      </c>
      <c r="C279" s="106" t="str">
        <f>IF('2-定性盤查'!C280&lt;&gt;"",'2-定性盤查'!C280,"")</f>
        <v/>
      </c>
      <c r="D279" s="106" t="str">
        <f>IF('2-定性盤查'!D280&lt;&gt;"",'2-定性盤查'!D280,"")</f>
        <v/>
      </c>
      <c r="E279" s="168"/>
      <c r="F279" s="131" t="str">
        <f t="shared" si="41"/>
        <v/>
      </c>
      <c r="G279" s="172"/>
      <c r="H279" s="56" t="str">
        <f t="shared" si="42"/>
        <v/>
      </c>
      <c r="I279" s="173"/>
      <c r="J279" s="56" t="str">
        <f t="shared" si="43"/>
        <v/>
      </c>
      <c r="K279" s="131" t="str">
        <f t="shared" si="44"/>
        <v/>
      </c>
      <c r="L279" s="132" t="str">
        <f>IF('3-定量盤查'!AC284&lt;&gt;"",ROUND('3-定量盤查'!AC284,4),"")</f>
        <v/>
      </c>
      <c r="M279" s="133" t="str">
        <f t="shared" si="45"/>
        <v/>
      </c>
      <c r="N279" s="133" t="str">
        <f t="shared" si="46"/>
        <v/>
      </c>
    </row>
    <row r="280" spans="2:14">
      <c r="B280" s="106" t="str">
        <f>IF('2-定性盤查'!A281&lt;&gt;"",'2-定性盤查'!A281,"")</f>
        <v/>
      </c>
      <c r="C280" s="106" t="str">
        <f>IF('2-定性盤查'!C281&lt;&gt;"",'2-定性盤查'!C281,"")</f>
        <v/>
      </c>
      <c r="D280" s="106" t="str">
        <f>IF('2-定性盤查'!D281&lt;&gt;"",'2-定性盤查'!D281,"")</f>
        <v/>
      </c>
      <c r="E280" s="168"/>
      <c r="F280" s="131" t="str">
        <f t="shared" si="41"/>
        <v/>
      </c>
      <c r="G280" s="172"/>
      <c r="H280" s="56" t="str">
        <f t="shared" si="42"/>
        <v/>
      </c>
      <c r="I280" s="173"/>
      <c r="J280" s="56" t="str">
        <f t="shared" si="43"/>
        <v/>
      </c>
      <c r="K280" s="131" t="str">
        <f t="shared" si="44"/>
        <v/>
      </c>
      <c r="L280" s="132" t="str">
        <f>IF('3-定量盤查'!AC285&lt;&gt;"",ROUND('3-定量盤查'!AC285,4),"")</f>
        <v/>
      </c>
      <c r="M280" s="133" t="str">
        <f t="shared" si="45"/>
        <v/>
      </c>
      <c r="N280" s="133" t="str">
        <f t="shared" si="46"/>
        <v/>
      </c>
    </row>
    <row r="281" spans="2:14">
      <c r="B281" s="106" t="str">
        <f>IF('2-定性盤查'!A282&lt;&gt;"",'2-定性盤查'!A282,"")</f>
        <v/>
      </c>
      <c r="C281" s="106" t="str">
        <f>IF('2-定性盤查'!C282&lt;&gt;"",'2-定性盤查'!C282,"")</f>
        <v/>
      </c>
      <c r="D281" s="106" t="str">
        <f>IF('2-定性盤查'!D282&lt;&gt;"",'2-定性盤查'!D282,"")</f>
        <v/>
      </c>
      <c r="E281" s="168"/>
      <c r="F281" s="131" t="str">
        <f t="shared" si="41"/>
        <v/>
      </c>
      <c r="G281" s="172"/>
      <c r="H281" s="56" t="str">
        <f t="shared" si="42"/>
        <v/>
      </c>
      <c r="I281" s="173"/>
      <c r="J281" s="56" t="str">
        <f t="shared" si="43"/>
        <v/>
      </c>
      <c r="K281" s="131" t="str">
        <f t="shared" si="44"/>
        <v/>
      </c>
      <c r="L281" s="132" t="str">
        <f>IF('3-定量盤查'!AC286&lt;&gt;"",ROUND('3-定量盤查'!AC286,4),"")</f>
        <v/>
      </c>
      <c r="M281" s="133" t="str">
        <f t="shared" si="45"/>
        <v/>
      </c>
      <c r="N281" s="133" t="str">
        <f t="shared" si="46"/>
        <v/>
      </c>
    </row>
    <row r="282" spans="2:14">
      <c r="B282" s="106" t="str">
        <f>IF('2-定性盤查'!A283&lt;&gt;"",'2-定性盤查'!A283,"")</f>
        <v/>
      </c>
      <c r="C282" s="106" t="str">
        <f>IF('2-定性盤查'!C283&lt;&gt;"",'2-定性盤查'!C283,"")</f>
        <v/>
      </c>
      <c r="D282" s="106" t="str">
        <f>IF('2-定性盤查'!D283&lt;&gt;"",'2-定性盤查'!D283,"")</f>
        <v/>
      </c>
      <c r="E282" s="168"/>
      <c r="F282" s="131" t="str">
        <f t="shared" si="41"/>
        <v/>
      </c>
      <c r="G282" s="172"/>
      <c r="H282" s="56" t="str">
        <f t="shared" si="42"/>
        <v/>
      </c>
      <c r="I282" s="173"/>
      <c r="J282" s="56" t="str">
        <f t="shared" si="43"/>
        <v/>
      </c>
      <c r="K282" s="131" t="str">
        <f t="shared" si="44"/>
        <v/>
      </c>
      <c r="L282" s="132" t="str">
        <f>IF('3-定量盤查'!AC287&lt;&gt;"",ROUND('3-定量盤查'!AC287,4),"")</f>
        <v/>
      </c>
      <c r="M282" s="133" t="str">
        <f t="shared" si="45"/>
        <v/>
      </c>
      <c r="N282" s="133" t="str">
        <f t="shared" si="46"/>
        <v/>
      </c>
    </row>
    <row r="283" spans="2:14">
      <c r="B283" s="106" t="str">
        <f>IF('2-定性盤查'!A284&lt;&gt;"",'2-定性盤查'!A284,"")</f>
        <v/>
      </c>
      <c r="C283" s="106" t="str">
        <f>IF('2-定性盤查'!C284&lt;&gt;"",'2-定性盤查'!C284,"")</f>
        <v/>
      </c>
      <c r="D283" s="106" t="str">
        <f>IF('2-定性盤查'!D284&lt;&gt;"",'2-定性盤查'!D284,"")</f>
        <v/>
      </c>
      <c r="E283" s="168"/>
      <c r="F283" s="131" t="str">
        <f t="shared" si="41"/>
        <v/>
      </c>
      <c r="G283" s="172"/>
      <c r="H283" s="56" t="str">
        <f t="shared" si="42"/>
        <v/>
      </c>
      <c r="I283" s="173"/>
      <c r="J283" s="56" t="str">
        <f t="shared" si="43"/>
        <v/>
      </c>
      <c r="K283" s="131" t="str">
        <f t="shared" si="44"/>
        <v/>
      </c>
      <c r="L283" s="132" t="str">
        <f>IF('3-定量盤查'!AC288&lt;&gt;"",ROUND('3-定量盤查'!AC288,4),"")</f>
        <v/>
      </c>
      <c r="M283" s="133" t="str">
        <f t="shared" si="45"/>
        <v/>
      </c>
      <c r="N283" s="133" t="str">
        <f t="shared" si="46"/>
        <v/>
      </c>
    </row>
    <row r="284" spans="2:14">
      <c r="B284" s="106" t="str">
        <f>IF('2-定性盤查'!A285&lt;&gt;"",'2-定性盤查'!A285,"")</f>
        <v/>
      </c>
      <c r="C284" s="106" t="str">
        <f>IF('2-定性盤查'!C285&lt;&gt;"",'2-定性盤查'!C285,"")</f>
        <v/>
      </c>
      <c r="D284" s="106" t="str">
        <f>IF('2-定性盤查'!D285&lt;&gt;"",'2-定性盤查'!D285,"")</f>
        <v/>
      </c>
      <c r="E284" s="168"/>
      <c r="F284" s="131" t="str">
        <f t="shared" si="41"/>
        <v/>
      </c>
      <c r="G284" s="172"/>
      <c r="H284" s="56" t="str">
        <f t="shared" si="42"/>
        <v/>
      </c>
      <c r="I284" s="173"/>
      <c r="J284" s="56" t="str">
        <f t="shared" si="43"/>
        <v/>
      </c>
      <c r="K284" s="131" t="str">
        <f t="shared" si="44"/>
        <v/>
      </c>
      <c r="L284" s="132" t="str">
        <f>IF('3-定量盤查'!AC289&lt;&gt;"",ROUND('3-定量盤查'!AC289,4),"")</f>
        <v/>
      </c>
      <c r="M284" s="133" t="str">
        <f t="shared" si="45"/>
        <v/>
      </c>
      <c r="N284" s="133" t="str">
        <f t="shared" si="46"/>
        <v/>
      </c>
    </row>
    <row r="285" spans="2:14">
      <c r="B285" s="106" t="str">
        <f>IF('2-定性盤查'!A286&lt;&gt;"",'2-定性盤查'!A286,"")</f>
        <v/>
      </c>
      <c r="C285" s="106" t="str">
        <f>IF('2-定性盤查'!C286&lt;&gt;"",'2-定性盤查'!C286,"")</f>
        <v/>
      </c>
      <c r="D285" s="106" t="str">
        <f>IF('2-定性盤查'!D286&lt;&gt;"",'2-定性盤查'!D286,"")</f>
        <v/>
      </c>
      <c r="E285" s="168"/>
      <c r="F285" s="131" t="str">
        <f t="shared" si="41"/>
        <v/>
      </c>
      <c r="G285" s="172"/>
      <c r="H285" s="56" t="str">
        <f t="shared" si="42"/>
        <v/>
      </c>
      <c r="I285" s="173"/>
      <c r="J285" s="56" t="str">
        <f t="shared" si="43"/>
        <v/>
      </c>
      <c r="K285" s="131" t="str">
        <f t="shared" si="44"/>
        <v/>
      </c>
      <c r="L285" s="132" t="str">
        <f>IF('3-定量盤查'!AC290&lt;&gt;"",ROUND('3-定量盤查'!AC290,4),"")</f>
        <v/>
      </c>
      <c r="M285" s="133" t="str">
        <f t="shared" si="45"/>
        <v/>
      </c>
      <c r="N285" s="133" t="str">
        <f t="shared" si="46"/>
        <v/>
      </c>
    </row>
    <row r="286" spans="2:14">
      <c r="B286" s="106" t="str">
        <f>IF('2-定性盤查'!A287&lt;&gt;"",'2-定性盤查'!A287,"")</f>
        <v/>
      </c>
      <c r="C286" s="106" t="str">
        <f>IF('2-定性盤查'!C287&lt;&gt;"",'2-定性盤查'!C287,"")</f>
        <v/>
      </c>
      <c r="D286" s="106" t="str">
        <f>IF('2-定性盤查'!D287&lt;&gt;"",'2-定性盤查'!D287,"")</f>
        <v/>
      </c>
      <c r="E286" s="168"/>
      <c r="F286" s="131" t="str">
        <f t="shared" si="41"/>
        <v/>
      </c>
      <c r="G286" s="172"/>
      <c r="H286" s="56" t="str">
        <f t="shared" si="42"/>
        <v/>
      </c>
      <c r="I286" s="173"/>
      <c r="J286" s="56" t="str">
        <f t="shared" si="43"/>
        <v/>
      </c>
      <c r="K286" s="131" t="str">
        <f t="shared" si="44"/>
        <v/>
      </c>
      <c r="L286" s="132" t="str">
        <f>IF('3-定量盤查'!AC291&lt;&gt;"",ROUND('3-定量盤查'!AC291,4),"")</f>
        <v/>
      </c>
      <c r="M286" s="133" t="str">
        <f t="shared" si="45"/>
        <v/>
      </c>
      <c r="N286" s="133" t="str">
        <f t="shared" si="46"/>
        <v/>
      </c>
    </row>
    <row r="287" spans="2:14">
      <c r="B287" s="106" t="str">
        <f>IF('2-定性盤查'!A288&lt;&gt;"",'2-定性盤查'!A288,"")</f>
        <v/>
      </c>
      <c r="C287" s="106" t="str">
        <f>IF('2-定性盤查'!C288&lt;&gt;"",'2-定性盤查'!C288,"")</f>
        <v/>
      </c>
      <c r="D287" s="106" t="str">
        <f>IF('2-定性盤查'!D288&lt;&gt;"",'2-定性盤查'!D288,"")</f>
        <v/>
      </c>
      <c r="E287" s="168"/>
      <c r="F287" s="131" t="str">
        <f t="shared" si="41"/>
        <v/>
      </c>
      <c r="G287" s="172"/>
      <c r="H287" s="56" t="str">
        <f t="shared" si="42"/>
        <v/>
      </c>
      <c r="I287" s="173"/>
      <c r="J287" s="56" t="str">
        <f t="shared" si="43"/>
        <v/>
      </c>
      <c r="K287" s="131" t="str">
        <f t="shared" si="44"/>
        <v/>
      </c>
      <c r="L287" s="132" t="str">
        <f>IF('3-定量盤查'!AC292&lt;&gt;"",ROUND('3-定量盤查'!AC292,4),"")</f>
        <v/>
      </c>
      <c r="M287" s="133" t="str">
        <f t="shared" si="45"/>
        <v/>
      </c>
      <c r="N287" s="133" t="str">
        <f t="shared" si="46"/>
        <v/>
      </c>
    </row>
    <row r="288" spans="2:14">
      <c r="B288" s="106" t="str">
        <f>IF('2-定性盤查'!A289&lt;&gt;"",'2-定性盤查'!A289,"")</f>
        <v/>
      </c>
      <c r="C288" s="106" t="str">
        <f>IF('2-定性盤查'!C289&lt;&gt;"",'2-定性盤查'!C289,"")</f>
        <v/>
      </c>
      <c r="D288" s="106" t="str">
        <f>IF('2-定性盤查'!D289&lt;&gt;"",'2-定性盤查'!D289,"")</f>
        <v/>
      </c>
      <c r="E288" s="168"/>
      <c r="F288" s="131" t="str">
        <f t="shared" si="41"/>
        <v/>
      </c>
      <c r="G288" s="172"/>
      <c r="H288" s="56" t="str">
        <f t="shared" si="42"/>
        <v/>
      </c>
      <c r="I288" s="173"/>
      <c r="J288" s="56" t="str">
        <f t="shared" si="43"/>
        <v/>
      </c>
      <c r="K288" s="131" t="str">
        <f t="shared" si="44"/>
        <v/>
      </c>
      <c r="L288" s="132" t="str">
        <f>IF('3-定量盤查'!AC293&lt;&gt;"",ROUND('3-定量盤查'!AC293,4),"")</f>
        <v/>
      </c>
      <c r="M288" s="133" t="str">
        <f t="shared" si="45"/>
        <v/>
      </c>
      <c r="N288" s="133" t="str">
        <f t="shared" si="46"/>
        <v/>
      </c>
    </row>
    <row r="289" spans="2:14">
      <c r="B289" s="106" t="str">
        <f>IF('2-定性盤查'!A290&lt;&gt;"",'2-定性盤查'!A290,"")</f>
        <v/>
      </c>
      <c r="C289" s="106" t="str">
        <f>IF('2-定性盤查'!C290&lt;&gt;"",'2-定性盤查'!C290,"")</f>
        <v/>
      </c>
      <c r="D289" s="106" t="str">
        <f>IF('2-定性盤查'!D290&lt;&gt;"",'2-定性盤查'!D290,"")</f>
        <v/>
      </c>
      <c r="E289" s="168"/>
      <c r="F289" s="131" t="str">
        <f t="shared" si="41"/>
        <v/>
      </c>
      <c r="G289" s="172"/>
      <c r="H289" s="56" t="str">
        <f t="shared" si="42"/>
        <v/>
      </c>
      <c r="I289" s="173"/>
      <c r="J289" s="56" t="str">
        <f t="shared" si="43"/>
        <v/>
      </c>
      <c r="K289" s="131" t="str">
        <f t="shared" si="44"/>
        <v/>
      </c>
      <c r="L289" s="132" t="str">
        <f>IF('3-定量盤查'!AC294&lt;&gt;"",ROUND('3-定量盤查'!AC294,4),"")</f>
        <v/>
      </c>
      <c r="M289" s="133" t="str">
        <f t="shared" si="45"/>
        <v/>
      </c>
      <c r="N289" s="133" t="str">
        <f t="shared" si="46"/>
        <v/>
      </c>
    </row>
    <row r="290" spans="2:14">
      <c r="B290" s="106" t="str">
        <f>IF('2-定性盤查'!A291&lt;&gt;"",'2-定性盤查'!A291,"")</f>
        <v/>
      </c>
      <c r="C290" s="106" t="str">
        <f>IF('2-定性盤查'!C291&lt;&gt;"",'2-定性盤查'!C291,"")</f>
        <v/>
      </c>
      <c r="D290" s="106" t="str">
        <f>IF('2-定性盤查'!D291&lt;&gt;"",'2-定性盤查'!D291,"")</f>
        <v/>
      </c>
      <c r="E290" s="168"/>
      <c r="F290" s="131" t="str">
        <f t="shared" si="41"/>
        <v/>
      </c>
      <c r="G290" s="172"/>
      <c r="H290" s="56" t="str">
        <f t="shared" si="42"/>
        <v/>
      </c>
      <c r="I290" s="173"/>
      <c r="J290" s="56" t="str">
        <f t="shared" si="43"/>
        <v/>
      </c>
      <c r="K290" s="131" t="str">
        <f t="shared" si="44"/>
        <v/>
      </c>
      <c r="L290" s="132" t="str">
        <f>IF('3-定量盤查'!AC295&lt;&gt;"",ROUND('3-定量盤查'!AC295,4),"")</f>
        <v/>
      </c>
      <c r="M290" s="133" t="str">
        <f t="shared" si="45"/>
        <v/>
      </c>
      <c r="N290" s="133" t="str">
        <f t="shared" si="46"/>
        <v/>
      </c>
    </row>
    <row r="291" spans="2:14">
      <c r="B291" s="106" t="str">
        <f>IF('2-定性盤查'!A292&lt;&gt;"",'2-定性盤查'!A292,"")</f>
        <v/>
      </c>
      <c r="C291" s="106" t="str">
        <f>IF('2-定性盤查'!C292&lt;&gt;"",'2-定性盤查'!C292,"")</f>
        <v/>
      </c>
      <c r="D291" s="106" t="str">
        <f>IF('2-定性盤查'!D292&lt;&gt;"",'2-定性盤查'!D292,"")</f>
        <v/>
      </c>
      <c r="E291" s="168"/>
      <c r="F291" s="131" t="str">
        <f t="shared" si="41"/>
        <v/>
      </c>
      <c r="G291" s="172"/>
      <c r="H291" s="56" t="str">
        <f t="shared" si="42"/>
        <v/>
      </c>
      <c r="I291" s="173"/>
      <c r="J291" s="56" t="str">
        <f t="shared" si="43"/>
        <v/>
      </c>
      <c r="K291" s="131" t="str">
        <f t="shared" si="44"/>
        <v/>
      </c>
      <c r="L291" s="132" t="str">
        <f>IF('3-定量盤查'!AC296&lt;&gt;"",ROUND('3-定量盤查'!AC296,4),"")</f>
        <v/>
      </c>
      <c r="M291" s="133" t="str">
        <f t="shared" si="45"/>
        <v/>
      </c>
      <c r="N291" s="133" t="str">
        <f t="shared" si="46"/>
        <v/>
      </c>
    </row>
    <row r="292" spans="2:14">
      <c r="B292" s="106" t="str">
        <f>IF('2-定性盤查'!A293&lt;&gt;"",'2-定性盤查'!A293,"")</f>
        <v/>
      </c>
      <c r="C292" s="106" t="str">
        <f>IF('2-定性盤查'!C293&lt;&gt;"",'2-定性盤查'!C293,"")</f>
        <v/>
      </c>
      <c r="D292" s="106" t="str">
        <f>IF('2-定性盤查'!D293&lt;&gt;"",'2-定性盤查'!D293,"")</f>
        <v/>
      </c>
      <c r="E292" s="168"/>
      <c r="F292" s="131" t="str">
        <f t="shared" si="41"/>
        <v/>
      </c>
      <c r="G292" s="172"/>
      <c r="H292" s="56" t="str">
        <f t="shared" si="42"/>
        <v/>
      </c>
      <c r="I292" s="173"/>
      <c r="J292" s="56" t="str">
        <f t="shared" si="43"/>
        <v/>
      </c>
      <c r="K292" s="131" t="str">
        <f t="shared" si="44"/>
        <v/>
      </c>
      <c r="L292" s="132" t="str">
        <f>IF('3-定量盤查'!AC297&lt;&gt;"",ROUND('3-定量盤查'!AC297,4),"")</f>
        <v/>
      </c>
      <c r="M292" s="133" t="str">
        <f t="shared" si="45"/>
        <v/>
      </c>
      <c r="N292" s="133" t="str">
        <f t="shared" si="46"/>
        <v/>
      </c>
    </row>
    <row r="293" spans="2:14">
      <c r="B293" s="106" t="str">
        <f>IF('2-定性盤查'!A294&lt;&gt;"",'2-定性盤查'!A294,"")</f>
        <v/>
      </c>
      <c r="C293" s="106" t="str">
        <f>IF('2-定性盤查'!C294&lt;&gt;"",'2-定性盤查'!C294,"")</f>
        <v/>
      </c>
      <c r="D293" s="106" t="str">
        <f>IF('2-定性盤查'!D294&lt;&gt;"",'2-定性盤查'!D294,"")</f>
        <v/>
      </c>
      <c r="E293" s="168"/>
      <c r="F293" s="131" t="str">
        <f t="shared" si="41"/>
        <v/>
      </c>
      <c r="G293" s="172"/>
      <c r="H293" s="56" t="str">
        <f t="shared" si="42"/>
        <v/>
      </c>
      <c r="I293" s="173"/>
      <c r="J293" s="56" t="str">
        <f t="shared" si="43"/>
        <v/>
      </c>
      <c r="K293" s="131" t="str">
        <f t="shared" si="44"/>
        <v/>
      </c>
      <c r="L293" s="132" t="str">
        <f>IF('3-定量盤查'!AC298&lt;&gt;"",ROUND('3-定量盤查'!AC298,4),"")</f>
        <v/>
      </c>
      <c r="M293" s="133" t="str">
        <f t="shared" si="45"/>
        <v/>
      </c>
      <c r="N293" s="133" t="str">
        <f t="shared" si="46"/>
        <v/>
      </c>
    </row>
    <row r="294" spans="2:14">
      <c r="B294" s="106" t="str">
        <f>IF('2-定性盤查'!A295&lt;&gt;"",'2-定性盤查'!A295,"")</f>
        <v/>
      </c>
      <c r="C294" s="106" t="str">
        <f>IF('2-定性盤查'!C295&lt;&gt;"",'2-定性盤查'!C295,"")</f>
        <v/>
      </c>
      <c r="D294" s="106" t="str">
        <f>IF('2-定性盤查'!D295&lt;&gt;"",'2-定性盤查'!D295,"")</f>
        <v/>
      </c>
      <c r="E294" s="168"/>
      <c r="F294" s="131" t="str">
        <f t="shared" si="41"/>
        <v/>
      </c>
      <c r="G294" s="172"/>
      <c r="H294" s="56" t="str">
        <f t="shared" si="42"/>
        <v/>
      </c>
      <c r="I294" s="173"/>
      <c r="J294" s="56" t="str">
        <f t="shared" si="43"/>
        <v/>
      </c>
      <c r="K294" s="131" t="str">
        <f t="shared" si="44"/>
        <v/>
      </c>
      <c r="L294" s="132" t="str">
        <f>IF('3-定量盤查'!AC299&lt;&gt;"",ROUND('3-定量盤查'!AC299,4),"")</f>
        <v/>
      </c>
      <c r="M294" s="133" t="str">
        <f t="shared" si="45"/>
        <v/>
      </c>
      <c r="N294" s="133" t="str">
        <f t="shared" si="46"/>
        <v/>
      </c>
    </row>
    <row r="295" spans="2:14">
      <c r="B295" s="106" t="str">
        <f>IF('2-定性盤查'!A296&lt;&gt;"",'2-定性盤查'!A296,"")</f>
        <v/>
      </c>
      <c r="C295" s="106" t="str">
        <f>IF('2-定性盤查'!C296&lt;&gt;"",'2-定性盤查'!C296,"")</f>
        <v/>
      </c>
      <c r="D295" s="106" t="str">
        <f>IF('2-定性盤查'!D296&lt;&gt;"",'2-定性盤查'!D296,"")</f>
        <v/>
      </c>
      <c r="E295" s="168"/>
      <c r="F295" s="131" t="str">
        <f t="shared" si="41"/>
        <v/>
      </c>
      <c r="G295" s="172"/>
      <c r="H295" s="56" t="str">
        <f t="shared" si="42"/>
        <v/>
      </c>
      <c r="I295" s="173"/>
      <c r="J295" s="56" t="str">
        <f t="shared" si="43"/>
        <v/>
      </c>
      <c r="K295" s="131" t="str">
        <f t="shared" si="44"/>
        <v/>
      </c>
      <c r="L295" s="132" t="str">
        <f>IF('3-定量盤查'!AC300&lt;&gt;"",ROUND('3-定量盤查'!AC300,4),"")</f>
        <v/>
      </c>
      <c r="M295" s="133" t="str">
        <f t="shared" si="45"/>
        <v/>
      </c>
      <c r="N295" s="133" t="str">
        <f t="shared" si="46"/>
        <v/>
      </c>
    </row>
    <row r="296" spans="2:14">
      <c r="B296" s="106" t="str">
        <f>IF('2-定性盤查'!A297&lt;&gt;"",'2-定性盤查'!A297,"")</f>
        <v/>
      </c>
      <c r="C296" s="106" t="str">
        <f>IF('2-定性盤查'!C297&lt;&gt;"",'2-定性盤查'!C297,"")</f>
        <v/>
      </c>
      <c r="D296" s="106" t="str">
        <f>IF('2-定性盤查'!D297&lt;&gt;"",'2-定性盤查'!D297,"")</f>
        <v/>
      </c>
      <c r="E296" s="168"/>
      <c r="F296" s="131" t="str">
        <f t="shared" si="41"/>
        <v/>
      </c>
      <c r="G296" s="172"/>
      <c r="H296" s="56" t="str">
        <f t="shared" si="42"/>
        <v/>
      </c>
      <c r="I296" s="173"/>
      <c r="J296" s="56" t="str">
        <f t="shared" si="43"/>
        <v/>
      </c>
      <c r="K296" s="131" t="str">
        <f t="shared" si="44"/>
        <v/>
      </c>
      <c r="L296" s="132" t="str">
        <f>IF('3-定量盤查'!AC301&lt;&gt;"",ROUND('3-定量盤查'!AC301,4),"")</f>
        <v/>
      </c>
      <c r="M296" s="133" t="str">
        <f t="shared" si="45"/>
        <v/>
      </c>
      <c r="N296" s="133" t="str">
        <f t="shared" si="46"/>
        <v/>
      </c>
    </row>
    <row r="297" spans="2:14">
      <c r="B297" s="106" t="str">
        <f>IF('2-定性盤查'!A298&lt;&gt;"",'2-定性盤查'!A298,"")</f>
        <v/>
      </c>
      <c r="C297" s="106" t="str">
        <f>IF('2-定性盤查'!C298&lt;&gt;"",'2-定性盤查'!C298,"")</f>
        <v/>
      </c>
      <c r="D297" s="106" t="str">
        <f>IF('2-定性盤查'!D298&lt;&gt;"",'2-定性盤查'!D298,"")</f>
        <v/>
      </c>
      <c r="E297" s="168"/>
      <c r="F297" s="131" t="str">
        <f t="shared" si="41"/>
        <v/>
      </c>
      <c r="G297" s="172"/>
      <c r="H297" s="56" t="str">
        <f t="shared" si="42"/>
        <v/>
      </c>
      <c r="I297" s="173"/>
      <c r="J297" s="56" t="str">
        <f t="shared" si="43"/>
        <v/>
      </c>
      <c r="K297" s="131" t="str">
        <f t="shared" si="44"/>
        <v/>
      </c>
      <c r="L297" s="132" t="str">
        <f>IF('3-定量盤查'!AC302&lt;&gt;"",ROUND('3-定量盤查'!AC302,4),"")</f>
        <v/>
      </c>
      <c r="M297" s="133" t="str">
        <f t="shared" si="45"/>
        <v/>
      </c>
      <c r="N297" s="133" t="str">
        <f t="shared" si="46"/>
        <v/>
      </c>
    </row>
    <row r="298" spans="2:14">
      <c r="B298" s="106" t="str">
        <f>IF('2-定性盤查'!A299&lt;&gt;"",'2-定性盤查'!A299,"")</f>
        <v/>
      </c>
      <c r="C298" s="106" t="str">
        <f>IF('2-定性盤查'!C299&lt;&gt;"",'2-定性盤查'!C299,"")</f>
        <v/>
      </c>
      <c r="D298" s="106" t="str">
        <f>IF('2-定性盤查'!D299&lt;&gt;"",'2-定性盤查'!D299,"")</f>
        <v/>
      </c>
      <c r="E298" s="168"/>
      <c r="F298" s="131" t="str">
        <f t="shared" si="41"/>
        <v/>
      </c>
      <c r="G298" s="172"/>
      <c r="H298" s="56" t="str">
        <f t="shared" si="42"/>
        <v/>
      </c>
      <c r="I298" s="173"/>
      <c r="J298" s="56" t="str">
        <f t="shared" si="43"/>
        <v/>
      </c>
      <c r="K298" s="131" t="str">
        <f t="shared" si="44"/>
        <v/>
      </c>
      <c r="L298" s="132" t="str">
        <f>IF('3-定量盤查'!AC303&lt;&gt;"",ROUND('3-定量盤查'!AC303,4),"")</f>
        <v/>
      </c>
      <c r="M298" s="133" t="str">
        <f t="shared" si="45"/>
        <v/>
      </c>
      <c r="N298" s="133" t="str">
        <f t="shared" si="46"/>
        <v/>
      </c>
    </row>
    <row r="299" spans="2:14">
      <c r="B299" s="106" t="str">
        <f>IF('2-定性盤查'!A300&lt;&gt;"",'2-定性盤查'!A300,"")</f>
        <v/>
      </c>
      <c r="C299" s="106" t="str">
        <f>IF('2-定性盤查'!C300&lt;&gt;"",'2-定性盤查'!C300,"")</f>
        <v/>
      </c>
      <c r="D299" s="106" t="str">
        <f>IF('2-定性盤查'!D300&lt;&gt;"",'2-定性盤查'!D300,"")</f>
        <v/>
      </c>
      <c r="E299" s="168"/>
      <c r="F299" s="131" t="str">
        <f t="shared" si="41"/>
        <v/>
      </c>
      <c r="G299" s="172"/>
      <c r="H299" s="56" t="str">
        <f t="shared" si="42"/>
        <v/>
      </c>
      <c r="I299" s="173"/>
      <c r="J299" s="56" t="str">
        <f t="shared" si="43"/>
        <v/>
      </c>
      <c r="K299" s="131" t="str">
        <f t="shared" si="44"/>
        <v/>
      </c>
      <c r="L299" s="132" t="str">
        <f>IF('3-定量盤查'!AC304&lt;&gt;"",ROUND('3-定量盤查'!AC304,4),"")</f>
        <v/>
      </c>
      <c r="M299" s="133" t="str">
        <f t="shared" si="45"/>
        <v/>
      </c>
      <c r="N299" s="133" t="str">
        <f t="shared" si="46"/>
        <v/>
      </c>
    </row>
    <row r="300" spans="2:14">
      <c r="B300" s="106" t="str">
        <f>IF('2-定性盤查'!A301&lt;&gt;"",'2-定性盤查'!A301,"")</f>
        <v/>
      </c>
      <c r="C300" s="106" t="str">
        <f>IF('2-定性盤查'!C301&lt;&gt;"",'2-定性盤查'!C301,"")</f>
        <v/>
      </c>
      <c r="D300" s="106" t="str">
        <f>IF('2-定性盤查'!D301&lt;&gt;"",'2-定性盤查'!D301,"")</f>
        <v/>
      </c>
      <c r="E300" s="168"/>
      <c r="F300" s="131" t="str">
        <f t="shared" si="41"/>
        <v/>
      </c>
      <c r="G300" s="172"/>
      <c r="H300" s="56" t="str">
        <f t="shared" si="42"/>
        <v/>
      </c>
      <c r="I300" s="173"/>
      <c r="J300" s="56" t="str">
        <f t="shared" si="43"/>
        <v/>
      </c>
      <c r="K300" s="131" t="str">
        <f t="shared" si="44"/>
        <v/>
      </c>
      <c r="L300" s="132" t="str">
        <f>IF('3-定量盤查'!AC305&lt;&gt;"",ROUND('3-定量盤查'!AC305,4),"")</f>
        <v/>
      </c>
      <c r="M300" s="133" t="str">
        <f t="shared" si="45"/>
        <v/>
      </c>
      <c r="N300" s="133" t="str">
        <f t="shared" si="46"/>
        <v/>
      </c>
    </row>
    <row r="301" spans="2:14">
      <c r="B301" s="106" t="str">
        <f>IF('2-定性盤查'!A302&lt;&gt;"",'2-定性盤查'!A302,"")</f>
        <v/>
      </c>
      <c r="C301" s="106" t="str">
        <f>IF('2-定性盤查'!C302&lt;&gt;"",'2-定性盤查'!C302,"")</f>
        <v/>
      </c>
      <c r="D301" s="106" t="str">
        <f>IF('2-定性盤查'!D302&lt;&gt;"",'2-定性盤查'!D302,"")</f>
        <v/>
      </c>
      <c r="E301" s="168"/>
      <c r="F301" s="131" t="str">
        <f t="shared" si="41"/>
        <v/>
      </c>
      <c r="G301" s="172"/>
      <c r="H301" s="56" t="str">
        <f t="shared" si="42"/>
        <v/>
      </c>
      <c r="I301" s="173"/>
      <c r="J301" s="56" t="str">
        <f t="shared" si="43"/>
        <v/>
      </c>
      <c r="K301" s="131" t="str">
        <f t="shared" si="44"/>
        <v/>
      </c>
      <c r="L301" s="132" t="str">
        <f>IF('3-定量盤查'!AC306&lt;&gt;"",ROUND('3-定量盤查'!AC306,4),"")</f>
        <v/>
      </c>
      <c r="M301" s="133" t="str">
        <f t="shared" si="45"/>
        <v/>
      </c>
      <c r="N301" s="133" t="str">
        <f t="shared" si="46"/>
        <v/>
      </c>
    </row>
    <row r="302" spans="2:14">
      <c r="B302" s="106" t="str">
        <f>IF('2-定性盤查'!A303&lt;&gt;"",'2-定性盤查'!A303,"")</f>
        <v/>
      </c>
      <c r="C302" s="106" t="str">
        <f>IF('2-定性盤查'!C303&lt;&gt;"",'2-定性盤查'!C303,"")</f>
        <v/>
      </c>
      <c r="D302" s="106" t="str">
        <f>IF('2-定性盤查'!D303&lt;&gt;"",'2-定性盤查'!D303,"")</f>
        <v/>
      </c>
      <c r="E302" s="168"/>
      <c r="F302" s="131" t="str">
        <f t="shared" si="41"/>
        <v/>
      </c>
      <c r="G302" s="172"/>
      <c r="H302" s="56" t="str">
        <f t="shared" si="42"/>
        <v/>
      </c>
      <c r="I302" s="173"/>
      <c r="J302" s="56" t="str">
        <f t="shared" si="43"/>
        <v/>
      </c>
      <c r="K302" s="131" t="str">
        <f t="shared" si="44"/>
        <v/>
      </c>
      <c r="L302" s="132" t="str">
        <f>IF('3-定量盤查'!AC307&lt;&gt;"",ROUND('3-定量盤查'!AC307,4),"")</f>
        <v/>
      </c>
      <c r="M302" s="133" t="str">
        <f t="shared" si="45"/>
        <v/>
      </c>
      <c r="N302" s="133" t="str">
        <f t="shared" si="46"/>
        <v/>
      </c>
    </row>
    <row r="303" spans="2:14">
      <c r="B303" s="106" t="str">
        <f>IF('2-定性盤查'!A304&lt;&gt;"",'2-定性盤查'!A304,"")</f>
        <v/>
      </c>
      <c r="C303" s="106" t="str">
        <f>IF('2-定性盤查'!C304&lt;&gt;"",'2-定性盤查'!C304,"")</f>
        <v/>
      </c>
      <c r="D303" s="106" t="str">
        <f>IF('2-定性盤查'!D304&lt;&gt;"",'2-定性盤查'!D304,"")</f>
        <v/>
      </c>
      <c r="E303" s="168"/>
      <c r="F303" s="131" t="str">
        <f t="shared" si="41"/>
        <v/>
      </c>
      <c r="G303" s="172"/>
      <c r="H303" s="56" t="str">
        <f t="shared" si="42"/>
        <v/>
      </c>
      <c r="I303" s="173"/>
      <c r="J303" s="56" t="str">
        <f t="shared" si="43"/>
        <v/>
      </c>
      <c r="K303" s="131" t="str">
        <f t="shared" si="44"/>
        <v/>
      </c>
      <c r="L303" s="132" t="str">
        <f>IF('3-定量盤查'!AC308&lt;&gt;"",ROUND('3-定量盤查'!AC308,4),"")</f>
        <v/>
      </c>
      <c r="M303" s="133" t="str">
        <f t="shared" si="45"/>
        <v/>
      </c>
      <c r="N303" s="133" t="str">
        <f t="shared" si="46"/>
        <v/>
      </c>
    </row>
    <row r="304" spans="2:14">
      <c r="B304" s="106" t="str">
        <f>IF('2-定性盤查'!A305&lt;&gt;"",'2-定性盤查'!A305,"")</f>
        <v/>
      </c>
      <c r="C304" s="106" t="str">
        <f>IF('2-定性盤查'!C305&lt;&gt;"",'2-定性盤查'!C305,"")</f>
        <v/>
      </c>
      <c r="D304" s="106" t="str">
        <f>IF('2-定性盤查'!D305&lt;&gt;"",'2-定性盤查'!D305,"")</f>
        <v/>
      </c>
      <c r="E304" s="168"/>
      <c r="F304" s="131" t="str">
        <f t="shared" si="41"/>
        <v/>
      </c>
      <c r="G304" s="172"/>
      <c r="H304" s="56" t="str">
        <f t="shared" si="42"/>
        <v/>
      </c>
      <c r="I304" s="173"/>
      <c r="J304" s="56" t="str">
        <f t="shared" si="43"/>
        <v/>
      </c>
      <c r="K304" s="131" t="str">
        <f t="shared" si="44"/>
        <v/>
      </c>
      <c r="L304" s="132" t="str">
        <f>IF('3-定量盤查'!AC309&lt;&gt;"",ROUND('3-定量盤查'!AC309,4),"")</f>
        <v/>
      </c>
      <c r="M304" s="133" t="str">
        <f t="shared" si="45"/>
        <v/>
      </c>
      <c r="N304" s="133" t="str">
        <f t="shared" si="46"/>
        <v/>
      </c>
    </row>
    <row r="305" spans="2:14">
      <c r="B305" s="106" t="str">
        <f>IF('2-定性盤查'!A306&lt;&gt;"",'2-定性盤查'!A306,"")</f>
        <v/>
      </c>
      <c r="C305" s="106" t="str">
        <f>IF('2-定性盤查'!C306&lt;&gt;"",'2-定性盤查'!C306,"")</f>
        <v/>
      </c>
      <c r="D305" s="106" t="str">
        <f>IF('2-定性盤查'!D306&lt;&gt;"",'2-定性盤查'!D306,"")</f>
        <v/>
      </c>
      <c r="E305" s="168"/>
      <c r="F305" s="131" t="str">
        <f t="shared" si="41"/>
        <v/>
      </c>
      <c r="G305" s="172"/>
      <c r="H305" s="56" t="str">
        <f t="shared" si="42"/>
        <v/>
      </c>
      <c r="I305" s="173"/>
      <c r="J305" s="56" t="str">
        <f t="shared" si="43"/>
        <v/>
      </c>
      <c r="K305" s="131" t="str">
        <f t="shared" si="44"/>
        <v/>
      </c>
      <c r="L305" s="132" t="str">
        <f>IF('3-定量盤查'!AC310&lt;&gt;"",ROUND('3-定量盤查'!AC310,4),"")</f>
        <v/>
      </c>
      <c r="M305" s="133" t="str">
        <f t="shared" si="45"/>
        <v/>
      </c>
      <c r="N305" s="133" t="str">
        <f t="shared" si="46"/>
        <v/>
      </c>
    </row>
    <row r="306" spans="2:14">
      <c r="B306" s="106" t="str">
        <f>IF('2-定性盤查'!A307&lt;&gt;"",'2-定性盤查'!A307,"")</f>
        <v/>
      </c>
      <c r="C306" s="106" t="str">
        <f>IF('2-定性盤查'!C307&lt;&gt;"",'2-定性盤查'!C307,"")</f>
        <v/>
      </c>
      <c r="D306" s="106" t="str">
        <f>IF('2-定性盤查'!D307&lt;&gt;"",'2-定性盤查'!D307,"")</f>
        <v/>
      </c>
      <c r="E306" s="168"/>
      <c r="F306" s="131" t="str">
        <f t="shared" si="41"/>
        <v/>
      </c>
      <c r="G306" s="172"/>
      <c r="H306" s="56" t="str">
        <f t="shared" si="42"/>
        <v/>
      </c>
      <c r="I306" s="173"/>
      <c r="J306" s="56" t="str">
        <f t="shared" si="43"/>
        <v/>
      </c>
      <c r="K306" s="131" t="str">
        <f t="shared" si="44"/>
        <v/>
      </c>
      <c r="L306" s="132" t="str">
        <f>IF('3-定量盤查'!AC311&lt;&gt;"",ROUND('3-定量盤查'!AC311,4),"")</f>
        <v/>
      </c>
      <c r="M306" s="133" t="str">
        <f t="shared" si="45"/>
        <v/>
      </c>
      <c r="N306" s="133" t="str">
        <f t="shared" si="46"/>
        <v/>
      </c>
    </row>
    <row r="307" spans="2:14">
      <c r="B307" s="106" t="str">
        <f>IF('2-定性盤查'!A308&lt;&gt;"",'2-定性盤查'!A308,"")</f>
        <v/>
      </c>
      <c r="C307" s="106" t="str">
        <f>IF('2-定性盤查'!C308&lt;&gt;"",'2-定性盤查'!C308,"")</f>
        <v/>
      </c>
      <c r="D307" s="106" t="str">
        <f>IF('2-定性盤查'!D308&lt;&gt;"",'2-定性盤查'!D308,"")</f>
        <v/>
      </c>
      <c r="E307" s="168"/>
      <c r="F307" s="131" t="str">
        <f t="shared" si="41"/>
        <v/>
      </c>
      <c r="G307" s="172"/>
      <c r="H307" s="56" t="str">
        <f t="shared" si="42"/>
        <v/>
      </c>
      <c r="I307" s="173"/>
      <c r="J307" s="56" t="str">
        <f t="shared" si="43"/>
        <v/>
      </c>
      <c r="K307" s="131" t="str">
        <f t="shared" si="44"/>
        <v/>
      </c>
      <c r="L307" s="132" t="str">
        <f>IF('3-定量盤查'!AC312&lt;&gt;"",ROUND('3-定量盤查'!AC312,4),"")</f>
        <v/>
      </c>
      <c r="M307" s="133" t="str">
        <f t="shared" si="45"/>
        <v/>
      </c>
      <c r="N307" s="133" t="str">
        <f t="shared" si="46"/>
        <v/>
      </c>
    </row>
    <row r="308" spans="2:14">
      <c r="B308" s="106" t="str">
        <f>IF('2-定性盤查'!A309&lt;&gt;"",'2-定性盤查'!A309,"")</f>
        <v/>
      </c>
      <c r="C308" s="106" t="str">
        <f>IF('2-定性盤查'!C309&lt;&gt;"",'2-定性盤查'!C309,"")</f>
        <v/>
      </c>
      <c r="D308" s="106" t="str">
        <f>IF('2-定性盤查'!D309&lt;&gt;"",'2-定性盤查'!D309,"")</f>
        <v/>
      </c>
      <c r="E308" s="168"/>
      <c r="F308" s="131" t="str">
        <f t="shared" si="41"/>
        <v/>
      </c>
      <c r="G308" s="172"/>
      <c r="H308" s="56" t="str">
        <f t="shared" si="42"/>
        <v/>
      </c>
      <c r="I308" s="173"/>
      <c r="J308" s="56" t="str">
        <f t="shared" si="43"/>
        <v/>
      </c>
      <c r="K308" s="131" t="str">
        <f t="shared" si="44"/>
        <v/>
      </c>
      <c r="L308" s="132" t="str">
        <f>IF('3-定量盤查'!AC313&lt;&gt;"",ROUND('3-定量盤查'!AC313,4),"")</f>
        <v/>
      </c>
      <c r="M308" s="133" t="str">
        <f t="shared" si="45"/>
        <v/>
      </c>
      <c r="N308" s="133" t="str">
        <f t="shared" si="46"/>
        <v/>
      </c>
    </row>
    <row r="309" spans="2:14">
      <c r="B309" s="106" t="str">
        <f>IF('2-定性盤查'!A310&lt;&gt;"",'2-定性盤查'!A310,"")</f>
        <v/>
      </c>
      <c r="C309" s="106" t="str">
        <f>IF('2-定性盤查'!C310&lt;&gt;"",'2-定性盤查'!C310,"")</f>
        <v/>
      </c>
      <c r="D309" s="106" t="str">
        <f>IF('2-定性盤查'!D310&lt;&gt;"",'2-定性盤查'!D310,"")</f>
        <v/>
      </c>
      <c r="E309" s="168"/>
      <c r="F309" s="131" t="str">
        <f t="shared" si="41"/>
        <v/>
      </c>
      <c r="G309" s="172"/>
      <c r="H309" s="56" t="str">
        <f t="shared" si="42"/>
        <v/>
      </c>
      <c r="I309" s="173"/>
      <c r="J309" s="56" t="str">
        <f t="shared" si="43"/>
        <v/>
      </c>
      <c r="K309" s="131" t="str">
        <f t="shared" si="44"/>
        <v/>
      </c>
      <c r="L309" s="132" t="str">
        <f>IF('3-定量盤查'!AC314&lt;&gt;"",ROUND('3-定量盤查'!AC314,4),"")</f>
        <v/>
      </c>
      <c r="M309" s="133" t="str">
        <f t="shared" si="45"/>
        <v/>
      </c>
      <c r="N309" s="133" t="str">
        <f t="shared" si="46"/>
        <v/>
      </c>
    </row>
    <row r="310" spans="2:14">
      <c r="B310" s="106" t="str">
        <f>IF('2-定性盤查'!A311&lt;&gt;"",'2-定性盤查'!A311,"")</f>
        <v/>
      </c>
      <c r="C310" s="106" t="str">
        <f>IF('2-定性盤查'!C311&lt;&gt;"",'2-定性盤查'!C311,"")</f>
        <v/>
      </c>
      <c r="D310" s="106" t="str">
        <f>IF('2-定性盤查'!D311&lt;&gt;"",'2-定性盤查'!D311,"")</f>
        <v/>
      </c>
      <c r="E310" s="168"/>
      <c r="F310" s="131" t="str">
        <f t="shared" si="41"/>
        <v/>
      </c>
      <c r="G310" s="172"/>
      <c r="H310" s="56" t="str">
        <f t="shared" si="42"/>
        <v/>
      </c>
      <c r="I310" s="173"/>
      <c r="J310" s="56" t="str">
        <f t="shared" si="43"/>
        <v/>
      </c>
      <c r="K310" s="131" t="str">
        <f t="shared" si="44"/>
        <v/>
      </c>
      <c r="L310" s="132" t="str">
        <f>IF('3-定量盤查'!AC315&lt;&gt;"",ROUND('3-定量盤查'!AC315,4),"")</f>
        <v/>
      </c>
      <c r="M310" s="133" t="str">
        <f t="shared" si="45"/>
        <v/>
      </c>
      <c r="N310" s="133" t="str">
        <f t="shared" si="46"/>
        <v/>
      </c>
    </row>
    <row r="311" spans="2:14">
      <c r="B311" s="106" t="str">
        <f>IF('2-定性盤查'!A312&lt;&gt;"",'2-定性盤查'!A312,"")</f>
        <v/>
      </c>
      <c r="C311" s="106" t="str">
        <f>IF('2-定性盤查'!C312&lt;&gt;"",'2-定性盤查'!C312,"")</f>
        <v/>
      </c>
      <c r="D311" s="106" t="str">
        <f>IF('2-定性盤查'!D312&lt;&gt;"",'2-定性盤查'!D312,"")</f>
        <v/>
      </c>
      <c r="E311" s="168"/>
      <c r="F311" s="131" t="str">
        <f t="shared" si="41"/>
        <v/>
      </c>
      <c r="G311" s="172"/>
      <c r="H311" s="56" t="str">
        <f t="shared" si="42"/>
        <v/>
      </c>
      <c r="I311" s="173"/>
      <c r="J311" s="56" t="str">
        <f t="shared" si="43"/>
        <v/>
      </c>
      <c r="K311" s="131" t="str">
        <f t="shared" si="44"/>
        <v/>
      </c>
      <c r="L311" s="132" t="str">
        <f>IF('3-定量盤查'!AC316&lt;&gt;"",ROUND('3-定量盤查'!AC316,4),"")</f>
        <v/>
      </c>
      <c r="M311" s="133" t="str">
        <f t="shared" si="45"/>
        <v/>
      </c>
      <c r="N311" s="133" t="str">
        <f t="shared" si="46"/>
        <v/>
      </c>
    </row>
    <row r="312" spans="2:14">
      <c r="B312" s="106" t="str">
        <f>IF('2-定性盤查'!A313&lt;&gt;"",'2-定性盤查'!A313,"")</f>
        <v/>
      </c>
      <c r="C312" s="106" t="str">
        <f>IF('2-定性盤查'!C313&lt;&gt;"",'2-定性盤查'!C313,"")</f>
        <v/>
      </c>
      <c r="D312" s="106" t="str">
        <f>IF('2-定性盤查'!D313&lt;&gt;"",'2-定性盤查'!D313,"")</f>
        <v/>
      </c>
      <c r="E312" s="168"/>
      <c r="F312" s="131" t="str">
        <f t="shared" si="41"/>
        <v/>
      </c>
      <c r="G312" s="172"/>
      <c r="H312" s="56" t="str">
        <f t="shared" si="42"/>
        <v/>
      </c>
      <c r="I312" s="173"/>
      <c r="J312" s="56" t="str">
        <f t="shared" si="43"/>
        <v/>
      </c>
      <c r="K312" s="131" t="str">
        <f t="shared" si="44"/>
        <v/>
      </c>
      <c r="L312" s="132" t="str">
        <f>IF('3-定量盤查'!AC317&lt;&gt;"",ROUND('3-定量盤查'!AC317,4),"")</f>
        <v/>
      </c>
      <c r="M312" s="133" t="str">
        <f t="shared" si="45"/>
        <v/>
      </c>
      <c r="N312" s="133" t="str">
        <f t="shared" si="46"/>
        <v/>
      </c>
    </row>
    <row r="313" spans="2:14">
      <c r="B313" s="106" t="str">
        <f>IF('2-定性盤查'!A314&lt;&gt;"",'2-定性盤查'!A314,"")</f>
        <v/>
      </c>
      <c r="C313" s="106" t="str">
        <f>IF('2-定性盤查'!C314&lt;&gt;"",'2-定性盤查'!C314,"")</f>
        <v/>
      </c>
      <c r="D313" s="106" t="str">
        <f>IF('2-定性盤查'!D314&lt;&gt;"",'2-定性盤查'!D314,"")</f>
        <v/>
      </c>
      <c r="E313" s="168"/>
      <c r="F313" s="131" t="str">
        <f t="shared" si="41"/>
        <v/>
      </c>
      <c r="G313" s="172"/>
      <c r="H313" s="56" t="str">
        <f t="shared" si="42"/>
        <v/>
      </c>
      <c r="I313" s="173"/>
      <c r="J313" s="56" t="str">
        <f t="shared" si="43"/>
        <v/>
      </c>
      <c r="K313" s="131" t="str">
        <f t="shared" si="44"/>
        <v/>
      </c>
      <c r="L313" s="132" t="str">
        <f>IF('3-定量盤查'!AC318&lt;&gt;"",ROUND('3-定量盤查'!AC318,4),"")</f>
        <v/>
      </c>
      <c r="M313" s="133" t="str">
        <f t="shared" si="45"/>
        <v/>
      </c>
      <c r="N313" s="133" t="str">
        <f t="shared" si="46"/>
        <v/>
      </c>
    </row>
    <row r="314" spans="2:14">
      <c r="B314" s="106" t="str">
        <f>IF('2-定性盤查'!A315&lt;&gt;"",'2-定性盤查'!A315,"")</f>
        <v/>
      </c>
      <c r="C314" s="106" t="str">
        <f>IF('2-定性盤查'!C315&lt;&gt;"",'2-定性盤查'!C315,"")</f>
        <v/>
      </c>
      <c r="D314" s="106" t="str">
        <f>IF('2-定性盤查'!D315&lt;&gt;"",'2-定性盤查'!D315,"")</f>
        <v/>
      </c>
      <c r="E314" s="168"/>
      <c r="F314" s="131" t="str">
        <f t="shared" si="41"/>
        <v/>
      </c>
      <c r="G314" s="172"/>
      <c r="H314" s="56" t="str">
        <f t="shared" si="42"/>
        <v/>
      </c>
      <c r="I314" s="173"/>
      <c r="J314" s="56" t="str">
        <f t="shared" si="43"/>
        <v/>
      </c>
      <c r="K314" s="131" t="str">
        <f t="shared" si="44"/>
        <v/>
      </c>
      <c r="L314" s="132" t="str">
        <f>IF('3-定量盤查'!AC319&lt;&gt;"",ROUND('3-定量盤查'!AC319,4),"")</f>
        <v/>
      </c>
      <c r="M314" s="133" t="str">
        <f t="shared" si="45"/>
        <v/>
      </c>
      <c r="N314" s="133" t="str">
        <f t="shared" si="46"/>
        <v/>
      </c>
    </row>
    <row r="315" spans="2:14">
      <c r="B315" s="106" t="str">
        <f>IF('2-定性盤查'!A316&lt;&gt;"",'2-定性盤查'!A316,"")</f>
        <v/>
      </c>
      <c r="C315" s="106" t="str">
        <f>IF('2-定性盤查'!C316&lt;&gt;"",'2-定性盤查'!C316,"")</f>
        <v/>
      </c>
      <c r="D315" s="106" t="str">
        <f>IF('2-定性盤查'!D316&lt;&gt;"",'2-定性盤查'!D316,"")</f>
        <v/>
      </c>
      <c r="E315" s="168"/>
      <c r="F315" s="131" t="str">
        <f t="shared" si="41"/>
        <v/>
      </c>
      <c r="G315" s="172"/>
      <c r="H315" s="56" t="str">
        <f t="shared" si="42"/>
        <v/>
      </c>
      <c r="I315" s="173"/>
      <c r="J315" s="56" t="str">
        <f t="shared" si="43"/>
        <v/>
      </c>
      <c r="K315" s="131" t="str">
        <f t="shared" si="44"/>
        <v/>
      </c>
      <c r="L315" s="132" t="str">
        <f>IF('3-定量盤查'!AC320&lt;&gt;"",ROUND('3-定量盤查'!AC320,4),"")</f>
        <v/>
      </c>
      <c r="M315" s="133" t="str">
        <f t="shared" si="45"/>
        <v/>
      </c>
      <c r="N315" s="133" t="str">
        <f t="shared" si="46"/>
        <v/>
      </c>
    </row>
    <row r="316" spans="2:14">
      <c r="B316" s="106" t="str">
        <f>IF('2-定性盤查'!A317&lt;&gt;"",'2-定性盤查'!A317,"")</f>
        <v/>
      </c>
      <c r="C316" s="106" t="str">
        <f>IF('2-定性盤查'!C317&lt;&gt;"",'2-定性盤查'!C317,"")</f>
        <v/>
      </c>
      <c r="D316" s="106" t="str">
        <f>IF('2-定性盤查'!D317&lt;&gt;"",'2-定性盤查'!D317,"")</f>
        <v/>
      </c>
      <c r="E316" s="168"/>
      <c r="F316" s="131" t="str">
        <f t="shared" si="41"/>
        <v/>
      </c>
      <c r="G316" s="172"/>
      <c r="H316" s="56" t="str">
        <f t="shared" si="42"/>
        <v/>
      </c>
      <c r="I316" s="173"/>
      <c r="J316" s="56" t="str">
        <f t="shared" si="43"/>
        <v/>
      </c>
      <c r="K316" s="131" t="str">
        <f t="shared" si="44"/>
        <v/>
      </c>
      <c r="L316" s="132" t="str">
        <f>IF('3-定量盤查'!AC321&lt;&gt;"",ROUND('3-定量盤查'!AC321,4),"")</f>
        <v/>
      </c>
      <c r="M316" s="133" t="str">
        <f t="shared" si="45"/>
        <v/>
      </c>
      <c r="N316" s="133" t="str">
        <f t="shared" si="46"/>
        <v/>
      </c>
    </row>
    <row r="317" spans="2:14">
      <c r="B317" s="106" t="str">
        <f>IF('2-定性盤查'!A318&lt;&gt;"",'2-定性盤查'!A318,"")</f>
        <v/>
      </c>
      <c r="C317" s="106" t="str">
        <f>IF('2-定性盤查'!C318&lt;&gt;"",'2-定性盤查'!C318,"")</f>
        <v/>
      </c>
      <c r="D317" s="106" t="str">
        <f>IF('2-定性盤查'!D318&lt;&gt;"",'2-定性盤查'!D318,"")</f>
        <v/>
      </c>
      <c r="E317" s="168"/>
      <c r="F317" s="131" t="str">
        <f t="shared" si="41"/>
        <v/>
      </c>
      <c r="G317" s="172"/>
      <c r="H317" s="56" t="str">
        <f t="shared" si="42"/>
        <v/>
      </c>
      <c r="I317" s="173"/>
      <c r="J317" s="56" t="str">
        <f t="shared" si="43"/>
        <v/>
      </c>
      <c r="K317" s="131" t="str">
        <f t="shared" si="44"/>
        <v/>
      </c>
      <c r="L317" s="132" t="str">
        <f>IF('3-定量盤查'!AC322&lt;&gt;"",ROUND('3-定量盤查'!AC322,4),"")</f>
        <v/>
      </c>
      <c r="M317" s="133" t="str">
        <f t="shared" si="45"/>
        <v/>
      </c>
      <c r="N317" s="133" t="str">
        <f t="shared" si="46"/>
        <v/>
      </c>
    </row>
    <row r="318" spans="2:14">
      <c r="B318" s="106" t="str">
        <f>IF('2-定性盤查'!A319&lt;&gt;"",'2-定性盤查'!A319,"")</f>
        <v/>
      </c>
      <c r="C318" s="106" t="str">
        <f>IF('2-定性盤查'!C319&lt;&gt;"",'2-定性盤查'!C319,"")</f>
        <v/>
      </c>
      <c r="D318" s="106" t="str">
        <f>IF('2-定性盤查'!D319&lt;&gt;"",'2-定性盤查'!D319,"")</f>
        <v/>
      </c>
      <c r="E318" s="168"/>
      <c r="F318" s="131" t="str">
        <f t="shared" si="41"/>
        <v/>
      </c>
      <c r="G318" s="172"/>
      <c r="H318" s="56" t="str">
        <f t="shared" si="42"/>
        <v/>
      </c>
      <c r="I318" s="173"/>
      <c r="J318" s="56" t="str">
        <f t="shared" si="43"/>
        <v/>
      </c>
      <c r="K318" s="131" t="str">
        <f t="shared" si="44"/>
        <v/>
      </c>
      <c r="L318" s="132" t="str">
        <f>IF('3-定量盤查'!AC323&lt;&gt;"",ROUND('3-定量盤查'!AC323,4),"")</f>
        <v/>
      </c>
      <c r="M318" s="133" t="str">
        <f t="shared" si="45"/>
        <v/>
      </c>
      <c r="N318" s="133" t="str">
        <f t="shared" si="46"/>
        <v/>
      </c>
    </row>
    <row r="319" spans="2:14">
      <c r="B319" s="106" t="str">
        <f>IF('2-定性盤查'!A320&lt;&gt;"",'2-定性盤查'!A320,"")</f>
        <v/>
      </c>
      <c r="C319" s="106" t="str">
        <f>IF('2-定性盤查'!C320&lt;&gt;"",'2-定性盤查'!C320,"")</f>
        <v/>
      </c>
      <c r="D319" s="106" t="str">
        <f>IF('2-定性盤查'!D320&lt;&gt;"",'2-定性盤查'!D320,"")</f>
        <v/>
      </c>
      <c r="E319" s="168"/>
      <c r="F319" s="131" t="str">
        <f t="shared" si="41"/>
        <v/>
      </c>
      <c r="G319" s="172"/>
      <c r="H319" s="56" t="str">
        <f t="shared" si="42"/>
        <v/>
      </c>
      <c r="I319" s="173"/>
      <c r="J319" s="56" t="str">
        <f t="shared" si="43"/>
        <v/>
      </c>
      <c r="K319" s="131" t="str">
        <f t="shared" si="44"/>
        <v/>
      </c>
      <c r="L319" s="132" t="str">
        <f>IF('3-定量盤查'!AC324&lt;&gt;"",ROUND('3-定量盤查'!AC324,4),"")</f>
        <v/>
      </c>
      <c r="M319" s="133" t="str">
        <f t="shared" si="45"/>
        <v/>
      </c>
      <c r="N319" s="133" t="str">
        <f t="shared" si="46"/>
        <v/>
      </c>
    </row>
    <row r="320" spans="2:14">
      <c r="B320" s="106" t="str">
        <f>IF('2-定性盤查'!A321&lt;&gt;"",'2-定性盤查'!A321,"")</f>
        <v/>
      </c>
      <c r="C320" s="106" t="str">
        <f>IF('2-定性盤查'!C321&lt;&gt;"",'2-定性盤查'!C321,"")</f>
        <v/>
      </c>
      <c r="D320" s="106" t="str">
        <f>IF('2-定性盤查'!D321&lt;&gt;"",'2-定性盤查'!D321,"")</f>
        <v/>
      </c>
      <c r="E320" s="168"/>
      <c r="F320" s="131" t="str">
        <f t="shared" si="41"/>
        <v/>
      </c>
      <c r="G320" s="172"/>
      <c r="H320" s="56" t="str">
        <f t="shared" si="42"/>
        <v/>
      </c>
      <c r="I320" s="173"/>
      <c r="J320" s="56" t="str">
        <f t="shared" si="43"/>
        <v/>
      </c>
      <c r="K320" s="131" t="str">
        <f t="shared" si="44"/>
        <v/>
      </c>
      <c r="L320" s="132" t="str">
        <f>IF('3-定量盤查'!AC325&lt;&gt;"",ROUND('3-定量盤查'!AC325,4),"")</f>
        <v/>
      </c>
      <c r="M320" s="133" t="str">
        <f t="shared" si="45"/>
        <v/>
      </c>
      <c r="N320" s="133" t="str">
        <f t="shared" si="46"/>
        <v/>
      </c>
    </row>
    <row r="321" spans="2:14">
      <c r="B321" s="106" t="str">
        <f>IF('2-定性盤查'!A322&lt;&gt;"",'2-定性盤查'!A322,"")</f>
        <v/>
      </c>
      <c r="C321" s="106" t="str">
        <f>IF('2-定性盤查'!C322&lt;&gt;"",'2-定性盤查'!C322,"")</f>
        <v/>
      </c>
      <c r="D321" s="106" t="str">
        <f>IF('2-定性盤查'!D322&lt;&gt;"",'2-定性盤查'!D322,"")</f>
        <v/>
      </c>
      <c r="E321" s="168"/>
      <c r="F321" s="131" t="str">
        <f t="shared" si="41"/>
        <v/>
      </c>
      <c r="G321" s="172"/>
      <c r="H321" s="56" t="str">
        <f t="shared" si="42"/>
        <v/>
      </c>
      <c r="I321" s="173"/>
      <c r="J321" s="56" t="str">
        <f t="shared" si="43"/>
        <v/>
      </c>
      <c r="K321" s="131" t="str">
        <f t="shared" si="44"/>
        <v/>
      </c>
      <c r="L321" s="132" t="str">
        <f>IF('3-定量盤查'!AC326&lt;&gt;"",ROUND('3-定量盤查'!AC326,4),"")</f>
        <v/>
      </c>
      <c r="M321" s="133" t="str">
        <f t="shared" si="45"/>
        <v/>
      </c>
      <c r="N321" s="133" t="str">
        <f t="shared" si="46"/>
        <v/>
      </c>
    </row>
    <row r="322" spans="2:14">
      <c r="B322" s="106" t="str">
        <f>IF('2-定性盤查'!A323&lt;&gt;"",'2-定性盤查'!A323,"")</f>
        <v/>
      </c>
      <c r="C322" s="106" t="str">
        <f>IF('2-定性盤查'!C323&lt;&gt;"",'2-定性盤查'!C323,"")</f>
        <v/>
      </c>
      <c r="D322" s="106" t="str">
        <f>IF('2-定性盤查'!D323&lt;&gt;"",'2-定性盤查'!D323,"")</f>
        <v/>
      </c>
      <c r="E322" s="168"/>
      <c r="F322" s="131" t="str">
        <f t="shared" si="41"/>
        <v/>
      </c>
      <c r="G322" s="172"/>
      <c r="H322" s="56" t="str">
        <f t="shared" si="42"/>
        <v/>
      </c>
      <c r="I322" s="173"/>
      <c r="J322" s="56" t="str">
        <f t="shared" si="43"/>
        <v/>
      </c>
      <c r="K322" s="131" t="str">
        <f t="shared" si="44"/>
        <v/>
      </c>
      <c r="L322" s="132" t="str">
        <f>IF('3-定量盤查'!AC327&lt;&gt;"",ROUND('3-定量盤查'!AC327,4),"")</f>
        <v/>
      </c>
      <c r="M322" s="133" t="str">
        <f t="shared" si="45"/>
        <v/>
      </c>
      <c r="N322" s="133" t="str">
        <f t="shared" si="46"/>
        <v/>
      </c>
    </row>
    <row r="323" spans="2:14">
      <c r="B323" s="106" t="str">
        <f>IF('2-定性盤查'!A324&lt;&gt;"",'2-定性盤查'!A324,"")</f>
        <v/>
      </c>
      <c r="C323" s="106" t="str">
        <f>IF('2-定性盤查'!C324&lt;&gt;"",'2-定性盤查'!C324,"")</f>
        <v/>
      </c>
      <c r="D323" s="106" t="str">
        <f>IF('2-定性盤查'!D324&lt;&gt;"",'2-定性盤查'!D324,"")</f>
        <v/>
      </c>
      <c r="E323" s="168"/>
      <c r="F323" s="131" t="str">
        <f t="shared" si="41"/>
        <v/>
      </c>
      <c r="G323" s="172"/>
      <c r="H323" s="56" t="str">
        <f t="shared" si="42"/>
        <v/>
      </c>
      <c r="I323" s="173"/>
      <c r="J323" s="56" t="str">
        <f t="shared" si="43"/>
        <v/>
      </c>
      <c r="K323" s="131" t="str">
        <f t="shared" si="44"/>
        <v/>
      </c>
      <c r="L323" s="132" t="str">
        <f>IF('3-定量盤查'!AC328&lt;&gt;"",ROUND('3-定量盤查'!AC328,4),"")</f>
        <v/>
      </c>
      <c r="M323" s="133" t="str">
        <f t="shared" si="45"/>
        <v/>
      </c>
      <c r="N323" s="133" t="str">
        <f t="shared" si="46"/>
        <v/>
      </c>
    </row>
    <row r="324" spans="2:14">
      <c r="B324" s="106" t="str">
        <f>IF('2-定性盤查'!A325&lt;&gt;"",'2-定性盤查'!A325,"")</f>
        <v/>
      </c>
      <c r="C324" s="106" t="str">
        <f>IF('2-定性盤查'!C325&lt;&gt;"",'2-定性盤查'!C325,"")</f>
        <v/>
      </c>
      <c r="D324" s="106" t="str">
        <f>IF('2-定性盤查'!D325&lt;&gt;"",'2-定性盤查'!D325,"")</f>
        <v/>
      </c>
      <c r="E324" s="168"/>
      <c r="F324" s="131" t="str">
        <f t="shared" si="41"/>
        <v/>
      </c>
      <c r="G324" s="172"/>
      <c r="H324" s="56" t="str">
        <f t="shared" si="42"/>
        <v/>
      </c>
      <c r="I324" s="173"/>
      <c r="J324" s="56" t="str">
        <f t="shared" si="43"/>
        <v/>
      </c>
      <c r="K324" s="131" t="str">
        <f t="shared" si="44"/>
        <v/>
      </c>
      <c r="L324" s="132" t="str">
        <f>IF('3-定量盤查'!AC329&lt;&gt;"",ROUND('3-定量盤查'!AC329,4),"")</f>
        <v/>
      </c>
      <c r="M324" s="133" t="str">
        <f t="shared" si="45"/>
        <v/>
      </c>
      <c r="N324" s="133" t="str">
        <f t="shared" si="46"/>
        <v/>
      </c>
    </row>
    <row r="325" spans="2:14">
      <c r="B325" s="106" t="str">
        <f>IF('2-定性盤查'!A326&lt;&gt;"",'2-定性盤查'!A326,"")</f>
        <v/>
      </c>
      <c r="C325" s="106" t="str">
        <f>IF('2-定性盤查'!C326&lt;&gt;"",'2-定性盤查'!C326,"")</f>
        <v/>
      </c>
      <c r="D325" s="106" t="str">
        <f>IF('2-定性盤查'!D326&lt;&gt;"",'2-定性盤查'!D326,"")</f>
        <v/>
      </c>
      <c r="E325" s="168"/>
      <c r="F325" s="131" t="str">
        <f t="shared" si="41"/>
        <v/>
      </c>
      <c r="G325" s="172"/>
      <c r="H325" s="56" t="str">
        <f t="shared" si="42"/>
        <v/>
      </c>
      <c r="I325" s="173"/>
      <c r="J325" s="56" t="str">
        <f t="shared" si="43"/>
        <v/>
      </c>
      <c r="K325" s="131" t="str">
        <f t="shared" si="44"/>
        <v/>
      </c>
      <c r="L325" s="132" t="str">
        <f>IF('3-定量盤查'!AC330&lt;&gt;"",ROUND('3-定量盤查'!AC330,4),"")</f>
        <v/>
      </c>
      <c r="M325" s="133" t="str">
        <f t="shared" si="45"/>
        <v/>
      </c>
      <c r="N325" s="133" t="str">
        <f t="shared" si="46"/>
        <v/>
      </c>
    </row>
    <row r="326" spans="2:14">
      <c r="B326" s="106" t="str">
        <f>IF('2-定性盤查'!A327&lt;&gt;"",'2-定性盤查'!A327,"")</f>
        <v/>
      </c>
      <c r="C326" s="106" t="str">
        <f>IF('2-定性盤查'!C327&lt;&gt;"",'2-定性盤查'!C327,"")</f>
        <v/>
      </c>
      <c r="D326" s="106" t="str">
        <f>IF('2-定性盤查'!D327&lt;&gt;"",'2-定性盤查'!D327,"")</f>
        <v/>
      </c>
      <c r="E326" s="168"/>
      <c r="F326" s="131" t="str">
        <f t="shared" si="41"/>
        <v/>
      </c>
      <c r="G326" s="172"/>
      <c r="H326" s="56" t="str">
        <f t="shared" si="42"/>
        <v/>
      </c>
      <c r="I326" s="173"/>
      <c r="J326" s="56" t="str">
        <f t="shared" si="43"/>
        <v/>
      </c>
      <c r="K326" s="131" t="str">
        <f t="shared" si="44"/>
        <v/>
      </c>
      <c r="L326" s="132" t="str">
        <f>IF('3-定量盤查'!AC331&lt;&gt;"",ROUND('3-定量盤查'!AC331,4),"")</f>
        <v/>
      </c>
      <c r="M326" s="133" t="str">
        <f t="shared" si="45"/>
        <v/>
      </c>
      <c r="N326" s="133" t="str">
        <f t="shared" si="46"/>
        <v/>
      </c>
    </row>
    <row r="327" spans="2:14">
      <c r="B327" s="106" t="str">
        <f>IF('2-定性盤查'!A328&lt;&gt;"",'2-定性盤查'!A328,"")</f>
        <v/>
      </c>
      <c r="C327" s="106" t="str">
        <f>IF('2-定性盤查'!C328&lt;&gt;"",'2-定性盤查'!C328,"")</f>
        <v/>
      </c>
      <c r="D327" s="106" t="str">
        <f>IF('2-定性盤查'!D328&lt;&gt;"",'2-定性盤查'!D328,"")</f>
        <v/>
      </c>
      <c r="E327" s="168"/>
      <c r="F327" s="131" t="str">
        <f t="shared" si="41"/>
        <v/>
      </c>
      <c r="G327" s="172"/>
      <c r="H327" s="56" t="str">
        <f t="shared" si="42"/>
        <v/>
      </c>
      <c r="I327" s="173"/>
      <c r="J327" s="56" t="str">
        <f t="shared" si="43"/>
        <v/>
      </c>
      <c r="K327" s="131" t="str">
        <f t="shared" si="44"/>
        <v/>
      </c>
      <c r="L327" s="132" t="str">
        <f>IF('3-定量盤查'!AC332&lt;&gt;"",ROUND('3-定量盤查'!AC332,4),"")</f>
        <v/>
      </c>
      <c r="M327" s="133" t="str">
        <f t="shared" si="45"/>
        <v/>
      </c>
      <c r="N327" s="133" t="str">
        <f t="shared" si="46"/>
        <v/>
      </c>
    </row>
    <row r="328" spans="2:14">
      <c r="B328" s="106" t="str">
        <f>IF('2-定性盤查'!A329&lt;&gt;"",'2-定性盤查'!A329,"")</f>
        <v/>
      </c>
      <c r="C328" s="106" t="str">
        <f>IF('2-定性盤查'!C329&lt;&gt;"",'2-定性盤查'!C329,"")</f>
        <v/>
      </c>
      <c r="D328" s="106" t="str">
        <f>IF('2-定性盤查'!D329&lt;&gt;"",'2-定性盤查'!D329,"")</f>
        <v/>
      </c>
      <c r="E328" s="168"/>
      <c r="F328" s="131" t="str">
        <f t="shared" si="41"/>
        <v/>
      </c>
      <c r="G328" s="172"/>
      <c r="H328" s="56" t="str">
        <f t="shared" si="42"/>
        <v/>
      </c>
      <c r="I328" s="173"/>
      <c r="J328" s="56" t="str">
        <f t="shared" si="43"/>
        <v/>
      </c>
      <c r="K328" s="131" t="str">
        <f t="shared" si="44"/>
        <v/>
      </c>
      <c r="L328" s="132" t="str">
        <f>IF('3-定量盤查'!AC333&lt;&gt;"",ROUND('3-定量盤查'!AC333,4),"")</f>
        <v/>
      </c>
      <c r="M328" s="133" t="str">
        <f t="shared" si="45"/>
        <v/>
      </c>
      <c r="N328" s="133" t="str">
        <f t="shared" si="46"/>
        <v/>
      </c>
    </row>
    <row r="329" spans="2:14">
      <c r="B329" s="106" t="str">
        <f>IF('2-定性盤查'!A330&lt;&gt;"",'2-定性盤查'!A330,"")</f>
        <v/>
      </c>
      <c r="C329" s="106" t="str">
        <f>IF('2-定性盤查'!C330&lt;&gt;"",'2-定性盤查'!C330,"")</f>
        <v/>
      </c>
      <c r="D329" s="106" t="str">
        <f>IF('2-定性盤查'!D330&lt;&gt;"",'2-定性盤查'!D330,"")</f>
        <v/>
      </c>
      <c r="E329" s="168"/>
      <c r="F329" s="131" t="str">
        <f t="shared" si="41"/>
        <v/>
      </c>
      <c r="G329" s="172"/>
      <c r="H329" s="56" t="str">
        <f t="shared" si="42"/>
        <v/>
      </c>
      <c r="I329" s="173"/>
      <c r="J329" s="56" t="str">
        <f t="shared" si="43"/>
        <v/>
      </c>
      <c r="K329" s="131" t="str">
        <f t="shared" si="44"/>
        <v/>
      </c>
      <c r="L329" s="132" t="str">
        <f>IF('3-定量盤查'!AC334&lt;&gt;"",ROUND('3-定量盤查'!AC334,4),"")</f>
        <v/>
      </c>
      <c r="M329" s="133" t="str">
        <f t="shared" si="45"/>
        <v/>
      </c>
      <c r="N329" s="133" t="str">
        <f t="shared" si="46"/>
        <v/>
      </c>
    </row>
    <row r="330" spans="2:14">
      <c r="B330" s="106" t="str">
        <f>IF('2-定性盤查'!A331&lt;&gt;"",'2-定性盤查'!A331,"")</f>
        <v/>
      </c>
      <c r="C330" s="106" t="str">
        <f>IF('2-定性盤查'!C331&lt;&gt;"",'2-定性盤查'!C331,"")</f>
        <v/>
      </c>
      <c r="D330" s="106" t="str">
        <f>IF('2-定性盤查'!D331&lt;&gt;"",'2-定性盤查'!D331,"")</f>
        <v/>
      </c>
      <c r="E330" s="168"/>
      <c r="F330" s="131" t="str">
        <f t="shared" ref="F330:F393" si="47">IF(E330&lt;&gt;"",IF(E330="連續量測",1,IF(E330="定期(間歇)量測",2,IF(E330="財務會計推估",3,IF(E330="自行評估",3,"0")))),"")</f>
        <v/>
      </c>
      <c r="G330" s="172"/>
      <c r="H330" s="56" t="str">
        <f t="shared" ref="H330:H393" si="48">IF(G330&lt;&gt;"",IF(G330="(1)有進行外部校正或有多組數據茲佐證者",1,IF(G330="(2)有進行內部校正或經過會計簽證等証明者",2,IF(G330="(3)未進行儀器校正或未進行紀錄彙整者",3,"0"))),"")</f>
        <v/>
      </c>
      <c r="I330" s="173"/>
      <c r="J330" s="56" t="str">
        <f t="shared" ref="J330:J393" si="49">IF(I330="1自廠發展係數/質量平衡所得係數",1,IF(I330="2同製程/設備經驗係數",1,IF(I330="3製造廠提供係數",2,IF(I330="4區域排放係數",2,IF(I330="5國家排放係數",3,IF(I330="6國際排放係數",3,""))))))</f>
        <v/>
      </c>
      <c r="K330" s="131" t="str">
        <f t="shared" ref="K330:K393" si="50">IF(D330&lt;&gt;"",F330*H330*J330,"")</f>
        <v/>
      </c>
      <c r="L330" s="132" t="str">
        <f>IF('3-定量盤查'!AC335&lt;&gt;"",ROUND('3-定量盤查'!AC335,4),"")</f>
        <v/>
      </c>
      <c r="M330" s="133" t="str">
        <f t="shared" ref="M330:M393" si="51">IF(K330="","",IF(K330&lt;10,"1",IF(19&gt;K330,"2",IF(K330&gt;=27,"3","-"))))</f>
        <v/>
      </c>
      <c r="N330" s="133" t="str">
        <f t="shared" ref="N330:N393" si="52">IF(K330="","",IF(L330="","",ROUND(K330*L330,2)))</f>
        <v/>
      </c>
    </row>
    <row r="331" spans="2:14">
      <c r="B331" s="106" t="str">
        <f>IF('2-定性盤查'!A332&lt;&gt;"",'2-定性盤查'!A332,"")</f>
        <v/>
      </c>
      <c r="C331" s="106" t="str">
        <f>IF('2-定性盤查'!C332&lt;&gt;"",'2-定性盤查'!C332,"")</f>
        <v/>
      </c>
      <c r="D331" s="106" t="str">
        <f>IF('2-定性盤查'!D332&lt;&gt;"",'2-定性盤查'!D332,"")</f>
        <v/>
      </c>
      <c r="E331" s="168"/>
      <c r="F331" s="131" t="str">
        <f t="shared" si="47"/>
        <v/>
      </c>
      <c r="G331" s="172"/>
      <c r="H331" s="56" t="str">
        <f t="shared" si="48"/>
        <v/>
      </c>
      <c r="I331" s="173"/>
      <c r="J331" s="56" t="str">
        <f t="shared" si="49"/>
        <v/>
      </c>
      <c r="K331" s="131" t="str">
        <f t="shared" si="50"/>
        <v/>
      </c>
      <c r="L331" s="132" t="str">
        <f>IF('3-定量盤查'!AC336&lt;&gt;"",ROUND('3-定量盤查'!AC336,4),"")</f>
        <v/>
      </c>
      <c r="M331" s="133" t="str">
        <f t="shared" si="51"/>
        <v/>
      </c>
      <c r="N331" s="133" t="str">
        <f t="shared" si="52"/>
        <v/>
      </c>
    </row>
    <row r="332" spans="2:14">
      <c r="B332" s="106" t="str">
        <f>IF('2-定性盤查'!A333&lt;&gt;"",'2-定性盤查'!A333,"")</f>
        <v/>
      </c>
      <c r="C332" s="106" t="str">
        <f>IF('2-定性盤查'!C333&lt;&gt;"",'2-定性盤查'!C333,"")</f>
        <v/>
      </c>
      <c r="D332" s="106" t="str">
        <f>IF('2-定性盤查'!D333&lt;&gt;"",'2-定性盤查'!D333,"")</f>
        <v/>
      </c>
      <c r="E332" s="168"/>
      <c r="F332" s="131" t="str">
        <f t="shared" si="47"/>
        <v/>
      </c>
      <c r="G332" s="172"/>
      <c r="H332" s="56" t="str">
        <f t="shared" si="48"/>
        <v/>
      </c>
      <c r="I332" s="173"/>
      <c r="J332" s="56" t="str">
        <f t="shared" si="49"/>
        <v/>
      </c>
      <c r="K332" s="131" t="str">
        <f t="shared" si="50"/>
        <v/>
      </c>
      <c r="L332" s="132" t="str">
        <f>IF('3-定量盤查'!AC337&lt;&gt;"",ROUND('3-定量盤查'!AC337,4),"")</f>
        <v/>
      </c>
      <c r="M332" s="133" t="str">
        <f t="shared" si="51"/>
        <v/>
      </c>
      <c r="N332" s="133" t="str">
        <f t="shared" si="52"/>
        <v/>
      </c>
    </row>
    <row r="333" spans="2:14">
      <c r="B333" s="106" t="str">
        <f>IF('2-定性盤查'!A334&lt;&gt;"",'2-定性盤查'!A334,"")</f>
        <v/>
      </c>
      <c r="C333" s="106" t="str">
        <f>IF('2-定性盤查'!C334&lt;&gt;"",'2-定性盤查'!C334,"")</f>
        <v/>
      </c>
      <c r="D333" s="106" t="str">
        <f>IF('2-定性盤查'!D334&lt;&gt;"",'2-定性盤查'!D334,"")</f>
        <v/>
      </c>
      <c r="E333" s="168"/>
      <c r="F333" s="131" t="str">
        <f t="shared" si="47"/>
        <v/>
      </c>
      <c r="G333" s="172"/>
      <c r="H333" s="56" t="str">
        <f t="shared" si="48"/>
        <v/>
      </c>
      <c r="I333" s="173"/>
      <c r="J333" s="56" t="str">
        <f t="shared" si="49"/>
        <v/>
      </c>
      <c r="K333" s="131" t="str">
        <f t="shared" si="50"/>
        <v/>
      </c>
      <c r="L333" s="132" t="str">
        <f>IF('3-定量盤查'!AC338&lt;&gt;"",ROUND('3-定量盤查'!AC338,4),"")</f>
        <v/>
      </c>
      <c r="M333" s="133" t="str">
        <f t="shared" si="51"/>
        <v/>
      </c>
      <c r="N333" s="133" t="str">
        <f t="shared" si="52"/>
        <v/>
      </c>
    </row>
    <row r="334" spans="2:14">
      <c r="B334" s="106" t="str">
        <f>IF('2-定性盤查'!A335&lt;&gt;"",'2-定性盤查'!A335,"")</f>
        <v/>
      </c>
      <c r="C334" s="106" t="str">
        <f>IF('2-定性盤查'!C335&lt;&gt;"",'2-定性盤查'!C335,"")</f>
        <v/>
      </c>
      <c r="D334" s="106" t="str">
        <f>IF('2-定性盤查'!D335&lt;&gt;"",'2-定性盤查'!D335,"")</f>
        <v/>
      </c>
      <c r="E334" s="168"/>
      <c r="F334" s="131" t="str">
        <f t="shared" si="47"/>
        <v/>
      </c>
      <c r="G334" s="172"/>
      <c r="H334" s="56" t="str">
        <f t="shared" si="48"/>
        <v/>
      </c>
      <c r="I334" s="173"/>
      <c r="J334" s="56" t="str">
        <f t="shared" si="49"/>
        <v/>
      </c>
      <c r="K334" s="131" t="str">
        <f t="shared" si="50"/>
        <v/>
      </c>
      <c r="L334" s="132" t="str">
        <f>IF('3-定量盤查'!AC339&lt;&gt;"",ROUND('3-定量盤查'!AC339,4),"")</f>
        <v/>
      </c>
      <c r="M334" s="133" t="str">
        <f t="shared" si="51"/>
        <v/>
      </c>
      <c r="N334" s="133" t="str">
        <f t="shared" si="52"/>
        <v/>
      </c>
    </row>
    <row r="335" spans="2:14">
      <c r="B335" s="106" t="str">
        <f>IF('2-定性盤查'!A336&lt;&gt;"",'2-定性盤查'!A336,"")</f>
        <v/>
      </c>
      <c r="C335" s="106" t="str">
        <f>IF('2-定性盤查'!C336&lt;&gt;"",'2-定性盤查'!C336,"")</f>
        <v/>
      </c>
      <c r="D335" s="106" t="str">
        <f>IF('2-定性盤查'!D336&lt;&gt;"",'2-定性盤查'!D336,"")</f>
        <v/>
      </c>
      <c r="E335" s="168"/>
      <c r="F335" s="131" t="str">
        <f t="shared" si="47"/>
        <v/>
      </c>
      <c r="G335" s="172"/>
      <c r="H335" s="56" t="str">
        <f t="shared" si="48"/>
        <v/>
      </c>
      <c r="I335" s="173"/>
      <c r="J335" s="56" t="str">
        <f t="shared" si="49"/>
        <v/>
      </c>
      <c r="K335" s="131" t="str">
        <f t="shared" si="50"/>
        <v/>
      </c>
      <c r="L335" s="132" t="str">
        <f>IF('3-定量盤查'!AC340&lt;&gt;"",ROUND('3-定量盤查'!AC340,4),"")</f>
        <v/>
      </c>
      <c r="M335" s="133" t="str">
        <f t="shared" si="51"/>
        <v/>
      </c>
      <c r="N335" s="133" t="str">
        <f t="shared" si="52"/>
        <v/>
      </c>
    </row>
    <row r="336" spans="2:14">
      <c r="B336" s="106" t="str">
        <f>IF('2-定性盤查'!A337&lt;&gt;"",'2-定性盤查'!A337,"")</f>
        <v/>
      </c>
      <c r="C336" s="106" t="str">
        <f>IF('2-定性盤查'!C337&lt;&gt;"",'2-定性盤查'!C337,"")</f>
        <v/>
      </c>
      <c r="D336" s="106" t="str">
        <f>IF('2-定性盤查'!D337&lt;&gt;"",'2-定性盤查'!D337,"")</f>
        <v/>
      </c>
      <c r="E336" s="168"/>
      <c r="F336" s="131" t="str">
        <f t="shared" si="47"/>
        <v/>
      </c>
      <c r="G336" s="172"/>
      <c r="H336" s="56" t="str">
        <f t="shared" si="48"/>
        <v/>
      </c>
      <c r="I336" s="173"/>
      <c r="J336" s="56" t="str">
        <f t="shared" si="49"/>
        <v/>
      </c>
      <c r="K336" s="131" t="str">
        <f t="shared" si="50"/>
        <v/>
      </c>
      <c r="L336" s="132" t="str">
        <f>IF('3-定量盤查'!AC341&lt;&gt;"",ROUND('3-定量盤查'!AC341,4),"")</f>
        <v/>
      </c>
      <c r="M336" s="133" t="str">
        <f t="shared" si="51"/>
        <v/>
      </c>
      <c r="N336" s="133" t="str">
        <f t="shared" si="52"/>
        <v/>
      </c>
    </row>
    <row r="337" spans="2:14">
      <c r="B337" s="106" t="str">
        <f>IF('2-定性盤查'!A338&lt;&gt;"",'2-定性盤查'!A338,"")</f>
        <v/>
      </c>
      <c r="C337" s="106" t="str">
        <f>IF('2-定性盤查'!C338&lt;&gt;"",'2-定性盤查'!C338,"")</f>
        <v/>
      </c>
      <c r="D337" s="106" t="str">
        <f>IF('2-定性盤查'!D338&lt;&gt;"",'2-定性盤查'!D338,"")</f>
        <v/>
      </c>
      <c r="E337" s="168"/>
      <c r="F337" s="131" t="str">
        <f t="shared" si="47"/>
        <v/>
      </c>
      <c r="G337" s="172"/>
      <c r="H337" s="56" t="str">
        <f t="shared" si="48"/>
        <v/>
      </c>
      <c r="I337" s="173"/>
      <c r="J337" s="56" t="str">
        <f t="shared" si="49"/>
        <v/>
      </c>
      <c r="K337" s="131" t="str">
        <f t="shared" si="50"/>
        <v/>
      </c>
      <c r="L337" s="132" t="str">
        <f>IF('3-定量盤查'!AC342&lt;&gt;"",ROUND('3-定量盤查'!AC342,4),"")</f>
        <v/>
      </c>
      <c r="M337" s="133" t="str">
        <f t="shared" si="51"/>
        <v/>
      </c>
      <c r="N337" s="133" t="str">
        <f t="shared" si="52"/>
        <v/>
      </c>
    </row>
    <row r="338" spans="2:14">
      <c r="B338" s="106" t="str">
        <f>IF('2-定性盤查'!A339&lt;&gt;"",'2-定性盤查'!A339,"")</f>
        <v/>
      </c>
      <c r="C338" s="106" t="str">
        <f>IF('2-定性盤查'!C339&lt;&gt;"",'2-定性盤查'!C339,"")</f>
        <v/>
      </c>
      <c r="D338" s="106" t="str">
        <f>IF('2-定性盤查'!D339&lt;&gt;"",'2-定性盤查'!D339,"")</f>
        <v/>
      </c>
      <c r="E338" s="168"/>
      <c r="F338" s="131" t="str">
        <f t="shared" si="47"/>
        <v/>
      </c>
      <c r="G338" s="172"/>
      <c r="H338" s="56" t="str">
        <f t="shared" si="48"/>
        <v/>
      </c>
      <c r="I338" s="173"/>
      <c r="J338" s="56" t="str">
        <f t="shared" si="49"/>
        <v/>
      </c>
      <c r="K338" s="131" t="str">
        <f t="shared" si="50"/>
        <v/>
      </c>
      <c r="L338" s="132" t="str">
        <f>IF('3-定量盤查'!AC343&lt;&gt;"",ROUND('3-定量盤查'!AC343,4),"")</f>
        <v/>
      </c>
      <c r="M338" s="133" t="str">
        <f t="shared" si="51"/>
        <v/>
      </c>
      <c r="N338" s="133" t="str">
        <f t="shared" si="52"/>
        <v/>
      </c>
    </row>
    <row r="339" spans="2:14">
      <c r="B339" s="106" t="str">
        <f>IF('2-定性盤查'!A340&lt;&gt;"",'2-定性盤查'!A340,"")</f>
        <v/>
      </c>
      <c r="C339" s="106" t="str">
        <f>IF('2-定性盤查'!C340&lt;&gt;"",'2-定性盤查'!C340,"")</f>
        <v/>
      </c>
      <c r="D339" s="106" t="str">
        <f>IF('2-定性盤查'!D340&lt;&gt;"",'2-定性盤查'!D340,"")</f>
        <v/>
      </c>
      <c r="E339" s="168"/>
      <c r="F339" s="131" t="str">
        <f t="shared" si="47"/>
        <v/>
      </c>
      <c r="G339" s="172"/>
      <c r="H339" s="56" t="str">
        <f t="shared" si="48"/>
        <v/>
      </c>
      <c r="I339" s="173"/>
      <c r="J339" s="56" t="str">
        <f t="shared" si="49"/>
        <v/>
      </c>
      <c r="K339" s="131" t="str">
        <f t="shared" si="50"/>
        <v/>
      </c>
      <c r="L339" s="132" t="str">
        <f>IF('3-定量盤查'!AC344&lt;&gt;"",ROUND('3-定量盤查'!AC344,4),"")</f>
        <v/>
      </c>
      <c r="M339" s="133" t="str">
        <f t="shared" si="51"/>
        <v/>
      </c>
      <c r="N339" s="133" t="str">
        <f t="shared" si="52"/>
        <v/>
      </c>
    </row>
    <row r="340" spans="2:14">
      <c r="B340" s="106" t="str">
        <f>IF('2-定性盤查'!A341&lt;&gt;"",'2-定性盤查'!A341,"")</f>
        <v/>
      </c>
      <c r="C340" s="106" t="str">
        <f>IF('2-定性盤查'!C341&lt;&gt;"",'2-定性盤查'!C341,"")</f>
        <v/>
      </c>
      <c r="D340" s="106" t="str">
        <f>IF('2-定性盤查'!D341&lt;&gt;"",'2-定性盤查'!D341,"")</f>
        <v/>
      </c>
      <c r="E340" s="168"/>
      <c r="F340" s="131" t="str">
        <f t="shared" si="47"/>
        <v/>
      </c>
      <c r="G340" s="172"/>
      <c r="H340" s="56" t="str">
        <f t="shared" si="48"/>
        <v/>
      </c>
      <c r="I340" s="173"/>
      <c r="J340" s="56" t="str">
        <f t="shared" si="49"/>
        <v/>
      </c>
      <c r="K340" s="131" t="str">
        <f t="shared" si="50"/>
        <v/>
      </c>
      <c r="L340" s="132" t="str">
        <f>IF('3-定量盤查'!AC345&lt;&gt;"",ROUND('3-定量盤查'!AC345,4),"")</f>
        <v/>
      </c>
      <c r="M340" s="133" t="str">
        <f t="shared" si="51"/>
        <v/>
      </c>
      <c r="N340" s="133" t="str">
        <f t="shared" si="52"/>
        <v/>
      </c>
    </row>
    <row r="341" spans="2:14">
      <c r="B341" s="106" t="str">
        <f>IF('2-定性盤查'!A342&lt;&gt;"",'2-定性盤查'!A342,"")</f>
        <v/>
      </c>
      <c r="C341" s="106" t="str">
        <f>IF('2-定性盤查'!C342&lt;&gt;"",'2-定性盤查'!C342,"")</f>
        <v/>
      </c>
      <c r="D341" s="106" t="str">
        <f>IF('2-定性盤查'!D342&lt;&gt;"",'2-定性盤查'!D342,"")</f>
        <v/>
      </c>
      <c r="E341" s="168"/>
      <c r="F341" s="131" t="str">
        <f t="shared" si="47"/>
        <v/>
      </c>
      <c r="G341" s="172"/>
      <c r="H341" s="56" t="str">
        <f t="shared" si="48"/>
        <v/>
      </c>
      <c r="I341" s="173"/>
      <c r="J341" s="56" t="str">
        <f t="shared" si="49"/>
        <v/>
      </c>
      <c r="K341" s="131" t="str">
        <f t="shared" si="50"/>
        <v/>
      </c>
      <c r="L341" s="132" t="str">
        <f>IF('3-定量盤查'!AC346&lt;&gt;"",ROUND('3-定量盤查'!AC346,4),"")</f>
        <v/>
      </c>
      <c r="M341" s="133" t="str">
        <f t="shared" si="51"/>
        <v/>
      </c>
      <c r="N341" s="133" t="str">
        <f t="shared" si="52"/>
        <v/>
      </c>
    </row>
    <row r="342" spans="2:14">
      <c r="B342" s="106" t="str">
        <f>IF('2-定性盤查'!A343&lt;&gt;"",'2-定性盤查'!A343,"")</f>
        <v/>
      </c>
      <c r="C342" s="106" t="str">
        <f>IF('2-定性盤查'!C343&lt;&gt;"",'2-定性盤查'!C343,"")</f>
        <v/>
      </c>
      <c r="D342" s="106" t="str">
        <f>IF('2-定性盤查'!D343&lt;&gt;"",'2-定性盤查'!D343,"")</f>
        <v/>
      </c>
      <c r="E342" s="168"/>
      <c r="F342" s="131" t="str">
        <f t="shared" si="47"/>
        <v/>
      </c>
      <c r="G342" s="172"/>
      <c r="H342" s="56" t="str">
        <f t="shared" si="48"/>
        <v/>
      </c>
      <c r="I342" s="173"/>
      <c r="J342" s="56" t="str">
        <f t="shared" si="49"/>
        <v/>
      </c>
      <c r="K342" s="131" t="str">
        <f t="shared" si="50"/>
        <v/>
      </c>
      <c r="L342" s="132" t="str">
        <f>IF('3-定量盤查'!AC347&lt;&gt;"",ROUND('3-定量盤查'!AC347,4),"")</f>
        <v/>
      </c>
      <c r="M342" s="133" t="str">
        <f t="shared" si="51"/>
        <v/>
      </c>
      <c r="N342" s="133" t="str">
        <f t="shared" si="52"/>
        <v/>
      </c>
    </row>
    <row r="343" spans="2:14">
      <c r="B343" s="106" t="str">
        <f>IF('2-定性盤查'!A344&lt;&gt;"",'2-定性盤查'!A344,"")</f>
        <v/>
      </c>
      <c r="C343" s="106" t="str">
        <f>IF('2-定性盤查'!C344&lt;&gt;"",'2-定性盤查'!C344,"")</f>
        <v/>
      </c>
      <c r="D343" s="106" t="str">
        <f>IF('2-定性盤查'!D344&lt;&gt;"",'2-定性盤查'!D344,"")</f>
        <v/>
      </c>
      <c r="E343" s="168"/>
      <c r="F343" s="131" t="str">
        <f t="shared" si="47"/>
        <v/>
      </c>
      <c r="G343" s="172"/>
      <c r="H343" s="56" t="str">
        <f t="shared" si="48"/>
        <v/>
      </c>
      <c r="I343" s="173"/>
      <c r="J343" s="56" t="str">
        <f t="shared" si="49"/>
        <v/>
      </c>
      <c r="K343" s="131" t="str">
        <f t="shared" si="50"/>
        <v/>
      </c>
      <c r="L343" s="132" t="str">
        <f>IF('3-定量盤查'!AC348&lt;&gt;"",ROUND('3-定量盤查'!AC348,4),"")</f>
        <v/>
      </c>
      <c r="M343" s="133" t="str">
        <f t="shared" si="51"/>
        <v/>
      </c>
      <c r="N343" s="133" t="str">
        <f t="shared" si="52"/>
        <v/>
      </c>
    </row>
    <row r="344" spans="2:14">
      <c r="B344" s="106" t="str">
        <f>IF('2-定性盤查'!A345&lt;&gt;"",'2-定性盤查'!A345,"")</f>
        <v/>
      </c>
      <c r="C344" s="106" t="str">
        <f>IF('2-定性盤查'!C345&lt;&gt;"",'2-定性盤查'!C345,"")</f>
        <v/>
      </c>
      <c r="D344" s="106" t="str">
        <f>IF('2-定性盤查'!D345&lt;&gt;"",'2-定性盤查'!D345,"")</f>
        <v/>
      </c>
      <c r="E344" s="168"/>
      <c r="F344" s="131" t="str">
        <f t="shared" si="47"/>
        <v/>
      </c>
      <c r="G344" s="172"/>
      <c r="H344" s="56" t="str">
        <f t="shared" si="48"/>
        <v/>
      </c>
      <c r="I344" s="173"/>
      <c r="J344" s="56" t="str">
        <f t="shared" si="49"/>
        <v/>
      </c>
      <c r="K344" s="131" t="str">
        <f t="shared" si="50"/>
        <v/>
      </c>
      <c r="L344" s="132" t="str">
        <f>IF('3-定量盤查'!AC349&lt;&gt;"",ROUND('3-定量盤查'!AC349,4),"")</f>
        <v/>
      </c>
      <c r="M344" s="133" t="str">
        <f t="shared" si="51"/>
        <v/>
      </c>
      <c r="N344" s="133" t="str">
        <f t="shared" si="52"/>
        <v/>
      </c>
    </row>
    <row r="345" spans="2:14">
      <c r="B345" s="106" t="str">
        <f>IF('2-定性盤查'!A346&lt;&gt;"",'2-定性盤查'!A346,"")</f>
        <v/>
      </c>
      <c r="C345" s="106" t="str">
        <f>IF('2-定性盤查'!C346&lt;&gt;"",'2-定性盤查'!C346,"")</f>
        <v/>
      </c>
      <c r="D345" s="106" t="str">
        <f>IF('2-定性盤查'!D346&lt;&gt;"",'2-定性盤查'!D346,"")</f>
        <v/>
      </c>
      <c r="E345" s="168"/>
      <c r="F345" s="131" t="str">
        <f t="shared" si="47"/>
        <v/>
      </c>
      <c r="G345" s="172"/>
      <c r="H345" s="56" t="str">
        <f t="shared" si="48"/>
        <v/>
      </c>
      <c r="I345" s="173"/>
      <c r="J345" s="56" t="str">
        <f t="shared" si="49"/>
        <v/>
      </c>
      <c r="K345" s="131" t="str">
        <f t="shared" si="50"/>
        <v/>
      </c>
      <c r="L345" s="132" t="str">
        <f>IF('3-定量盤查'!AC350&lt;&gt;"",ROUND('3-定量盤查'!AC350,4),"")</f>
        <v/>
      </c>
      <c r="M345" s="133" t="str">
        <f t="shared" si="51"/>
        <v/>
      </c>
      <c r="N345" s="133" t="str">
        <f t="shared" si="52"/>
        <v/>
      </c>
    </row>
    <row r="346" spans="2:14">
      <c r="B346" s="106" t="str">
        <f>IF('2-定性盤查'!A347&lt;&gt;"",'2-定性盤查'!A347,"")</f>
        <v/>
      </c>
      <c r="C346" s="106" t="str">
        <f>IF('2-定性盤查'!C347&lt;&gt;"",'2-定性盤查'!C347,"")</f>
        <v/>
      </c>
      <c r="D346" s="106" t="str">
        <f>IF('2-定性盤查'!D347&lt;&gt;"",'2-定性盤查'!D347,"")</f>
        <v/>
      </c>
      <c r="E346" s="168"/>
      <c r="F346" s="131" t="str">
        <f t="shared" si="47"/>
        <v/>
      </c>
      <c r="G346" s="172"/>
      <c r="H346" s="56" t="str">
        <f t="shared" si="48"/>
        <v/>
      </c>
      <c r="I346" s="173"/>
      <c r="J346" s="56" t="str">
        <f t="shared" si="49"/>
        <v/>
      </c>
      <c r="K346" s="131" t="str">
        <f t="shared" si="50"/>
        <v/>
      </c>
      <c r="L346" s="132" t="str">
        <f>IF('3-定量盤查'!AC351&lt;&gt;"",ROUND('3-定量盤查'!AC351,4),"")</f>
        <v/>
      </c>
      <c r="M346" s="133" t="str">
        <f t="shared" si="51"/>
        <v/>
      </c>
      <c r="N346" s="133" t="str">
        <f t="shared" si="52"/>
        <v/>
      </c>
    </row>
    <row r="347" spans="2:14">
      <c r="B347" s="106" t="str">
        <f>IF('2-定性盤查'!A348&lt;&gt;"",'2-定性盤查'!A348,"")</f>
        <v/>
      </c>
      <c r="C347" s="106" t="str">
        <f>IF('2-定性盤查'!C348&lt;&gt;"",'2-定性盤查'!C348,"")</f>
        <v/>
      </c>
      <c r="D347" s="106" t="str">
        <f>IF('2-定性盤查'!D348&lt;&gt;"",'2-定性盤查'!D348,"")</f>
        <v/>
      </c>
      <c r="E347" s="168"/>
      <c r="F347" s="131" t="str">
        <f t="shared" si="47"/>
        <v/>
      </c>
      <c r="G347" s="172"/>
      <c r="H347" s="56" t="str">
        <f t="shared" si="48"/>
        <v/>
      </c>
      <c r="I347" s="173"/>
      <c r="J347" s="56" t="str">
        <f t="shared" si="49"/>
        <v/>
      </c>
      <c r="K347" s="131" t="str">
        <f t="shared" si="50"/>
        <v/>
      </c>
      <c r="L347" s="132" t="str">
        <f>IF('3-定量盤查'!AC352&lt;&gt;"",ROUND('3-定量盤查'!AC352,4),"")</f>
        <v/>
      </c>
      <c r="M347" s="133" t="str">
        <f t="shared" si="51"/>
        <v/>
      </c>
      <c r="N347" s="133" t="str">
        <f t="shared" si="52"/>
        <v/>
      </c>
    </row>
    <row r="348" spans="2:14">
      <c r="B348" s="106" t="str">
        <f>IF('2-定性盤查'!A349&lt;&gt;"",'2-定性盤查'!A349,"")</f>
        <v/>
      </c>
      <c r="C348" s="106" t="str">
        <f>IF('2-定性盤查'!C349&lt;&gt;"",'2-定性盤查'!C349,"")</f>
        <v/>
      </c>
      <c r="D348" s="106" t="str">
        <f>IF('2-定性盤查'!D349&lt;&gt;"",'2-定性盤查'!D349,"")</f>
        <v/>
      </c>
      <c r="E348" s="168"/>
      <c r="F348" s="131" t="str">
        <f t="shared" si="47"/>
        <v/>
      </c>
      <c r="G348" s="172"/>
      <c r="H348" s="56" t="str">
        <f t="shared" si="48"/>
        <v/>
      </c>
      <c r="I348" s="173"/>
      <c r="J348" s="56" t="str">
        <f t="shared" si="49"/>
        <v/>
      </c>
      <c r="K348" s="131" t="str">
        <f t="shared" si="50"/>
        <v/>
      </c>
      <c r="L348" s="132" t="str">
        <f>IF('3-定量盤查'!AC353&lt;&gt;"",ROUND('3-定量盤查'!AC353,4),"")</f>
        <v/>
      </c>
      <c r="M348" s="133" t="str">
        <f t="shared" si="51"/>
        <v/>
      </c>
      <c r="N348" s="133" t="str">
        <f t="shared" si="52"/>
        <v/>
      </c>
    </row>
    <row r="349" spans="2:14">
      <c r="B349" s="106" t="str">
        <f>IF('2-定性盤查'!A350&lt;&gt;"",'2-定性盤查'!A350,"")</f>
        <v/>
      </c>
      <c r="C349" s="106" t="str">
        <f>IF('2-定性盤查'!C350&lt;&gt;"",'2-定性盤查'!C350,"")</f>
        <v/>
      </c>
      <c r="D349" s="106" t="str">
        <f>IF('2-定性盤查'!D350&lt;&gt;"",'2-定性盤查'!D350,"")</f>
        <v/>
      </c>
      <c r="E349" s="168"/>
      <c r="F349" s="131" t="str">
        <f t="shared" si="47"/>
        <v/>
      </c>
      <c r="G349" s="172"/>
      <c r="H349" s="56" t="str">
        <f t="shared" si="48"/>
        <v/>
      </c>
      <c r="I349" s="173"/>
      <c r="J349" s="56" t="str">
        <f t="shared" si="49"/>
        <v/>
      </c>
      <c r="K349" s="131" t="str">
        <f t="shared" si="50"/>
        <v/>
      </c>
      <c r="L349" s="132" t="str">
        <f>IF('3-定量盤查'!AC354&lt;&gt;"",ROUND('3-定量盤查'!AC354,4),"")</f>
        <v/>
      </c>
      <c r="M349" s="133" t="str">
        <f t="shared" si="51"/>
        <v/>
      </c>
      <c r="N349" s="133" t="str">
        <f t="shared" si="52"/>
        <v/>
      </c>
    </row>
    <row r="350" spans="2:14">
      <c r="B350" s="106" t="str">
        <f>IF('2-定性盤查'!A351&lt;&gt;"",'2-定性盤查'!A351,"")</f>
        <v/>
      </c>
      <c r="C350" s="106" t="str">
        <f>IF('2-定性盤查'!C351&lt;&gt;"",'2-定性盤查'!C351,"")</f>
        <v/>
      </c>
      <c r="D350" s="106" t="str">
        <f>IF('2-定性盤查'!D351&lt;&gt;"",'2-定性盤查'!D351,"")</f>
        <v/>
      </c>
      <c r="E350" s="168"/>
      <c r="F350" s="131" t="str">
        <f t="shared" si="47"/>
        <v/>
      </c>
      <c r="G350" s="172"/>
      <c r="H350" s="56" t="str">
        <f t="shared" si="48"/>
        <v/>
      </c>
      <c r="I350" s="173"/>
      <c r="J350" s="56" t="str">
        <f t="shared" si="49"/>
        <v/>
      </c>
      <c r="K350" s="131" t="str">
        <f t="shared" si="50"/>
        <v/>
      </c>
      <c r="L350" s="132" t="str">
        <f>IF('3-定量盤查'!AC355&lt;&gt;"",ROUND('3-定量盤查'!AC355,4),"")</f>
        <v/>
      </c>
      <c r="M350" s="133" t="str">
        <f t="shared" si="51"/>
        <v/>
      </c>
      <c r="N350" s="133" t="str">
        <f t="shared" si="52"/>
        <v/>
      </c>
    </row>
    <row r="351" spans="2:14">
      <c r="B351" s="106" t="str">
        <f>IF('2-定性盤查'!A352&lt;&gt;"",'2-定性盤查'!A352,"")</f>
        <v/>
      </c>
      <c r="C351" s="106" t="str">
        <f>IF('2-定性盤查'!C352&lt;&gt;"",'2-定性盤查'!C352,"")</f>
        <v/>
      </c>
      <c r="D351" s="106" t="str">
        <f>IF('2-定性盤查'!D352&lt;&gt;"",'2-定性盤查'!D352,"")</f>
        <v/>
      </c>
      <c r="E351" s="168"/>
      <c r="F351" s="131" t="str">
        <f t="shared" si="47"/>
        <v/>
      </c>
      <c r="G351" s="172"/>
      <c r="H351" s="56" t="str">
        <f t="shared" si="48"/>
        <v/>
      </c>
      <c r="I351" s="173"/>
      <c r="J351" s="56" t="str">
        <f t="shared" si="49"/>
        <v/>
      </c>
      <c r="K351" s="131" t="str">
        <f t="shared" si="50"/>
        <v/>
      </c>
      <c r="L351" s="132" t="str">
        <f>IF('3-定量盤查'!AC356&lt;&gt;"",ROUND('3-定量盤查'!AC356,4),"")</f>
        <v/>
      </c>
      <c r="M351" s="133" t="str">
        <f t="shared" si="51"/>
        <v/>
      </c>
      <c r="N351" s="133" t="str">
        <f t="shared" si="52"/>
        <v/>
      </c>
    </row>
    <row r="352" spans="2:14">
      <c r="B352" s="106" t="str">
        <f>IF('2-定性盤查'!A353&lt;&gt;"",'2-定性盤查'!A353,"")</f>
        <v/>
      </c>
      <c r="C352" s="106" t="str">
        <f>IF('2-定性盤查'!C353&lt;&gt;"",'2-定性盤查'!C353,"")</f>
        <v/>
      </c>
      <c r="D352" s="106" t="str">
        <f>IF('2-定性盤查'!D353&lt;&gt;"",'2-定性盤查'!D353,"")</f>
        <v/>
      </c>
      <c r="E352" s="168"/>
      <c r="F352" s="131" t="str">
        <f t="shared" si="47"/>
        <v/>
      </c>
      <c r="G352" s="172"/>
      <c r="H352" s="56" t="str">
        <f t="shared" si="48"/>
        <v/>
      </c>
      <c r="I352" s="173"/>
      <c r="J352" s="56" t="str">
        <f t="shared" si="49"/>
        <v/>
      </c>
      <c r="K352" s="131" t="str">
        <f t="shared" si="50"/>
        <v/>
      </c>
      <c r="L352" s="132" t="str">
        <f>IF('3-定量盤查'!AC357&lt;&gt;"",ROUND('3-定量盤查'!AC357,4),"")</f>
        <v/>
      </c>
      <c r="M352" s="133" t="str">
        <f t="shared" si="51"/>
        <v/>
      </c>
      <c r="N352" s="133" t="str">
        <f t="shared" si="52"/>
        <v/>
      </c>
    </row>
    <row r="353" spans="2:14">
      <c r="B353" s="106" t="str">
        <f>IF('2-定性盤查'!A354&lt;&gt;"",'2-定性盤查'!A354,"")</f>
        <v/>
      </c>
      <c r="C353" s="106" t="str">
        <f>IF('2-定性盤查'!C354&lt;&gt;"",'2-定性盤查'!C354,"")</f>
        <v/>
      </c>
      <c r="D353" s="106" t="str">
        <f>IF('2-定性盤查'!D354&lt;&gt;"",'2-定性盤查'!D354,"")</f>
        <v/>
      </c>
      <c r="E353" s="168"/>
      <c r="F353" s="131" t="str">
        <f t="shared" si="47"/>
        <v/>
      </c>
      <c r="G353" s="172"/>
      <c r="H353" s="56" t="str">
        <f t="shared" si="48"/>
        <v/>
      </c>
      <c r="I353" s="173"/>
      <c r="J353" s="56" t="str">
        <f t="shared" si="49"/>
        <v/>
      </c>
      <c r="K353" s="131" t="str">
        <f t="shared" si="50"/>
        <v/>
      </c>
      <c r="L353" s="132" t="str">
        <f>IF('3-定量盤查'!AC358&lt;&gt;"",ROUND('3-定量盤查'!AC358,4),"")</f>
        <v/>
      </c>
      <c r="M353" s="133" t="str">
        <f t="shared" si="51"/>
        <v/>
      </c>
      <c r="N353" s="133" t="str">
        <f t="shared" si="52"/>
        <v/>
      </c>
    </row>
    <row r="354" spans="2:14">
      <c r="B354" s="106" t="str">
        <f>IF('2-定性盤查'!A355&lt;&gt;"",'2-定性盤查'!A355,"")</f>
        <v/>
      </c>
      <c r="C354" s="106" t="str">
        <f>IF('2-定性盤查'!C355&lt;&gt;"",'2-定性盤查'!C355,"")</f>
        <v/>
      </c>
      <c r="D354" s="106" t="str">
        <f>IF('2-定性盤查'!D355&lt;&gt;"",'2-定性盤查'!D355,"")</f>
        <v/>
      </c>
      <c r="E354" s="168"/>
      <c r="F354" s="131" t="str">
        <f t="shared" si="47"/>
        <v/>
      </c>
      <c r="G354" s="172"/>
      <c r="H354" s="56" t="str">
        <f t="shared" si="48"/>
        <v/>
      </c>
      <c r="I354" s="173"/>
      <c r="J354" s="56" t="str">
        <f t="shared" si="49"/>
        <v/>
      </c>
      <c r="K354" s="131" t="str">
        <f t="shared" si="50"/>
        <v/>
      </c>
      <c r="L354" s="132" t="str">
        <f>IF('3-定量盤查'!AC359&lt;&gt;"",ROUND('3-定量盤查'!AC359,4),"")</f>
        <v/>
      </c>
      <c r="M354" s="133" t="str">
        <f t="shared" si="51"/>
        <v/>
      </c>
      <c r="N354" s="133" t="str">
        <f t="shared" si="52"/>
        <v/>
      </c>
    </row>
    <row r="355" spans="2:14">
      <c r="B355" s="106" t="str">
        <f>IF('2-定性盤查'!A356&lt;&gt;"",'2-定性盤查'!A356,"")</f>
        <v/>
      </c>
      <c r="C355" s="106" t="str">
        <f>IF('2-定性盤查'!C356&lt;&gt;"",'2-定性盤查'!C356,"")</f>
        <v/>
      </c>
      <c r="D355" s="106" t="str">
        <f>IF('2-定性盤查'!D356&lt;&gt;"",'2-定性盤查'!D356,"")</f>
        <v/>
      </c>
      <c r="E355" s="168"/>
      <c r="F355" s="131" t="str">
        <f t="shared" si="47"/>
        <v/>
      </c>
      <c r="G355" s="172"/>
      <c r="H355" s="56" t="str">
        <f t="shared" si="48"/>
        <v/>
      </c>
      <c r="I355" s="173"/>
      <c r="J355" s="56" t="str">
        <f t="shared" si="49"/>
        <v/>
      </c>
      <c r="K355" s="131" t="str">
        <f t="shared" si="50"/>
        <v/>
      </c>
      <c r="L355" s="132" t="str">
        <f>IF('3-定量盤查'!AC360&lt;&gt;"",ROUND('3-定量盤查'!AC360,4),"")</f>
        <v/>
      </c>
      <c r="M355" s="133" t="str">
        <f t="shared" si="51"/>
        <v/>
      </c>
      <c r="N355" s="133" t="str">
        <f t="shared" si="52"/>
        <v/>
      </c>
    </row>
    <row r="356" spans="2:14">
      <c r="B356" s="106" t="str">
        <f>IF('2-定性盤查'!A357&lt;&gt;"",'2-定性盤查'!A357,"")</f>
        <v/>
      </c>
      <c r="C356" s="106" t="str">
        <f>IF('2-定性盤查'!C357&lt;&gt;"",'2-定性盤查'!C357,"")</f>
        <v/>
      </c>
      <c r="D356" s="106" t="str">
        <f>IF('2-定性盤查'!D357&lt;&gt;"",'2-定性盤查'!D357,"")</f>
        <v/>
      </c>
      <c r="E356" s="168"/>
      <c r="F356" s="131" t="str">
        <f t="shared" si="47"/>
        <v/>
      </c>
      <c r="G356" s="172"/>
      <c r="H356" s="56" t="str">
        <f t="shared" si="48"/>
        <v/>
      </c>
      <c r="I356" s="173"/>
      <c r="J356" s="56" t="str">
        <f t="shared" si="49"/>
        <v/>
      </c>
      <c r="K356" s="131" t="str">
        <f t="shared" si="50"/>
        <v/>
      </c>
      <c r="L356" s="132" t="str">
        <f>IF('3-定量盤查'!AC361&lt;&gt;"",ROUND('3-定量盤查'!AC361,4),"")</f>
        <v/>
      </c>
      <c r="M356" s="133" t="str">
        <f t="shared" si="51"/>
        <v/>
      </c>
      <c r="N356" s="133" t="str">
        <f t="shared" si="52"/>
        <v/>
      </c>
    </row>
    <row r="357" spans="2:14">
      <c r="B357" s="106" t="str">
        <f>IF('2-定性盤查'!A358&lt;&gt;"",'2-定性盤查'!A358,"")</f>
        <v/>
      </c>
      <c r="C357" s="106" t="str">
        <f>IF('2-定性盤查'!C358&lt;&gt;"",'2-定性盤查'!C358,"")</f>
        <v/>
      </c>
      <c r="D357" s="106" t="str">
        <f>IF('2-定性盤查'!D358&lt;&gt;"",'2-定性盤查'!D358,"")</f>
        <v/>
      </c>
      <c r="E357" s="168"/>
      <c r="F357" s="131" t="str">
        <f t="shared" si="47"/>
        <v/>
      </c>
      <c r="G357" s="172"/>
      <c r="H357" s="56" t="str">
        <f t="shared" si="48"/>
        <v/>
      </c>
      <c r="I357" s="173"/>
      <c r="J357" s="56" t="str">
        <f t="shared" si="49"/>
        <v/>
      </c>
      <c r="K357" s="131" t="str">
        <f t="shared" si="50"/>
        <v/>
      </c>
      <c r="L357" s="132" t="str">
        <f>IF('3-定量盤查'!AC362&lt;&gt;"",ROUND('3-定量盤查'!AC362,4),"")</f>
        <v/>
      </c>
      <c r="M357" s="133" t="str">
        <f t="shared" si="51"/>
        <v/>
      </c>
      <c r="N357" s="133" t="str">
        <f t="shared" si="52"/>
        <v/>
      </c>
    </row>
    <row r="358" spans="2:14">
      <c r="B358" s="106" t="str">
        <f>IF('2-定性盤查'!A359&lt;&gt;"",'2-定性盤查'!A359,"")</f>
        <v/>
      </c>
      <c r="C358" s="106" t="str">
        <f>IF('2-定性盤查'!C359&lt;&gt;"",'2-定性盤查'!C359,"")</f>
        <v/>
      </c>
      <c r="D358" s="106" t="str">
        <f>IF('2-定性盤查'!D359&lt;&gt;"",'2-定性盤查'!D359,"")</f>
        <v/>
      </c>
      <c r="E358" s="168"/>
      <c r="F358" s="131" t="str">
        <f t="shared" si="47"/>
        <v/>
      </c>
      <c r="G358" s="172"/>
      <c r="H358" s="56" t="str">
        <f t="shared" si="48"/>
        <v/>
      </c>
      <c r="I358" s="173"/>
      <c r="J358" s="56" t="str">
        <f t="shared" si="49"/>
        <v/>
      </c>
      <c r="K358" s="131" t="str">
        <f t="shared" si="50"/>
        <v/>
      </c>
      <c r="L358" s="132" t="str">
        <f>IF('3-定量盤查'!AC363&lt;&gt;"",ROUND('3-定量盤查'!AC363,4),"")</f>
        <v/>
      </c>
      <c r="M358" s="133" t="str">
        <f t="shared" si="51"/>
        <v/>
      </c>
      <c r="N358" s="133" t="str">
        <f t="shared" si="52"/>
        <v/>
      </c>
    </row>
    <row r="359" spans="2:14">
      <c r="B359" s="106" t="str">
        <f>IF('2-定性盤查'!A360&lt;&gt;"",'2-定性盤查'!A360,"")</f>
        <v/>
      </c>
      <c r="C359" s="106" t="str">
        <f>IF('2-定性盤查'!C360&lt;&gt;"",'2-定性盤查'!C360,"")</f>
        <v/>
      </c>
      <c r="D359" s="106" t="str">
        <f>IF('2-定性盤查'!D360&lt;&gt;"",'2-定性盤查'!D360,"")</f>
        <v/>
      </c>
      <c r="E359" s="168"/>
      <c r="F359" s="131" t="str">
        <f t="shared" si="47"/>
        <v/>
      </c>
      <c r="G359" s="172"/>
      <c r="H359" s="56" t="str">
        <f t="shared" si="48"/>
        <v/>
      </c>
      <c r="I359" s="173"/>
      <c r="J359" s="56" t="str">
        <f t="shared" si="49"/>
        <v/>
      </c>
      <c r="K359" s="131" t="str">
        <f t="shared" si="50"/>
        <v/>
      </c>
      <c r="L359" s="132" t="str">
        <f>IF('3-定量盤查'!AC364&lt;&gt;"",ROUND('3-定量盤查'!AC364,4),"")</f>
        <v/>
      </c>
      <c r="M359" s="133" t="str">
        <f t="shared" si="51"/>
        <v/>
      </c>
      <c r="N359" s="133" t="str">
        <f t="shared" si="52"/>
        <v/>
      </c>
    </row>
    <row r="360" spans="2:14">
      <c r="B360" s="106" t="str">
        <f>IF('2-定性盤查'!A361&lt;&gt;"",'2-定性盤查'!A361,"")</f>
        <v/>
      </c>
      <c r="C360" s="106" t="str">
        <f>IF('2-定性盤查'!C361&lt;&gt;"",'2-定性盤查'!C361,"")</f>
        <v/>
      </c>
      <c r="D360" s="106" t="str">
        <f>IF('2-定性盤查'!D361&lt;&gt;"",'2-定性盤查'!D361,"")</f>
        <v/>
      </c>
      <c r="E360" s="168"/>
      <c r="F360" s="131" t="str">
        <f t="shared" si="47"/>
        <v/>
      </c>
      <c r="G360" s="172"/>
      <c r="H360" s="56" t="str">
        <f t="shared" si="48"/>
        <v/>
      </c>
      <c r="I360" s="173"/>
      <c r="J360" s="56" t="str">
        <f t="shared" si="49"/>
        <v/>
      </c>
      <c r="K360" s="131" t="str">
        <f t="shared" si="50"/>
        <v/>
      </c>
      <c r="L360" s="132" t="str">
        <f>IF('3-定量盤查'!AC365&lt;&gt;"",ROUND('3-定量盤查'!AC365,4),"")</f>
        <v/>
      </c>
      <c r="M360" s="133" t="str">
        <f t="shared" si="51"/>
        <v/>
      </c>
      <c r="N360" s="133" t="str">
        <f t="shared" si="52"/>
        <v/>
      </c>
    </row>
    <row r="361" spans="2:14">
      <c r="B361" s="106" t="str">
        <f>IF('2-定性盤查'!A362&lt;&gt;"",'2-定性盤查'!A362,"")</f>
        <v/>
      </c>
      <c r="C361" s="106" t="str">
        <f>IF('2-定性盤查'!C362&lt;&gt;"",'2-定性盤查'!C362,"")</f>
        <v/>
      </c>
      <c r="D361" s="106" t="str">
        <f>IF('2-定性盤查'!D362&lt;&gt;"",'2-定性盤查'!D362,"")</f>
        <v/>
      </c>
      <c r="E361" s="168"/>
      <c r="F361" s="131" t="str">
        <f t="shared" si="47"/>
        <v/>
      </c>
      <c r="G361" s="172"/>
      <c r="H361" s="56" t="str">
        <f t="shared" si="48"/>
        <v/>
      </c>
      <c r="I361" s="173"/>
      <c r="J361" s="56" t="str">
        <f t="shared" si="49"/>
        <v/>
      </c>
      <c r="K361" s="131" t="str">
        <f t="shared" si="50"/>
        <v/>
      </c>
      <c r="L361" s="132" t="str">
        <f>IF('3-定量盤查'!AC366&lt;&gt;"",ROUND('3-定量盤查'!AC366,4),"")</f>
        <v/>
      </c>
      <c r="M361" s="133" t="str">
        <f t="shared" si="51"/>
        <v/>
      </c>
      <c r="N361" s="133" t="str">
        <f t="shared" si="52"/>
        <v/>
      </c>
    </row>
    <row r="362" spans="2:14">
      <c r="B362" s="106" t="str">
        <f>IF('2-定性盤查'!A363&lt;&gt;"",'2-定性盤查'!A363,"")</f>
        <v/>
      </c>
      <c r="C362" s="106" t="str">
        <f>IF('2-定性盤查'!C363&lt;&gt;"",'2-定性盤查'!C363,"")</f>
        <v/>
      </c>
      <c r="D362" s="106" t="str">
        <f>IF('2-定性盤查'!D363&lt;&gt;"",'2-定性盤查'!D363,"")</f>
        <v/>
      </c>
      <c r="E362" s="168"/>
      <c r="F362" s="131" t="str">
        <f t="shared" si="47"/>
        <v/>
      </c>
      <c r="G362" s="172"/>
      <c r="H362" s="56" t="str">
        <f t="shared" si="48"/>
        <v/>
      </c>
      <c r="I362" s="173"/>
      <c r="J362" s="56" t="str">
        <f t="shared" si="49"/>
        <v/>
      </c>
      <c r="K362" s="131" t="str">
        <f t="shared" si="50"/>
        <v/>
      </c>
      <c r="L362" s="132" t="str">
        <f>IF('3-定量盤查'!AC367&lt;&gt;"",ROUND('3-定量盤查'!AC367,4),"")</f>
        <v/>
      </c>
      <c r="M362" s="133" t="str">
        <f t="shared" si="51"/>
        <v/>
      </c>
      <c r="N362" s="133" t="str">
        <f t="shared" si="52"/>
        <v/>
      </c>
    </row>
    <row r="363" spans="2:14">
      <c r="B363" s="106" t="str">
        <f>IF('2-定性盤查'!A364&lt;&gt;"",'2-定性盤查'!A364,"")</f>
        <v/>
      </c>
      <c r="C363" s="106" t="str">
        <f>IF('2-定性盤查'!C364&lt;&gt;"",'2-定性盤查'!C364,"")</f>
        <v/>
      </c>
      <c r="D363" s="106" t="str">
        <f>IF('2-定性盤查'!D364&lt;&gt;"",'2-定性盤查'!D364,"")</f>
        <v/>
      </c>
      <c r="E363" s="168"/>
      <c r="F363" s="131" t="str">
        <f t="shared" si="47"/>
        <v/>
      </c>
      <c r="G363" s="172"/>
      <c r="H363" s="56" t="str">
        <f t="shared" si="48"/>
        <v/>
      </c>
      <c r="I363" s="173"/>
      <c r="J363" s="56" t="str">
        <f t="shared" si="49"/>
        <v/>
      </c>
      <c r="K363" s="131" t="str">
        <f t="shared" si="50"/>
        <v/>
      </c>
      <c r="L363" s="132" t="str">
        <f>IF('3-定量盤查'!AC368&lt;&gt;"",ROUND('3-定量盤查'!AC368,4),"")</f>
        <v/>
      </c>
      <c r="M363" s="133" t="str">
        <f t="shared" si="51"/>
        <v/>
      </c>
      <c r="N363" s="133" t="str">
        <f t="shared" si="52"/>
        <v/>
      </c>
    </row>
    <row r="364" spans="2:14">
      <c r="B364" s="106" t="str">
        <f>IF('2-定性盤查'!A365&lt;&gt;"",'2-定性盤查'!A365,"")</f>
        <v/>
      </c>
      <c r="C364" s="106" t="str">
        <f>IF('2-定性盤查'!C365&lt;&gt;"",'2-定性盤查'!C365,"")</f>
        <v/>
      </c>
      <c r="D364" s="106" t="str">
        <f>IF('2-定性盤查'!D365&lt;&gt;"",'2-定性盤查'!D365,"")</f>
        <v/>
      </c>
      <c r="E364" s="168"/>
      <c r="F364" s="131" t="str">
        <f t="shared" si="47"/>
        <v/>
      </c>
      <c r="G364" s="172"/>
      <c r="H364" s="56" t="str">
        <f t="shared" si="48"/>
        <v/>
      </c>
      <c r="I364" s="173"/>
      <c r="J364" s="56" t="str">
        <f t="shared" si="49"/>
        <v/>
      </c>
      <c r="K364" s="131" t="str">
        <f t="shared" si="50"/>
        <v/>
      </c>
      <c r="L364" s="132" t="str">
        <f>IF('3-定量盤查'!AC369&lt;&gt;"",ROUND('3-定量盤查'!AC369,4),"")</f>
        <v/>
      </c>
      <c r="M364" s="133" t="str">
        <f t="shared" si="51"/>
        <v/>
      </c>
      <c r="N364" s="133" t="str">
        <f t="shared" si="52"/>
        <v/>
      </c>
    </row>
    <row r="365" spans="2:14">
      <c r="B365" s="106" t="str">
        <f>IF('2-定性盤查'!A366&lt;&gt;"",'2-定性盤查'!A366,"")</f>
        <v/>
      </c>
      <c r="C365" s="106" t="str">
        <f>IF('2-定性盤查'!C366&lt;&gt;"",'2-定性盤查'!C366,"")</f>
        <v/>
      </c>
      <c r="D365" s="106" t="str">
        <f>IF('2-定性盤查'!D366&lt;&gt;"",'2-定性盤查'!D366,"")</f>
        <v/>
      </c>
      <c r="E365" s="168"/>
      <c r="F365" s="131" t="str">
        <f t="shared" si="47"/>
        <v/>
      </c>
      <c r="G365" s="172"/>
      <c r="H365" s="56" t="str">
        <f t="shared" si="48"/>
        <v/>
      </c>
      <c r="I365" s="173"/>
      <c r="J365" s="56" t="str">
        <f t="shared" si="49"/>
        <v/>
      </c>
      <c r="K365" s="131" t="str">
        <f t="shared" si="50"/>
        <v/>
      </c>
      <c r="L365" s="132" t="str">
        <f>IF('3-定量盤查'!AC370&lt;&gt;"",ROUND('3-定量盤查'!AC370,4),"")</f>
        <v/>
      </c>
      <c r="M365" s="133" t="str">
        <f t="shared" si="51"/>
        <v/>
      </c>
      <c r="N365" s="133" t="str">
        <f t="shared" si="52"/>
        <v/>
      </c>
    </row>
    <row r="366" spans="2:14">
      <c r="B366" s="106" t="str">
        <f>IF('2-定性盤查'!A367&lt;&gt;"",'2-定性盤查'!A367,"")</f>
        <v/>
      </c>
      <c r="C366" s="106" t="str">
        <f>IF('2-定性盤查'!C367&lt;&gt;"",'2-定性盤查'!C367,"")</f>
        <v/>
      </c>
      <c r="D366" s="106" t="str">
        <f>IF('2-定性盤查'!D367&lt;&gt;"",'2-定性盤查'!D367,"")</f>
        <v/>
      </c>
      <c r="E366" s="168"/>
      <c r="F366" s="131" t="str">
        <f t="shared" si="47"/>
        <v/>
      </c>
      <c r="G366" s="172"/>
      <c r="H366" s="56" t="str">
        <f t="shared" si="48"/>
        <v/>
      </c>
      <c r="I366" s="173"/>
      <c r="J366" s="56" t="str">
        <f t="shared" si="49"/>
        <v/>
      </c>
      <c r="K366" s="131" t="str">
        <f t="shared" si="50"/>
        <v/>
      </c>
      <c r="L366" s="132" t="str">
        <f>IF('3-定量盤查'!AC371&lt;&gt;"",ROUND('3-定量盤查'!AC371,4),"")</f>
        <v/>
      </c>
      <c r="M366" s="133" t="str">
        <f t="shared" si="51"/>
        <v/>
      </c>
      <c r="N366" s="133" t="str">
        <f t="shared" si="52"/>
        <v/>
      </c>
    </row>
    <row r="367" spans="2:14">
      <c r="B367" s="106" t="str">
        <f>IF('2-定性盤查'!A368&lt;&gt;"",'2-定性盤查'!A368,"")</f>
        <v/>
      </c>
      <c r="C367" s="106" t="str">
        <f>IF('2-定性盤查'!C368&lt;&gt;"",'2-定性盤查'!C368,"")</f>
        <v/>
      </c>
      <c r="D367" s="106" t="str">
        <f>IF('2-定性盤查'!D368&lt;&gt;"",'2-定性盤查'!D368,"")</f>
        <v/>
      </c>
      <c r="E367" s="168"/>
      <c r="F367" s="131" t="str">
        <f t="shared" si="47"/>
        <v/>
      </c>
      <c r="G367" s="172"/>
      <c r="H367" s="56" t="str">
        <f t="shared" si="48"/>
        <v/>
      </c>
      <c r="I367" s="173"/>
      <c r="J367" s="56" t="str">
        <f t="shared" si="49"/>
        <v/>
      </c>
      <c r="K367" s="131" t="str">
        <f t="shared" si="50"/>
        <v/>
      </c>
      <c r="L367" s="132" t="str">
        <f>IF('3-定量盤查'!AC372&lt;&gt;"",ROUND('3-定量盤查'!AC372,4),"")</f>
        <v/>
      </c>
      <c r="M367" s="133" t="str">
        <f t="shared" si="51"/>
        <v/>
      </c>
      <c r="N367" s="133" t="str">
        <f t="shared" si="52"/>
        <v/>
      </c>
    </row>
    <row r="368" spans="2:14">
      <c r="B368" s="106" t="str">
        <f>IF('2-定性盤查'!A369&lt;&gt;"",'2-定性盤查'!A369,"")</f>
        <v/>
      </c>
      <c r="C368" s="106" t="str">
        <f>IF('2-定性盤查'!C369&lt;&gt;"",'2-定性盤查'!C369,"")</f>
        <v/>
      </c>
      <c r="D368" s="106" t="str">
        <f>IF('2-定性盤查'!D369&lt;&gt;"",'2-定性盤查'!D369,"")</f>
        <v/>
      </c>
      <c r="E368" s="168"/>
      <c r="F368" s="131" t="str">
        <f t="shared" si="47"/>
        <v/>
      </c>
      <c r="G368" s="172"/>
      <c r="H368" s="56" t="str">
        <f t="shared" si="48"/>
        <v/>
      </c>
      <c r="I368" s="173"/>
      <c r="J368" s="56" t="str">
        <f t="shared" si="49"/>
        <v/>
      </c>
      <c r="K368" s="131" t="str">
        <f t="shared" si="50"/>
        <v/>
      </c>
      <c r="L368" s="132" t="str">
        <f>IF('3-定量盤查'!AC373&lt;&gt;"",ROUND('3-定量盤查'!AC373,4),"")</f>
        <v/>
      </c>
      <c r="M368" s="133" t="str">
        <f t="shared" si="51"/>
        <v/>
      </c>
      <c r="N368" s="133" t="str">
        <f t="shared" si="52"/>
        <v/>
      </c>
    </row>
    <row r="369" spans="2:14">
      <c r="B369" s="106" t="str">
        <f>IF('2-定性盤查'!A370&lt;&gt;"",'2-定性盤查'!A370,"")</f>
        <v/>
      </c>
      <c r="C369" s="106" t="str">
        <f>IF('2-定性盤查'!C370&lt;&gt;"",'2-定性盤查'!C370,"")</f>
        <v/>
      </c>
      <c r="D369" s="106" t="str">
        <f>IF('2-定性盤查'!D370&lt;&gt;"",'2-定性盤查'!D370,"")</f>
        <v/>
      </c>
      <c r="E369" s="168"/>
      <c r="F369" s="131" t="str">
        <f t="shared" si="47"/>
        <v/>
      </c>
      <c r="G369" s="172"/>
      <c r="H369" s="56" t="str">
        <f t="shared" si="48"/>
        <v/>
      </c>
      <c r="I369" s="173"/>
      <c r="J369" s="56" t="str">
        <f t="shared" si="49"/>
        <v/>
      </c>
      <c r="K369" s="131" t="str">
        <f t="shared" si="50"/>
        <v/>
      </c>
      <c r="L369" s="132" t="str">
        <f>IF('3-定量盤查'!AC374&lt;&gt;"",ROUND('3-定量盤查'!AC374,4),"")</f>
        <v/>
      </c>
      <c r="M369" s="133" t="str">
        <f t="shared" si="51"/>
        <v/>
      </c>
      <c r="N369" s="133" t="str">
        <f t="shared" si="52"/>
        <v/>
      </c>
    </row>
    <row r="370" spans="2:14">
      <c r="B370" s="106" t="str">
        <f>IF('2-定性盤查'!A371&lt;&gt;"",'2-定性盤查'!A371,"")</f>
        <v/>
      </c>
      <c r="C370" s="106" t="str">
        <f>IF('2-定性盤查'!C371&lt;&gt;"",'2-定性盤查'!C371,"")</f>
        <v/>
      </c>
      <c r="D370" s="106" t="str">
        <f>IF('2-定性盤查'!D371&lt;&gt;"",'2-定性盤查'!D371,"")</f>
        <v/>
      </c>
      <c r="E370" s="168"/>
      <c r="F370" s="131" t="str">
        <f t="shared" si="47"/>
        <v/>
      </c>
      <c r="G370" s="172"/>
      <c r="H370" s="56" t="str">
        <f t="shared" si="48"/>
        <v/>
      </c>
      <c r="I370" s="173"/>
      <c r="J370" s="56" t="str">
        <f t="shared" si="49"/>
        <v/>
      </c>
      <c r="K370" s="131" t="str">
        <f t="shared" si="50"/>
        <v/>
      </c>
      <c r="L370" s="132" t="str">
        <f>IF('3-定量盤查'!AC375&lt;&gt;"",ROUND('3-定量盤查'!AC375,4),"")</f>
        <v/>
      </c>
      <c r="M370" s="133" t="str">
        <f t="shared" si="51"/>
        <v/>
      </c>
      <c r="N370" s="133" t="str">
        <f t="shared" si="52"/>
        <v/>
      </c>
    </row>
    <row r="371" spans="2:14">
      <c r="B371" s="106" t="str">
        <f>IF('2-定性盤查'!A372&lt;&gt;"",'2-定性盤查'!A372,"")</f>
        <v/>
      </c>
      <c r="C371" s="106" t="str">
        <f>IF('2-定性盤查'!C372&lt;&gt;"",'2-定性盤查'!C372,"")</f>
        <v/>
      </c>
      <c r="D371" s="106" t="str">
        <f>IF('2-定性盤查'!D372&lt;&gt;"",'2-定性盤查'!D372,"")</f>
        <v/>
      </c>
      <c r="E371" s="168"/>
      <c r="F371" s="131" t="str">
        <f t="shared" si="47"/>
        <v/>
      </c>
      <c r="G371" s="172"/>
      <c r="H371" s="56" t="str">
        <f t="shared" si="48"/>
        <v/>
      </c>
      <c r="I371" s="173"/>
      <c r="J371" s="56" t="str">
        <f t="shared" si="49"/>
        <v/>
      </c>
      <c r="K371" s="131" t="str">
        <f t="shared" si="50"/>
        <v/>
      </c>
      <c r="L371" s="132" t="str">
        <f>IF('3-定量盤查'!AC376&lt;&gt;"",ROUND('3-定量盤查'!AC376,4),"")</f>
        <v/>
      </c>
      <c r="M371" s="133" t="str">
        <f t="shared" si="51"/>
        <v/>
      </c>
      <c r="N371" s="133" t="str">
        <f t="shared" si="52"/>
        <v/>
      </c>
    </row>
    <row r="372" spans="2:14">
      <c r="B372" s="106" t="str">
        <f>IF('2-定性盤查'!A373&lt;&gt;"",'2-定性盤查'!A373,"")</f>
        <v/>
      </c>
      <c r="C372" s="106" t="str">
        <f>IF('2-定性盤查'!C373&lt;&gt;"",'2-定性盤查'!C373,"")</f>
        <v/>
      </c>
      <c r="D372" s="106" t="str">
        <f>IF('2-定性盤查'!D373&lt;&gt;"",'2-定性盤查'!D373,"")</f>
        <v/>
      </c>
      <c r="E372" s="168"/>
      <c r="F372" s="131" t="str">
        <f t="shared" si="47"/>
        <v/>
      </c>
      <c r="G372" s="172"/>
      <c r="H372" s="56" t="str">
        <f t="shared" si="48"/>
        <v/>
      </c>
      <c r="I372" s="173"/>
      <c r="J372" s="56" t="str">
        <f t="shared" si="49"/>
        <v/>
      </c>
      <c r="K372" s="131" t="str">
        <f t="shared" si="50"/>
        <v/>
      </c>
      <c r="L372" s="132" t="str">
        <f>IF('3-定量盤查'!AC377&lt;&gt;"",ROUND('3-定量盤查'!AC377,4),"")</f>
        <v/>
      </c>
      <c r="M372" s="133" t="str">
        <f t="shared" si="51"/>
        <v/>
      </c>
      <c r="N372" s="133" t="str">
        <f t="shared" si="52"/>
        <v/>
      </c>
    </row>
    <row r="373" spans="2:14">
      <c r="B373" s="106" t="str">
        <f>IF('2-定性盤查'!A374&lt;&gt;"",'2-定性盤查'!A374,"")</f>
        <v/>
      </c>
      <c r="C373" s="106" t="str">
        <f>IF('2-定性盤查'!C374&lt;&gt;"",'2-定性盤查'!C374,"")</f>
        <v/>
      </c>
      <c r="D373" s="106" t="str">
        <f>IF('2-定性盤查'!D374&lt;&gt;"",'2-定性盤查'!D374,"")</f>
        <v/>
      </c>
      <c r="E373" s="168"/>
      <c r="F373" s="131" t="str">
        <f t="shared" si="47"/>
        <v/>
      </c>
      <c r="G373" s="172"/>
      <c r="H373" s="56" t="str">
        <f t="shared" si="48"/>
        <v/>
      </c>
      <c r="I373" s="173"/>
      <c r="J373" s="56" t="str">
        <f t="shared" si="49"/>
        <v/>
      </c>
      <c r="K373" s="131" t="str">
        <f t="shared" si="50"/>
        <v/>
      </c>
      <c r="L373" s="132" t="str">
        <f>IF('3-定量盤查'!AC378&lt;&gt;"",ROUND('3-定量盤查'!AC378,4),"")</f>
        <v/>
      </c>
      <c r="M373" s="133" t="str">
        <f t="shared" si="51"/>
        <v/>
      </c>
      <c r="N373" s="133" t="str">
        <f t="shared" si="52"/>
        <v/>
      </c>
    </row>
    <row r="374" spans="2:14">
      <c r="B374" s="106" t="str">
        <f>IF('2-定性盤查'!A375&lt;&gt;"",'2-定性盤查'!A375,"")</f>
        <v/>
      </c>
      <c r="C374" s="106" t="str">
        <f>IF('2-定性盤查'!C375&lt;&gt;"",'2-定性盤查'!C375,"")</f>
        <v/>
      </c>
      <c r="D374" s="106" t="str">
        <f>IF('2-定性盤查'!D375&lt;&gt;"",'2-定性盤查'!D375,"")</f>
        <v/>
      </c>
      <c r="E374" s="168"/>
      <c r="F374" s="131" t="str">
        <f t="shared" si="47"/>
        <v/>
      </c>
      <c r="G374" s="172"/>
      <c r="H374" s="56" t="str">
        <f t="shared" si="48"/>
        <v/>
      </c>
      <c r="I374" s="173"/>
      <c r="J374" s="56" t="str">
        <f t="shared" si="49"/>
        <v/>
      </c>
      <c r="K374" s="131" t="str">
        <f t="shared" si="50"/>
        <v/>
      </c>
      <c r="L374" s="132" t="str">
        <f>IF('3-定量盤查'!AC379&lt;&gt;"",ROUND('3-定量盤查'!AC379,4),"")</f>
        <v/>
      </c>
      <c r="M374" s="133" t="str">
        <f t="shared" si="51"/>
        <v/>
      </c>
      <c r="N374" s="133" t="str">
        <f t="shared" si="52"/>
        <v/>
      </c>
    </row>
    <row r="375" spans="2:14">
      <c r="B375" s="106" t="str">
        <f>IF('2-定性盤查'!A376&lt;&gt;"",'2-定性盤查'!A376,"")</f>
        <v/>
      </c>
      <c r="C375" s="106" t="str">
        <f>IF('2-定性盤查'!C376&lt;&gt;"",'2-定性盤查'!C376,"")</f>
        <v/>
      </c>
      <c r="D375" s="106" t="str">
        <f>IF('2-定性盤查'!D376&lt;&gt;"",'2-定性盤查'!D376,"")</f>
        <v/>
      </c>
      <c r="E375" s="168"/>
      <c r="F375" s="131" t="str">
        <f t="shared" si="47"/>
        <v/>
      </c>
      <c r="G375" s="172"/>
      <c r="H375" s="56" t="str">
        <f t="shared" si="48"/>
        <v/>
      </c>
      <c r="I375" s="173"/>
      <c r="J375" s="56" t="str">
        <f t="shared" si="49"/>
        <v/>
      </c>
      <c r="K375" s="131" t="str">
        <f t="shared" si="50"/>
        <v/>
      </c>
      <c r="L375" s="132" t="str">
        <f>IF('3-定量盤查'!AC380&lt;&gt;"",ROUND('3-定量盤查'!AC380,4),"")</f>
        <v/>
      </c>
      <c r="M375" s="133" t="str">
        <f t="shared" si="51"/>
        <v/>
      </c>
      <c r="N375" s="133" t="str">
        <f t="shared" si="52"/>
        <v/>
      </c>
    </row>
    <row r="376" spans="2:14">
      <c r="B376" s="106" t="str">
        <f>IF('2-定性盤查'!A377&lt;&gt;"",'2-定性盤查'!A377,"")</f>
        <v/>
      </c>
      <c r="C376" s="106" t="str">
        <f>IF('2-定性盤查'!C377&lt;&gt;"",'2-定性盤查'!C377,"")</f>
        <v/>
      </c>
      <c r="D376" s="106" t="str">
        <f>IF('2-定性盤查'!D377&lt;&gt;"",'2-定性盤查'!D377,"")</f>
        <v/>
      </c>
      <c r="E376" s="168"/>
      <c r="F376" s="131" t="str">
        <f t="shared" si="47"/>
        <v/>
      </c>
      <c r="G376" s="172"/>
      <c r="H376" s="56" t="str">
        <f t="shared" si="48"/>
        <v/>
      </c>
      <c r="I376" s="173"/>
      <c r="J376" s="56" t="str">
        <f t="shared" si="49"/>
        <v/>
      </c>
      <c r="K376" s="131" t="str">
        <f t="shared" si="50"/>
        <v/>
      </c>
      <c r="L376" s="132" t="str">
        <f>IF('3-定量盤查'!AC381&lt;&gt;"",ROUND('3-定量盤查'!AC381,4),"")</f>
        <v/>
      </c>
      <c r="M376" s="133" t="str">
        <f t="shared" si="51"/>
        <v/>
      </c>
      <c r="N376" s="133" t="str">
        <f t="shared" si="52"/>
        <v/>
      </c>
    </row>
    <row r="377" spans="2:14">
      <c r="B377" s="106" t="str">
        <f>IF('2-定性盤查'!A378&lt;&gt;"",'2-定性盤查'!A378,"")</f>
        <v/>
      </c>
      <c r="C377" s="106" t="str">
        <f>IF('2-定性盤查'!C378&lt;&gt;"",'2-定性盤查'!C378,"")</f>
        <v/>
      </c>
      <c r="D377" s="106" t="str">
        <f>IF('2-定性盤查'!D378&lt;&gt;"",'2-定性盤查'!D378,"")</f>
        <v/>
      </c>
      <c r="E377" s="168"/>
      <c r="F377" s="131" t="str">
        <f t="shared" si="47"/>
        <v/>
      </c>
      <c r="G377" s="172"/>
      <c r="H377" s="56" t="str">
        <f t="shared" si="48"/>
        <v/>
      </c>
      <c r="I377" s="173"/>
      <c r="J377" s="56" t="str">
        <f t="shared" si="49"/>
        <v/>
      </c>
      <c r="K377" s="131" t="str">
        <f t="shared" si="50"/>
        <v/>
      </c>
      <c r="L377" s="132" t="str">
        <f>IF('3-定量盤查'!AC382&lt;&gt;"",ROUND('3-定量盤查'!AC382,4),"")</f>
        <v/>
      </c>
      <c r="M377" s="133" t="str">
        <f t="shared" si="51"/>
        <v/>
      </c>
      <c r="N377" s="133" t="str">
        <f t="shared" si="52"/>
        <v/>
      </c>
    </row>
    <row r="378" spans="2:14">
      <c r="B378" s="106" t="str">
        <f>IF('2-定性盤查'!A379&lt;&gt;"",'2-定性盤查'!A379,"")</f>
        <v/>
      </c>
      <c r="C378" s="106" t="str">
        <f>IF('2-定性盤查'!C379&lt;&gt;"",'2-定性盤查'!C379,"")</f>
        <v/>
      </c>
      <c r="D378" s="106" t="str">
        <f>IF('2-定性盤查'!D379&lt;&gt;"",'2-定性盤查'!D379,"")</f>
        <v/>
      </c>
      <c r="E378" s="168"/>
      <c r="F378" s="131" t="str">
        <f t="shared" si="47"/>
        <v/>
      </c>
      <c r="G378" s="172"/>
      <c r="H378" s="56" t="str">
        <f t="shared" si="48"/>
        <v/>
      </c>
      <c r="I378" s="173"/>
      <c r="J378" s="56" t="str">
        <f t="shared" si="49"/>
        <v/>
      </c>
      <c r="K378" s="131" t="str">
        <f t="shared" si="50"/>
        <v/>
      </c>
      <c r="L378" s="132" t="str">
        <f>IF('3-定量盤查'!AC383&lt;&gt;"",ROUND('3-定量盤查'!AC383,4),"")</f>
        <v/>
      </c>
      <c r="M378" s="133" t="str">
        <f t="shared" si="51"/>
        <v/>
      </c>
      <c r="N378" s="133" t="str">
        <f t="shared" si="52"/>
        <v/>
      </c>
    </row>
    <row r="379" spans="2:14">
      <c r="B379" s="106" t="str">
        <f>IF('2-定性盤查'!A380&lt;&gt;"",'2-定性盤查'!A380,"")</f>
        <v/>
      </c>
      <c r="C379" s="106" t="str">
        <f>IF('2-定性盤查'!C380&lt;&gt;"",'2-定性盤查'!C380,"")</f>
        <v/>
      </c>
      <c r="D379" s="106" t="str">
        <f>IF('2-定性盤查'!D380&lt;&gt;"",'2-定性盤查'!D380,"")</f>
        <v/>
      </c>
      <c r="E379" s="168"/>
      <c r="F379" s="131" t="str">
        <f t="shared" si="47"/>
        <v/>
      </c>
      <c r="G379" s="172"/>
      <c r="H379" s="56" t="str">
        <f t="shared" si="48"/>
        <v/>
      </c>
      <c r="I379" s="173"/>
      <c r="J379" s="56" t="str">
        <f t="shared" si="49"/>
        <v/>
      </c>
      <c r="K379" s="131" t="str">
        <f t="shared" si="50"/>
        <v/>
      </c>
      <c r="L379" s="132" t="str">
        <f>IF('3-定量盤查'!AC384&lt;&gt;"",ROUND('3-定量盤查'!AC384,4),"")</f>
        <v/>
      </c>
      <c r="M379" s="133" t="str">
        <f t="shared" si="51"/>
        <v/>
      </c>
      <c r="N379" s="133" t="str">
        <f t="shared" si="52"/>
        <v/>
      </c>
    </row>
    <row r="380" spans="2:14">
      <c r="B380" s="106" t="str">
        <f>IF('2-定性盤查'!A381&lt;&gt;"",'2-定性盤查'!A381,"")</f>
        <v/>
      </c>
      <c r="C380" s="106" t="str">
        <f>IF('2-定性盤查'!C381&lt;&gt;"",'2-定性盤查'!C381,"")</f>
        <v/>
      </c>
      <c r="D380" s="106" t="str">
        <f>IF('2-定性盤查'!D381&lt;&gt;"",'2-定性盤查'!D381,"")</f>
        <v/>
      </c>
      <c r="E380" s="168"/>
      <c r="F380" s="131" t="str">
        <f t="shared" si="47"/>
        <v/>
      </c>
      <c r="G380" s="172"/>
      <c r="H380" s="56" t="str">
        <f t="shared" si="48"/>
        <v/>
      </c>
      <c r="I380" s="173"/>
      <c r="J380" s="56" t="str">
        <f t="shared" si="49"/>
        <v/>
      </c>
      <c r="K380" s="131" t="str">
        <f t="shared" si="50"/>
        <v/>
      </c>
      <c r="L380" s="132" t="str">
        <f>IF('3-定量盤查'!AC385&lt;&gt;"",ROUND('3-定量盤查'!AC385,4),"")</f>
        <v/>
      </c>
      <c r="M380" s="133" t="str">
        <f t="shared" si="51"/>
        <v/>
      </c>
      <c r="N380" s="133" t="str">
        <f t="shared" si="52"/>
        <v/>
      </c>
    </row>
    <row r="381" spans="2:14">
      <c r="B381" s="106" t="str">
        <f>IF('2-定性盤查'!A382&lt;&gt;"",'2-定性盤查'!A382,"")</f>
        <v/>
      </c>
      <c r="C381" s="106" t="str">
        <f>IF('2-定性盤查'!C382&lt;&gt;"",'2-定性盤查'!C382,"")</f>
        <v/>
      </c>
      <c r="D381" s="106" t="str">
        <f>IF('2-定性盤查'!D382&lt;&gt;"",'2-定性盤查'!D382,"")</f>
        <v/>
      </c>
      <c r="E381" s="168"/>
      <c r="F381" s="131" t="str">
        <f t="shared" si="47"/>
        <v/>
      </c>
      <c r="G381" s="172"/>
      <c r="H381" s="56" t="str">
        <f t="shared" si="48"/>
        <v/>
      </c>
      <c r="I381" s="173"/>
      <c r="J381" s="56" t="str">
        <f t="shared" si="49"/>
        <v/>
      </c>
      <c r="K381" s="131" t="str">
        <f t="shared" si="50"/>
        <v/>
      </c>
      <c r="L381" s="132" t="str">
        <f>IF('3-定量盤查'!AC386&lt;&gt;"",ROUND('3-定量盤查'!AC386,4),"")</f>
        <v/>
      </c>
      <c r="M381" s="133" t="str">
        <f t="shared" si="51"/>
        <v/>
      </c>
      <c r="N381" s="133" t="str">
        <f t="shared" si="52"/>
        <v/>
      </c>
    </row>
    <row r="382" spans="2:14">
      <c r="B382" s="106" t="str">
        <f>IF('2-定性盤查'!A383&lt;&gt;"",'2-定性盤查'!A383,"")</f>
        <v/>
      </c>
      <c r="C382" s="106" t="str">
        <f>IF('2-定性盤查'!C383&lt;&gt;"",'2-定性盤查'!C383,"")</f>
        <v/>
      </c>
      <c r="D382" s="106" t="str">
        <f>IF('2-定性盤查'!D383&lt;&gt;"",'2-定性盤查'!D383,"")</f>
        <v/>
      </c>
      <c r="E382" s="168"/>
      <c r="F382" s="131" t="str">
        <f t="shared" si="47"/>
        <v/>
      </c>
      <c r="G382" s="172"/>
      <c r="H382" s="56" t="str">
        <f t="shared" si="48"/>
        <v/>
      </c>
      <c r="I382" s="173"/>
      <c r="J382" s="56" t="str">
        <f t="shared" si="49"/>
        <v/>
      </c>
      <c r="K382" s="131" t="str">
        <f t="shared" si="50"/>
        <v/>
      </c>
      <c r="L382" s="132" t="str">
        <f>IF('3-定量盤查'!AC387&lt;&gt;"",ROUND('3-定量盤查'!AC387,4),"")</f>
        <v/>
      </c>
      <c r="M382" s="133" t="str">
        <f t="shared" si="51"/>
        <v/>
      </c>
      <c r="N382" s="133" t="str">
        <f t="shared" si="52"/>
        <v/>
      </c>
    </row>
    <row r="383" spans="2:14">
      <c r="B383" s="106" t="str">
        <f>IF('2-定性盤查'!A384&lt;&gt;"",'2-定性盤查'!A384,"")</f>
        <v/>
      </c>
      <c r="C383" s="106" t="str">
        <f>IF('2-定性盤查'!C384&lt;&gt;"",'2-定性盤查'!C384,"")</f>
        <v/>
      </c>
      <c r="D383" s="106" t="str">
        <f>IF('2-定性盤查'!D384&lt;&gt;"",'2-定性盤查'!D384,"")</f>
        <v/>
      </c>
      <c r="E383" s="168"/>
      <c r="F383" s="131" t="str">
        <f t="shared" si="47"/>
        <v/>
      </c>
      <c r="G383" s="172"/>
      <c r="H383" s="56" t="str">
        <f t="shared" si="48"/>
        <v/>
      </c>
      <c r="I383" s="173"/>
      <c r="J383" s="56" t="str">
        <f t="shared" si="49"/>
        <v/>
      </c>
      <c r="K383" s="131" t="str">
        <f t="shared" si="50"/>
        <v/>
      </c>
      <c r="L383" s="132" t="str">
        <f>IF('3-定量盤查'!AC388&lt;&gt;"",ROUND('3-定量盤查'!AC388,4),"")</f>
        <v/>
      </c>
      <c r="M383" s="133" t="str">
        <f t="shared" si="51"/>
        <v/>
      </c>
      <c r="N383" s="133" t="str">
        <f t="shared" si="52"/>
        <v/>
      </c>
    </row>
    <row r="384" spans="2:14">
      <c r="B384" s="106" t="str">
        <f>IF('2-定性盤查'!A385&lt;&gt;"",'2-定性盤查'!A385,"")</f>
        <v/>
      </c>
      <c r="C384" s="106" t="str">
        <f>IF('2-定性盤查'!C385&lt;&gt;"",'2-定性盤查'!C385,"")</f>
        <v/>
      </c>
      <c r="D384" s="106" t="str">
        <f>IF('2-定性盤查'!D385&lt;&gt;"",'2-定性盤查'!D385,"")</f>
        <v/>
      </c>
      <c r="E384" s="168"/>
      <c r="F384" s="131" t="str">
        <f t="shared" si="47"/>
        <v/>
      </c>
      <c r="G384" s="172"/>
      <c r="H384" s="56" t="str">
        <f t="shared" si="48"/>
        <v/>
      </c>
      <c r="I384" s="173"/>
      <c r="J384" s="56" t="str">
        <f t="shared" si="49"/>
        <v/>
      </c>
      <c r="K384" s="131" t="str">
        <f t="shared" si="50"/>
        <v/>
      </c>
      <c r="L384" s="132" t="str">
        <f>IF('3-定量盤查'!AC389&lt;&gt;"",ROUND('3-定量盤查'!AC389,4),"")</f>
        <v/>
      </c>
      <c r="M384" s="133" t="str">
        <f t="shared" si="51"/>
        <v/>
      </c>
      <c r="N384" s="133" t="str">
        <f t="shared" si="52"/>
        <v/>
      </c>
    </row>
    <row r="385" spans="2:14">
      <c r="B385" s="106" t="str">
        <f>IF('2-定性盤查'!A386&lt;&gt;"",'2-定性盤查'!A386,"")</f>
        <v/>
      </c>
      <c r="C385" s="106" t="str">
        <f>IF('2-定性盤查'!C386&lt;&gt;"",'2-定性盤查'!C386,"")</f>
        <v/>
      </c>
      <c r="D385" s="106" t="str">
        <f>IF('2-定性盤查'!D386&lt;&gt;"",'2-定性盤查'!D386,"")</f>
        <v/>
      </c>
      <c r="E385" s="168"/>
      <c r="F385" s="131" t="str">
        <f t="shared" si="47"/>
        <v/>
      </c>
      <c r="G385" s="172"/>
      <c r="H385" s="56" t="str">
        <f t="shared" si="48"/>
        <v/>
      </c>
      <c r="I385" s="173"/>
      <c r="J385" s="56" t="str">
        <f t="shared" si="49"/>
        <v/>
      </c>
      <c r="K385" s="131" t="str">
        <f t="shared" si="50"/>
        <v/>
      </c>
      <c r="L385" s="132" t="str">
        <f>IF('3-定量盤查'!AC390&lt;&gt;"",ROUND('3-定量盤查'!AC390,4),"")</f>
        <v/>
      </c>
      <c r="M385" s="133" t="str">
        <f t="shared" si="51"/>
        <v/>
      </c>
      <c r="N385" s="133" t="str">
        <f t="shared" si="52"/>
        <v/>
      </c>
    </row>
    <row r="386" spans="2:14">
      <c r="B386" s="106" t="str">
        <f>IF('2-定性盤查'!A387&lt;&gt;"",'2-定性盤查'!A387,"")</f>
        <v/>
      </c>
      <c r="C386" s="106" t="str">
        <f>IF('2-定性盤查'!C387&lt;&gt;"",'2-定性盤查'!C387,"")</f>
        <v/>
      </c>
      <c r="D386" s="106" t="str">
        <f>IF('2-定性盤查'!D387&lt;&gt;"",'2-定性盤查'!D387,"")</f>
        <v/>
      </c>
      <c r="E386" s="168"/>
      <c r="F386" s="131" t="str">
        <f t="shared" si="47"/>
        <v/>
      </c>
      <c r="G386" s="172"/>
      <c r="H386" s="56" t="str">
        <f t="shared" si="48"/>
        <v/>
      </c>
      <c r="I386" s="173"/>
      <c r="J386" s="56" t="str">
        <f t="shared" si="49"/>
        <v/>
      </c>
      <c r="K386" s="131" t="str">
        <f t="shared" si="50"/>
        <v/>
      </c>
      <c r="L386" s="132" t="str">
        <f>IF('3-定量盤查'!AC391&lt;&gt;"",ROUND('3-定量盤查'!AC391,4),"")</f>
        <v/>
      </c>
      <c r="M386" s="133" t="str">
        <f t="shared" si="51"/>
        <v/>
      </c>
      <c r="N386" s="133" t="str">
        <f t="shared" si="52"/>
        <v/>
      </c>
    </row>
    <row r="387" spans="2:14">
      <c r="B387" s="106" t="str">
        <f>IF('2-定性盤查'!A388&lt;&gt;"",'2-定性盤查'!A388,"")</f>
        <v/>
      </c>
      <c r="C387" s="106" t="str">
        <f>IF('2-定性盤查'!C388&lt;&gt;"",'2-定性盤查'!C388,"")</f>
        <v/>
      </c>
      <c r="D387" s="106" t="str">
        <f>IF('2-定性盤查'!D388&lt;&gt;"",'2-定性盤查'!D388,"")</f>
        <v/>
      </c>
      <c r="E387" s="168"/>
      <c r="F387" s="131" t="str">
        <f t="shared" si="47"/>
        <v/>
      </c>
      <c r="G387" s="172"/>
      <c r="H387" s="56" t="str">
        <f t="shared" si="48"/>
        <v/>
      </c>
      <c r="I387" s="173"/>
      <c r="J387" s="56" t="str">
        <f t="shared" si="49"/>
        <v/>
      </c>
      <c r="K387" s="131" t="str">
        <f t="shared" si="50"/>
        <v/>
      </c>
      <c r="L387" s="132" t="str">
        <f>IF('3-定量盤查'!AC392&lt;&gt;"",ROUND('3-定量盤查'!AC392,4),"")</f>
        <v/>
      </c>
      <c r="M387" s="133" t="str">
        <f t="shared" si="51"/>
        <v/>
      </c>
      <c r="N387" s="133" t="str">
        <f t="shared" si="52"/>
        <v/>
      </c>
    </row>
    <row r="388" spans="2:14">
      <c r="B388" s="106" t="str">
        <f>IF('2-定性盤查'!A389&lt;&gt;"",'2-定性盤查'!A389,"")</f>
        <v/>
      </c>
      <c r="C388" s="106" t="str">
        <f>IF('2-定性盤查'!C389&lt;&gt;"",'2-定性盤查'!C389,"")</f>
        <v/>
      </c>
      <c r="D388" s="106" t="str">
        <f>IF('2-定性盤查'!D389&lt;&gt;"",'2-定性盤查'!D389,"")</f>
        <v/>
      </c>
      <c r="E388" s="168"/>
      <c r="F388" s="131" t="str">
        <f t="shared" si="47"/>
        <v/>
      </c>
      <c r="G388" s="172"/>
      <c r="H388" s="56" t="str">
        <f t="shared" si="48"/>
        <v/>
      </c>
      <c r="I388" s="173"/>
      <c r="J388" s="56" t="str">
        <f t="shared" si="49"/>
        <v/>
      </c>
      <c r="K388" s="131" t="str">
        <f t="shared" si="50"/>
        <v/>
      </c>
      <c r="L388" s="132" t="str">
        <f>IF('3-定量盤查'!AC393&lt;&gt;"",ROUND('3-定量盤查'!AC393,4),"")</f>
        <v/>
      </c>
      <c r="M388" s="133" t="str">
        <f t="shared" si="51"/>
        <v/>
      </c>
      <c r="N388" s="133" t="str">
        <f t="shared" si="52"/>
        <v/>
      </c>
    </row>
    <row r="389" spans="2:14">
      <c r="B389" s="106" t="str">
        <f>IF('2-定性盤查'!A390&lt;&gt;"",'2-定性盤查'!A390,"")</f>
        <v/>
      </c>
      <c r="C389" s="106" t="str">
        <f>IF('2-定性盤查'!C390&lt;&gt;"",'2-定性盤查'!C390,"")</f>
        <v/>
      </c>
      <c r="D389" s="106" t="str">
        <f>IF('2-定性盤查'!D390&lt;&gt;"",'2-定性盤查'!D390,"")</f>
        <v/>
      </c>
      <c r="E389" s="168"/>
      <c r="F389" s="131" t="str">
        <f t="shared" si="47"/>
        <v/>
      </c>
      <c r="G389" s="172"/>
      <c r="H389" s="56" t="str">
        <f t="shared" si="48"/>
        <v/>
      </c>
      <c r="I389" s="173"/>
      <c r="J389" s="56" t="str">
        <f t="shared" si="49"/>
        <v/>
      </c>
      <c r="K389" s="131" t="str">
        <f t="shared" si="50"/>
        <v/>
      </c>
      <c r="L389" s="132" t="str">
        <f>IF('3-定量盤查'!AC394&lt;&gt;"",ROUND('3-定量盤查'!AC394,4),"")</f>
        <v/>
      </c>
      <c r="M389" s="133" t="str">
        <f t="shared" si="51"/>
        <v/>
      </c>
      <c r="N389" s="133" t="str">
        <f t="shared" si="52"/>
        <v/>
      </c>
    </row>
    <row r="390" spans="2:14">
      <c r="B390" s="106" t="str">
        <f>IF('2-定性盤查'!A391&lt;&gt;"",'2-定性盤查'!A391,"")</f>
        <v/>
      </c>
      <c r="C390" s="106" t="str">
        <f>IF('2-定性盤查'!C391&lt;&gt;"",'2-定性盤查'!C391,"")</f>
        <v/>
      </c>
      <c r="D390" s="106" t="str">
        <f>IF('2-定性盤查'!D391&lt;&gt;"",'2-定性盤查'!D391,"")</f>
        <v/>
      </c>
      <c r="E390" s="168"/>
      <c r="F390" s="131" t="str">
        <f t="shared" si="47"/>
        <v/>
      </c>
      <c r="G390" s="172"/>
      <c r="H390" s="56" t="str">
        <f t="shared" si="48"/>
        <v/>
      </c>
      <c r="I390" s="173"/>
      <c r="J390" s="56" t="str">
        <f t="shared" si="49"/>
        <v/>
      </c>
      <c r="K390" s="131" t="str">
        <f t="shared" si="50"/>
        <v/>
      </c>
      <c r="L390" s="132" t="str">
        <f>IF('3-定量盤查'!AC395&lt;&gt;"",ROUND('3-定量盤查'!AC395,4),"")</f>
        <v/>
      </c>
      <c r="M390" s="133" t="str">
        <f t="shared" si="51"/>
        <v/>
      </c>
      <c r="N390" s="133" t="str">
        <f t="shared" si="52"/>
        <v/>
      </c>
    </row>
    <row r="391" spans="2:14">
      <c r="B391" s="106" t="str">
        <f>IF('2-定性盤查'!A392&lt;&gt;"",'2-定性盤查'!A392,"")</f>
        <v/>
      </c>
      <c r="C391" s="106" t="str">
        <f>IF('2-定性盤查'!C392&lt;&gt;"",'2-定性盤查'!C392,"")</f>
        <v/>
      </c>
      <c r="D391" s="106" t="str">
        <f>IF('2-定性盤查'!D392&lt;&gt;"",'2-定性盤查'!D392,"")</f>
        <v/>
      </c>
      <c r="E391" s="168"/>
      <c r="F391" s="131" t="str">
        <f t="shared" si="47"/>
        <v/>
      </c>
      <c r="G391" s="172"/>
      <c r="H391" s="56" t="str">
        <f t="shared" si="48"/>
        <v/>
      </c>
      <c r="I391" s="173"/>
      <c r="J391" s="56" t="str">
        <f t="shared" si="49"/>
        <v/>
      </c>
      <c r="K391" s="131" t="str">
        <f t="shared" si="50"/>
        <v/>
      </c>
      <c r="L391" s="132" t="str">
        <f>IF('3-定量盤查'!AC396&lt;&gt;"",ROUND('3-定量盤查'!AC396,4),"")</f>
        <v/>
      </c>
      <c r="M391" s="133" t="str">
        <f t="shared" si="51"/>
        <v/>
      </c>
      <c r="N391" s="133" t="str">
        <f t="shared" si="52"/>
        <v/>
      </c>
    </row>
    <row r="392" spans="2:14">
      <c r="B392" s="106" t="str">
        <f>IF('2-定性盤查'!A393&lt;&gt;"",'2-定性盤查'!A393,"")</f>
        <v/>
      </c>
      <c r="C392" s="106" t="str">
        <f>IF('2-定性盤查'!C393&lt;&gt;"",'2-定性盤查'!C393,"")</f>
        <v/>
      </c>
      <c r="D392" s="106" t="str">
        <f>IF('2-定性盤查'!D393&lt;&gt;"",'2-定性盤查'!D393,"")</f>
        <v/>
      </c>
      <c r="E392" s="168"/>
      <c r="F392" s="131" t="str">
        <f t="shared" si="47"/>
        <v/>
      </c>
      <c r="G392" s="172"/>
      <c r="H392" s="56" t="str">
        <f t="shared" si="48"/>
        <v/>
      </c>
      <c r="I392" s="173"/>
      <c r="J392" s="56" t="str">
        <f t="shared" si="49"/>
        <v/>
      </c>
      <c r="K392" s="131" t="str">
        <f t="shared" si="50"/>
        <v/>
      </c>
      <c r="L392" s="132" t="str">
        <f>IF('3-定量盤查'!AC397&lt;&gt;"",ROUND('3-定量盤查'!AC397,4),"")</f>
        <v/>
      </c>
      <c r="M392" s="133" t="str">
        <f t="shared" si="51"/>
        <v/>
      </c>
      <c r="N392" s="133" t="str">
        <f t="shared" si="52"/>
        <v/>
      </c>
    </row>
    <row r="393" spans="2:14">
      <c r="B393" s="106" t="str">
        <f>IF('2-定性盤查'!A394&lt;&gt;"",'2-定性盤查'!A394,"")</f>
        <v/>
      </c>
      <c r="C393" s="106" t="str">
        <f>IF('2-定性盤查'!C394&lt;&gt;"",'2-定性盤查'!C394,"")</f>
        <v/>
      </c>
      <c r="D393" s="106" t="str">
        <f>IF('2-定性盤查'!D394&lt;&gt;"",'2-定性盤查'!D394,"")</f>
        <v/>
      </c>
      <c r="E393" s="168"/>
      <c r="F393" s="131" t="str">
        <f t="shared" si="47"/>
        <v/>
      </c>
      <c r="G393" s="172"/>
      <c r="H393" s="56" t="str">
        <f t="shared" si="48"/>
        <v/>
      </c>
      <c r="I393" s="173"/>
      <c r="J393" s="56" t="str">
        <f t="shared" si="49"/>
        <v/>
      </c>
      <c r="K393" s="131" t="str">
        <f t="shared" si="50"/>
        <v/>
      </c>
      <c r="L393" s="132" t="str">
        <f>IF('3-定量盤查'!AC398&lt;&gt;"",ROUND('3-定量盤查'!AC398,4),"")</f>
        <v/>
      </c>
      <c r="M393" s="133" t="str">
        <f t="shared" si="51"/>
        <v/>
      </c>
      <c r="N393" s="133" t="str">
        <f t="shared" si="52"/>
        <v/>
      </c>
    </row>
    <row r="394" spans="2:14">
      <c r="B394" s="106" t="str">
        <f>IF('2-定性盤查'!A395&lt;&gt;"",'2-定性盤查'!A395,"")</f>
        <v/>
      </c>
      <c r="C394" s="106" t="str">
        <f>IF('2-定性盤查'!C395&lt;&gt;"",'2-定性盤查'!C395,"")</f>
        <v/>
      </c>
      <c r="D394" s="106" t="str">
        <f>IF('2-定性盤查'!D395&lt;&gt;"",'2-定性盤查'!D395,"")</f>
        <v/>
      </c>
      <c r="E394" s="168"/>
      <c r="F394" s="131" t="str">
        <f t="shared" ref="F394:F457" si="53">IF(E394&lt;&gt;"",IF(E394="連續量測",1,IF(E394="定期(間歇)量測",2,IF(E394="財務會計推估",3,IF(E394="自行評估",3,"0")))),"")</f>
        <v/>
      </c>
      <c r="G394" s="172"/>
      <c r="H394" s="56" t="str">
        <f t="shared" ref="H394:H457" si="54">IF(G394&lt;&gt;"",IF(G394="(1)有進行外部校正或有多組數據茲佐證者",1,IF(G394="(2)有進行內部校正或經過會計簽證等証明者",2,IF(G394="(3)未進行儀器校正或未進行紀錄彙整者",3,"0"))),"")</f>
        <v/>
      </c>
      <c r="I394" s="173"/>
      <c r="J394" s="56" t="str">
        <f t="shared" ref="J394:J457" si="55">IF(I394="1自廠發展係數/質量平衡所得係數",1,IF(I394="2同製程/設備經驗係數",1,IF(I394="3製造廠提供係數",2,IF(I394="4區域排放係數",2,IF(I394="5國家排放係數",3,IF(I394="6國際排放係數",3,""))))))</f>
        <v/>
      </c>
      <c r="K394" s="131" t="str">
        <f t="shared" ref="K394:K457" si="56">IF(D394&lt;&gt;"",F394*H394*J394,"")</f>
        <v/>
      </c>
      <c r="L394" s="132" t="str">
        <f>IF('3-定量盤查'!AC399&lt;&gt;"",ROUND('3-定量盤查'!AC399,4),"")</f>
        <v/>
      </c>
      <c r="M394" s="133" t="str">
        <f t="shared" ref="M394:M457" si="57">IF(K394="","",IF(K394&lt;10,"1",IF(19&gt;K394,"2",IF(K394&gt;=27,"3","-"))))</f>
        <v/>
      </c>
      <c r="N394" s="133" t="str">
        <f t="shared" ref="N394:N457" si="58">IF(K394="","",IF(L394="","",ROUND(K394*L394,2)))</f>
        <v/>
      </c>
    </row>
    <row r="395" spans="2:14">
      <c r="B395" s="106" t="str">
        <f>IF('2-定性盤查'!A396&lt;&gt;"",'2-定性盤查'!A396,"")</f>
        <v/>
      </c>
      <c r="C395" s="106" t="str">
        <f>IF('2-定性盤查'!C396&lt;&gt;"",'2-定性盤查'!C396,"")</f>
        <v/>
      </c>
      <c r="D395" s="106" t="str">
        <f>IF('2-定性盤查'!D396&lt;&gt;"",'2-定性盤查'!D396,"")</f>
        <v/>
      </c>
      <c r="E395" s="168"/>
      <c r="F395" s="131" t="str">
        <f t="shared" si="53"/>
        <v/>
      </c>
      <c r="G395" s="172"/>
      <c r="H395" s="56" t="str">
        <f t="shared" si="54"/>
        <v/>
      </c>
      <c r="I395" s="173"/>
      <c r="J395" s="56" t="str">
        <f t="shared" si="55"/>
        <v/>
      </c>
      <c r="K395" s="131" t="str">
        <f t="shared" si="56"/>
        <v/>
      </c>
      <c r="L395" s="132" t="str">
        <f>IF('3-定量盤查'!AC400&lt;&gt;"",ROUND('3-定量盤查'!AC400,4),"")</f>
        <v/>
      </c>
      <c r="M395" s="133" t="str">
        <f t="shared" si="57"/>
        <v/>
      </c>
      <c r="N395" s="133" t="str">
        <f t="shared" si="58"/>
        <v/>
      </c>
    </row>
    <row r="396" spans="2:14">
      <c r="B396" s="106" t="str">
        <f>IF('2-定性盤查'!A397&lt;&gt;"",'2-定性盤查'!A397,"")</f>
        <v/>
      </c>
      <c r="C396" s="106" t="str">
        <f>IF('2-定性盤查'!C397&lt;&gt;"",'2-定性盤查'!C397,"")</f>
        <v/>
      </c>
      <c r="D396" s="106" t="str">
        <f>IF('2-定性盤查'!D397&lt;&gt;"",'2-定性盤查'!D397,"")</f>
        <v/>
      </c>
      <c r="E396" s="168"/>
      <c r="F396" s="131" t="str">
        <f t="shared" si="53"/>
        <v/>
      </c>
      <c r="G396" s="172"/>
      <c r="H396" s="56" t="str">
        <f t="shared" si="54"/>
        <v/>
      </c>
      <c r="I396" s="173"/>
      <c r="J396" s="56" t="str">
        <f t="shared" si="55"/>
        <v/>
      </c>
      <c r="K396" s="131" t="str">
        <f t="shared" si="56"/>
        <v/>
      </c>
      <c r="L396" s="132" t="str">
        <f>IF('3-定量盤查'!AC401&lt;&gt;"",ROUND('3-定量盤查'!AC401,4),"")</f>
        <v/>
      </c>
      <c r="M396" s="133" t="str">
        <f t="shared" si="57"/>
        <v/>
      </c>
      <c r="N396" s="133" t="str">
        <f t="shared" si="58"/>
        <v/>
      </c>
    </row>
    <row r="397" spans="2:14">
      <c r="B397" s="106" t="str">
        <f>IF('2-定性盤查'!A398&lt;&gt;"",'2-定性盤查'!A398,"")</f>
        <v/>
      </c>
      <c r="C397" s="106" t="str">
        <f>IF('2-定性盤查'!C398&lt;&gt;"",'2-定性盤查'!C398,"")</f>
        <v/>
      </c>
      <c r="D397" s="106" t="str">
        <f>IF('2-定性盤查'!D398&lt;&gt;"",'2-定性盤查'!D398,"")</f>
        <v/>
      </c>
      <c r="E397" s="168"/>
      <c r="F397" s="131" t="str">
        <f t="shared" si="53"/>
        <v/>
      </c>
      <c r="G397" s="172"/>
      <c r="H397" s="56" t="str">
        <f t="shared" si="54"/>
        <v/>
      </c>
      <c r="I397" s="173"/>
      <c r="J397" s="56" t="str">
        <f t="shared" si="55"/>
        <v/>
      </c>
      <c r="K397" s="131" t="str">
        <f t="shared" si="56"/>
        <v/>
      </c>
      <c r="L397" s="132" t="str">
        <f>IF('3-定量盤查'!AC402&lt;&gt;"",ROUND('3-定量盤查'!AC402,4),"")</f>
        <v/>
      </c>
      <c r="M397" s="133" t="str">
        <f t="shared" si="57"/>
        <v/>
      </c>
      <c r="N397" s="133" t="str">
        <f t="shared" si="58"/>
        <v/>
      </c>
    </row>
    <row r="398" spans="2:14">
      <c r="B398" s="106" t="str">
        <f>IF('2-定性盤查'!A399&lt;&gt;"",'2-定性盤查'!A399,"")</f>
        <v/>
      </c>
      <c r="C398" s="106" t="str">
        <f>IF('2-定性盤查'!C399&lt;&gt;"",'2-定性盤查'!C399,"")</f>
        <v/>
      </c>
      <c r="D398" s="106" t="str">
        <f>IF('2-定性盤查'!D399&lt;&gt;"",'2-定性盤查'!D399,"")</f>
        <v/>
      </c>
      <c r="E398" s="168"/>
      <c r="F398" s="131" t="str">
        <f t="shared" si="53"/>
        <v/>
      </c>
      <c r="G398" s="172"/>
      <c r="H398" s="56" t="str">
        <f t="shared" si="54"/>
        <v/>
      </c>
      <c r="I398" s="173"/>
      <c r="J398" s="56" t="str">
        <f t="shared" si="55"/>
        <v/>
      </c>
      <c r="K398" s="131" t="str">
        <f t="shared" si="56"/>
        <v/>
      </c>
      <c r="L398" s="132" t="str">
        <f>IF('3-定量盤查'!AC403&lt;&gt;"",ROUND('3-定量盤查'!AC403,4),"")</f>
        <v/>
      </c>
      <c r="M398" s="133" t="str">
        <f t="shared" si="57"/>
        <v/>
      </c>
      <c r="N398" s="133" t="str">
        <f t="shared" si="58"/>
        <v/>
      </c>
    </row>
    <row r="399" spans="2:14">
      <c r="B399" s="106" t="str">
        <f>IF('2-定性盤查'!A400&lt;&gt;"",'2-定性盤查'!A400,"")</f>
        <v/>
      </c>
      <c r="C399" s="106" t="str">
        <f>IF('2-定性盤查'!C400&lt;&gt;"",'2-定性盤查'!C400,"")</f>
        <v/>
      </c>
      <c r="D399" s="106" t="str">
        <f>IF('2-定性盤查'!D400&lt;&gt;"",'2-定性盤查'!D400,"")</f>
        <v/>
      </c>
      <c r="E399" s="168"/>
      <c r="F399" s="131" t="str">
        <f t="shared" si="53"/>
        <v/>
      </c>
      <c r="G399" s="172"/>
      <c r="H399" s="56" t="str">
        <f t="shared" si="54"/>
        <v/>
      </c>
      <c r="I399" s="173"/>
      <c r="J399" s="56" t="str">
        <f t="shared" si="55"/>
        <v/>
      </c>
      <c r="K399" s="131" t="str">
        <f t="shared" si="56"/>
        <v/>
      </c>
      <c r="L399" s="132" t="str">
        <f>IF('3-定量盤查'!AC404&lt;&gt;"",ROUND('3-定量盤查'!AC404,4),"")</f>
        <v/>
      </c>
      <c r="M399" s="133" t="str">
        <f t="shared" si="57"/>
        <v/>
      </c>
      <c r="N399" s="133" t="str">
        <f t="shared" si="58"/>
        <v/>
      </c>
    </row>
    <row r="400" spans="2:14">
      <c r="B400" s="106" t="str">
        <f>IF('2-定性盤查'!A401&lt;&gt;"",'2-定性盤查'!A401,"")</f>
        <v/>
      </c>
      <c r="C400" s="106" t="str">
        <f>IF('2-定性盤查'!C401&lt;&gt;"",'2-定性盤查'!C401,"")</f>
        <v/>
      </c>
      <c r="D400" s="106" t="str">
        <f>IF('2-定性盤查'!D401&lt;&gt;"",'2-定性盤查'!D401,"")</f>
        <v/>
      </c>
      <c r="E400" s="168"/>
      <c r="F400" s="131" t="str">
        <f t="shared" si="53"/>
        <v/>
      </c>
      <c r="G400" s="172"/>
      <c r="H400" s="56" t="str">
        <f t="shared" si="54"/>
        <v/>
      </c>
      <c r="I400" s="173"/>
      <c r="J400" s="56" t="str">
        <f t="shared" si="55"/>
        <v/>
      </c>
      <c r="K400" s="131" t="str">
        <f t="shared" si="56"/>
        <v/>
      </c>
      <c r="L400" s="132" t="str">
        <f>IF('3-定量盤查'!AC405&lt;&gt;"",ROUND('3-定量盤查'!AC405,4),"")</f>
        <v/>
      </c>
      <c r="M400" s="133" t="str">
        <f t="shared" si="57"/>
        <v/>
      </c>
      <c r="N400" s="133" t="str">
        <f t="shared" si="58"/>
        <v/>
      </c>
    </row>
    <row r="401" spans="2:14">
      <c r="B401" s="106" t="str">
        <f>IF('2-定性盤查'!A402&lt;&gt;"",'2-定性盤查'!A402,"")</f>
        <v/>
      </c>
      <c r="C401" s="106" t="str">
        <f>IF('2-定性盤查'!C402&lt;&gt;"",'2-定性盤查'!C402,"")</f>
        <v/>
      </c>
      <c r="D401" s="106" t="str">
        <f>IF('2-定性盤查'!D402&lt;&gt;"",'2-定性盤查'!D402,"")</f>
        <v/>
      </c>
      <c r="E401" s="168"/>
      <c r="F401" s="131" t="str">
        <f t="shared" si="53"/>
        <v/>
      </c>
      <c r="G401" s="172"/>
      <c r="H401" s="56" t="str">
        <f t="shared" si="54"/>
        <v/>
      </c>
      <c r="I401" s="173"/>
      <c r="J401" s="56" t="str">
        <f t="shared" si="55"/>
        <v/>
      </c>
      <c r="K401" s="131" t="str">
        <f t="shared" si="56"/>
        <v/>
      </c>
      <c r="L401" s="132" t="str">
        <f>IF('3-定量盤查'!AC406&lt;&gt;"",ROUND('3-定量盤查'!AC406,4),"")</f>
        <v/>
      </c>
      <c r="M401" s="133" t="str">
        <f t="shared" si="57"/>
        <v/>
      </c>
      <c r="N401" s="133" t="str">
        <f t="shared" si="58"/>
        <v/>
      </c>
    </row>
    <row r="402" spans="2:14">
      <c r="B402" s="106" t="str">
        <f>IF('2-定性盤查'!A403&lt;&gt;"",'2-定性盤查'!A403,"")</f>
        <v/>
      </c>
      <c r="C402" s="106" t="str">
        <f>IF('2-定性盤查'!C403&lt;&gt;"",'2-定性盤查'!C403,"")</f>
        <v/>
      </c>
      <c r="D402" s="106" t="str">
        <f>IF('2-定性盤查'!D403&lt;&gt;"",'2-定性盤查'!D403,"")</f>
        <v/>
      </c>
      <c r="E402" s="168"/>
      <c r="F402" s="131" t="str">
        <f t="shared" si="53"/>
        <v/>
      </c>
      <c r="G402" s="172"/>
      <c r="H402" s="56" t="str">
        <f t="shared" si="54"/>
        <v/>
      </c>
      <c r="I402" s="173"/>
      <c r="J402" s="56" t="str">
        <f t="shared" si="55"/>
        <v/>
      </c>
      <c r="K402" s="131" t="str">
        <f t="shared" si="56"/>
        <v/>
      </c>
      <c r="L402" s="132" t="str">
        <f>IF('3-定量盤查'!AC407&lt;&gt;"",ROUND('3-定量盤查'!AC407,4),"")</f>
        <v/>
      </c>
      <c r="M402" s="133" t="str">
        <f t="shared" si="57"/>
        <v/>
      </c>
      <c r="N402" s="133" t="str">
        <f t="shared" si="58"/>
        <v/>
      </c>
    </row>
    <row r="403" spans="2:14">
      <c r="B403" s="106" t="str">
        <f>IF('2-定性盤查'!A404&lt;&gt;"",'2-定性盤查'!A404,"")</f>
        <v/>
      </c>
      <c r="C403" s="106" t="str">
        <f>IF('2-定性盤查'!C404&lt;&gt;"",'2-定性盤查'!C404,"")</f>
        <v/>
      </c>
      <c r="D403" s="106" t="str">
        <f>IF('2-定性盤查'!D404&lt;&gt;"",'2-定性盤查'!D404,"")</f>
        <v/>
      </c>
      <c r="E403" s="168"/>
      <c r="F403" s="131" t="str">
        <f t="shared" si="53"/>
        <v/>
      </c>
      <c r="G403" s="172"/>
      <c r="H403" s="56" t="str">
        <f t="shared" si="54"/>
        <v/>
      </c>
      <c r="I403" s="173"/>
      <c r="J403" s="56" t="str">
        <f t="shared" si="55"/>
        <v/>
      </c>
      <c r="K403" s="131" t="str">
        <f t="shared" si="56"/>
        <v/>
      </c>
      <c r="L403" s="132" t="str">
        <f>IF('3-定量盤查'!AC408&lt;&gt;"",ROUND('3-定量盤查'!AC408,4),"")</f>
        <v/>
      </c>
      <c r="M403" s="133" t="str">
        <f t="shared" si="57"/>
        <v/>
      </c>
      <c r="N403" s="133" t="str">
        <f t="shared" si="58"/>
        <v/>
      </c>
    </row>
    <row r="404" spans="2:14">
      <c r="B404" s="106" t="str">
        <f>IF('2-定性盤查'!A405&lt;&gt;"",'2-定性盤查'!A405,"")</f>
        <v/>
      </c>
      <c r="C404" s="106" t="str">
        <f>IF('2-定性盤查'!C405&lt;&gt;"",'2-定性盤查'!C405,"")</f>
        <v/>
      </c>
      <c r="D404" s="106" t="str">
        <f>IF('2-定性盤查'!D405&lt;&gt;"",'2-定性盤查'!D405,"")</f>
        <v/>
      </c>
      <c r="E404" s="168"/>
      <c r="F404" s="131" t="str">
        <f t="shared" si="53"/>
        <v/>
      </c>
      <c r="G404" s="172"/>
      <c r="H404" s="56" t="str">
        <f t="shared" si="54"/>
        <v/>
      </c>
      <c r="I404" s="173"/>
      <c r="J404" s="56" t="str">
        <f t="shared" si="55"/>
        <v/>
      </c>
      <c r="K404" s="131" t="str">
        <f t="shared" si="56"/>
        <v/>
      </c>
      <c r="L404" s="132" t="str">
        <f>IF('3-定量盤查'!AC409&lt;&gt;"",ROUND('3-定量盤查'!AC409,4),"")</f>
        <v/>
      </c>
      <c r="M404" s="133" t="str">
        <f t="shared" si="57"/>
        <v/>
      </c>
      <c r="N404" s="133" t="str">
        <f t="shared" si="58"/>
        <v/>
      </c>
    </row>
    <row r="405" spans="2:14">
      <c r="B405" s="106" t="str">
        <f>IF('2-定性盤查'!A406&lt;&gt;"",'2-定性盤查'!A406,"")</f>
        <v/>
      </c>
      <c r="C405" s="106" t="str">
        <f>IF('2-定性盤查'!C406&lt;&gt;"",'2-定性盤查'!C406,"")</f>
        <v/>
      </c>
      <c r="D405" s="106" t="str">
        <f>IF('2-定性盤查'!D406&lt;&gt;"",'2-定性盤查'!D406,"")</f>
        <v/>
      </c>
      <c r="E405" s="168"/>
      <c r="F405" s="131" t="str">
        <f t="shared" si="53"/>
        <v/>
      </c>
      <c r="G405" s="172"/>
      <c r="H405" s="56" t="str">
        <f t="shared" si="54"/>
        <v/>
      </c>
      <c r="I405" s="173"/>
      <c r="J405" s="56" t="str">
        <f t="shared" si="55"/>
        <v/>
      </c>
      <c r="K405" s="131" t="str">
        <f t="shared" si="56"/>
        <v/>
      </c>
      <c r="L405" s="132" t="str">
        <f>IF('3-定量盤查'!AC410&lt;&gt;"",ROUND('3-定量盤查'!AC410,4),"")</f>
        <v/>
      </c>
      <c r="M405" s="133" t="str">
        <f t="shared" si="57"/>
        <v/>
      </c>
      <c r="N405" s="133" t="str">
        <f t="shared" si="58"/>
        <v/>
      </c>
    </row>
    <row r="406" spans="2:14">
      <c r="B406" s="106" t="str">
        <f>IF('2-定性盤查'!A407&lt;&gt;"",'2-定性盤查'!A407,"")</f>
        <v/>
      </c>
      <c r="C406" s="106" t="str">
        <f>IF('2-定性盤查'!C407&lt;&gt;"",'2-定性盤查'!C407,"")</f>
        <v/>
      </c>
      <c r="D406" s="106" t="str">
        <f>IF('2-定性盤查'!D407&lt;&gt;"",'2-定性盤查'!D407,"")</f>
        <v/>
      </c>
      <c r="E406" s="168"/>
      <c r="F406" s="131" t="str">
        <f t="shared" si="53"/>
        <v/>
      </c>
      <c r="G406" s="172"/>
      <c r="H406" s="56" t="str">
        <f t="shared" si="54"/>
        <v/>
      </c>
      <c r="I406" s="173"/>
      <c r="J406" s="56" t="str">
        <f t="shared" si="55"/>
        <v/>
      </c>
      <c r="K406" s="131" t="str">
        <f t="shared" si="56"/>
        <v/>
      </c>
      <c r="L406" s="132" t="str">
        <f>IF('3-定量盤查'!AC411&lt;&gt;"",ROUND('3-定量盤查'!AC411,4),"")</f>
        <v/>
      </c>
      <c r="M406" s="133" t="str">
        <f t="shared" si="57"/>
        <v/>
      </c>
      <c r="N406" s="133" t="str">
        <f t="shared" si="58"/>
        <v/>
      </c>
    </row>
    <row r="407" spans="2:14">
      <c r="B407" s="106" t="str">
        <f>IF('2-定性盤查'!A408&lt;&gt;"",'2-定性盤查'!A408,"")</f>
        <v/>
      </c>
      <c r="C407" s="106" t="str">
        <f>IF('2-定性盤查'!C408&lt;&gt;"",'2-定性盤查'!C408,"")</f>
        <v/>
      </c>
      <c r="D407" s="106" t="str">
        <f>IF('2-定性盤查'!D408&lt;&gt;"",'2-定性盤查'!D408,"")</f>
        <v/>
      </c>
      <c r="E407" s="168"/>
      <c r="F407" s="131" t="str">
        <f t="shared" si="53"/>
        <v/>
      </c>
      <c r="G407" s="172"/>
      <c r="H407" s="56" t="str">
        <f t="shared" si="54"/>
        <v/>
      </c>
      <c r="I407" s="173"/>
      <c r="J407" s="56" t="str">
        <f t="shared" si="55"/>
        <v/>
      </c>
      <c r="K407" s="131" t="str">
        <f t="shared" si="56"/>
        <v/>
      </c>
      <c r="L407" s="132" t="str">
        <f>IF('3-定量盤查'!AC412&lt;&gt;"",ROUND('3-定量盤查'!AC412,4),"")</f>
        <v/>
      </c>
      <c r="M407" s="133" t="str">
        <f t="shared" si="57"/>
        <v/>
      </c>
      <c r="N407" s="133" t="str">
        <f t="shared" si="58"/>
        <v/>
      </c>
    </row>
    <row r="408" spans="2:14">
      <c r="B408" s="106" t="str">
        <f>IF('2-定性盤查'!A409&lt;&gt;"",'2-定性盤查'!A409,"")</f>
        <v/>
      </c>
      <c r="C408" s="106" t="str">
        <f>IF('2-定性盤查'!C409&lt;&gt;"",'2-定性盤查'!C409,"")</f>
        <v/>
      </c>
      <c r="D408" s="106" t="str">
        <f>IF('2-定性盤查'!D409&lt;&gt;"",'2-定性盤查'!D409,"")</f>
        <v/>
      </c>
      <c r="E408" s="168"/>
      <c r="F408" s="131" t="str">
        <f t="shared" si="53"/>
        <v/>
      </c>
      <c r="G408" s="172"/>
      <c r="H408" s="56" t="str">
        <f t="shared" si="54"/>
        <v/>
      </c>
      <c r="I408" s="173"/>
      <c r="J408" s="56" t="str">
        <f t="shared" si="55"/>
        <v/>
      </c>
      <c r="K408" s="131" t="str">
        <f t="shared" si="56"/>
        <v/>
      </c>
      <c r="L408" s="132" t="str">
        <f>IF('3-定量盤查'!AC413&lt;&gt;"",ROUND('3-定量盤查'!AC413,4),"")</f>
        <v/>
      </c>
      <c r="M408" s="133" t="str">
        <f t="shared" si="57"/>
        <v/>
      </c>
      <c r="N408" s="133" t="str">
        <f t="shared" si="58"/>
        <v/>
      </c>
    </row>
    <row r="409" spans="2:14">
      <c r="B409" s="106" t="str">
        <f>IF('2-定性盤查'!A410&lt;&gt;"",'2-定性盤查'!A410,"")</f>
        <v/>
      </c>
      <c r="C409" s="106" t="str">
        <f>IF('2-定性盤查'!C410&lt;&gt;"",'2-定性盤查'!C410,"")</f>
        <v/>
      </c>
      <c r="D409" s="106" t="str">
        <f>IF('2-定性盤查'!D410&lt;&gt;"",'2-定性盤查'!D410,"")</f>
        <v/>
      </c>
      <c r="E409" s="168"/>
      <c r="F409" s="131" t="str">
        <f t="shared" si="53"/>
        <v/>
      </c>
      <c r="G409" s="172"/>
      <c r="H409" s="56" t="str">
        <f t="shared" si="54"/>
        <v/>
      </c>
      <c r="I409" s="173"/>
      <c r="J409" s="56" t="str">
        <f t="shared" si="55"/>
        <v/>
      </c>
      <c r="K409" s="131" t="str">
        <f t="shared" si="56"/>
        <v/>
      </c>
      <c r="L409" s="132" t="str">
        <f>IF('3-定量盤查'!AC414&lt;&gt;"",ROUND('3-定量盤查'!AC414,4),"")</f>
        <v/>
      </c>
      <c r="M409" s="133" t="str">
        <f t="shared" si="57"/>
        <v/>
      </c>
      <c r="N409" s="133" t="str">
        <f t="shared" si="58"/>
        <v/>
      </c>
    </row>
    <row r="410" spans="2:14">
      <c r="B410" s="106" t="str">
        <f>IF('2-定性盤查'!A411&lt;&gt;"",'2-定性盤查'!A411,"")</f>
        <v/>
      </c>
      <c r="C410" s="106" t="str">
        <f>IF('2-定性盤查'!C411&lt;&gt;"",'2-定性盤查'!C411,"")</f>
        <v/>
      </c>
      <c r="D410" s="106" t="str">
        <f>IF('2-定性盤查'!D411&lt;&gt;"",'2-定性盤查'!D411,"")</f>
        <v/>
      </c>
      <c r="E410" s="168"/>
      <c r="F410" s="131" t="str">
        <f t="shared" si="53"/>
        <v/>
      </c>
      <c r="G410" s="172"/>
      <c r="H410" s="56" t="str">
        <f t="shared" si="54"/>
        <v/>
      </c>
      <c r="I410" s="173"/>
      <c r="J410" s="56" t="str">
        <f t="shared" si="55"/>
        <v/>
      </c>
      <c r="K410" s="131" t="str">
        <f t="shared" si="56"/>
        <v/>
      </c>
      <c r="L410" s="132" t="str">
        <f>IF('3-定量盤查'!AC415&lt;&gt;"",ROUND('3-定量盤查'!AC415,4),"")</f>
        <v/>
      </c>
      <c r="M410" s="133" t="str">
        <f t="shared" si="57"/>
        <v/>
      </c>
      <c r="N410" s="133" t="str">
        <f t="shared" si="58"/>
        <v/>
      </c>
    </row>
    <row r="411" spans="2:14">
      <c r="B411" s="106" t="str">
        <f>IF('2-定性盤查'!A412&lt;&gt;"",'2-定性盤查'!A412,"")</f>
        <v/>
      </c>
      <c r="C411" s="106" t="str">
        <f>IF('2-定性盤查'!C412&lt;&gt;"",'2-定性盤查'!C412,"")</f>
        <v/>
      </c>
      <c r="D411" s="106" t="str">
        <f>IF('2-定性盤查'!D412&lt;&gt;"",'2-定性盤查'!D412,"")</f>
        <v/>
      </c>
      <c r="E411" s="168"/>
      <c r="F411" s="131" t="str">
        <f t="shared" si="53"/>
        <v/>
      </c>
      <c r="G411" s="172"/>
      <c r="H411" s="56" t="str">
        <f t="shared" si="54"/>
        <v/>
      </c>
      <c r="I411" s="173"/>
      <c r="J411" s="56" t="str">
        <f t="shared" si="55"/>
        <v/>
      </c>
      <c r="K411" s="131" t="str">
        <f t="shared" si="56"/>
        <v/>
      </c>
      <c r="L411" s="132" t="str">
        <f>IF('3-定量盤查'!AC416&lt;&gt;"",ROUND('3-定量盤查'!AC416,4),"")</f>
        <v/>
      </c>
      <c r="M411" s="133" t="str">
        <f t="shared" si="57"/>
        <v/>
      </c>
      <c r="N411" s="133" t="str">
        <f t="shared" si="58"/>
        <v/>
      </c>
    </row>
    <row r="412" spans="2:14">
      <c r="B412" s="106" t="str">
        <f>IF('2-定性盤查'!A413&lt;&gt;"",'2-定性盤查'!A413,"")</f>
        <v/>
      </c>
      <c r="C412" s="106" t="str">
        <f>IF('2-定性盤查'!C413&lt;&gt;"",'2-定性盤查'!C413,"")</f>
        <v/>
      </c>
      <c r="D412" s="106" t="str">
        <f>IF('2-定性盤查'!D413&lt;&gt;"",'2-定性盤查'!D413,"")</f>
        <v/>
      </c>
      <c r="E412" s="168"/>
      <c r="F412" s="131" t="str">
        <f t="shared" si="53"/>
        <v/>
      </c>
      <c r="G412" s="172"/>
      <c r="H412" s="56" t="str">
        <f t="shared" si="54"/>
        <v/>
      </c>
      <c r="I412" s="173"/>
      <c r="J412" s="56" t="str">
        <f t="shared" si="55"/>
        <v/>
      </c>
      <c r="K412" s="131" t="str">
        <f t="shared" si="56"/>
        <v/>
      </c>
      <c r="L412" s="132" t="str">
        <f>IF('3-定量盤查'!AC417&lt;&gt;"",ROUND('3-定量盤查'!AC417,4),"")</f>
        <v/>
      </c>
      <c r="M412" s="133" t="str">
        <f t="shared" si="57"/>
        <v/>
      </c>
      <c r="N412" s="133" t="str">
        <f t="shared" si="58"/>
        <v/>
      </c>
    </row>
    <row r="413" spans="2:14">
      <c r="B413" s="106" t="str">
        <f>IF('2-定性盤查'!A414&lt;&gt;"",'2-定性盤查'!A414,"")</f>
        <v/>
      </c>
      <c r="C413" s="106" t="str">
        <f>IF('2-定性盤查'!C414&lt;&gt;"",'2-定性盤查'!C414,"")</f>
        <v/>
      </c>
      <c r="D413" s="106" t="str">
        <f>IF('2-定性盤查'!D414&lt;&gt;"",'2-定性盤查'!D414,"")</f>
        <v/>
      </c>
      <c r="E413" s="168"/>
      <c r="F413" s="131" t="str">
        <f t="shared" si="53"/>
        <v/>
      </c>
      <c r="G413" s="172"/>
      <c r="H413" s="56" t="str">
        <f t="shared" si="54"/>
        <v/>
      </c>
      <c r="I413" s="173"/>
      <c r="J413" s="56" t="str">
        <f t="shared" si="55"/>
        <v/>
      </c>
      <c r="K413" s="131" t="str">
        <f t="shared" si="56"/>
        <v/>
      </c>
      <c r="L413" s="132" t="str">
        <f>IF('3-定量盤查'!AC418&lt;&gt;"",ROUND('3-定量盤查'!AC418,4),"")</f>
        <v/>
      </c>
      <c r="M413" s="133" t="str">
        <f t="shared" si="57"/>
        <v/>
      </c>
      <c r="N413" s="133" t="str">
        <f t="shared" si="58"/>
        <v/>
      </c>
    </row>
    <row r="414" spans="2:14">
      <c r="B414" s="106" t="str">
        <f>IF('2-定性盤查'!A415&lt;&gt;"",'2-定性盤查'!A415,"")</f>
        <v/>
      </c>
      <c r="C414" s="106" t="str">
        <f>IF('2-定性盤查'!C415&lt;&gt;"",'2-定性盤查'!C415,"")</f>
        <v/>
      </c>
      <c r="D414" s="106" t="str">
        <f>IF('2-定性盤查'!D415&lt;&gt;"",'2-定性盤查'!D415,"")</f>
        <v/>
      </c>
      <c r="E414" s="168"/>
      <c r="F414" s="131" t="str">
        <f t="shared" si="53"/>
        <v/>
      </c>
      <c r="G414" s="172"/>
      <c r="H414" s="56" t="str">
        <f t="shared" si="54"/>
        <v/>
      </c>
      <c r="I414" s="173"/>
      <c r="J414" s="56" t="str">
        <f t="shared" si="55"/>
        <v/>
      </c>
      <c r="K414" s="131" t="str">
        <f t="shared" si="56"/>
        <v/>
      </c>
      <c r="L414" s="132" t="str">
        <f>IF('3-定量盤查'!AC419&lt;&gt;"",ROUND('3-定量盤查'!AC419,4),"")</f>
        <v/>
      </c>
      <c r="M414" s="133" t="str">
        <f t="shared" si="57"/>
        <v/>
      </c>
      <c r="N414" s="133" t="str">
        <f t="shared" si="58"/>
        <v/>
      </c>
    </row>
    <row r="415" spans="2:14">
      <c r="B415" s="106" t="str">
        <f>IF('2-定性盤查'!A416&lt;&gt;"",'2-定性盤查'!A416,"")</f>
        <v/>
      </c>
      <c r="C415" s="106" t="str">
        <f>IF('2-定性盤查'!C416&lt;&gt;"",'2-定性盤查'!C416,"")</f>
        <v/>
      </c>
      <c r="D415" s="106" t="str">
        <f>IF('2-定性盤查'!D416&lt;&gt;"",'2-定性盤查'!D416,"")</f>
        <v/>
      </c>
      <c r="E415" s="168"/>
      <c r="F415" s="131" t="str">
        <f t="shared" si="53"/>
        <v/>
      </c>
      <c r="G415" s="172"/>
      <c r="H415" s="56" t="str">
        <f t="shared" si="54"/>
        <v/>
      </c>
      <c r="I415" s="173"/>
      <c r="J415" s="56" t="str">
        <f t="shared" si="55"/>
        <v/>
      </c>
      <c r="K415" s="131" t="str">
        <f t="shared" si="56"/>
        <v/>
      </c>
      <c r="L415" s="132" t="str">
        <f>IF('3-定量盤查'!AC420&lt;&gt;"",ROUND('3-定量盤查'!AC420,4),"")</f>
        <v/>
      </c>
      <c r="M415" s="133" t="str">
        <f t="shared" si="57"/>
        <v/>
      </c>
      <c r="N415" s="133" t="str">
        <f t="shared" si="58"/>
        <v/>
      </c>
    </row>
    <row r="416" spans="2:14">
      <c r="B416" s="106" t="str">
        <f>IF('2-定性盤查'!A417&lt;&gt;"",'2-定性盤查'!A417,"")</f>
        <v/>
      </c>
      <c r="C416" s="106" t="str">
        <f>IF('2-定性盤查'!C417&lt;&gt;"",'2-定性盤查'!C417,"")</f>
        <v/>
      </c>
      <c r="D416" s="106" t="str">
        <f>IF('2-定性盤查'!D417&lt;&gt;"",'2-定性盤查'!D417,"")</f>
        <v/>
      </c>
      <c r="E416" s="168"/>
      <c r="F416" s="131" t="str">
        <f t="shared" si="53"/>
        <v/>
      </c>
      <c r="G416" s="172"/>
      <c r="H416" s="56" t="str">
        <f t="shared" si="54"/>
        <v/>
      </c>
      <c r="I416" s="173"/>
      <c r="J416" s="56" t="str">
        <f t="shared" si="55"/>
        <v/>
      </c>
      <c r="K416" s="131" t="str">
        <f t="shared" si="56"/>
        <v/>
      </c>
      <c r="L416" s="132" t="str">
        <f>IF('3-定量盤查'!AC421&lt;&gt;"",ROUND('3-定量盤查'!AC421,4),"")</f>
        <v/>
      </c>
      <c r="M416" s="133" t="str">
        <f t="shared" si="57"/>
        <v/>
      </c>
      <c r="N416" s="133" t="str">
        <f t="shared" si="58"/>
        <v/>
      </c>
    </row>
    <row r="417" spans="2:14">
      <c r="B417" s="106" t="str">
        <f>IF('2-定性盤查'!A418&lt;&gt;"",'2-定性盤查'!A418,"")</f>
        <v/>
      </c>
      <c r="C417" s="106" t="str">
        <f>IF('2-定性盤查'!C418&lt;&gt;"",'2-定性盤查'!C418,"")</f>
        <v/>
      </c>
      <c r="D417" s="106" t="str">
        <f>IF('2-定性盤查'!D418&lt;&gt;"",'2-定性盤查'!D418,"")</f>
        <v/>
      </c>
      <c r="E417" s="168"/>
      <c r="F417" s="131" t="str">
        <f t="shared" si="53"/>
        <v/>
      </c>
      <c r="G417" s="172"/>
      <c r="H417" s="56" t="str">
        <f t="shared" si="54"/>
        <v/>
      </c>
      <c r="I417" s="173"/>
      <c r="J417" s="56" t="str">
        <f t="shared" si="55"/>
        <v/>
      </c>
      <c r="K417" s="131" t="str">
        <f t="shared" si="56"/>
        <v/>
      </c>
      <c r="L417" s="132" t="str">
        <f>IF('3-定量盤查'!AC422&lt;&gt;"",ROUND('3-定量盤查'!AC422,4),"")</f>
        <v/>
      </c>
      <c r="M417" s="133" t="str">
        <f t="shared" si="57"/>
        <v/>
      </c>
      <c r="N417" s="133" t="str">
        <f t="shared" si="58"/>
        <v/>
      </c>
    </row>
    <row r="418" spans="2:14">
      <c r="B418" s="106" t="str">
        <f>IF('2-定性盤查'!A419&lt;&gt;"",'2-定性盤查'!A419,"")</f>
        <v/>
      </c>
      <c r="C418" s="106" t="str">
        <f>IF('2-定性盤查'!C419&lt;&gt;"",'2-定性盤查'!C419,"")</f>
        <v/>
      </c>
      <c r="D418" s="106" t="str">
        <f>IF('2-定性盤查'!D419&lt;&gt;"",'2-定性盤查'!D419,"")</f>
        <v/>
      </c>
      <c r="E418" s="168"/>
      <c r="F418" s="131" t="str">
        <f t="shared" si="53"/>
        <v/>
      </c>
      <c r="G418" s="172"/>
      <c r="H418" s="56" t="str">
        <f t="shared" si="54"/>
        <v/>
      </c>
      <c r="I418" s="173"/>
      <c r="J418" s="56" t="str">
        <f t="shared" si="55"/>
        <v/>
      </c>
      <c r="K418" s="131" t="str">
        <f t="shared" si="56"/>
        <v/>
      </c>
      <c r="L418" s="132" t="str">
        <f>IF('3-定量盤查'!AC423&lt;&gt;"",ROUND('3-定量盤查'!AC423,4),"")</f>
        <v/>
      </c>
      <c r="M418" s="133" t="str">
        <f t="shared" si="57"/>
        <v/>
      </c>
      <c r="N418" s="133" t="str">
        <f t="shared" si="58"/>
        <v/>
      </c>
    </row>
    <row r="419" spans="2:14">
      <c r="B419" s="106" t="str">
        <f>IF('2-定性盤查'!A420&lt;&gt;"",'2-定性盤查'!A420,"")</f>
        <v/>
      </c>
      <c r="C419" s="106" t="str">
        <f>IF('2-定性盤查'!C420&lt;&gt;"",'2-定性盤查'!C420,"")</f>
        <v/>
      </c>
      <c r="D419" s="106" t="str">
        <f>IF('2-定性盤查'!D420&lt;&gt;"",'2-定性盤查'!D420,"")</f>
        <v/>
      </c>
      <c r="E419" s="168"/>
      <c r="F419" s="131" t="str">
        <f t="shared" si="53"/>
        <v/>
      </c>
      <c r="G419" s="172"/>
      <c r="H419" s="56" t="str">
        <f t="shared" si="54"/>
        <v/>
      </c>
      <c r="I419" s="173"/>
      <c r="J419" s="56" t="str">
        <f t="shared" si="55"/>
        <v/>
      </c>
      <c r="K419" s="131" t="str">
        <f t="shared" si="56"/>
        <v/>
      </c>
      <c r="L419" s="132" t="str">
        <f>IF('3-定量盤查'!AC424&lt;&gt;"",ROUND('3-定量盤查'!AC424,4),"")</f>
        <v/>
      </c>
      <c r="M419" s="133" t="str">
        <f t="shared" si="57"/>
        <v/>
      </c>
      <c r="N419" s="133" t="str">
        <f t="shared" si="58"/>
        <v/>
      </c>
    </row>
    <row r="420" spans="2:14">
      <c r="B420" s="106" t="str">
        <f>IF('2-定性盤查'!A421&lt;&gt;"",'2-定性盤查'!A421,"")</f>
        <v/>
      </c>
      <c r="C420" s="106" t="str">
        <f>IF('2-定性盤查'!C421&lt;&gt;"",'2-定性盤查'!C421,"")</f>
        <v/>
      </c>
      <c r="D420" s="106" t="str">
        <f>IF('2-定性盤查'!D421&lt;&gt;"",'2-定性盤查'!D421,"")</f>
        <v/>
      </c>
      <c r="E420" s="168"/>
      <c r="F420" s="131" t="str">
        <f t="shared" si="53"/>
        <v/>
      </c>
      <c r="G420" s="172"/>
      <c r="H420" s="56" t="str">
        <f t="shared" si="54"/>
        <v/>
      </c>
      <c r="I420" s="173"/>
      <c r="J420" s="56" t="str">
        <f t="shared" si="55"/>
        <v/>
      </c>
      <c r="K420" s="131" t="str">
        <f t="shared" si="56"/>
        <v/>
      </c>
      <c r="L420" s="132" t="str">
        <f>IF('3-定量盤查'!AC425&lt;&gt;"",ROUND('3-定量盤查'!AC425,4),"")</f>
        <v/>
      </c>
      <c r="M420" s="133" t="str">
        <f t="shared" si="57"/>
        <v/>
      </c>
      <c r="N420" s="133" t="str">
        <f t="shared" si="58"/>
        <v/>
      </c>
    </row>
    <row r="421" spans="2:14">
      <c r="B421" s="106" t="str">
        <f>IF('2-定性盤查'!A422&lt;&gt;"",'2-定性盤查'!A422,"")</f>
        <v/>
      </c>
      <c r="C421" s="106" t="str">
        <f>IF('2-定性盤查'!C422&lt;&gt;"",'2-定性盤查'!C422,"")</f>
        <v/>
      </c>
      <c r="D421" s="106" t="str">
        <f>IF('2-定性盤查'!D422&lt;&gt;"",'2-定性盤查'!D422,"")</f>
        <v/>
      </c>
      <c r="E421" s="168"/>
      <c r="F421" s="131" t="str">
        <f t="shared" si="53"/>
        <v/>
      </c>
      <c r="G421" s="172"/>
      <c r="H421" s="56" t="str">
        <f t="shared" si="54"/>
        <v/>
      </c>
      <c r="I421" s="173"/>
      <c r="J421" s="56" t="str">
        <f t="shared" si="55"/>
        <v/>
      </c>
      <c r="K421" s="131" t="str">
        <f t="shared" si="56"/>
        <v/>
      </c>
      <c r="L421" s="132" t="str">
        <f>IF('3-定量盤查'!AC426&lt;&gt;"",ROUND('3-定量盤查'!AC426,4),"")</f>
        <v/>
      </c>
      <c r="M421" s="133" t="str">
        <f t="shared" si="57"/>
        <v/>
      </c>
      <c r="N421" s="133" t="str">
        <f t="shared" si="58"/>
        <v/>
      </c>
    </row>
    <row r="422" spans="2:14">
      <c r="B422" s="106" t="str">
        <f>IF('2-定性盤查'!A423&lt;&gt;"",'2-定性盤查'!A423,"")</f>
        <v/>
      </c>
      <c r="C422" s="106" t="str">
        <f>IF('2-定性盤查'!C423&lt;&gt;"",'2-定性盤查'!C423,"")</f>
        <v/>
      </c>
      <c r="D422" s="106" t="str">
        <f>IF('2-定性盤查'!D423&lt;&gt;"",'2-定性盤查'!D423,"")</f>
        <v/>
      </c>
      <c r="E422" s="168"/>
      <c r="F422" s="131" t="str">
        <f t="shared" si="53"/>
        <v/>
      </c>
      <c r="G422" s="172"/>
      <c r="H422" s="56" t="str">
        <f t="shared" si="54"/>
        <v/>
      </c>
      <c r="I422" s="173"/>
      <c r="J422" s="56" t="str">
        <f t="shared" si="55"/>
        <v/>
      </c>
      <c r="K422" s="131" t="str">
        <f t="shared" si="56"/>
        <v/>
      </c>
      <c r="L422" s="132" t="str">
        <f>IF('3-定量盤查'!AC427&lt;&gt;"",ROUND('3-定量盤查'!AC427,4),"")</f>
        <v/>
      </c>
      <c r="M422" s="133" t="str">
        <f t="shared" si="57"/>
        <v/>
      </c>
      <c r="N422" s="133" t="str">
        <f t="shared" si="58"/>
        <v/>
      </c>
    </row>
    <row r="423" spans="2:14">
      <c r="B423" s="106" t="str">
        <f>IF('2-定性盤查'!A424&lt;&gt;"",'2-定性盤查'!A424,"")</f>
        <v/>
      </c>
      <c r="C423" s="106" t="str">
        <f>IF('2-定性盤查'!C424&lt;&gt;"",'2-定性盤查'!C424,"")</f>
        <v/>
      </c>
      <c r="D423" s="106" t="str">
        <f>IF('2-定性盤查'!D424&lt;&gt;"",'2-定性盤查'!D424,"")</f>
        <v/>
      </c>
      <c r="E423" s="168"/>
      <c r="F423" s="131" t="str">
        <f t="shared" si="53"/>
        <v/>
      </c>
      <c r="G423" s="172"/>
      <c r="H423" s="56" t="str">
        <f t="shared" si="54"/>
        <v/>
      </c>
      <c r="I423" s="173"/>
      <c r="J423" s="56" t="str">
        <f t="shared" si="55"/>
        <v/>
      </c>
      <c r="K423" s="131" t="str">
        <f t="shared" si="56"/>
        <v/>
      </c>
      <c r="L423" s="132" t="str">
        <f>IF('3-定量盤查'!AC428&lt;&gt;"",ROUND('3-定量盤查'!AC428,4),"")</f>
        <v/>
      </c>
      <c r="M423" s="133" t="str">
        <f t="shared" si="57"/>
        <v/>
      </c>
      <c r="N423" s="133" t="str">
        <f t="shared" si="58"/>
        <v/>
      </c>
    </row>
    <row r="424" spans="2:14">
      <c r="B424" s="106" t="str">
        <f>IF('2-定性盤查'!A425&lt;&gt;"",'2-定性盤查'!A425,"")</f>
        <v/>
      </c>
      <c r="C424" s="106" t="str">
        <f>IF('2-定性盤查'!C425&lt;&gt;"",'2-定性盤查'!C425,"")</f>
        <v/>
      </c>
      <c r="D424" s="106" t="str">
        <f>IF('2-定性盤查'!D425&lt;&gt;"",'2-定性盤查'!D425,"")</f>
        <v/>
      </c>
      <c r="E424" s="168"/>
      <c r="F424" s="131" t="str">
        <f t="shared" si="53"/>
        <v/>
      </c>
      <c r="G424" s="172"/>
      <c r="H424" s="56" t="str">
        <f t="shared" si="54"/>
        <v/>
      </c>
      <c r="I424" s="173"/>
      <c r="J424" s="56" t="str">
        <f t="shared" si="55"/>
        <v/>
      </c>
      <c r="K424" s="131" t="str">
        <f t="shared" si="56"/>
        <v/>
      </c>
      <c r="L424" s="132" t="str">
        <f>IF('3-定量盤查'!AC429&lt;&gt;"",ROUND('3-定量盤查'!AC429,4),"")</f>
        <v/>
      </c>
      <c r="M424" s="133" t="str">
        <f t="shared" si="57"/>
        <v/>
      </c>
      <c r="N424" s="133" t="str">
        <f t="shared" si="58"/>
        <v/>
      </c>
    </row>
    <row r="425" spans="2:14">
      <c r="B425" s="106" t="str">
        <f>IF('2-定性盤查'!A426&lt;&gt;"",'2-定性盤查'!A426,"")</f>
        <v/>
      </c>
      <c r="C425" s="106" t="str">
        <f>IF('2-定性盤查'!C426&lt;&gt;"",'2-定性盤查'!C426,"")</f>
        <v/>
      </c>
      <c r="D425" s="106" t="str">
        <f>IF('2-定性盤查'!D426&lt;&gt;"",'2-定性盤查'!D426,"")</f>
        <v/>
      </c>
      <c r="E425" s="168"/>
      <c r="F425" s="131" t="str">
        <f t="shared" si="53"/>
        <v/>
      </c>
      <c r="G425" s="172"/>
      <c r="H425" s="56" t="str">
        <f t="shared" si="54"/>
        <v/>
      </c>
      <c r="I425" s="173"/>
      <c r="J425" s="56" t="str">
        <f t="shared" si="55"/>
        <v/>
      </c>
      <c r="K425" s="131" t="str">
        <f t="shared" si="56"/>
        <v/>
      </c>
      <c r="L425" s="132" t="str">
        <f>IF('3-定量盤查'!AC430&lt;&gt;"",ROUND('3-定量盤查'!AC430,4),"")</f>
        <v/>
      </c>
      <c r="M425" s="133" t="str">
        <f t="shared" si="57"/>
        <v/>
      </c>
      <c r="N425" s="133" t="str">
        <f t="shared" si="58"/>
        <v/>
      </c>
    </row>
    <row r="426" spans="2:14">
      <c r="B426" s="106" t="str">
        <f>IF('2-定性盤查'!A427&lt;&gt;"",'2-定性盤查'!A427,"")</f>
        <v/>
      </c>
      <c r="C426" s="106" t="str">
        <f>IF('2-定性盤查'!C427&lt;&gt;"",'2-定性盤查'!C427,"")</f>
        <v/>
      </c>
      <c r="D426" s="106" t="str">
        <f>IF('2-定性盤查'!D427&lt;&gt;"",'2-定性盤查'!D427,"")</f>
        <v/>
      </c>
      <c r="E426" s="168"/>
      <c r="F426" s="131" t="str">
        <f t="shared" si="53"/>
        <v/>
      </c>
      <c r="G426" s="172"/>
      <c r="H426" s="56" t="str">
        <f t="shared" si="54"/>
        <v/>
      </c>
      <c r="I426" s="173"/>
      <c r="J426" s="56" t="str">
        <f t="shared" si="55"/>
        <v/>
      </c>
      <c r="K426" s="131" t="str">
        <f t="shared" si="56"/>
        <v/>
      </c>
      <c r="L426" s="132" t="str">
        <f>IF('3-定量盤查'!AC431&lt;&gt;"",ROUND('3-定量盤查'!AC431,4),"")</f>
        <v/>
      </c>
      <c r="M426" s="133" t="str">
        <f t="shared" si="57"/>
        <v/>
      </c>
      <c r="N426" s="133" t="str">
        <f t="shared" si="58"/>
        <v/>
      </c>
    </row>
    <row r="427" spans="2:14">
      <c r="B427" s="106" t="str">
        <f>IF('2-定性盤查'!A428&lt;&gt;"",'2-定性盤查'!A428,"")</f>
        <v/>
      </c>
      <c r="C427" s="106" t="str">
        <f>IF('2-定性盤查'!C428&lt;&gt;"",'2-定性盤查'!C428,"")</f>
        <v/>
      </c>
      <c r="D427" s="106" t="str">
        <f>IF('2-定性盤查'!D428&lt;&gt;"",'2-定性盤查'!D428,"")</f>
        <v/>
      </c>
      <c r="E427" s="168"/>
      <c r="F427" s="131" t="str">
        <f t="shared" si="53"/>
        <v/>
      </c>
      <c r="G427" s="172"/>
      <c r="H427" s="56" t="str">
        <f t="shared" si="54"/>
        <v/>
      </c>
      <c r="I427" s="173"/>
      <c r="J427" s="56" t="str">
        <f t="shared" si="55"/>
        <v/>
      </c>
      <c r="K427" s="131" t="str">
        <f t="shared" si="56"/>
        <v/>
      </c>
      <c r="L427" s="132" t="str">
        <f>IF('3-定量盤查'!AC432&lt;&gt;"",ROUND('3-定量盤查'!AC432,4),"")</f>
        <v/>
      </c>
      <c r="M427" s="133" t="str">
        <f t="shared" si="57"/>
        <v/>
      </c>
      <c r="N427" s="133" t="str">
        <f t="shared" si="58"/>
        <v/>
      </c>
    </row>
    <row r="428" spans="2:14">
      <c r="B428" s="106" t="str">
        <f>IF('2-定性盤查'!A429&lt;&gt;"",'2-定性盤查'!A429,"")</f>
        <v/>
      </c>
      <c r="C428" s="106" t="str">
        <f>IF('2-定性盤查'!C429&lt;&gt;"",'2-定性盤查'!C429,"")</f>
        <v/>
      </c>
      <c r="D428" s="106" t="str">
        <f>IF('2-定性盤查'!D429&lt;&gt;"",'2-定性盤查'!D429,"")</f>
        <v/>
      </c>
      <c r="E428" s="168"/>
      <c r="F428" s="131" t="str">
        <f t="shared" si="53"/>
        <v/>
      </c>
      <c r="G428" s="172"/>
      <c r="H428" s="56" t="str">
        <f t="shared" si="54"/>
        <v/>
      </c>
      <c r="I428" s="173"/>
      <c r="J428" s="56" t="str">
        <f t="shared" si="55"/>
        <v/>
      </c>
      <c r="K428" s="131" t="str">
        <f t="shared" si="56"/>
        <v/>
      </c>
      <c r="L428" s="132" t="str">
        <f>IF('3-定量盤查'!AC433&lt;&gt;"",ROUND('3-定量盤查'!AC433,4),"")</f>
        <v/>
      </c>
      <c r="M428" s="133" t="str">
        <f t="shared" si="57"/>
        <v/>
      </c>
      <c r="N428" s="133" t="str">
        <f t="shared" si="58"/>
        <v/>
      </c>
    </row>
    <row r="429" spans="2:14">
      <c r="B429" s="106" t="str">
        <f>IF('2-定性盤查'!A430&lt;&gt;"",'2-定性盤查'!A430,"")</f>
        <v/>
      </c>
      <c r="C429" s="106" t="str">
        <f>IF('2-定性盤查'!C430&lt;&gt;"",'2-定性盤查'!C430,"")</f>
        <v/>
      </c>
      <c r="D429" s="106" t="str">
        <f>IF('2-定性盤查'!D430&lt;&gt;"",'2-定性盤查'!D430,"")</f>
        <v/>
      </c>
      <c r="E429" s="168"/>
      <c r="F429" s="131" t="str">
        <f t="shared" si="53"/>
        <v/>
      </c>
      <c r="G429" s="172"/>
      <c r="H429" s="56" t="str">
        <f t="shared" si="54"/>
        <v/>
      </c>
      <c r="I429" s="173"/>
      <c r="J429" s="56" t="str">
        <f t="shared" si="55"/>
        <v/>
      </c>
      <c r="K429" s="131" t="str">
        <f t="shared" si="56"/>
        <v/>
      </c>
      <c r="L429" s="132" t="str">
        <f>IF('3-定量盤查'!AC434&lt;&gt;"",ROUND('3-定量盤查'!AC434,4),"")</f>
        <v/>
      </c>
      <c r="M429" s="133" t="str">
        <f t="shared" si="57"/>
        <v/>
      </c>
      <c r="N429" s="133" t="str">
        <f t="shared" si="58"/>
        <v/>
      </c>
    </row>
    <row r="430" spans="2:14">
      <c r="B430" s="106" t="str">
        <f>IF('2-定性盤查'!A431&lt;&gt;"",'2-定性盤查'!A431,"")</f>
        <v/>
      </c>
      <c r="C430" s="106" t="str">
        <f>IF('2-定性盤查'!C431&lt;&gt;"",'2-定性盤查'!C431,"")</f>
        <v/>
      </c>
      <c r="D430" s="106" t="str">
        <f>IF('2-定性盤查'!D431&lt;&gt;"",'2-定性盤查'!D431,"")</f>
        <v/>
      </c>
      <c r="E430" s="168"/>
      <c r="F430" s="131" t="str">
        <f t="shared" si="53"/>
        <v/>
      </c>
      <c r="G430" s="172"/>
      <c r="H430" s="56" t="str">
        <f t="shared" si="54"/>
        <v/>
      </c>
      <c r="I430" s="173"/>
      <c r="J430" s="56" t="str">
        <f t="shared" si="55"/>
        <v/>
      </c>
      <c r="K430" s="131" t="str">
        <f t="shared" si="56"/>
        <v/>
      </c>
      <c r="L430" s="132" t="str">
        <f>IF('3-定量盤查'!AC435&lt;&gt;"",ROUND('3-定量盤查'!AC435,4),"")</f>
        <v/>
      </c>
      <c r="M430" s="133" t="str">
        <f t="shared" si="57"/>
        <v/>
      </c>
      <c r="N430" s="133" t="str">
        <f t="shared" si="58"/>
        <v/>
      </c>
    </row>
    <row r="431" spans="2:14">
      <c r="B431" s="106" t="str">
        <f>IF('2-定性盤查'!A432&lt;&gt;"",'2-定性盤查'!A432,"")</f>
        <v/>
      </c>
      <c r="C431" s="106" t="str">
        <f>IF('2-定性盤查'!C432&lt;&gt;"",'2-定性盤查'!C432,"")</f>
        <v/>
      </c>
      <c r="D431" s="106" t="str">
        <f>IF('2-定性盤查'!D432&lt;&gt;"",'2-定性盤查'!D432,"")</f>
        <v/>
      </c>
      <c r="E431" s="168"/>
      <c r="F431" s="131" t="str">
        <f t="shared" si="53"/>
        <v/>
      </c>
      <c r="G431" s="172"/>
      <c r="H431" s="56" t="str">
        <f t="shared" si="54"/>
        <v/>
      </c>
      <c r="I431" s="173"/>
      <c r="J431" s="56" t="str">
        <f t="shared" si="55"/>
        <v/>
      </c>
      <c r="K431" s="131" t="str">
        <f t="shared" si="56"/>
        <v/>
      </c>
      <c r="L431" s="132" t="str">
        <f>IF('3-定量盤查'!AC436&lt;&gt;"",ROUND('3-定量盤查'!AC436,4),"")</f>
        <v/>
      </c>
      <c r="M431" s="133" t="str">
        <f t="shared" si="57"/>
        <v/>
      </c>
      <c r="N431" s="133" t="str">
        <f t="shared" si="58"/>
        <v/>
      </c>
    </row>
    <row r="432" spans="2:14">
      <c r="B432" s="106" t="str">
        <f>IF('2-定性盤查'!A433&lt;&gt;"",'2-定性盤查'!A433,"")</f>
        <v/>
      </c>
      <c r="C432" s="106" t="str">
        <f>IF('2-定性盤查'!C433&lt;&gt;"",'2-定性盤查'!C433,"")</f>
        <v/>
      </c>
      <c r="D432" s="106" t="str">
        <f>IF('2-定性盤查'!D433&lt;&gt;"",'2-定性盤查'!D433,"")</f>
        <v/>
      </c>
      <c r="E432" s="168"/>
      <c r="F432" s="131" t="str">
        <f t="shared" si="53"/>
        <v/>
      </c>
      <c r="G432" s="172"/>
      <c r="H432" s="56" t="str">
        <f t="shared" si="54"/>
        <v/>
      </c>
      <c r="I432" s="173"/>
      <c r="J432" s="56" t="str">
        <f t="shared" si="55"/>
        <v/>
      </c>
      <c r="K432" s="131" t="str">
        <f t="shared" si="56"/>
        <v/>
      </c>
      <c r="L432" s="132" t="str">
        <f>IF('3-定量盤查'!AC437&lt;&gt;"",ROUND('3-定量盤查'!AC437,4),"")</f>
        <v/>
      </c>
      <c r="M432" s="133" t="str">
        <f t="shared" si="57"/>
        <v/>
      </c>
      <c r="N432" s="133" t="str">
        <f t="shared" si="58"/>
        <v/>
      </c>
    </row>
    <row r="433" spans="2:14">
      <c r="B433" s="106" t="str">
        <f>IF('2-定性盤查'!A434&lt;&gt;"",'2-定性盤查'!A434,"")</f>
        <v/>
      </c>
      <c r="C433" s="106" t="str">
        <f>IF('2-定性盤查'!C434&lt;&gt;"",'2-定性盤查'!C434,"")</f>
        <v/>
      </c>
      <c r="D433" s="106" t="str">
        <f>IF('2-定性盤查'!D434&lt;&gt;"",'2-定性盤查'!D434,"")</f>
        <v/>
      </c>
      <c r="E433" s="168"/>
      <c r="F433" s="131" t="str">
        <f t="shared" si="53"/>
        <v/>
      </c>
      <c r="G433" s="172"/>
      <c r="H433" s="56" t="str">
        <f t="shared" si="54"/>
        <v/>
      </c>
      <c r="I433" s="173"/>
      <c r="J433" s="56" t="str">
        <f t="shared" si="55"/>
        <v/>
      </c>
      <c r="K433" s="131" t="str">
        <f t="shared" si="56"/>
        <v/>
      </c>
      <c r="L433" s="132" t="str">
        <f>IF('3-定量盤查'!AC438&lt;&gt;"",ROUND('3-定量盤查'!AC438,4),"")</f>
        <v/>
      </c>
      <c r="M433" s="133" t="str">
        <f t="shared" si="57"/>
        <v/>
      </c>
      <c r="N433" s="133" t="str">
        <f t="shared" si="58"/>
        <v/>
      </c>
    </row>
    <row r="434" spans="2:14">
      <c r="B434" s="106" t="str">
        <f>IF('2-定性盤查'!A435&lt;&gt;"",'2-定性盤查'!A435,"")</f>
        <v/>
      </c>
      <c r="C434" s="106" t="str">
        <f>IF('2-定性盤查'!C435&lt;&gt;"",'2-定性盤查'!C435,"")</f>
        <v/>
      </c>
      <c r="D434" s="106" t="str">
        <f>IF('2-定性盤查'!D435&lt;&gt;"",'2-定性盤查'!D435,"")</f>
        <v/>
      </c>
      <c r="E434" s="168"/>
      <c r="F434" s="131" t="str">
        <f t="shared" si="53"/>
        <v/>
      </c>
      <c r="G434" s="172"/>
      <c r="H434" s="56" t="str">
        <f t="shared" si="54"/>
        <v/>
      </c>
      <c r="I434" s="173"/>
      <c r="J434" s="56" t="str">
        <f t="shared" si="55"/>
        <v/>
      </c>
      <c r="K434" s="131" t="str">
        <f t="shared" si="56"/>
        <v/>
      </c>
      <c r="L434" s="132" t="str">
        <f>IF('3-定量盤查'!AC439&lt;&gt;"",ROUND('3-定量盤查'!AC439,4),"")</f>
        <v/>
      </c>
      <c r="M434" s="133" t="str">
        <f t="shared" si="57"/>
        <v/>
      </c>
      <c r="N434" s="133" t="str">
        <f t="shared" si="58"/>
        <v/>
      </c>
    </row>
    <row r="435" spans="2:14">
      <c r="B435" s="106" t="str">
        <f>IF('2-定性盤查'!A436&lt;&gt;"",'2-定性盤查'!A436,"")</f>
        <v/>
      </c>
      <c r="C435" s="106" t="str">
        <f>IF('2-定性盤查'!C436&lt;&gt;"",'2-定性盤查'!C436,"")</f>
        <v/>
      </c>
      <c r="D435" s="106" t="str">
        <f>IF('2-定性盤查'!D436&lt;&gt;"",'2-定性盤查'!D436,"")</f>
        <v/>
      </c>
      <c r="E435" s="168"/>
      <c r="F435" s="131" t="str">
        <f t="shared" si="53"/>
        <v/>
      </c>
      <c r="G435" s="172"/>
      <c r="H435" s="56" t="str">
        <f t="shared" si="54"/>
        <v/>
      </c>
      <c r="I435" s="173"/>
      <c r="J435" s="56" t="str">
        <f t="shared" si="55"/>
        <v/>
      </c>
      <c r="K435" s="131" t="str">
        <f t="shared" si="56"/>
        <v/>
      </c>
      <c r="L435" s="132" t="str">
        <f>IF('3-定量盤查'!AC440&lt;&gt;"",ROUND('3-定量盤查'!AC440,4),"")</f>
        <v/>
      </c>
      <c r="M435" s="133" t="str">
        <f t="shared" si="57"/>
        <v/>
      </c>
      <c r="N435" s="133" t="str">
        <f t="shared" si="58"/>
        <v/>
      </c>
    </row>
    <row r="436" spans="2:14">
      <c r="B436" s="106" t="str">
        <f>IF('2-定性盤查'!A437&lt;&gt;"",'2-定性盤查'!A437,"")</f>
        <v/>
      </c>
      <c r="C436" s="106" t="str">
        <f>IF('2-定性盤查'!C437&lt;&gt;"",'2-定性盤查'!C437,"")</f>
        <v/>
      </c>
      <c r="D436" s="106" t="str">
        <f>IF('2-定性盤查'!D437&lt;&gt;"",'2-定性盤查'!D437,"")</f>
        <v/>
      </c>
      <c r="E436" s="168"/>
      <c r="F436" s="131" t="str">
        <f t="shared" si="53"/>
        <v/>
      </c>
      <c r="G436" s="172"/>
      <c r="H436" s="56" t="str">
        <f t="shared" si="54"/>
        <v/>
      </c>
      <c r="I436" s="173"/>
      <c r="J436" s="56" t="str">
        <f t="shared" si="55"/>
        <v/>
      </c>
      <c r="K436" s="131" t="str">
        <f t="shared" si="56"/>
        <v/>
      </c>
      <c r="L436" s="132" t="str">
        <f>IF('3-定量盤查'!AC441&lt;&gt;"",ROUND('3-定量盤查'!AC441,4),"")</f>
        <v/>
      </c>
      <c r="M436" s="133" t="str">
        <f t="shared" si="57"/>
        <v/>
      </c>
      <c r="N436" s="133" t="str">
        <f t="shared" si="58"/>
        <v/>
      </c>
    </row>
    <row r="437" spans="2:14">
      <c r="B437" s="106" t="str">
        <f>IF('2-定性盤查'!A438&lt;&gt;"",'2-定性盤查'!A438,"")</f>
        <v/>
      </c>
      <c r="C437" s="106" t="str">
        <f>IF('2-定性盤查'!C438&lt;&gt;"",'2-定性盤查'!C438,"")</f>
        <v/>
      </c>
      <c r="D437" s="106" t="str">
        <f>IF('2-定性盤查'!D438&lt;&gt;"",'2-定性盤查'!D438,"")</f>
        <v/>
      </c>
      <c r="E437" s="168"/>
      <c r="F437" s="131" t="str">
        <f t="shared" si="53"/>
        <v/>
      </c>
      <c r="G437" s="172"/>
      <c r="H437" s="56" t="str">
        <f t="shared" si="54"/>
        <v/>
      </c>
      <c r="I437" s="173"/>
      <c r="J437" s="56" t="str">
        <f t="shared" si="55"/>
        <v/>
      </c>
      <c r="K437" s="131" t="str">
        <f t="shared" si="56"/>
        <v/>
      </c>
      <c r="L437" s="132" t="str">
        <f>IF('3-定量盤查'!AC442&lt;&gt;"",ROUND('3-定量盤查'!AC442,4),"")</f>
        <v/>
      </c>
      <c r="M437" s="133" t="str">
        <f t="shared" si="57"/>
        <v/>
      </c>
      <c r="N437" s="133" t="str">
        <f t="shared" si="58"/>
        <v/>
      </c>
    </row>
    <row r="438" spans="2:14">
      <c r="B438" s="106" t="str">
        <f>IF('2-定性盤查'!A439&lt;&gt;"",'2-定性盤查'!A439,"")</f>
        <v/>
      </c>
      <c r="C438" s="106" t="str">
        <f>IF('2-定性盤查'!C439&lt;&gt;"",'2-定性盤查'!C439,"")</f>
        <v/>
      </c>
      <c r="D438" s="106" t="str">
        <f>IF('2-定性盤查'!D439&lt;&gt;"",'2-定性盤查'!D439,"")</f>
        <v/>
      </c>
      <c r="E438" s="168"/>
      <c r="F438" s="131" t="str">
        <f t="shared" si="53"/>
        <v/>
      </c>
      <c r="G438" s="172"/>
      <c r="H438" s="56" t="str">
        <f t="shared" si="54"/>
        <v/>
      </c>
      <c r="I438" s="173"/>
      <c r="J438" s="56" t="str">
        <f t="shared" si="55"/>
        <v/>
      </c>
      <c r="K438" s="131" t="str">
        <f t="shared" si="56"/>
        <v/>
      </c>
      <c r="L438" s="132" t="str">
        <f>IF('3-定量盤查'!AC443&lt;&gt;"",ROUND('3-定量盤查'!AC443,4),"")</f>
        <v/>
      </c>
      <c r="M438" s="133" t="str">
        <f t="shared" si="57"/>
        <v/>
      </c>
      <c r="N438" s="133" t="str">
        <f t="shared" si="58"/>
        <v/>
      </c>
    </row>
    <row r="439" spans="2:14">
      <c r="B439" s="106" t="str">
        <f>IF('2-定性盤查'!A440&lt;&gt;"",'2-定性盤查'!A440,"")</f>
        <v/>
      </c>
      <c r="C439" s="106" t="str">
        <f>IF('2-定性盤查'!C440&lt;&gt;"",'2-定性盤查'!C440,"")</f>
        <v/>
      </c>
      <c r="D439" s="106" t="str">
        <f>IF('2-定性盤查'!D440&lt;&gt;"",'2-定性盤查'!D440,"")</f>
        <v/>
      </c>
      <c r="E439" s="168"/>
      <c r="F439" s="131" t="str">
        <f t="shared" si="53"/>
        <v/>
      </c>
      <c r="G439" s="172"/>
      <c r="H439" s="56" t="str">
        <f t="shared" si="54"/>
        <v/>
      </c>
      <c r="I439" s="173"/>
      <c r="J439" s="56" t="str">
        <f t="shared" si="55"/>
        <v/>
      </c>
      <c r="K439" s="131" t="str">
        <f t="shared" si="56"/>
        <v/>
      </c>
      <c r="L439" s="132" t="str">
        <f>IF('3-定量盤查'!AC444&lt;&gt;"",ROUND('3-定量盤查'!AC444,4),"")</f>
        <v/>
      </c>
      <c r="M439" s="133" t="str">
        <f t="shared" si="57"/>
        <v/>
      </c>
      <c r="N439" s="133" t="str">
        <f t="shared" si="58"/>
        <v/>
      </c>
    </row>
    <row r="440" spans="2:14">
      <c r="B440" s="106" t="str">
        <f>IF('2-定性盤查'!A441&lt;&gt;"",'2-定性盤查'!A441,"")</f>
        <v/>
      </c>
      <c r="C440" s="106" t="str">
        <f>IF('2-定性盤查'!C441&lt;&gt;"",'2-定性盤查'!C441,"")</f>
        <v/>
      </c>
      <c r="D440" s="106" t="str">
        <f>IF('2-定性盤查'!D441&lt;&gt;"",'2-定性盤查'!D441,"")</f>
        <v/>
      </c>
      <c r="E440" s="168"/>
      <c r="F440" s="131" t="str">
        <f t="shared" si="53"/>
        <v/>
      </c>
      <c r="G440" s="172"/>
      <c r="H440" s="56" t="str">
        <f t="shared" si="54"/>
        <v/>
      </c>
      <c r="I440" s="173"/>
      <c r="J440" s="56" t="str">
        <f t="shared" si="55"/>
        <v/>
      </c>
      <c r="K440" s="131" t="str">
        <f t="shared" si="56"/>
        <v/>
      </c>
      <c r="L440" s="132" t="str">
        <f>IF('3-定量盤查'!AC445&lt;&gt;"",ROUND('3-定量盤查'!AC445,4),"")</f>
        <v/>
      </c>
      <c r="M440" s="133" t="str">
        <f t="shared" si="57"/>
        <v/>
      </c>
      <c r="N440" s="133" t="str">
        <f t="shared" si="58"/>
        <v/>
      </c>
    </row>
    <row r="441" spans="2:14">
      <c r="B441" s="106" t="str">
        <f>IF('2-定性盤查'!A442&lt;&gt;"",'2-定性盤查'!A442,"")</f>
        <v/>
      </c>
      <c r="C441" s="106" t="str">
        <f>IF('2-定性盤查'!C442&lt;&gt;"",'2-定性盤查'!C442,"")</f>
        <v/>
      </c>
      <c r="D441" s="106" t="str">
        <f>IF('2-定性盤查'!D442&lt;&gt;"",'2-定性盤查'!D442,"")</f>
        <v/>
      </c>
      <c r="E441" s="168"/>
      <c r="F441" s="131" t="str">
        <f t="shared" si="53"/>
        <v/>
      </c>
      <c r="G441" s="172"/>
      <c r="H441" s="56" t="str">
        <f t="shared" si="54"/>
        <v/>
      </c>
      <c r="I441" s="173"/>
      <c r="J441" s="56" t="str">
        <f t="shared" si="55"/>
        <v/>
      </c>
      <c r="K441" s="131" t="str">
        <f t="shared" si="56"/>
        <v/>
      </c>
      <c r="L441" s="132" t="str">
        <f>IF('3-定量盤查'!AC446&lt;&gt;"",ROUND('3-定量盤查'!AC446,4),"")</f>
        <v/>
      </c>
      <c r="M441" s="133" t="str">
        <f t="shared" si="57"/>
        <v/>
      </c>
      <c r="N441" s="133" t="str">
        <f t="shared" si="58"/>
        <v/>
      </c>
    </row>
    <row r="442" spans="2:14">
      <c r="B442" s="106" t="str">
        <f>IF('2-定性盤查'!A443&lt;&gt;"",'2-定性盤查'!A443,"")</f>
        <v/>
      </c>
      <c r="C442" s="106" t="str">
        <f>IF('2-定性盤查'!C443&lt;&gt;"",'2-定性盤查'!C443,"")</f>
        <v/>
      </c>
      <c r="D442" s="106" t="str">
        <f>IF('2-定性盤查'!D443&lt;&gt;"",'2-定性盤查'!D443,"")</f>
        <v/>
      </c>
      <c r="E442" s="168"/>
      <c r="F442" s="131" t="str">
        <f t="shared" si="53"/>
        <v/>
      </c>
      <c r="G442" s="172"/>
      <c r="H442" s="56" t="str">
        <f t="shared" si="54"/>
        <v/>
      </c>
      <c r="I442" s="173"/>
      <c r="J442" s="56" t="str">
        <f t="shared" si="55"/>
        <v/>
      </c>
      <c r="K442" s="131" t="str">
        <f t="shared" si="56"/>
        <v/>
      </c>
      <c r="L442" s="132" t="str">
        <f>IF('3-定量盤查'!AC447&lt;&gt;"",ROUND('3-定量盤查'!AC447,4),"")</f>
        <v/>
      </c>
      <c r="M442" s="133" t="str">
        <f t="shared" si="57"/>
        <v/>
      </c>
      <c r="N442" s="133" t="str">
        <f t="shared" si="58"/>
        <v/>
      </c>
    </row>
    <row r="443" spans="2:14">
      <c r="B443" s="106" t="str">
        <f>IF('2-定性盤查'!A444&lt;&gt;"",'2-定性盤查'!A444,"")</f>
        <v/>
      </c>
      <c r="C443" s="106" t="str">
        <f>IF('2-定性盤查'!C444&lt;&gt;"",'2-定性盤查'!C444,"")</f>
        <v/>
      </c>
      <c r="D443" s="106" t="str">
        <f>IF('2-定性盤查'!D444&lt;&gt;"",'2-定性盤查'!D444,"")</f>
        <v/>
      </c>
      <c r="E443" s="168"/>
      <c r="F443" s="131" t="str">
        <f t="shared" si="53"/>
        <v/>
      </c>
      <c r="G443" s="172"/>
      <c r="H443" s="56" t="str">
        <f t="shared" si="54"/>
        <v/>
      </c>
      <c r="I443" s="173"/>
      <c r="J443" s="56" t="str">
        <f t="shared" si="55"/>
        <v/>
      </c>
      <c r="K443" s="131" t="str">
        <f t="shared" si="56"/>
        <v/>
      </c>
      <c r="L443" s="132" t="str">
        <f>IF('3-定量盤查'!AC448&lt;&gt;"",ROUND('3-定量盤查'!AC448,4),"")</f>
        <v/>
      </c>
      <c r="M443" s="133" t="str">
        <f t="shared" si="57"/>
        <v/>
      </c>
      <c r="N443" s="133" t="str">
        <f t="shared" si="58"/>
        <v/>
      </c>
    </row>
    <row r="444" spans="2:14">
      <c r="B444" s="106" t="str">
        <f>IF('2-定性盤查'!A445&lt;&gt;"",'2-定性盤查'!A445,"")</f>
        <v/>
      </c>
      <c r="C444" s="106" t="str">
        <f>IF('2-定性盤查'!C445&lt;&gt;"",'2-定性盤查'!C445,"")</f>
        <v/>
      </c>
      <c r="D444" s="106" t="str">
        <f>IF('2-定性盤查'!D445&lt;&gt;"",'2-定性盤查'!D445,"")</f>
        <v/>
      </c>
      <c r="E444" s="168"/>
      <c r="F444" s="131" t="str">
        <f t="shared" si="53"/>
        <v/>
      </c>
      <c r="G444" s="172"/>
      <c r="H444" s="56" t="str">
        <f t="shared" si="54"/>
        <v/>
      </c>
      <c r="I444" s="173"/>
      <c r="J444" s="56" t="str">
        <f t="shared" si="55"/>
        <v/>
      </c>
      <c r="K444" s="131" t="str">
        <f t="shared" si="56"/>
        <v/>
      </c>
      <c r="L444" s="132" t="str">
        <f>IF('3-定量盤查'!AC449&lt;&gt;"",ROUND('3-定量盤查'!AC449,4),"")</f>
        <v/>
      </c>
      <c r="M444" s="133" t="str">
        <f t="shared" si="57"/>
        <v/>
      </c>
      <c r="N444" s="133" t="str">
        <f t="shared" si="58"/>
        <v/>
      </c>
    </row>
    <row r="445" spans="2:14">
      <c r="B445" s="106" t="str">
        <f>IF('2-定性盤查'!A446&lt;&gt;"",'2-定性盤查'!A446,"")</f>
        <v/>
      </c>
      <c r="C445" s="106" t="str">
        <f>IF('2-定性盤查'!C446&lt;&gt;"",'2-定性盤查'!C446,"")</f>
        <v/>
      </c>
      <c r="D445" s="106" t="str">
        <f>IF('2-定性盤查'!D446&lt;&gt;"",'2-定性盤查'!D446,"")</f>
        <v/>
      </c>
      <c r="E445" s="168"/>
      <c r="F445" s="131" t="str">
        <f t="shared" si="53"/>
        <v/>
      </c>
      <c r="G445" s="172"/>
      <c r="H445" s="56" t="str">
        <f t="shared" si="54"/>
        <v/>
      </c>
      <c r="I445" s="173"/>
      <c r="J445" s="56" t="str">
        <f t="shared" si="55"/>
        <v/>
      </c>
      <c r="K445" s="131" t="str">
        <f t="shared" si="56"/>
        <v/>
      </c>
      <c r="L445" s="132" t="str">
        <f>IF('3-定量盤查'!AC450&lt;&gt;"",ROUND('3-定量盤查'!AC450,4),"")</f>
        <v/>
      </c>
      <c r="M445" s="133" t="str">
        <f t="shared" si="57"/>
        <v/>
      </c>
      <c r="N445" s="133" t="str">
        <f t="shared" si="58"/>
        <v/>
      </c>
    </row>
    <row r="446" spans="2:14">
      <c r="B446" s="106" t="str">
        <f>IF('2-定性盤查'!A447&lt;&gt;"",'2-定性盤查'!A447,"")</f>
        <v/>
      </c>
      <c r="C446" s="106" t="str">
        <f>IF('2-定性盤查'!C447&lt;&gt;"",'2-定性盤查'!C447,"")</f>
        <v/>
      </c>
      <c r="D446" s="106" t="str">
        <f>IF('2-定性盤查'!D447&lt;&gt;"",'2-定性盤查'!D447,"")</f>
        <v/>
      </c>
      <c r="E446" s="168"/>
      <c r="F446" s="131" t="str">
        <f t="shared" si="53"/>
        <v/>
      </c>
      <c r="G446" s="172"/>
      <c r="H446" s="56" t="str">
        <f t="shared" si="54"/>
        <v/>
      </c>
      <c r="I446" s="173"/>
      <c r="J446" s="56" t="str">
        <f t="shared" si="55"/>
        <v/>
      </c>
      <c r="K446" s="131" t="str">
        <f t="shared" si="56"/>
        <v/>
      </c>
      <c r="L446" s="132" t="str">
        <f>IF('3-定量盤查'!AC451&lt;&gt;"",ROUND('3-定量盤查'!AC451,4),"")</f>
        <v/>
      </c>
      <c r="M446" s="133" t="str">
        <f t="shared" si="57"/>
        <v/>
      </c>
      <c r="N446" s="133" t="str">
        <f t="shared" si="58"/>
        <v/>
      </c>
    </row>
    <row r="447" spans="2:14">
      <c r="B447" s="106" t="str">
        <f>IF('2-定性盤查'!A448&lt;&gt;"",'2-定性盤查'!A448,"")</f>
        <v/>
      </c>
      <c r="C447" s="106" t="str">
        <f>IF('2-定性盤查'!C448&lt;&gt;"",'2-定性盤查'!C448,"")</f>
        <v/>
      </c>
      <c r="D447" s="106" t="str">
        <f>IF('2-定性盤查'!D448&lt;&gt;"",'2-定性盤查'!D448,"")</f>
        <v/>
      </c>
      <c r="E447" s="168"/>
      <c r="F447" s="131" t="str">
        <f t="shared" si="53"/>
        <v/>
      </c>
      <c r="G447" s="172"/>
      <c r="H447" s="56" t="str">
        <f t="shared" si="54"/>
        <v/>
      </c>
      <c r="I447" s="173"/>
      <c r="J447" s="56" t="str">
        <f t="shared" si="55"/>
        <v/>
      </c>
      <c r="K447" s="131" t="str">
        <f t="shared" si="56"/>
        <v/>
      </c>
      <c r="L447" s="132" t="str">
        <f>IF('3-定量盤查'!AC452&lt;&gt;"",ROUND('3-定量盤查'!AC452,4),"")</f>
        <v/>
      </c>
      <c r="M447" s="133" t="str">
        <f t="shared" si="57"/>
        <v/>
      </c>
      <c r="N447" s="133" t="str">
        <f t="shared" si="58"/>
        <v/>
      </c>
    </row>
    <row r="448" spans="2:14">
      <c r="B448" s="106" t="str">
        <f>IF('2-定性盤查'!A449&lt;&gt;"",'2-定性盤查'!A449,"")</f>
        <v/>
      </c>
      <c r="C448" s="106" t="str">
        <f>IF('2-定性盤查'!C449&lt;&gt;"",'2-定性盤查'!C449,"")</f>
        <v/>
      </c>
      <c r="D448" s="106" t="str">
        <f>IF('2-定性盤查'!D449&lt;&gt;"",'2-定性盤查'!D449,"")</f>
        <v/>
      </c>
      <c r="E448" s="168"/>
      <c r="F448" s="131" t="str">
        <f t="shared" si="53"/>
        <v/>
      </c>
      <c r="G448" s="172"/>
      <c r="H448" s="56" t="str">
        <f t="shared" si="54"/>
        <v/>
      </c>
      <c r="I448" s="173"/>
      <c r="J448" s="56" t="str">
        <f t="shared" si="55"/>
        <v/>
      </c>
      <c r="K448" s="131" t="str">
        <f t="shared" si="56"/>
        <v/>
      </c>
      <c r="L448" s="132" t="str">
        <f>IF('3-定量盤查'!AC453&lt;&gt;"",ROUND('3-定量盤查'!AC453,4),"")</f>
        <v/>
      </c>
      <c r="M448" s="133" t="str">
        <f t="shared" si="57"/>
        <v/>
      </c>
      <c r="N448" s="133" t="str">
        <f t="shared" si="58"/>
        <v/>
      </c>
    </row>
    <row r="449" spans="2:14">
      <c r="B449" s="106" t="str">
        <f>IF('2-定性盤查'!A450&lt;&gt;"",'2-定性盤查'!A450,"")</f>
        <v/>
      </c>
      <c r="C449" s="106" t="str">
        <f>IF('2-定性盤查'!C450&lt;&gt;"",'2-定性盤查'!C450,"")</f>
        <v/>
      </c>
      <c r="D449" s="106" t="str">
        <f>IF('2-定性盤查'!D450&lt;&gt;"",'2-定性盤查'!D450,"")</f>
        <v/>
      </c>
      <c r="E449" s="168"/>
      <c r="F449" s="131" t="str">
        <f t="shared" si="53"/>
        <v/>
      </c>
      <c r="G449" s="172"/>
      <c r="H449" s="56" t="str">
        <f t="shared" si="54"/>
        <v/>
      </c>
      <c r="I449" s="173"/>
      <c r="J449" s="56" t="str">
        <f t="shared" si="55"/>
        <v/>
      </c>
      <c r="K449" s="131" t="str">
        <f t="shared" si="56"/>
        <v/>
      </c>
      <c r="L449" s="132" t="str">
        <f>IF('3-定量盤查'!AC454&lt;&gt;"",ROUND('3-定量盤查'!AC454,4),"")</f>
        <v/>
      </c>
      <c r="M449" s="133" t="str">
        <f t="shared" si="57"/>
        <v/>
      </c>
      <c r="N449" s="133" t="str">
        <f t="shared" si="58"/>
        <v/>
      </c>
    </row>
    <row r="450" spans="2:14">
      <c r="B450" s="106" t="str">
        <f>IF('2-定性盤查'!A451&lt;&gt;"",'2-定性盤查'!A451,"")</f>
        <v/>
      </c>
      <c r="C450" s="106" t="str">
        <f>IF('2-定性盤查'!C451&lt;&gt;"",'2-定性盤查'!C451,"")</f>
        <v/>
      </c>
      <c r="D450" s="106" t="str">
        <f>IF('2-定性盤查'!D451&lt;&gt;"",'2-定性盤查'!D451,"")</f>
        <v/>
      </c>
      <c r="E450" s="168"/>
      <c r="F450" s="131" t="str">
        <f t="shared" si="53"/>
        <v/>
      </c>
      <c r="G450" s="172"/>
      <c r="H450" s="56" t="str">
        <f t="shared" si="54"/>
        <v/>
      </c>
      <c r="I450" s="173"/>
      <c r="J450" s="56" t="str">
        <f t="shared" si="55"/>
        <v/>
      </c>
      <c r="K450" s="131" t="str">
        <f t="shared" si="56"/>
        <v/>
      </c>
      <c r="L450" s="132" t="str">
        <f>IF('3-定量盤查'!AC455&lt;&gt;"",ROUND('3-定量盤查'!AC455,4),"")</f>
        <v/>
      </c>
      <c r="M450" s="133" t="str">
        <f t="shared" si="57"/>
        <v/>
      </c>
      <c r="N450" s="133" t="str">
        <f t="shared" si="58"/>
        <v/>
      </c>
    </row>
    <row r="451" spans="2:14">
      <c r="B451" s="106" t="str">
        <f>IF('2-定性盤查'!A452&lt;&gt;"",'2-定性盤查'!A452,"")</f>
        <v/>
      </c>
      <c r="C451" s="106" t="str">
        <f>IF('2-定性盤查'!C452&lt;&gt;"",'2-定性盤查'!C452,"")</f>
        <v/>
      </c>
      <c r="D451" s="106" t="str">
        <f>IF('2-定性盤查'!D452&lt;&gt;"",'2-定性盤查'!D452,"")</f>
        <v/>
      </c>
      <c r="E451" s="168"/>
      <c r="F451" s="131" t="str">
        <f t="shared" si="53"/>
        <v/>
      </c>
      <c r="G451" s="172"/>
      <c r="H451" s="56" t="str">
        <f t="shared" si="54"/>
        <v/>
      </c>
      <c r="I451" s="173"/>
      <c r="J451" s="56" t="str">
        <f t="shared" si="55"/>
        <v/>
      </c>
      <c r="K451" s="131" t="str">
        <f t="shared" si="56"/>
        <v/>
      </c>
      <c r="L451" s="132" t="str">
        <f>IF('3-定量盤查'!AC456&lt;&gt;"",ROUND('3-定量盤查'!AC456,4),"")</f>
        <v/>
      </c>
      <c r="M451" s="133" t="str">
        <f t="shared" si="57"/>
        <v/>
      </c>
      <c r="N451" s="133" t="str">
        <f t="shared" si="58"/>
        <v/>
      </c>
    </row>
    <row r="452" spans="2:14">
      <c r="B452" s="106" t="str">
        <f>IF('2-定性盤查'!A453&lt;&gt;"",'2-定性盤查'!A453,"")</f>
        <v/>
      </c>
      <c r="C452" s="106" t="str">
        <f>IF('2-定性盤查'!C453&lt;&gt;"",'2-定性盤查'!C453,"")</f>
        <v/>
      </c>
      <c r="D452" s="106" t="str">
        <f>IF('2-定性盤查'!D453&lt;&gt;"",'2-定性盤查'!D453,"")</f>
        <v/>
      </c>
      <c r="E452" s="168"/>
      <c r="F452" s="131" t="str">
        <f t="shared" si="53"/>
        <v/>
      </c>
      <c r="G452" s="172"/>
      <c r="H452" s="56" t="str">
        <f t="shared" si="54"/>
        <v/>
      </c>
      <c r="I452" s="173"/>
      <c r="J452" s="56" t="str">
        <f t="shared" si="55"/>
        <v/>
      </c>
      <c r="K452" s="131" t="str">
        <f t="shared" si="56"/>
        <v/>
      </c>
      <c r="L452" s="132" t="str">
        <f>IF('3-定量盤查'!AC457&lt;&gt;"",ROUND('3-定量盤查'!AC457,4),"")</f>
        <v/>
      </c>
      <c r="M452" s="133" t="str">
        <f t="shared" si="57"/>
        <v/>
      </c>
      <c r="N452" s="133" t="str">
        <f t="shared" si="58"/>
        <v/>
      </c>
    </row>
    <row r="453" spans="2:14">
      <c r="B453" s="106" t="str">
        <f>IF('2-定性盤查'!A454&lt;&gt;"",'2-定性盤查'!A454,"")</f>
        <v/>
      </c>
      <c r="C453" s="106" t="str">
        <f>IF('2-定性盤查'!C454&lt;&gt;"",'2-定性盤查'!C454,"")</f>
        <v/>
      </c>
      <c r="D453" s="106" t="str">
        <f>IF('2-定性盤查'!D454&lt;&gt;"",'2-定性盤查'!D454,"")</f>
        <v/>
      </c>
      <c r="E453" s="168"/>
      <c r="F453" s="131" t="str">
        <f t="shared" si="53"/>
        <v/>
      </c>
      <c r="G453" s="172"/>
      <c r="H453" s="56" t="str">
        <f t="shared" si="54"/>
        <v/>
      </c>
      <c r="I453" s="173"/>
      <c r="J453" s="56" t="str">
        <f t="shared" si="55"/>
        <v/>
      </c>
      <c r="K453" s="131" t="str">
        <f t="shared" si="56"/>
        <v/>
      </c>
      <c r="L453" s="132" t="str">
        <f>IF('3-定量盤查'!AC458&lt;&gt;"",ROUND('3-定量盤查'!AC458,4),"")</f>
        <v/>
      </c>
      <c r="M453" s="133" t="str">
        <f t="shared" si="57"/>
        <v/>
      </c>
      <c r="N453" s="133" t="str">
        <f t="shared" si="58"/>
        <v/>
      </c>
    </row>
    <row r="454" spans="2:14">
      <c r="B454" s="106" t="str">
        <f>IF('2-定性盤查'!A455&lt;&gt;"",'2-定性盤查'!A455,"")</f>
        <v/>
      </c>
      <c r="C454" s="106" t="str">
        <f>IF('2-定性盤查'!C455&lt;&gt;"",'2-定性盤查'!C455,"")</f>
        <v/>
      </c>
      <c r="D454" s="106" t="str">
        <f>IF('2-定性盤查'!D455&lt;&gt;"",'2-定性盤查'!D455,"")</f>
        <v/>
      </c>
      <c r="E454" s="168"/>
      <c r="F454" s="131" t="str">
        <f t="shared" si="53"/>
        <v/>
      </c>
      <c r="G454" s="172"/>
      <c r="H454" s="56" t="str">
        <f t="shared" si="54"/>
        <v/>
      </c>
      <c r="I454" s="173"/>
      <c r="J454" s="56" t="str">
        <f t="shared" si="55"/>
        <v/>
      </c>
      <c r="K454" s="131" t="str">
        <f t="shared" si="56"/>
        <v/>
      </c>
      <c r="L454" s="132" t="str">
        <f>IF('3-定量盤查'!AC459&lt;&gt;"",ROUND('3-定量盤查'!AC459,4),"")</f>
        <v/>
      </c>
      <c r="M454" s="133" t="str">
        <f t="shared" si="57"/>
        <v/>
      </c>
      <c r="N454" s="133" t="str">
        <f t="shared" si="58"/>
        <v/>
      </c>
    </row>
    <row r="455" spans="2:14">
      <c r="B455" s="106" t="str">
        <f>IF('2-定性盤查'!A456&lt;&gt;"",'2-定性盤查'!A456,"")</f>
        <v/>
      </c>
      <c r="C455" s="106" t="str">
        <f>IF('2-定性盤查'!C456&lt;&gt;"",'2-定性盤查'!C456,"")</f>
        <v/>
      </c>
      <c r="D455" s="106" t="str">
        <f>IF('2-定性盤查'!D456&lt;&gt;"",'2-定性盤查'!D456,"")</f>
        <v/>
      </c>
      <c r="E455" s="168"/>
      <c r="F455" s="131" t="str">
        <f t="shared" si="53"/>
        <v/>
      </c>
      <c r="G455" s="172"/>
      <c r="H455" s="56" t="str">
        <f t="shared" si="54"/>
        <v/>
      </c>
      <c r="I455" s="173"/>
      <c r="J455" s="56" t="str">
        <f t="shared" si="55"/>
        <v/>
      </c>
      <c r="K455" s="131" t="str">
        <f t="shared" si="56"/>
        <v/>
      </c>
      <c r="L455" s="132" t="str">
        <f>IF('3-定量盤查'!AC460&lt;&gt;"",ROUND('3-定量盤查'!AC460,4),"")</f>
        <v/>
      </c>
      <c r="M455" s="133" t="str">
        <f t="shared" si="57"/>
        <v/>
      </c>
      <c r="N455" s="133" t="str">
        <f t="shared" si="58"/>
        <v/>
      </c>
    </row>
    <row r="456" spans="2:14">
      <c r="B456" s="106" t="str">
        <f>IF('2-定性盤查'!A457&lt;&gt;"",'2-定性盤查'!A457,"")</f>
        <v/>
      </c>
      <c r="C456" s="106" t="str">
        <f>IF('2-定性盤查'!C457&lt;&gt;"",'2-定性盤查'!C457,"")</f>
        <v/>
      </c>
      <c r="D456" s="106" t="str">
        <f>IF('2-定性盤查'!D457&lt;&gt;"",'2-定性盤查'!D457,"")</f>
        <v/>
      </c>
      <c r="E456" s="168"/>
      <c r="F456" s="131" t="str">
        <f t="shared" si="53"/>
        <v/>
      </c>
      <c r="G456" s="172"/>
      <c r="H456" s="56" t="str">
        <f t="shared" si="54"/>
        <v/>
      </c>
      <c r="I456" s="173"/>
      <c r="J456" s="56" t="str">
        <f t="shared" si="55"/>
        <v/>
      </c>
      <c r="K456" s="131" t="str">
        <f t="shared" si="56"/>
        <v/>
      </c>
      <c r="L456" s="132" t="str">
        <f>IF('3-定量盤查'!AC461&lt;&gt;"",ROUND('3-定量盤查'!AC461,4),"")</f>
        <v/>
      </c>
      <c r="M456" s="133" t="str">
        <f t="shared" si="57"/>
        <v/>
      </c>
      <c r="N456" s="133" t="str">
        <f t="shared" si="58"/>
        <v/>
      </c>
    </row>
    <row r="457" spans="2:14">
      <c r="B457" s="106" t="str">
        <f>IF('2-定性盤查'!A458&lt;&gt;"",'2-定性盤查'!A458,"")</f>
        <v/>
      </c>
      <c r="C457" s="106" t="str">
        <f>IF('2-定性盤查'!C458&lt;&gt;"",'2-定性盤查'!C458,"")</f>
        <v/>
      </c>
      <c r="D457" s="106" t="str">
        <f>IF('2-定性盤查'!D458&lt;&gt;"",'2-定性盤查'!D458,"")</f>
        <v/>
      </c>
      <c r="E457" s="168"/>
      <c r="F457" s="131" t="str">
        <f t="shared" si="53"/>
        <v/>
      </c>
      <c r="G457" s="172"/>
      <c r="H457" s="56" t="str">
        <f t="shared" si="54"/>
        <v/>
      </c>
      <c r="I457" s="173"/>
      <c r="J457" s="56" t="str">
        <f t="shared" si="55"/>
        <v/>
      </c>
      <c r="K457" s="131" t="str">
        <f t="shared" si="56"/>
        <v/>
      </c>
      <c r="L457" s="132" t="str">
        <f>IF('3-定量盤查'!AC462&lt;&gt;"",ROUND('3-定量盤查'!AC462,4),"")</f>
        <v/>
      </c>
      <c r="M457" s="133" t="str">
        <f t="shared" si="57"/>
        <v/>
      </c>
      <c r="N457" s="133" t="str">
        <f t="shared" si="58"/>
        <v/>
      </c>
    </row>
    <row r="458" spans="2:14">
      <c r="B458" s="106" t="str">
        <f>IF('2-定性盤查'!A459&lt;&gt;"",'2-定性盤查'!A459,"")</f>
        <v/>
      </c>
      <c r="C458" s="106" t="str">
        <f>IF('2-定性盤查'!C459&lt;&gt;"",'2-定性盤查'!C459,"")</f>
        <v/>
      </c>
      <c r="D458" s="106" t="str">
        <f>IF('2-定性盤查'!D459&lt;&gt;"",'2-定性盤查'!D459,"")</f>
        <v/>
      </c>
      <c r="E458" s="168"/>
      <c r="F458" s="131" t="str">
        <f t="shared" ref="F458:F505" si="59">IF(E458&lt;&gt;"",IF(E458="連續量測",1,IF(E458="定期(間歇)量測",2,IF(E458="財務會計推估",3,IF(E458="自行評估",3,"0")))),"")</f>
        <v/>
      </c>
      <c r="G458" s="172"/>
      <c r="H458" s="56" t="str">
        <f t="shared" ref="H458:H505" si="60">IF(G458&lt;&gt;"",IF(G458="(1)有進行外部校正或有多組數據茲佐證者",1,IF(G458="(2)有進行內部校正或經過會計簽證等証明者",2,IF(G458="(3)未進行儀器校正或未進行紀錄彙整者",3,"0"))),"")</f>
        <v/>
      </c>
      <c r="I458" s="173"/>
      <c r="J458" s="56" t="str">
        <f t="shared" ref="J458:J505" si="61">IF(I458="1自廠發展係數/質量平衡所得係數",1,IF(I458="2同製程/設備經驗係數",1,IF(I458="3製造廠提供係數",2,IF(I458="4區域排放係數",2,IF(I458="5國家排放係數",3,IF(I458="6國際排放係數",3,""))))))</f>
        <v/>
      </c>
      <c r="K458" s="131" t="str">
        <f t="shared" ref="K458:K505" si="62">IF(D458&lt;&gt;"",F458*H458*J458,"")</f>
        <v/>
      </c>
      <c r="L458" s="132" t="str">
        <f>IF('3-定量盤查'!AC463&lt;&gt;"",ROUND('3-定量盤查'!AC463,4),"")</f>
        <v/>
      </c>
      <c r="M458" s="133" t="str">
        <f t="shared" ref="M458:M505" si="63">IF(K458="","",IF(K458&lt;10,"1",IF(19&gt;K458,"2",IF(K458&gt;=27,"3","-"))))</f>
        <v/>
      </c>
      <c r="N458" s="133" t="str">
        <f t="shared" ref="N458:N505" si="64">IF(K458="","",IF(L458="","",ROUND(K458*L458,2)))</f>
        <v/>
      </c>
    </row>
    <row r="459" spans="2:14">
      <c r="B459" s="106" t="str">
        <f>IF('2-定性盤查'!A460&lt;&gt;"",'2-定性盤查'!A460,"")</f>
        <v/>
      </c>
      <c r="C459" s="106" t="str">
        <f>IF('2-定性盤查'!C460&lt;&gt;"",'2-定性盤查'!C460,"")</f>
        <v/>
      </c>
      <c r="D459" s="106" t="str">
        <f>IF('2-定性盤查'!D460&lt;&gt;"",'2-定性盤查'!D460,"")</f>
        <v/>
      </c>
      <c r="E459" s="168"/>
      <c r="F459" s="131" t="str">
        <f t="shared" si="59"/>
        <v/>
      </c>
      <c r="G459" s="172"/>
      <c r="H459" s="56" t="str">
        <f t="shared" si="60"/>
        <v/>
      </c>
      <c r="I459" s="173"/>
      <c r="J459" s="56" t="str">
        <f t="shared" si="61"/>
        <v/>
      </c>
      <c r="K459" s="131" t="str">
        <f t="shared" si="62"/>
        <v/>
      </c>
      <c r="L459" s="132" t="str">
        <f>IF('3-定量盤查'!AC464&lt;&gt;"",ROUND('3-定量盤查'!AC464,4),"")</f>
        <v/>
      </c>
      <c r="M459" s="133" t="str">
        <f t="shared" si="63"/>
        <v/>
      </c>
      <c r="N459" s="133" t="str">
        <f t="shared" si="64"/>
        <v/>
      </c>
    </row>
    <row r="460" spans="2:14">
      <c r="B460" s="106" t="str">
        <f>IF('2-定性盤查'!A461&lt;&gt;"",'2-定性盤查'!A461,"")</f>
        <v/>
      </c>
      <c r="C460" s="106" t="str">
        <f>IF('2-定性盤查'!C461&lt;&gt;"",'2-定性盤查'!C461,"")</f>
        <v/>
      </c>
      <c r="D460" s="106" t="str">
        <f>IF('2-定性盤查'!D461&lt;&gt;"",'2-定性盤查'!D461,"")</f>
        <v/>
      </c>
      <c r="E460" s="168"/>
      <c r="F460" s="131" t="str">
        <f t="shared" si="59"/>
        <v/>
      </c>
      <c r="G460" s="172"/>
      <c r="H460" s="56" t="str">
        <f t="shared" si="60"/>
        <v/>
      </c>
      <c r="I460" s="173"/>
      <c r="J460" s="56" t="str">
        <f t="shared" si="61"/>
        <v/>
      </c>
      <c r="K460" s="131" t="str">
        <f t="shared" si="62"/>
        <v/>
      </c>
      <c r="L460" s="132" t="str">
        <f>IF('3-定量盤查'!AC465&lt;&gt;"",ROUND('3-定量盤查'!AC465,4),"")</f>
        <v/>
      </c>
      <c r="M460" s="133" t="str">
        <f t="shared" si="63"/>
        <v/>
      </c>
      <c r="N460" s="133" t="str">
        <f t="shared" si="64"/>
        <v/>
      </c>
    </row>
    <row r="461" spans="2:14">
      <c r="B461" s="106" t="str">
        <f>IF('2-定性盤查'!A462&lt;&gt;"",'2-定性盤查'!A462,"")</f>
        <v/>
      </c>
      <c r="C461" s="106" t="str">
        <f>IF('2-定性盤查'!C462&lt;&gt;"",'2-定性盤查'!C462,"")</f>
        <v/>
      </c>
      <c r="D461" s="106" t="str">
        <f>IF('2-定性盤查'!D462&lt;&gt;"",'2-定性盤查'!D462,"")</f>
        <v/>
      </c>
      <c r="E461" s="168"/>
      <c r="F461" s="131" t="str">
        <f t="shared" si="59"/>
        <v/>
      </c>
      <c r="G461" s="172"/>
      <c r="H461" s="56" t="str">
        <f t="shared" si="60"/>
        <v/>
      </c>
      <c r="I461" s="173"/>
      <c r="J461" s="56" t="str">
        <f t="shared" si="61"/>
        <v/>
      </c>
      <c r="K461" s="131" t="str">
        <f t="shared" si="62"/>
        <v/>
      </c>
      <c r="L461" s="132" t="str">
        <f>IF('3-定量盤查'!AC466&lt;&gt;"",ROUND('3-定量盤查'!AC466,4),"")</f>
        <v/>
      </c>
      <c r="M461" s="133" t="str">
        <f t="shared" si="63"/>
        <v/>
      </c>
      <c r="N461" s="133" t="str">
        <f t="shared" si="64"/>
        <v/>
      </c>
    </row>
    <row r="462" spans="2:14">
      <c r="B462" s="106" t="str">
        <f>IF('2-定性盤查'!A463&lt;&gt;"",'2-定性盤查'!A463,"")</f>
        <v/>
      </c>
      <c r="C462" s="106" t="str">
        <f>IF('2-定性盤查'!C463&lt;&gt;"",'2-定性盤查'!C463,"")</f>
        <v/>
      </c>
      <c r="D462" s="106" t="str">
        <f>IF('2-定性盤查'!D463&lt;&gt;"",'2-定性盤查'!D463,"")</f>
        <v/>
      </c>
      <c r="E462" s="168"/>
      <c r="F462" s="131" t="str">
        <f t="shared" si="59"/>
        <v/>
      </c>
      <c r="G462" s="172"/>
      <c r="H462" s="56" t="str">
        <f t="shared" si="60"/>
        <v/>
      </c>
      <c r="I462" s="173"/>
      <c r="J462" s="56" t="str">
        <f t="shared" si="61"/>
        <v/>
      </c>
      <c r="K462" s="131" t="str">
        <f t="shared" si="62"/>
        <v/>
      </c>
      <c r="L462" s="132" t="str">
        <f>IF('3-定量盤查'!AC467&lt;&gt;"",ROUND('3-定量盤查'!AC467,4),"")</f>
        <v/>
      </c>
      <c r="M462" s="133" t="str">
        <f t="shared" si="63"/>
        <v/>
      </c>
      <c r="N462" s="133" t="str">
        <f t="shared" si="64"/>
        <v/>
      </c>
    </row>
    <row r="463" spans="2:14">
      <c r="B463" s="106" t="str">
        <f>IF('2-定性盤查'!A464&lt;&gt;"",'2-定性盤查'!A464,"")</f>
        <v/>
      </c>
      <c r="C463" s="106" t="str">
        <f>IF('2-定性盤查'!C464&lt;&gt;"",'2-定性盤查'!C464,"")</f>
        <v/>
      </c>
      <c r="D463" s="106" t="str">
        <f>IF('2-定性盤查'!D464&lt;&gt;"",'2-定性盤查'!D464,"")</f>
        <v/>
      </c>
      <c r="E463" s="168"/>
      <c r="F463" s="131" t="str">
        <f t="shared" si="59"/>
        <v/>
      </c>
      <c r="G463" s="172"/>
      <c r="H463" s="56" t="str">
        <f t="shared" si="60"/>
        <v/>
      </c>
      <c r="I463" s="173"/>
      <c r="J463" s="56" t="str">
        <f t="shared" si="61"/>
        <v/>
      </c>
      <c r="K463" s="131" t="str">
        <f t="shared" si="62"/>
        <v/>
      </c>
      <c r="L463" s="132" t="str">
        <f>IF('3-定量盤查'!AC468&lt;&gt;"",ROUND('3-定量盤查'!AC468,4),"")</f>
        <v/>
      </c>
      <c r="M463" s="133" t="str">
        <f t="shared" si="63"/>
        <v/>
      </c>
      <c r="N463" s="133" t="str">
        <f t="shared" si="64"/>
        <v/>
      </c>
    </row>
    <row r="464" spans="2:14">
      <c r="B464" s="106" t="str">
        <f>IF('2-定性盤查'!A465&lt;&gt;"",'2-定性盤查'!A465,"")</f>
        <v/>
      </c>
      <c r="C464" s="106" t="str">
        <f>IF('2-定性盤查'!C465&lt;&gt;"",'2-定性盤查'!C465,"")</f>
        <v/>
      </c>
      <c r="D464" s="106" t="str">
        <f>IF('2-定性盤查'!D465&lt;&gt;"",'2-定性盤查'!D465,"")</f>
        <v/>
      </c>
      <c r="E464" s="168"/>
      <c r="F464" s="131" t="str">
        <f t="shared" si="59"/>
        <v/>
      </c>
      <c r="G464" s="172"/>
      <c r="H464" s="56" t="str">
        <f t="shared" si="60"/>
        <v/>
      </c>
      <c r="I464" s="173"/>
      <c r="J464" s="56" t="str">
        <f t="shared" si="61"/>
        <v/>
      </c>
      <c r="K464" s="131" t="str">
        <f t="shared" si="62"/>
        <v/>
      </c>
      <c r="L464" s="132" t="str">
        <f>IF('3-定量盤查'!AC469&lt;&gt;"",ROUND('3-定量盤查'!AC469,4),"")</f>
        <v/>
      </c>
      <c r="M464" s="133" t="str">
        <f t="shared" si="63"/>
        <v/>
      </c>
      <c r="N464" s="133" t="str">
        <f t="shared" si="64"/>
        <v/>
      </c>
    </row>
    <row r="465" spans="2:14">
      <c r="B465" s="106" t="str">
        <f>IF('2-定性盤查'!A466&lt;&gt;"",'2-定性盤查'!A466,"")</f>
        <v/>
      </c>
      <c r="C465" s="106" t="str">
        <f>IF('2-定性盤查'!C466&lt;&gt;"",'2-定性盤查'!C466,"")</f>
        <v/>
      </c>
      <c r="D465" s="106" t="str">
        <f>IF('2-定性盤查'!D466&lt;&gt;"",'2-定性盤查'!D466,"")</f>
        <v/>
      </c>
      <c r="E465" s="168"/>
      <c r="F465" s="131" t="str">
        <f t="shared" si="59"/>
        <v/>
      </c>
      <c r="G465" s="172"/>
      <c r="H465" s="56" t="str">
        <f t="shared" si="60"/>
        <v/>
      </c>
      <c r="I465" s="173"/>
      <c r="J465" s="56" t="str">
        <f t="shared" si="61"/>
        <v/>
      </c>
      <c r="K465" s="131" t="str">
        <f t="shared" si="62"/>
        <v/>
      </c>
      <c r="L465" s="132" t="str">
        <f>IF('3-定量盤查'!AC470&lt;&gt;"",ROUND('3-定量盤查'!AC470,4),"")</f>
        <v/>
      </c>
      <c r="M465" s="133" t="str">
        <f t="shared" si="63"/>
        <v/>
      </c>
      <c r="N465" s="133" t="str">
        <f t="shared" si="64"/>
        <v/>
      </c>
    </row>
    <row r="466" spans="2:14">
      <c r="B466" s="106" t="str">
        <f>IF('2-定性盤查'!A467&lt;&gt;"",'2-定性盤查'!A467,"")</f>
        <v/>
      </c>
      <c r="C466" s="106" t="str">
        <f>IF('2-定性盤查'!C467&lt;&gt;"",'2-定性盤查'!C467,"")</f>
        <v/>
      </c>
      <c r="D466" s="106" t="str">
        <f>IF('2-定性盤查'!D467&lt;&gt;"",'2-定性盤查'!D467,"")</f>
        <v/>
      </c>
      <c r="E466" s="168"/>
      <c r="F466" s="131" t="str">
        <f t="shared" si="59"/>
        <v/>
      </c>
      <c r="G466" s="172"/>
      <c r="H466" s="56" t="str">
        <f t="shared" si="60"/>
        <v/>
      </c>
      <c r="I466" s="173"/>
      <c r="J466" s="56" t="str">
        <f t="shared" si="61"/>
        <v/>
      </c>
      <c r="K466" s="131" t="str">
        <f t="shared" si="62"/>
        <v/>
      </c>
      <c r="L466" s="132" t="str">
        <f>IF('3-定量盤查'!AC471&lt;&gt;"",ROUND('3-定量盤查'!AC471,4),"")</f>
        <v/>
      </c>
      <c r="M466" s="133" t="str">
        <f t="shared" si="63"/>
        <v/>
      </c>
      <c r="N466" s="133" t="str">
        <f t="shared" si="64"/>
        <v/>
      </c>
    </row>
    <row r="467" spans="2:14">
      <c r="B467" s="106" t="str">
        <f>IF('2-定性盤查'!A468&lt;&gt;"",'2-定性盤查'!A468,"")</f>
        <v/>
      </c>
      <c r="C467" s="106" t="str">
        <f>IF('2-定性盤查'!C468&lt;&gt;"",'2-定性盤查'!C468,"")</f>
        <v/>
      </c>
      <c r="D467" s="106" t="str">
        <f>IF('2-定性盤查'!D468&lt;&gt;"",'2-定性盤查'!D468,"")</f>
        <v/>
      </c>
      <c r="E467" s="168"/>
      <c r="F467" s="131" t="str">
        <f t="shared" si="59"/>
        <v/>
      </c>
      <c r="G467" s="172"/>
      <c r="H467" s="56" t="str">
        <f t="shared" si="60"/>
        <v/>
      </c>
      <c r="I467" s="173"/>
      <c r="J467" s="56" t="str">
        <f t="shared" si="61"/>
        <v/>
      </c>
      <c r="K467" s="131" t="str">
        <f t="shared" si="62"/>
        <v/>
      </c>
      <c r="L467" s="132" t="str">
        <f>IF('3-定量盤查'!AC472&lt;&gt;"",ROUND('3-定量盤查'!AC472,4),"")</f>
        <v/>
      </c>
      <c r="M467" s="133" t="str">
        <f t="shared" si="63"/>
        <v/>
      </c>
      <c r="N467" s="133" t="str">
        <f t="shared" si="64"/>
        <v/>
      </c>
    </row>
    <row r="468" spans="2:14">
      <c r="B468" s="106" t="str">
        <f>IF('2-定性盤查'!A469&lt;&gt;"",'2-定性盤查'!A469,"")</f>
        <v/>
      </c>
      <c r="C468" s="106" t="str">
        <f>IF('2-定性盤查'!C469&lt;&gt;"",'2-定性盤查'!C469,"")</f>
        <v/>
      </c>
      <c r="D468" s="106" t="str">
        <f>IF('2-定性盤查'!D469&lt;&gt;"",'2-定性盤查'!D469,"")</f>
        <v/>
      </c>
      <c r="E468" s="168"/>
      <c r="F468" s="131" t="str">
        <f t="shared" si="59"/>
        <v/>
      </c>
      <c r="G468" s="172"/>
      <c r="H468" s="56" t="str">
        <f t="shared" si="60"/>
        <v/>
      </c>
      <c r="I468" s="173"/>
      <c r="J468" s="56" t="str">
        <f t="shared" si="61"/>
        <v/>
      </c>
      <c r="K468" s="131" t="str">
        <f t="shared" si="62"/>
        <v/>
      </c>
      <c r="L468" s="132" t="str">
        <f>IF('3-定量盤查'!AC473&lt;&gt;"",ROUND('3-定量盤查'!AC473,4),"")</f>
        <v/>
      </c>
      <c r="M468" s="133" t="str">
        <f t="shared" si="63"/>
        <v/>
      </c>
      <c r="N468" s="133" t="str">
        <f t="shared" si="64"/>
        <v/>
      </c>
    </row>
    <row r="469" spans="2:14">
      <c r="B469" s="106" t="str">
        <f>IF('2-定性盤查'!A470&lt;&gt;"",'2-定性盤查'!A470,"")</f>
        <v/>
      </c>
      <c r="C469" s="106" t="str">
        <f>IF('2-定性盤查'!C470&lt;&gt;"",'2-定性盤查'!C470,"")</f>
        <v/>
      </c>
      <c r="D469" s="106" t="str">
        <f>IF('2-定性盤查'!D470&lt;&gt;"",'2-定性盤查'!D470,"")</f>
        <v/>
      </c>
      <c r="E469" s="168"/>
      <c r="F469" s="131" t="str">
        <f t="shared" si="59"/>
        <v/>
      </c>
      <c r="G469" s="172"/>
      <c r="H469" s="56" t="str">
        <f t="shared" si="60"/>
        <v/>
      </c>
      <c r="I469" s="173"/>
      <c r="J469" s="56" t="str">
        <f t="shared" si="61"/>
        <v/>
      </c>
      <c r="K469" s="131" t="str">
        <f t="shared" si="62"/>
        <v/>
      </c>
      <c r="L469" s="132" t="str">
        <f>IF('3-定量盤查'!AC474&lt;&gt;"",ROUND('3-定量盤查'!AC474,4),"")</f>
        <v/>
      </c>
      <c r="M469" s="133" t="str">
        <f t="shared" si="63"/>
        <v/>
      </c>
      <c r="N469" s="133" t="str">
        <f t="shared" si="64"/>
        <v/>
      </c>
    </row>
    <row r="470" spans="2:14">
      <c r="B470" s="106" t="str">
        <f>IF('2-定性盤查'!A471&lt;&gt;"",'2-定性盤查'!A471,"")</f>
        <v/>
      </c>
      <c r="C470" s="106" t="str">
        <f>IF('2-定性盤查'!C471&lt;&gt;"",'2-定性盤查'!C471,"")</f>
        <v/>
      </c>
      <c r="D470" s="106" t="str">
        <f>IF('2-定性盤查'!D471&lt;&gt;"",'2-定性盤查'!D471,"")</f>
        <v/>
      </c>
      <c r="E470" s="168"/>
      <c r="F470" s="131" t="str">
        <f t="shared" si="59"/>
        <v/>
      </c>
      <c r="G470" s="172"/>
      <c r="H470" s="56" t="str">
        <f t="shared" si="60"/>
        <v/>
      </c>
      <c r="I470" s="173"/>
      <c r="J470" s="56" t="str">
        <f t="shared" si="61"/>
        <v/>
      </c>
      <c r="K470" s="131" t="str">
        <f t="shared" si="62"/>
        <v/>
      </c>
      <c r="L470" s="132" t="str">
        <f>IF('3-定量盤查'!AC475&lt;&gt;"",ROUND('3-定量盤查'!AC475,4),"")</f>
        <v/>
      </c>
      <c r="M470" s="133" t="str">
        <f t="shared" si="63"/>
        <v/>
      </c>
      <c r="N470" s="133" t="str">
        <f t="shared" si="64"/>
        <v/>
      </c>
    </row>
    <row r="471" spans="2:14">
      <c r="B471" s="106" t="str">
        <f>IF('2-定性盤查'!A472&lt;&gt;"",'2-定性盤查'!A472,"")</f>
        <v/>
      </c>
      <c r="C471" s="106" t="str">
        <f>IF('2-定性盤查'!C472&lt;&gt;"",'2-定性盤查'!C472,"")</f>
        <v/>
      </c>
      <c r="D471" s="106" t="str">
        <f>IF('2-定性盤查'!D472&lt;&gt;"",'2-定性盤查'!D472,"")</f>
        <v/>
      </c>
      <c r="E471" s="168"/>
      <c r="F471" s="131" t="str">
        <f t="shared" si="59"/>
        <v/>
      </c>
      <c r="G471" s="172"/>
      <c r="H471" s="56" t="str">
        <f t="shared" si="60"/>
        <v/>
      </c>
      <c r="I471" s="173"/>
      <c r="J471" s="56" t="str">
        <f t="shared" si="61"/>
        <v/>
      </c>
      <c r="K471" s="131" t="str">
        <f t="shared" si="62"/>
        <v/>
      </c>
      <c r="L471" s="132" t="str">
        <f>IF('3-定量盤查'!AC476&lt;&gt;"",ROUND('3-定量盤查'!AC476,4),"")</f>
        <v/>
      </c>
      <c r="M471" s="133" t="str">
        <f t="shared" si="63"/>
        <v/>
      </c>
      <c r="N471" s="133" t="str">
        <f t="shared" si="64"/>
        <v/>
      </c>
    </row>
    <row r="472" spans="2:14">
      <c r="B472" s="106" t="str">
        <f>IF('2-定性盤查'!A473&lt;&gt;"",'2-定性盤查'!A473,"")</f>
        <v/>
      </c>
      <c r="C472" s="106" t="str">
        <f>IF('2-定性盤查'!C473&lt;&gt;"",'2-定性盤查'!C473,"")</f>
        <v/>
      </c>
      <c r="D472" s="106" t="str">
        <f>IF('2-定性盤查'!D473&lt;&gt;"",'2-定性盤查'!D473,"")</f>
        <v/>
      </c>
      <c r="E472" s="168"/>
      <c r="F472" s="131" t="str">
        <f t="shared" si="59"/>
        <v/>
      </c>
      <c r="G472" s="172"/>
      <c r="H472" s="56" t="str">
        <f t="shared" si="60"/>
        <v/>
      </c>
      <c r="I472" s="173"/>
      <c r="J472" s="56" t="str">
        <f t="shared" si="61"/>
        <v/>
      </c>
      <c r="K472" s="131" t="str">
        <f t="shared" si="62"/>
        <v/>
      </c>
      <c r="L472" s="132" t="str">
        <f>IF('3-定量盤查'!AC477&lt;&gt;"",ROUND('3-定量盤查'!AC477,4),"")</f>
        <v/>
      </c>
      <c r="M472" s="133" t="str">
        <f t="shared" si="63"/>
        <v/>
      </c>
      <c r="N472" s="133" t="str">
        <f t="shared" si="64"/>
        <v/>
      </c>
    </row>
    <row r="473" spans="2:14">
      <c r="B473" s="106" t="str">
        <f>IF('2-定性盤查'!A474&lt;&gt;"",'2-定性盤查'!A474,"")</f>
        <v/>
      </c>
      <c r="C473" s="106" t="str">
        <f>IF('2-定性盤查'!C474&lt;&gt;"",'2-定性盤查'!C474,"")</f>
        <v/>
      </c>
      <c r="D473" s="106" t="str">
        <f>IF('2-定性盤查'!D474&lt;&gt;"",'2-定性盤查'!D474,"")</f>
        <v/>
      </c>
      <c r="E473" s="168"/>
      <c r="F473" s="131" t="str">
        <f t="shared" si="59"/>
        <v/>
      </c>
      <c r="G473" s="172"/>
      <c r="H473" s="56" t="str">
        <f t="shared" si="60"/>
        <v/>
      </c>
      <c r="I473" s="173"/>
      <c r="J473" s="56" t="str">
        <f t="shared" si="61"/>
        <v/>
      </c>
      <c r="K473" s="131" t="str">
        <f t="shared" si="62"/>
        <v/>
      </c>
      <c r="L473" s="132" t="str">
        <f>IF('3-定量盤查'!AC478&lt;&gt;"",ROUND('3-定量盤查'!AC478,4),"")</f>
        <v/>
      </c>
      <c r="M473" s="133" t="str">
        <f t="shared" si="63"/>
        <v/>
      </c>
      <c r="N473" s="133" t="str">
        <f t="shared" si="64"/>
        <v/>
      </c>
    </row>
    <row r="474" spans="2:14">
      <c r="B474" s="106" t="str">
        <f>IF('2-定性盤查'!A475&lt;&gt;"",'2-定性盤查'!A475,"")</f>
        <v/>
      </c>
      <c r="C474" s="106" t="str">
        <f>IF('2-定性盤查'!C475&lt;&gt;"",'2-定性盤查'!C475,"")</f>
        <v/>
      </c>
      <c r="D474" s="106" t="str">
        <f>IF('2-定性盤查'!D475&lt;&gt;"",'2-定性盤查'!D475,"")</f>
        <v/>
      </c>
      <c r="E474" s="168"/>
      <c r="F474" s="131" t="str">
        <f t="shared" si="59"/>
        <v/>
      </c>
      <c r="G474" s="172"/>
      <c r="H474" s="56" t="str">
        <f t="shared" si="60"/>
        <v/>
      </c>
      <c r="I474" s="173"/>
      <c r="J474" s="56" t="str">
        <f t="shared" si="61"/>
        <v/>
      </c>
      <c r="K474" s="131" t="str">
        <f t="shared" si="62"/>
        <v/>
      </c>
      <c r="L474" s="132" t="str">
        <f>IF('3-定量盤查'!AC479&lt;&gt;"",ROUND('3-定量盤查'!AC479,4),"")</f>
        <v/>
      </c>
      <c r="M474" s="133" t="str">
        <f t="shared" si="63"/>
        <v/>
      </c>
      <c r="N474" s="133" t="str">
        <f t="shared" si="64"/>
        <v/>
      </c>
    </row>
    <row r="475" spans="2:14">
      <c r="B475" s="106" t="str">
        <f>IF('2-定性盤查'!A476&lt;&gt;"",'2-定性盤查'!A476,"")</f>
        <v/>
      </c>
      <c r="C475" s="106" t="str">
        <f>IF('2-定性盤查'!C476&lt;&gt;"",'2-定性盤查'!C476,"")</f>
        <v/>
      </c>
      <c r="D475" s="106" t="str">
        <f>IF('2-定性盤查'!D476&lt;&gt;"",'2-定性盤查'!D476,"")</f>
        <v/>
      </c>
      <c r="E475" s="168"/>
      <c r="F475" s="131" t="str">
        <f t="shared" si="59"/>
        <v/>
      </c>
      <c r="G475" s="172"/>
      <c r="H475" s="56" t="str">
        <f t="shared" si="60"/>
        <v/>
      </c>
      <c r="I475" s="173"/>
      <c r="J475" s="56" t="str">
        <f t="shared" si="61"/>
        <v/>
      </c>
      <c r="K475" s="131" t="str">
        <f t="shared" si="62"/>
        <v/>
      </c>
      <c r="L475" s="132" t="str">
        <f>IF('3-定量盤查'!AC480&lt;&gt;"",ROUND('3-定量盤查'!AC480,4),"")</f>
        <v/>
      </c>
      <c r="M475" s="133" t="str">
        <f t="shared" si="63"/>
        <v/>
      </c>
      <c r="N475" s="133" t="str">
        <f t="shared" si="64"/>
        <v/>
      </c>
    </row>
    <row r="476" spans="2:14">
      <c r="B476" s="106" t="str">
        <f>IF('2-定性盤查'!A477&lt;&gt;"",'2-定性盤查'!A477,"")</f>
        <v/>
      </c>
      <c r="C476" s="106" t="str">
        <f>IF('2-定性盤查'!C477&lt;&gt;"",'2-定性盤查'!C477,"")</f>
        <v/>
      </c>
      <c r="D476" s="106" t="str">
        <f>IF('2-定性盤查'!D477&lt;&gt;"",'2-定性盤查'!D477,"")</f>
        <v/>
      </c>
      <c r="E476" s="168"/>
      <c r="F476" s="131" t="str">
        <f t="shared" si="59"/>
        <v/>
      </c>
      <c r="G476" s="172"/>
      <c r="H476" s="56" t="str">
        <f t="shared" si="60"/>
        <v/>
      </c>
      <c r="I476" s="173"/>
      <c r="J476" s="56" t="str">
        <f t="shared" si="61"/>
        <v/>
      </c>
      <c r="K476" s="131" t="str">
        <f t="shared" si="62"/>
        <v/>
      </c>
      <c r="L476" s="132" t="str">
        <f>IF('3-定量盤查'!AC481&lt;&gt;"",ROUND('3-定量盤查'!AC481,4),"")</f>
        <v/>
      </c>
      <c r="M476" s="133" t="str">
        <f t="shared" si="63"/>
        <v/>
      </c>
      <c r="N476" s="133" t="str">
        <f t="shared" si="64"/>
        <v/>
      </c>
    </row>
    <row r="477" spans="2:14">
      <c r="B477" s="106" t="str">
        <f>IF('2-定性盤查'!A478&lt;&gt;"",'2-定性盤查'!A478,"")</f>
        <v/>
      </c>
      <c r="C477" s="106" t="str">
        <f>IF('2-定性盤查'!C478&lt;&gt;"",'2-定性盤查'!C478,"")</f>
        <v/>
      </c>
      <c r="D477" s="106" t="str">
        <f>IF('2-定性盤查'!D478&lt;&gt;"",'2-定性盤查'!D478,"")</f>
        <v/>
      </c>
      <c r="E477" s="168"/>
      <c r="F477" s="131" t="str">
        <f t="shared" si="59"/>
        <v/>
      </c>
      <c r="G477" s="172"/>
      <c r="H477" s="56" t="str">
        <f t="shared" si="60"/>
        <v/>
      </c>
      <c r="I477" s="173"/>
      <c r="J477" s="56" t="str">
        <f t="shared" si="61"/>
        <v/>
      </c>
      <c r="K477" s="131" t="str">
        <f t="shared" si="62"/>
        <v/>
      </c>
      <c r="L477" s="132" t="str">
        <f>IF('3-定量盤查'!AC482&lt;&gt;"",ROUND('3-定量盤查'!AC482,4),"")</f>
        <v/>
      </c>
      <c r="M477" s="133" t="str">
        <f t="shared" si="63"/>
        <v/>
      </c>
      <c r="N477" s="133" t="str">
        <f t="shared" si="64"/>
        <v/>
      </c>
    </row>
    <row r="478" spans="2:14">
      <c r="B478" s="106" t="str">
        <f>IF('2-定性盤查'!A479&lt;&gt;"",'2-定性盤查'!A479,"")</f>
        <v/>
      </c>
      <c r="C478" s="106" t="str">
        <f>IF('2-定性盤查'!C479&lt;&gt;"",'2-定性盤查'!C479,"")</f>
        <v/>
      </c>
      <c r="D478" s="106" t="str">
        <f>IF('2-定性盤查'!D479&lt;&gt;"",'2-定性盤查'!D479,"")</f>
        <v/>
      </c>
      <c r="E478" s="168"/>
      <c r="F478" s="131" t="str">
        <f t="shared" si="59"/>
        <v/>
      </c>
      <c r="G478" s="172"/>
      <c r="H478" s="56" t="str">
        <f t="shared" si="60"/>
        <v/>
      </c>
      <c r="I478" s="173"/>
      <c r="J478" s="56" t="str">
        <f t="shared" si="61"/>
        <v/>
      </c>
      <c r="K478" s="131" t="str">
        <f t="shared" si="62"/>
        <v/>
      </c>
      <c r="L478" s="132" t="str">
        <f>IF('3-定量盤查'!AC483&lt;&gt;"",ROUND('3-定量盤查'!AC483,4),"")</f>
        <v/>
      </c>
      <c r="M478" s="133" t="str">
        <f t="shared" si="63"/>
        <v/>
      </c>
      <c r="N478" s="133" t="str">
        <f t="shared" si="64"/>
        <v/>
      </c>
    </row>
    <row r="479" spans="2:14">
      <c r="B479" s="106" t="str">
        <f>IF('2-定性盤查'!A480&lt;&gt;"",'2-定性盤查'!A480,"")</f>
        <v/>
      </c>
      <c r="C479" s="106" t="str">
        <f>IF('2-定性盤查'!C480&lt;&gt;"",'2-定性盤查'!C480,"")</f>
        <v/>
      </c>
      <c r="D479" s="106" t="str">
        <f>IF('2-定性盤查'!D480&lt;&gt;"",'2-定性盤查'!D480,"")</f>
        <v/>
      </c>
      <c r="E479" s="168"/>
      <c r="F479" s="131" t="str">
        <f t="shared" si="59"/>
        <v/>
      </c>
      <c r="G479" s="172"/>
      <c r="H479" s="56" t="str">
        <f t="shared" si="60"/>
        <v/>
      </c>
      <c r="I479" s="173"/>
      <c r="J479" s="56" t="str">
        <f t="shared" si="61"/>
        <v/>
      </c>
      <c r="K479" s="131" t="str">
        <f t="shared" si="62"/>
        <v/>
      </c>
      <c r="L479" s="132" t="str">
        <f>IF('3-定量盤查'!AC484&lt;&gt;"",ROUND('3-定量盤查'!AC484,4),"")</f>
        <v/>
      </c>
      <c r="M479" s="133" t="str">
        <f t="shared" si="63"/>
        <v/>
      </c>
      <c r="N479" s="133" t="str">
        <f t="shared" si="64"/>
        <v/>
      </c>
    </row>
    <row r="480" spans="2:14">
      <c r="B480" s="106" t="str">
        <f>IF('2-定性盤查'!A481&lt;&gt;"",'2-定性盤查'!A481,"")</f>
        <v/>
      </c>
      <c r="C480" s="106" t="str">
        <f>IF('2-定性盤查'!C481&lt;&gt;"",'2-定性盤查'!C481,"")</f>
        <v/>
      </c>
      <c r="D480" s="106" t="str">
        <f>IF('2-定性盤查'!D481&lt;&gt;"",'2-定性盤查'!D481,"")</f>
        <v/>
      </c>
      <c r="E480" s="168"/>
      <c r="F480" s="131" t="str">
        <f t="shared" si="59"/>
        <v/>
      </c>
      <c r="G480" s="172"/>
      <c r="H480" s="56" t="str">
        <f t="shared" si="60"/>
        <v/>
      </c>
      <c r="I480" s="173"/>
      <c r="J480" s="56" t="str">
        <f t="shared" si="61"/>
        <v/>
      </c>
      <c r="K480" s="131" t="str">
        <f t="shared" si="62"/>
        <v/>
      </c>
      <c r="L480" s="132" t="str">
        <f>IF('3-定量盤查'!AC485&lt;&gt;"",ROUND('3-定量盤查'!AC485,4),"")</f>
        <v/>
      </c>
      <c r="M480" s="133" t="str">
        <f t="shared" si="63"/>
        <v/>
      </c>
      <c r="N480" s="133" t="str">
        <f t="shared" si="64"/>
        <v/>
      </c>
    </row>
    <row r="481" spans="2:14">
      <c r="B481" s="106" t="str">
        <f>IF('2-定性盤查'!A482&lt;&gt;"",'2-定性盤查'!A482,"")</f>
        <v/>
      </c>
      <c r="C481" s="106" t="str">
        <f>IF('2-定性盤查'!C482&lt;&gt;"",'2-定性盤查'!C482,"")</f>
        <v/>
      </c>
      <c r="D481" s="106" t="str">
        <f>IF('2-定性盤查'!D482&lt;&gt;"",'2-定性盤查'!D482,"")</f>
        <v/>
      </c>
      <c r="E481" s="168"/>
      <c r="F481" s="131" t="str">
        <f t="shared" si="59"/>
        <v/>
      </c>
      <c r="G481" s="172"/>
      <c r="H481" s="56" t="str">
        <f t="shared" si="60"/>
        <v/>
      </c>
      <c r="I481" s="173"/>
      <c r="J481" s="56" t="str">
        <f t="shared" si="61"/>
        <v/>
      </c>
      <c r="K481" s="131" t="str">
        <f t="shared" si="62"/>
        <v/>
      </c>
      <c r="L481" s="132" t="str">
        <f>IF('3-定量盤查'!AC486&lt;&gt;"",ROUND('3-定量盤查'!AC486,4),"")</f>
        <v/>
      </c>
      <c r="M481" s="133" t="str">
        <f t="shared" si="63"/>
        <v/>
      </c>
      <c r="N481" s="133" t="str">
        <f t="shared" si="64"/>
        <v/>
      </c>
    </row>
    <row r="482" spans="2:14">
      <c r="B482" s="106" t="str">
        <f>IF('2-定性盤查'!A483&lt;&gt;"",'2-定性盤查'!A483,"")</f>
        <v/>
      </c>
      <c r="C482" s="106" t="str">
        <f>IF('2-定性盤查'!C483&lt;&gt;"",'2-定性盤查'!C483,"")</f>
        <v/>
      </c>
      <c r="D482" s="106" t="str">
        <f>IF('2-定性盤查'!D483&lt;&gt;"",'2-定性盤查'!D483,"")</f>
        <v/>
      </c>
      <c r="E482" s="168"/>
      <c r="F482" s="131" t="str">
        <f t="shared" si="59"/>
        <v/>
      </c>
      <c r="G482" s="172"/>
      <c r="H482" s="56" t="str">
        <f t="shared" si="60"/>
        <v/>
      </c>
      <c r="I482" s="173"/>
      <c r="J482" s="56" t="str">
        <f t="shared" si="61"/>
        <v/>
      </c>
      <c r="K482" s="131" t="str">
        <f t="shared" si="62"/>
        <v/>
      </c>
      <c r="L482" s="132" t="str">
        <f>IF('3-定量盤查'!AC487&lt;&gt;"",ROUND('3-定量盤查'!AC487,4),"")</f>
        <v/>
      </c>
      <c r="M482" s="133" t="str">
        <f t="shared" si="63"/>
        <v/>
      </c>
      <c r="N482" s="133" t="str">
        <f t="shared" si="64"/>
        <v/>
      </c>
    </row>
    <row r="483" spans="2:14">
      <c r="B483" s="106" t="str">
        <f>IF('2-定性盤查'!A484&lt;&gt;"",'2-定性盤查'!A484,"")</f>
        <v/>
      </c>
      <c r="C483" s="106" t="str">
        <f>IF('2-定性盤查'!C484&lt;&gt;"",'2-定性盤查'!C484,"")</f>
        <v/>
      </c>
      <c r="D483" s="106" t="str">
        <f>IF('2-定性盤查'!D484&lt;&gt;"",'2-定性盤查'!D484,"")</f>
        <v/>
      </c>
      <c r="E483" s="168"/>
      <c r="F483" s="131" t="str">
        <f t="shared" si="59"/>
        <v/>
      </c>
      <c r="G483" s="172"/>
      <c r="H483" s="56" t="str">
        <f t="shared" si="60"/>
        <v/>
      </c>
      <c r="I483" s="173"/>
      <c r="J483" s="56" t="str">
        <f t="shared" si="61"/>
        <v/>
      </c>
      <c r="K483" s="131" t="str">
        <f t="shared" si="62"/>
        <v/>
      </c>
      <c r="L483" s="132" t="str">
        <f>IF('3-定量盤查'!AC488&lt;&gt;"",ROUND('3-定量盤查'!AC488,4),"")</f>
        <v/>
      </c>
      <c r="M483" s="133" t="str">
        <f t="shared" si="63"/>
        <v/>
      </c>
      <c r="N483" s="133" t="str">
        <f t="shared" si="64"/>
        <v/>
      </c>
    </row>
    <row r="484" spans="2:14">
      <c r="B484" s="106" t="str">
        <f>IF('2-定性盤查'!A485&lt;&gt;"",'2-定性盤查'!A485,"")</f>
        <v/>
      </c>
      <c r="C484" s="106" t="str">
        <f>IF('2-定性盤查'!C485&lt;&gt;"",'2-定性盤查'!C485,"")</f>
        <v/>
      </c>
      <c r="D484" s="106" t="str">
        <f>IF('2-定性盤查'!D485&lt;&gt;"",'2-定性盤查'!D485,"")</f>
        <v/>
      </c>
      <c r="E484" s="168"/>
      <c r="F484" s="131" t="str">
        <f t="shared" si="59"/>
        <v/>
      </c>
      <c r="G484" s="172"/>
      <c r="H484" s="56" t="str">
        <f t="shared" si="60"/>
        <v/>
      </c>
      <c r="I484" s="173"/>
      <c r="J484" s="56" t="str">
        <f t="shared" si="61"/>
        <v/>
      </c>
      <c r="K484" s="131" t="str">
        <f t="shared" si="62"/>
        <v/>
      </c>
      <c r="L484" s="132" t="str">
        <f>IF('3-定量盤查'!AC489&lt;&gt;"",ROUND('3-定量盤查'!AC489,4),"")</f>
        <v/>
      </c>
      <c r="M484" s="133" t="str">
        <f t="shared" si="63"/>
        <v/>
      </c>
      <c r="N484" s="133" t="str">
        <f t="shared" si="64"/>
        <v/>
      </c>
    </row>
    <row r="485" spans="2:14">
      <c r="B485" s="106" t="str">
        <f>IF('2-定性盤查'!A486&lt;&gt;"",'2-定性盤查'!A486,"")</f>
        <v/>
      </c>
      <c r="C485" s="106" t="str">
        <f>IF('2-定性盤查'!C486&lt;&gt;"",'2-定性盤查'!C486,"")</f>
        <v/>
      </c>
      <c r="D485" s="106" t="str">
        <f>IF('2-定性盤查'!D486&lt;&gt;"",'2-定性盤查'!D486,"")</f>
        <v/>
      </c>
      <c r="E485" s="168"/>
      <c r="F485" s="131" t="str">
        <f t="shared" si="59"/>
        <v/>
      </c>
      <c r="G485" s="172"/>
      <c r="H485" s="56" t="str">
        <f t="shared" si="60"/>
        <v/>
      </c>
      <c r="I485" s="173"/>
      <c r="J485" s="56" t="str">
        <f t="shared" si="61"/>
        <v/>
      </c>
      <c r="K485" s="131" t="str">
        <f t="shared" si="62"/>
        <v/>
      </c>
      <c r="L485" s="132" t="str">
        <f>IF('3-定量盤查'!AC490&lt;&gt;"",ROUND('3-定量盤查'!AC490,4),"")</f>
        <v/>
      </c>
      <c r="M485" s="133" t="str">
        <f t="shared" si="63"/>
        <v/>
      </c>
      <c r="N485" s="133" t="str">
        <f t="shared" si="64"/>
        <v/>
      </c>
    </row>
    <row r="486" spans="2:14">
      <c r="B486" s="106" t="str">
        <f>IF('2-定性盤查'!A487&lt;&gt;"",'2-定性盤查'!A487,"")</f>
        <v/>
      </c>
      <c r="C486" s="106" t="str">
        <f>IF('2-定性盤查'!C487&lt;&gt;"",'2-定性盤查'!C487,"")</f>
        <v/>
      </c>
      <c r="D486" s="106" t="str">
        <f>IF('2-定性盤查'!D487&lt;&gt;"",'2-定性盤查'!D487,"")</f>
        <v/>
      </c>
      <c r="E486" s="168"/>
      <c r="F486" s="131" t="str">
        <f t="shared" si="59"/>
        <v/>
      </c>
      <c r="G486" s="172"/>
      <c r="H486" s="56" t="str">
        <f t="shared" si="60"/>
        <v/>
      </c>
      <c r="I486" s="173"/>
      <c r="J486" s="56" t="str">
        <f t="shared" si="61"/>
        <v/>
      </c>
      <c r="K486" s="131" t="str">
        <f t="shared" si="62"/>
        <v/>
      </c>
      <c r="L486" s="132" t="str">
        <f>IF('3-定量盤查'!AC491&lt;&gt;"",ROUND('3-定量盤查'!AC491,4),"")</f>
        <v/>
      </c>
      <c r="M486" s="133" t="str">
        <f t="shared" si="63"/>
        <v/>
      </c>
      <c r="N486" s="133" t="str">
        <f t="shared" si="64"/>
        <v/>
      </c>
    </row>
    <row r="487" spans="2:14">
      <c r="B487" s="106" t="str">
        <f>IF('2-定性盤查'!A488&lt;&gt;"",'2-定性盤查'!A488,"")</f>
        <v/>
      </c>
      <c r="C487" s="106" t="str">
        <f>IF('2-定性盤查'!C488&lt;&gt;"",'2-定性盤查'!C488,"")</f>
        <v/>
      </c>
      <c r="D487" s="106" t="str">
        <f>IF('2-定性盤查'!D488&lt;&gt;"",'2-定性盤查'!D488,"")</f>
        <v/>
      </c>
      <c r="E487" s="168"/>
      <c r="F487" s="131" t="str">
        <f t="shared" si="59"/>
        <v/>
      </c>
      <c r="G487" s="172"/>
      <c r="H487" s="56" t="str">
        <f t="shared" si="60"/>
        <v/>
      </c>
      <c r="I487" s="173"/>
      <c r="J487" s="56" t="str">
        <f t="shared" si="61"/>
        <v/>
      </c>
      <c r="K487" s="131" t="str">
        <f t="shared" si="62"/>
        <v/>
      </c>
      <c r="L487" s="132" t="str">
        <f>IF('3-定量盤查'!AC492&lt;&gt;"",ROUND('3-定量盤查'!AC492,4),"")</f>
        <v/>
      </c>
      <c r="M487" s="133" t="str">
        <f t="shared" si="63"/>
        <v/>
      </c>
      <c r="N487" s="133" t="str">
        <f t="shared" si="64"/>
        <v/>
      </c>
    </row>
    <row r="488" spans="2:14">
      <c r="B488" s="106" t="str">
        <f>IF('2-定性盤查'!A489&lt;&gt;"",'2-定性盤查'!A489,"")</f>
        <v/>
      </c>
      <c r="C488" s="106" t="str">
        <f>IF('2-定性盤查'!C489&lt;&gt;"",'2-定性盤查'!C489,"")</f>
        <v/>
      </c>
      <c r="D488" s="106" t="str">
        <f>IF('2-定性盤查'!D489&lt;&gt;"",'2-定性盤查'!D489,"")</f>
        <v/>
      </c>
      <c r="E488" s="168"/>
      <c r="F488" s="131" t="str">
        <f t="shared" si="59"/>
        <v/>
      </c>
      <c r="G488" s="172"/>
      <c r="H488" s="56" t="str">
        <f t="shared" si="60"/>
        <v/>
      </c>
      <c r="I488" s="173"/>
      <c r="J488" s="56" t="str">
        <f t="shared" si="61"/>
        <v/>
      </c>
      <c r="K488" s="131" t="str">
        <f t="shared" si="62"/>
        <v/>
      </c>
      <c r="L488" s="132" t="str">
        <f>IF('3-定量盤查'!AC493&lt;&gt;"",ROUND('3-定量盤查'!AC493,4),"")</f>
        <v/>
      </c>
      <c r="M488" s="133" t="str">
        <f t="shared" si="63"/>
        <v/>
      </c>
      <c r="N488" s="133" t="str">
        <f t="shared" si="64"/>
        <v/>
      </c>
    </row>
    <row r="489" spans="2:14">
      <c r="B489" s="106" t="str">
        <f>IF('2-定性盤查'!A490&lt;&gt;"",'2-定性盤查'!A490,"")</f>
        <v/>
      </c>
      <c r="C489" s="106" t="str">
        <f>IF('2-定性盤查'!C490&lt;&gt;"",'2-定性盤查'!C490,"")</f>
        <v/>
      </c>
      <c r="D489" s="106" t="str">
        <f>IF('2-定性盤查'!D490&lt;&gt;"",'2-定性盤查'!D490,"")</f>
        <v/>
      </c>
      <c r="E489" s="168"/>
      <c r="F489" s="131" t="str">
        <f t="shared" si="59"/>
        <v/>
      </c>
      <c r="G489" s="172"/>
      <c r="H489" s="56" t="str">
        <f t="shared" si="60"/>
        <v/>
      </c>
      <c r="I489" s="173"/>
      <c r="J489" s="56" t="str">
        <f t="shared" si="61"/>
        <v/>
      </c>
      <c r="K489" s="131" t="str">
        <f t="shared" si="62"/>
        <v/>
      </c>
      <c r="L489" s="132" t="str">
        <f>IF('3-定量盤查'!AC494&lt;&gt;"",ROUND('3-定量盤查'!AC494,4),"")</f>
        <v/>
      </c>
      <c r="M489" s="133" t="str">
        <f t="shared" si="63"/>
        <v/>
      </c>
      <c r="N489" s="133" t="str">
        <f t="shared" si="64"/>
        <v/>
      </c>
    </row>
    <row r="490" spans="2:14">
      <c r="B490" s="106" t="str">
        <f>IF('2-定性盤查'!A491&lt;&gt;"",'2-定性盤查'!A491,"")</f>
        <v/>
      </c>
      <c r="C490" s="106" t="str">
        <f>IF('2-定性盤查'!C491&lt;&gt;"",'2-定性盤查'!C491,"")</f>
        <v/>
      </c>
      <c r="D490" s="106" t="str">
        <f>IF('2-定性盤查'!D491&lt;&gt;"",'2-定性盤查'!D491,"")</f>
        <v/>
      </c>
      <c r="E490" s="168"/>
      <c r="F490" s="131" t="str">
        <f t="shared" si="59"/>
        <v/>
      </c>
      <c r="G490" s="172"/>
      <c r="H490" s="56" t="str">
        <f t="shared" si="60"/>
        <v/>
      </c>
      <c r="I490" s="173"/>
      <c r="J490" s="56" t="str">
        <f t="shared" si="61"/>
        <v/>
      </c>
      <c r="K490" s="131" t="str">
        <f t="shared" si="62"/>
        <v/>
      </c>
      <c r="L490" s="132" t="str">
        <f>IF('3-定量盤查'!AC495&lt;&gt;"",ROUND('3-定量盤查'!AC495,4),"")</f>
        <v/>
      </c>
      <c r="M490" s="133" t="str">
        <f t="shared" si="63"/>
        <v/>
      </c>
      <c r="N490" s="133" t="str">
        <f t="shared" si="64"/>
        <v/>
      </c>
    </row>
    <row r="491" spans="2:14">
      <c r="B491" s="106" t="str">
        <f>IF('2-定性盤查'!A492&lt;&gt;"",'2-定性盤查'!A492,"")</f>
        <v/>
      </c>
      <c r="C491" s="106" t="str">
        <f>IF('2-定性盤查'!C492&lt;&gt;"",'2-定性盤查'!C492,"")</f>
        <v/>
      </c>
      <c r="D491" s="106" t="str">
        <f>IF('2-定性盤查'!D492&lt;&gt;"",'2-定性盤查'!D492,"")</f>
        <v/>
      </c>
      <c r="E491" s="168"/>
      <c r="F491" s="131" t="str">
        <f t="shared" si="59"/>
        <v/>
      </c>
      <c r="G491" s="172"/>
      <c r="H491" s="56" t="str">
        <f t="shared" si="60"/>
        <v/>
      </c>
      <c r="I491" s="173"/>
      <c r="J491" s="56" t="str">
        <f t="shared" si="61"/>
        <v/>
      </c>
      <c r="K491" s="131" t="str">
        <f t="shared" si="62"/>
        <v/>
      </c>
      <c r="L491" s="132" t="str">
        <f>IF('3-定量盤查'!AC496&lt;&gt;"",ROUND('3-定量盤查'!AC496,4),"")</f>
        <v/>
      </c>
      <c r="M491" s="133" t="str">
        <f t="shared" si="63"/>
        <v/>
      </c>
      <c r="N491" s="133" t="str">
        <f t="shared" si="64"/>
        <v/>
      </c>
    </row>
    <row r="492" spans="2:14">
      <c r="B492" s="106" t="str">
        <f>IF('2-定性盤查'!A493&lt;&gt;"",'2-定性盤查'!A493,"")</f>
        <v/>
      </c>
      <c r="C492" s="106" t="str">
        <f>IF('2-定性盤查'!C493&lt;&gt;"",'2-定性盤查'!C493,"")</f>
        <v/>
      </c>
      <c r="D492" s="106" t="str">
        <f>IF('2-定性盤查'!D493&lt;&gt;"",'2-定性盤查'!D493,"")</f>
        <v/>
      </c>
      <c r="E492" s="168"/>
      <c r="F492" s="131" t="str">
        <f t="shared" si="59"/>
        <v/>
      </c>
      <c r="G492" s="172"/>
      <c r="H492" s="56" t="str">
        <f t="shared" si="60"/>
        <v/>
      </c>
      <c r="I492" s="173"/>
      <c r="J492" s="56" t="str">
        <f t="shared" si="61"/>
        <v/>
      </c>
      <c r="K492" s="131" t="str">
        <f t="shared" si="62"/>
        <v/>
      </c>
      <c r="L492" s="132" t="str">
        <f>IF('3-定量盤查'!AC497&lt;&gt;"",ROUND('3-定量盤查'!AC497,4),"")</f>
        <v/>
      </c>
      <c r="M492" s="133" t="str">
        <f t="shared" si="63"/>
        <v/>
      </c>
      <c r="N492" s="133" t="str">
        <f t="shared" si="64"/>
        <v/>
      </c>
    </row>
    <row r="493" spans="2:14">
      <c r="B493" s="106" t="str">
        <f>IF('2-定性盤查'!A494&lt;&gt;"",'2-定性盤查'!A494,"")</f>
        <v/>
      </c>
      <c r="C493" s="106" t="str">
        <f>IF('2-定性盤查'!C494&lt;&gt;"",'2-定性盤查'!C494,"")</f>
        <v/>
      </c>
      <c r="D493" s="106" t="str">
        <f>IF('2-定性盤查'!D494&lt;&gt;"",'2-定性盤查'!D494,"")</f>
        <v/>
      </c>
      <c r="E493" s="168"/>
      <c r="F493" s="131" t="str">
        <f t="shared" si="59"/>
        <v/>
      </c>
      <c r="G493" s="172"/>
      <c r="H493" s="56" t="str">
        <f t="shared" si="60"/>
        <v/>
      </c>
      <c r="I493" s="173"/>
      <c r="J493" s="56" t="str">
        <f t="shared" si="61"/>
        <v/>
      </c>
      <c r="K493" s="131" t="str">
        <f t="shared" si="62"/>
        <v/>
      </c>
      <c r="L493" s="132" t="str">
        <f>IF('3-定量盤查'!AC498&lt;&gt;"",ROUND('3-定量盤查'!AC498,4),"")</f>
        <v/>
      </c>
      <c r="M493" s="133" t="str">
        <f t="shared" si="63"/>
        <v/>
      </c>
      <c r="N493" s="133" t="str">
        <f t="shared" si="64"/>
        <v/>
      </c>
    </row>
    <row r="494" spans="2:14">
      <c r="B494" s="106" t="str">
        <f>IF('2-定性盤查'!A495&lt;&gt;"",'2-定性盤查'!A495,"")</f>
        <v/>
      </c>
      <c r="C494" s="106" t="str">
        <f>IF('2-定性盤查'!C495&lt;&gt;"",'2-定性盤查'!C495,"")</f>
        <v/>
      </c>
      <c r="D494" s="106" t="str">
        <f>IF('2-定性盤查'!D495&lt;&gt;"",'2-定性盤查'!D495,"")</f>
        <v/>
      </c>
      <c r="E494" s="168"/>
      <c r="F494" s="131" t="str">
        <f t="shared" si="59"/>
        <v/>
      </c>
      <c r="G494" s="172"/>
      <c r="H494" s="56" t="str">
        <f t="shared" si="60"/>
        <v/>
      </c>
      <c r="I494" s="173"/>
      <c r="J494" s="56" t="str">
        <f t="shared" si="61"/>
        <v/>
      </c>
      <c r="K494" s="131" t="str">
        <f t="shared" si="62"/>
        <v/>
      </c>
      <c r="L494" s="132" t="str">
        <f>IF('3-定量盤查'!AC499&lt;&gt;"",ROUND('3-定量盤查'!AC499,4),"")</f>
        <v/>
      </c>
      <c r="M494" s="133" t="str">
        <f t="shared" si="63"/>
        <v/>
      </c>
      <c r="N494" s="133" t="str">
        <f t="shared" si="64"/>
        <v/>
      </c>
    </row>
    <row r="495" spans="2:14">
      <c r="B495" s="106" t="str">
        <f>IF('2-定性盤查'!A496&lt;&gt;"",'2-定性盤查'!A496,"")</f>
        <v/>
      </c>
      <c r="C495" s="106" t="str">
        <f>IF('2-定性盤查'!C496&lt;&gt;"",'2-定性盤查'!C496,"")</f>
        <v/>
      </c>
      <c r="D495" s="106" t="str">
        <f>IF('2-定性盤查'!D496&lt;&gt;"",'2-定性盤查'!D496,"")</f>
        <v/>
      </c>
      <c r="E495" s="168"/>
      <c r="F495" s="131" t="str">
        <f t="shared" si="59"/>
        <v/>
      </c>
      <c r="G495" s="172"/>
      <c r="H495" s="56" t="str">
        <f t="shared" si="60"/>
        <v/>
      </c>
      <c r="I495" s="173"/>
      <c r="J495" s="56" t="str">
        <f t="shared" si="61"/>
        <v/>
      </c>
      <c r="K495" s="131" t="str">
        <f t="shared" si="62"/>
        <v/>
      </c>
      <c r="L495" s="132" t="str">
        <f>IF('3-定量盤查'!AC500&lt;&gt;"",ROUND('3-定量盤查'!AC500,4),"")</f>
        <v/>
      </c>
      <c r="M495" s="133" t="str">
        <f t="shared" si="63"/>
        <v/>
      </c>
      <c r="N495" s="133" t="str">
        <f t="shared" si="64"/>
        <v/>
      </c>
    </row>
    <row r="496" spans="2:14">
      <c r="B496" s="106" t="str">
        <f>IF('2-定性盤查'!A497&lt;&gt;"",'2-定性盤查'!A497,"")</f>
        <v/>
      </c>
      <c r="C496" s="106" t="str">
        <f>IF('2-定性盤查'!C497&lt;&gt;"",'2-定性盤查'!C497,"")</f>
        <v/>
      </c>
      <c r="D496" s="106" t="str">
        <f>IF('2-定性盤查'!D497&lt;&gt;"",'2-定性盤查'!D497,"")</f>
        <v/>
      </c>
      <c r="E496" s="168"/>
      <c r="F496" s="131" t="str">
        <f t="shared" si="59"/>
        <v/>
      </c>
      <c r="G496" s="172"/>
      <c r="H496" s="56" t="str">
        <f t="shared" si="60"/>
        <v/>
      </c>
      <c r="I496" s="173"/>
      <c r="J496" s="56" t="str">
        <f t="shared" si="61"/>
        <v/>
      </c>
      <c r="K496" s="131" t="str">
        <f t="shared" si="62"/>
        <v/>
      </c>
      <c r="L496" s="132" t="str">
        <f>IF('3-定量盤查'!AC501&lt;&gt;"",ROUND('3-定量盤查'!AC501,4),"")</f>
        <v/>
      </c>
      <c r="M496" s="133" t="str">
        <f t="shared" si="63"/>
        <v/>
      </c>
      <c r="N496" s="133" t="str">
        <f t="shared" si="64"/>
        <v/>
      </c>
    </row>
    <row r="497" spans="2:14">
      <c r="B497" s="106" t="str">
        <f>IF('2-定性盤查'!A498&lt;&gt;"",'2-定性盤查'!A498,"")</f>
        <v/>
      </c>
      <c r="C497" s="106" t="str">
        <f>IF('2-定性盤查'!C498&lt;&gt;"",'2-定性盤查'!C498,"")</f>
        <v/>
      </c>
      <c r="D497" s="106" t="str">
        <f>IF('2-定性盤查'!D498&lt;&gt;"",'2-定性盤查'!D498,"")</f>
        <v/>
      </c>
      <c r="E497" s="168"/>
      <c r="F497" s="131" t="str">
        <f t="shared" si="59"/>
        <v/>
      </c>
      <c r="G497" s="172"/>
      <c r="H497" s="56" t="str">
        <f t="shared" si="60"/>
        <v/>
      </c>
      <c r="I497" s="173"/>
      <c r="J497" s="56" t="str">
        <f t="shared" si="61"/>
        <v/>
      </c>
      <c r="K497" s="131" t="str">
        <f t="shared" si="62"/>
        <v/>
      </c>
      <c r="L497" s="132" t="str">
        <f>IF('3-定量盤查'!AC502&lt;&gt;"",ROUND('3-定量盤查'!AC502,4),"")</f>
        <v/>
      </c>
      <c r="M497" s="133" t="str">
        <f t="shared" si="63"/>
        <v/>
      </c>
      <c r="N497" s="133" t="str">
        <f t="shared" si="64"/>
        <v/>
      </c>
    </row>
    <row r="498" spans="2:14">
      <c r="B498" s="106" t="str">
        <f>IF('2-定性盤查'!A499&lt;&gt;"",'2-定性盤查'!A499,"")</f>
        <v/>
      </c>
      <c r="C498" s="106" t="str">
        <f>IF('2-定性盤查'!C499&lt;&gt;"",'2-定性盤查'!C499,"")</f>
        <v/>
      </c>
      <c r="D498" s="106" t="str">
        <f>IF('2-定性盤查'!D499&lt;&gt;"",'2-定性盤查'!D499,"")</f>
        <v/>
      </c>
      <c r="E498" s="168"/>
      <c r="F498" s="131" t="str">
        <f t="shared" si="59"/>
        <v/>
      </c>
      <c r="G498" s="172"/>
      <c r="H498" s="56" t="str">
        <f t="shared" si="60"/>
        <v/>
      </c>
      <c r="I498" s="173"/>
      <c r="J498" s="56" t="str">
        <f t="shared" si="61"/>
        <v/>
      </c>
      <c r="K498" s="131" t="str">
        <f t="shared" si="62"/>
        <v/>
      </c>
      <c r="L498" s="132" t="str">
        <f>IF('3-定量盤查'!AC503&lt;&gt;"",ROUND('3-定量盤查'!AC503,4),"")</f>
        <v/>
      </c>
      <c r="M498" s="133" t="str">
        <f t="shared" si="63"/>
        <v/>
      </c>
      <c r="N498" s="133" t="str">
        <f t="shared" si="64"/>
        <v/>
      </c>
    </row>
    <row r="499" spans="2:14">
      <c r="B499" s="106" t="str">
        <f>IF('2-定性盤查'!A500&lt;&gt;"",'2-定性盤查'!A500,"")</f>
        <v/>
      </c>
      <c r="C499" s="106" t="str">
        <f>IF('2-定性盤查'!C500&lt;&gt;"",'2-定性盤查'!C500,"")</f>
        <v/>
      </c>
      <c r="D499" s="106" t="str">
        <f>IF('2-定性盤查'!D500&lt;&gt;"",'2-定性盤查'!D500,"")</f>
        <v/>
      </c>
      <c r="E499" s="168"/>
      <c r="F499" s="131" t="str">
        <f t="shared" si="59"/>
        <v/>
      </c>
      <c r="G499" s="172"/>
      <c r="H499" s="56" t="str">
        <f t="shared" si="60"/>
        <v/>
      </c>
      <c r="I499" s="173"/>
      <c r="J499" s="56" t="str">
        <f t="shared" si="61"/>
        <v/>
      </c>
      <c r="K499" s="131" t="str">
        <f t="shared" si="62"/>
        <v/>
      </c>
      <c r="L499" s="132" t="str">
        <f>IF('3-定量盤查'!AC504&lt;&gt;"",ROUND('3-定量盤查'!AC504,4),"")</f>
        <v/>
      </c>
      <c r="M499" s="133" t="str">
        <f t="shared" si="63"/>
        <v/>
      </c>
      <c r="N499" s="133" t="str">
        <f t="shared" si="64"/>
        <v/>
      </c>
    </row>
    <row r="500" spans="2:14">
      <c r="B500" s="106" t="str">
        <f>IF('2-定性盤查'!A501&lt;&gt;"",'2-定性盤查'!A501,"")</f>
        <v/>
      </c>
      <c r="C500" s="106" t="str">
        <f>IF('2-定性盤查'!C501&lt;&gt;"",'2-定性盤查'!C501,"")</f>
        <v/>
      </c>
      <c r="D500" s="106" t="str">
        <f>IF('2-定性盤查'!D501&lt;&gt;"",'2-定性盤查'!D501,"")</f>
        <v/>
      </c>
      <c r="E500" s="168"/>
      <c r="F500" s="131" t="str">
        <f t="shared" si="59"/>
        <v/>
      </c>
      <c r="G500" s="172"/>
      <c r="H500" s="56" t="str">
        <f t="shared" si="60"/>
        <v/>
      </c>
      <c r="I500" s="173"/>
      <c r="J500" s="56" t="str">
        <f t="shared" si="61"/>
        <v/>
      </c>
      <c r="K500" s="131" t="str">
        <f t="shared" si="62"/>
        <v/>
      </c>
      <c r="L500" s="132" t="str">
        <f>IF('3-定量盤查'!AC505&lt;&gt;"",ROUND('3-定量盤查'!AC505,4),"")</f>
        <v/>
      </c>
      <c r="M500" s="133" t="str">
        <f t="shared" si="63"/>
        <v/>
      </c>
      <c r="N500" s="133" t="str">
        <f t="shared" si="64"/>
        <v/>
      </c>
    </row>
    <row r="501" spans="2:14">
      <c r="B501" s="106" t="str">
        <f>IF('2-定性盤查'!A502&lt;&gt;"",'2-定性盤查'!A502,"")</f>
        <v/>
      </c>
      <c r="C501" s="106" t="str">
        <f>IF('2-定性盤查'!C502&lt;&gt;"",'2-定性盤查'!C502,"")</f>
        <v/>
      </c>
      <c r="D501" s="106" t="str">
        <f>IF('2-定性盤查'!D502&lt;&gt;"",'2-定性盤查'!D502,"")</f>
        <v/>
      </c>
      <c r="E501" s="168"/>
      <c r="F501" s="131" t="str">
        <f t="shared" si="59"/>
        <v/>
      </c>
      <c r="G501" s="172"/>
      <c r="H501" s="56" t="str">
        <f t="shared" si="60"/>
        <v/>
      </c>
      <c r="I501" s="173"/>
      <c r="J501" s="56" t="str">
        <f t="shared" si="61"/>
        <v/>
      </c>
      <c r="K501" s="131" t="str">
        <f t="shared" si="62"/>
        <v/>
      </c>
      <c r="L501" s="132" t="str">
        <f>IF('3-定量盤查'!AC506&lt;&gt;"",ROUND('3-定量盤查'!AC506,4),"")</f>
        <v/>
      </c>
      <c r="M501" s="133" t="str">
        <f t="shared" si="63"/>
        <v/>
      </c>
      <c r="N501" s="133" t="str">
        <f t="shared" si="64"/>
        <v/>
      </c>
    </row>
    <row r="502" spans="2:14">
      <c r="B502" s="106" t="str">
        <f>IF('2-定性盤查'!A503&lt;&gt;"",'2-定性盤查'!A503,"")</f>
        <v/>
      </c>
      <c r="C502" s="106" t="str">
        <f>IF('2-定性盤查'!C503&lt;&gt;"",'2-定性盤查'!C503,"")</f>
        <v/>
      </c>
      <c r="D502" s="106" t="str">
        <f>IF('2-定性盤查'!D503&lt;&gt;"",'2-定性盤查'!D503,"")</f>
        <v/>
      </c>
      <c r="E502" s="168"/>
      <c r="F502" s="131" t="str">
        <f t="shared" si="59"/>
        <v/>
      </c>
      <c r="G502" s="172"/>
      <c r="H502" s="56" t="str">
        <f t="shared" si="60"/>
        <v/>
      </c>
      <c r="I502" s="173"/>
      <c r="J502" s="56" t="str">
        <f t="shared" si="61"/>
        <v/>
      </c>
      <c r="K502" s="131" t="str">
        <f t="shared" si="62"/>
        <v/>
      </c>
      <c r="L502" s="132" t="str">
        <f>IF('3-定量盤查'!AC507&lt;&gt;"",ROUND('3-定量盤查'!AC507,4),"")</f>
        <v/>
      </c>
      <c r="M502" s="133" t="str">
        <f t="shared" si="63"/>
        <v/>
      </c>
      <c r="N502" s="133" t="str">
        <f t="shared" si="64"/>
        <v/>
      </c>
    </row>
    <row r="503" spans="2:14">
      <c r="B503" s="106" t="str">
        <f>IF('2-定性盤查'!A504&lt;&gt;"",'2-定性盤查'!A504,"")</f>
        <v/>
      </c>
      <c r="C503" s="106" t="str">
        <f>IF('2-定性盤查'!C504&lt;&gt;"",'2-定性盤查'!C504,"")</f>
        <v/>
      </c>
      <c r="D503" s="106" t="str">
        <f>IF('2-定性盤查'!D504&lt;&gt;"",'2-定性盤查'!D504,"")</f>
        <v/>
      </c>
      <c r="E503" s="168"/>
      <c r="F503" s="131" t="str">
        <f t="shared" si="59"/>
        <v/>
      </c>
      <c r="G503" s="172"/>
      <c r="H503" s="56" t="str">
        <f t="shared" si="60"/>
        <v/>
      </c>
      <c r="I503" s="173"/>
      <c r="J503" s="56" t="str">
        <f t="shared" si="61"/>
        <v/>
      </c>
      <c r="K503" s="131" t="str">
        <f t="shared" si="62"/>
        <v/>
      </c>
      <c r="L503" s="132" t="str">
        <f>IF('3-定量盤查'!AC508&lt;&gt;"",ROUND('3-定量盤查'!AC508,4),"")</f>
        <v/>
      </c>
      <c r="M503" s="133" t="str">
        <f t="shared" si="63"/>
        <v/>
      </c>
      <c r="N503" s="133" t="str">
        <f t="shared" si="64"/>
        <v/>
      </c>
    </row>
    <row r="504" spans="2:14">
      <c r="B504" s="106" t="str">
        <f>IF('2-定性盤查'!A505&lt;&gt;"",'2-定性盤查'!A505,"")</f>
        <v/>
      </c>
      <c r="C504" s="106" t="str">
        <f>IF('2-定性盤查'!C505&lt;&gt;"",'2-定性盤查'!C505,"")</f>
        <v/>
      </c>
      <c r="D504" s="106" t="str">
        <f>IF('2-定性盤查'!D505&lt;&gt;"",'2-定性盤查'!D505,"")</f>
        <v/>
      </c>
      <c r="E504" s="168"/>
      <c r="F504" s="131" t="str">
        <f t="shared" si="59"/>
        <v/>
      </c>
      <c r="G504" s="172"/>
      <c r="H504" s="56" t="str">
        <f t="shared" si="60"/>
        <v/>
      </c>
      <c r="I504" s="173"/>
      <c r="J504" s="56" t="str">
        <f t="shared" si="61"/>
        <v/>
      </c>
      <c r="K504" s="131" t="str">
        <f t="shared" si="62"/>
        <v/>
      </c>
      <c r="L504" s="132" t="str">
        <f>IF('3-定量盤查'!AC509&lt;&gt;"",ROUND('3-定量盤查'!AC509,4),"")</f>
        <v/>
      </c>
      <c r="M504" s="133" t="str">
        <f t="shared" si="63"/>
        <v/>
      </c>
      <c r="N504" s="133" t="str">
        <f t="shared" si="64"/>
        <v/>
      </c>
    </row>
    <row r="505" spans="2:14">
      <c r="B505" s="106" t="str">
        <f>IF('2-定性盤查'!A506&lt;&gt;"",'2-定性盤查'!A506,"")</f>
        <v/>
      </c>
      <c r="C505" s="106" t="str">
        <f>IF('2-定性盤查'!C506&lt;&gt;"",'2-定性盤查'!C506,"")</f>
        <v/>
      </c>
      <c r="D505" s="106" t="str">
        <f>IF('2-定性盤查'!D506&lt;&gt;"",'2-定性盤查'!D506,"")</f>
        <v/>
      </c>
      <c r="E505" s="168"/>
      <c r="F505" s="131" t="str">
        <f t="shared" si="59"/>
        <v/>
      </c>
      <c r="G505" s="172"/>
      <c r="H505" s="56" t="str">
        <f t="shared" si="60"/>
        <v/>
      </c>
      <c r="I505" s="173"/>
      <c r="J505" s="56" t="str">
        <f t="shared" si="61"/>
        <v/>
      </c>
      <c r="K505" s="131" t="str">
        <f t="shared" si="62"/>
        <v/>
      </c>
      <c r="L505" s="132" t="str">
        <f>IF('3-定量盤查'!AC510&lt;&gt;"",ROUND('3-定量盤查'!AC510,4),"")</f>
        <v/>
      </c>
      <c r="M505" s="133" t="str">
        <f t="shared" si="63"/>
        <v/>
      </c>
      <c r="N505" s="133" t="str">
        <f t="shared" si="64"/>
        <v/>
      </c>
    </row>
  </sheetData>
  <sheetProtection selectLockedCells="1"/>
  <mergeCells count="6">
    <mergeCell ref="I2:J2"/>
    <mergeCell ref="K2:N2"/>
    <mergeCell ref="B2:B3"/>
    <mergeCell ref="C2:C3"/>
    <mergeCell ref="D2:D3"/>
    <mergeCell ref="E2:H2"/>
  </mergeCells>
  <phoneticPr fontId="2" type="noConversion"/>
  <dataValidations count="3">
    <dataValidation type="list" allowBlank="1" showInputMessage="1" showErrorMessage="1" sqref="I4:I23" xr:uid="{00000000-0002-0000-0900-000000000000}">
      <formula1>"1自廠發展係數/質量平衡所得係數,2同製程/設備經驗係數,3製造廠提供係數,4區域排放係數,5國家排放係數,6國際排放係數"</formula1>
    </dataValidation>
    <dataValidation type="list" allowBlank="1" showInputMessage="1" showErrorMessage="1" sqref="G4:G505" xr:uid="{00000000-0002-0000-0900-000001000000}">
      <formula1>"(1)有進行外部校正或有多組數據茲佐證者,(2)有進行內部校正或經過會計簽證等証明者,(3)未進行儀器校正或未進行紀錄彙整者"</formula1>
    </dataValidation>
    <dataValidation type="list" allowBlank="1" showInputMessage="1" showErrorMessage="1" sqref="E4:E505" xr:uid="{00000000-0002-0000-0900-000002000000}">
      <formula1>"連續量測,定期(間歇)量測,財務會計推估,自行評估"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3000000}">
          <x14:formula1>
            <xm:f>下拉式清單資料庫!$F$4:$F$9</xm:f>
          </x14:formula1>
          <xm:sqref>I24:I505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AI506"/>
  <sheetViews>
    <sheetView topLeftCell="A4" workbookViewId="0">
      <selection activeCell="F6" sqref="F6"/>
    </sheetView>
  </sheetViews>
  <sheetFormatPr defaultColWidth="9" defaultRowHeight="15.4"/>
  <cols>
    <col min="1" max="1" width="9" style="20"/>
    <col min="2" max="2" width="8.3125" customWidth="1"/>
    <col min="3" max="3" width="20.41796875" style="20" customWidth="1"/>
    <col min="4" max="4" width="13.1015625" style="20" customWidth="1"/>
    <col min="5" max="5" width="11" style="20" customWidth="1"/>
    <col min="6" max="6" width="10.41796875" style="20" customWidth="1"/>
    <col min="7" max="7" width="13.89453125" style="20" customWidth="1"/>
    <col min="8" max="8" width="10.7890625" style="20" customWidth="1"/>
    <col min="9" max="9" width="11.7890625" style="20" customWidth="1"/>
    <col min="10" max="10" width="9.41796875" style="20" customWidth="1"/>
    <col min="11" max="11" width="10.41796875" style="20" customWidth="1"/>
    <col min="12" max="12" width="14" style="20" customWidth="1"/>
    <col min="13" max="13" width="13.41796875" style="20" customWidth="1"/>
    <col min="14" max="14" width="13.68359375" style="20" customWidth="1"/>
    <col min="15" max="15" width="10.41796875" style="20" customWidth="1"/>
    <col min="16" max="16" width="11.1015625" style="20" customWidth="1"/>
    <col min="17" max="17" width="13.1015625" style="20" customWidth="1"/>
    <col min="18" max="18" width="13" style="20" customWidth="1"/>
    <col min="19" max="19" width="13.7890625" style="20" customWidth="1"/>
    <col min="20" max="20" width="14.5234375" style="20" customWidth="1"/>
    <col min="21" max="21" width="14.20703125" style="20" customWidth="1"/>
    <col min="22" max="22" width="9" style="20"/>
    <col min="23" max="23" width="12.5234375" style="20" customWidth="1"/>
    <col min="24" max="24" width="14.5234375" style="20" customWidth="1"/>
    <col min="25" max="25" width="13.5234375" style="20" customWidth="1"/>
    <col min="26" max="27" width="13.68359375" style="20" customWidth="1"/>
    <col min="28" max="28" width="13.1015625" style="20" customWidth="1"/>
    <col min="29" max="29" width="13.41796875" style="20" customWidth="1"/>
    <col min="30" max="30" width="13.20703125" style="20" customWidth="1"/>
    <col min="31" max="32" width="14.7890625" style="144" hidden="1" customWidth="1"/>
    <col min="33" max="33" width="13.3125" style="144" hidden="1" customWidth="1"/>
    <col min="34" max="34" width="12.20703125" style="144" hidden="1" customWidth="1"/>
    <col min="35" max="35" width="13.3125" style="144" hidden="1" customWidth="1"/>
    <col min="36" max="16384" width="9" style="20"/>
  </cols>
  <sheetData>
    <row r="2" spans="2:35" ht="42.75" customHeight="1">
      <c r="B2" s="331" t="s">
        <v>1656</v>
      </c>
      <c r="C2" s="331" t="s">
        <v>1266</v>
      </c>
      <c r="D2" s="331" t="s">
        <v>70</v>
      </c>
      <c r="E2" s="331" t="s">
        <v>1659</v>
      </c>
      <c r="F2" s="332"/>
      <c r="G2" s="332"/>
      <c r="H2" s="331" t="s">
        <v>1665</v>
      </c>
      <c r="I2" s="332"/>
      <c r="J2" s="332"/>
      <c r="K2" s="332"/>
      <c r="L2" s="332"/>
      <c r="M2" s="332"/>
      <c r="N2" s="332"/>
      <c r="O2" s="331" t="s">
        <v>1666</v>
      </c>
      <c r="P2" s="332"/>
      <c r="Q2" s="332"/>
      <c r="R2" s="332"/>
      <c r="S2" s="332"/>
      <c r="T2" s="332"/>
      <c r="U2" s="332"/>
      <c r="V2" s="331" t="s">
        <v>1667</v>
      </c>
      <c r="W2" s="332"/>
      <c r="X2" s="332"/>
      <c r="Y2" s="332"/>
      <c r="Z2" s="332"/>
      <c r="AA2" s="332"/>
      <c r="AB2" s="332"/>
      <c r="AC2" s="360" t="s">
        <v>1267</v>
      </c>
      <c r="AD2" s="332"/>
      <c r="AE2" s="358" t="s">
        <v>1299</v>
      </c>
      <c r="AF2" s="358"/>
      <c r="AG2" s="359"/>
      <c r="AH2" s="359"/>
      <c r="AI2" s="359"/>
    </row>
    <row r="3" spans="2:35" ht="47.25" customHeight="1">
      <c r="B3" s="331"/>
      <c r="C3" s="331"/>
      <c r="D3" s="357"/>
      <c r="E3" s="331" t="s">
        <v>1660</v>
      </c>
      <c r="F3" s="331" t="s">
        <v>1668</v>
      </c>
      <c r="G3" s="360" t="s">
        <v>1268</v>
      </c>
      <c r="H3" s="331" t="s">
        <v>1662</v>
      </c>
      <c r="I3" s="331" t="s">
        <v>1669</v>
      </c>
      <c r="J3" s="331" t="s">
        <v>1660</v>
      </c>
      <c r="K3" s="331" t="s">
        <v>1661</v>
      </c>
      <c r="L3" s="360" t="s">
        <v>1269</v>
      </c>
      <c r="M3" s="360" t="s">
        <v>1270</v>
      </c>
      <c r="N3" s="332"/>
      <c r="O3" s="331" t="s">
        <v>1670</v>
      </c>
      <c r="P3" s="331" t="s">
        <v>1671</v>
      </c>
      <c r="Q3" s="331" t="s">
        <v>1660</v>
      </c>
      <c r="R3" s="331" t="s">
        <v>1672</v>
      </c>
      <c r="S3" s="331" t="s">
        <v>1663</v>
      </c>
      <c r="T3" s="331" t="s">
        <v>1664</v>
      </c>
      <c r="U3" s="332"/>
      <c r="V3" s="331" t="s">
        <v>1662</v>
      </c>
      <c r="W3" s="331" t="s">
        <v>1673</v>
      </c>
      <c r="X3" s="331" t="s">
        <v>1660</v>
      </c>
      <c r="Y3" s="331" t="s">
        <v>1661</v>
      </c>
      <c r="Z3" s="331" t="s">
        <v>1674</v>
      </c>
      <c r="AA3" s="331" t="s">
        <v>1664</v>
      </c>
      <c r="AB3" s="332"/>
      <c r="AC3" s="332"/>
      <c r="AD3" s="332"/>
      <c r="AG3" s="144" t="s">
        <v>1676</v>
      </c>
      <c r="AH3" s="144" t="s">
        <v>1677</v>
      </c>
      <c r="AI3" s="144" t="s">
        <v>1678</v>
      </c>
    </row>
    <row r="4" spans="2:35" ht="30.75">
      <c r="B4" s="357"/>
      <c r="C4" s="357"/>
      <c r="D4" s="357"/>
      <c r="E4" s="332"/>
      <c r="F4" s="332"/>
      <c r="G4" s="332"/>
      <c r="H4" s="332"/>
      <c r="I4" s="332"/>
      <c r="J4" s="332"/>
      <c r="K4" s="332"/>
      <c r="L4" s="332"/>
      <c r="M4" s="47" t="s">
        <v>1660</v>
      </c>
      <c r="N4" s="47" t="s">
        <v>1672</v>
      </c>
      <c r="O4" s="332"/>
      <c r="P4" s="332"/>
      <c r="Q4" s="332"/>
      <c r="R4" s="332"/>
      <c r="S4" s="332"/>
      <c r="T4" s="47" t="s">
        <v>1675</v>
      </c>
      <c r="U4" s="47" t="s">
        <v>1661</v>
      </c>
      <c r="V4" s="332"/>
      <c r="W4" s="332"/>
      <c r="X4" s="332"/>
      <c r="Y4" s="332"/>
      <c r="Z4" s="332"/>
      <c r="AA4" s="47" t="s">
        <v>1660</v>
      </c>
      <c r="AB4" s="47" t="s">
        <v>1661</v>
      </c>
      <c r="AC4" s="47" t="s">
        <v>1660</v>
      </c>
      <c r="AD4" s="47" t="s">
        <v>1661</v>
      </c>
    </row>
    <row r="5" spans="2:35" ht="30.75">
      <c r="B5" s="53">
        <f>IF('2-定性盤查'!A4&lt;&gt;"",'2-定性盤查'!A4,"")</f>
        <v>1</v>
      </c>
      <c r="C5" s="53" t="str">
        <f>IF('2-定性盤查'!C4&lt;&gt;"",'2-定性盤查'!C4,"")</f>
        <v>緊急發電機</v>
      </c>
      <c r="D5" s="53" t="str">
        <f>IF('2-定性盤查'!D4&lt;&gt;"",'2-定性盤查'!D4,"")</f>
        <v>柴油</v>
      </c>
      <c r="E5" s="263">
        <v>0.01</v>
      </c>
      <c r="F5" s="264">
        <v>0.01</v>
      </c>
      <c r="G5" s="265" t="s">
        <v>3457</v>
      </c>
      <c r="H5" s="55" t="str">
        <f>IF('3-定量盤查'!I9&lt;&gt;"",'3-定量盤查'!I9,"")</f>
        <v>CO2</v>
      </c>
      <c r="I5" s="134">
        <f>IF(E5&lt;&gt;"",IF(J5&lt;&gt;"",IF('3-定量盤查'!N9&lt;&gt;"",'3-定量盤查'!N9,0),""),"")</f>
        <v>0</v>
      </c>
      <c r="J5" s="267">
        <v>2.0242914979757085E-2</v>
      </c>
      <c r="K5" s="268">
        <v>9.4466936572199737E-3</v>
      </c>
      <c r="L5" s="269" t="s">
        <v>1250</v>
      </c>
      <c r="M5" s="135">
        <f>ROUND(IF($E5="",IF(J5="",0,0),IF(I5="",0,($E5^2+J5^2)^0.5)),5)</f>
        <v>2.2579999999999999E-2</v>
      </c>
      <c r="N5" s="136">
        <f>ROUND(IF($F5="",IF(K5="",0,0),IF(K5="",0,($F5^2+K5^2)^0.5)),5)</f>
        <v>1.376E-2</v>
      </c>
      <c r="O5" s="55" t="str">
        <f>IF('3-定量盤查'!O9&lt;&gt;"",'3-定量盤查'!O9,"")</f>
        <v>CH4</v>
      </c>
      <c r="P5" s="137"/>
      <c r="Q5" s="267"/>
      <c r="R5" s="268"/>
      <c r="S5" s="269"/>
      <c r="T5" s="135">
        <f>ROUND(IF($E5="",IF(Q5="",0,0),IF(Q5="",0,($E5^2+Q5^2)^0.5)),5)</f>
        <v>0</v>
      </c>
      <c r="U5" s="138">
        <f>ROUND(IF($F5="",IF(R5="",0,0),IF(R5="",0,($F5^2+R5^2)^0.5)),5)</f>
        <v>0</v>
      </c>
      <c r="V5" s="55" t="str">
        <f>IF('3-定量盤查'!U9&lt;&gt;"",'3-定量盤查'!U9,"")</f>
        <v>N2O</v>
      </c>
      <c r="W5" s="137"/>
      <c r="X5" s="267"/>
      <c r="Y5" s="268"/>
      <c r="Z5" s="269"/>
      <c r="AA5" s="135">
        <f>ROUND(IF($E5="",IF(X5="",0,0),IF(X5="",0,($E5^2+X5^2)^0.5)),5)</f>
        <v>0</v>
      </c>
      <c r="AB5" s="138">
        <f>ROUND(IF($F5="",IF(Y5="",0,0),IF(Y5="",0,($F5^2+Y5^2)^0.5)),5)</f>
        <v>0</v>
      </c>
      <c r="AC5" s="138">
        <f>IF(SUM($I5,$P5),IF($I5&lt;&gt;"",IF($P5&lt;&gt;"",IF($W5&lt;&gt;"",(($I5*M5)^2+($P5*T5)^2+($W5*AA5)^2)^0.5/SUM($I5,$P5,$W5),(($I5*M5)^2+($P5*T5)^2)^0.5/SUM($I5,$P5)),M5),""),0)</f>
        <v>0</v>
      </c>
      <c r="AD5" s="138">
        <f>IF(SUM($I5,$P5),IF($I5&lt;&gt;"",IF($P5&lt;&gt;"",IF($W5&lt;&gt;"",(($I5*N5)^2+($P5*U5)^2+($W5*AB5)^2)^0.5/SUM($I5,$P5,$W5),(($I5*N5)^2+($P5*U5)^2)^0.5/SUM($I5,$P5)),N5),""),0)</f>
        <v>0</v>
      </c>
      <c r="AE5" s="144">
        <f>IF(AC5&lt;&gt;"",(AC5*SUM($I5,$P5,$W5))^2,"")</f>
        <v>0</v>
      </c>
      <c r="AF5" s="144">
        <f>IF(AD5&lt;&gt;"",(AD5*SUM($I5,$P5,$W5))^2,"")</f>
        <v>0</v>
      </c>
      <c r="AG5" s="144">
        <f>IFERROR(ABS(I5),"")</f>
        <v>0</v>
      </c>
      <c r="AH5" s="144">
        <f>IFERROR(ABS(P5),"")</f>
        <v>0</v>
      </c>
      <c r="AI5" s="144">
        <f>IFERROR(ABS(W5),"")</f>
        <v>0</v>
      </c>
    </row>
    <row r="6" spans="2:35">
      <c r="B6" s="53">
        <f>IF('2-定性盤查'!A5&lt;&gt;"",'2-定性盤查'!A5,"")</f>
        <v>2</v>
      </c>
      <c r="C6" s="53" t="str">
        <f>IF('2-定性盤查'!C5&lt;&gt;"",'2-定性盤查'!C5,"")</f>
        <v>粗糠爐</v>
      </c>
      <c r="D6" s="53" t="str">
        <f>IF('2-定性盤查'!D5&lt;&gt;"",'2-定性盤查'!D5,"")</f>
        <v>稻殼</v>
      </c>
      <c r="E6" s="263"/>
      <c r="F6" s="264"/>
      <c r="G6" s="265"/>
      <c r="H6" s="55" t="str">
        <f>IF('3-定量盤查'!I10&lt;&gt;"",'3-定量盤查'!I10,"")</f>
        <v>CO2</v>
      </c>
      <c r="I6" s="134" t="str">
        <f>IF(E6&lt;&gt;"",IF(J6&lt;&gt;"",IF('3-定量盤查'!N10&lt;&gt;"",'3-定量盤查'!N10,0),""),"")</f>
        <v/>
      </c>
      <c r="J6" s="267"/>
      <c r="K6" s="268"/>
      <c r="L6" s="269"/>
      <c r="M6" s="135">
        <f>ROUND(IF($E6="",IF(J6="",0,0),IF(I6="",0,($E6^2+J6^2)^0.5)),5)</f>
        <v>0</v>
      </c>
      <c r="N6" s="136">
        <f>ROUND(IF($F6="",IF(K6="",0,0),IF(K6="",0,($F6^2+K6^2)^0.5)),5)</f>
        <v>0</v>
      </c>
      <c r="O6" s="55" t="str">
        <f>IF('3-定量盤查'!O10&lt;&gt;"",'3-定量盤查'!O10,"")</f>
        <v>CH4</v>
      </c>
      <c r="P6" s="137"/>
      <c r="Q6" s="267"/>
      <c r="R6" s="268"/>
      <c r="S6" s="269"/>
      <c r="T6" s="135">
        <f>ROUND(IF($E6="",IF(Q6="",0,0),IF(Q6="",0,($E6^2+Q6^2)^0.5)),5)</f>
        <v>0</v>
      </c>
      <c r="U6" s="138">
        <f>ROUND(IF($F6="",IF(R6="",0,0),IF(R6="",0,($F6^2+R6^2)^0.5)),5)</f>
        <v>0</v>
      </c>
      <c r="V6" s="55" t="str">
        <f>IF('3-定量盤查'!U10&lt;&gt;"",'3-定量盤查'!U10,"")</f>
        <v>N2O</v>
      </c>
      <c r="W6" s="137"/>
      <c r="X6" s="267"/>
      <c r="Y6" s="268"/>
      <c r="Z6" s="269"/>
      <c r="AA6" s="135">
        <f>ROUND(IF($E6="",IF(X6="",0,0),IF(X6="",0,($E6^2+X6^2)^0.5)),5)</f>
        <v>0</v>
      </c>
      <c r="AB6" s="138">
        <f>ROUND(IF($F6="",IF(Y6="",0,0),IF(Y6="",0,($F6^2+Y6^2)^0.5)),5)</f>
        <v>0</v>
      </c>
      <c r="AC6" s="138">
        <f>IF(SUM($I6,$P6),IF($I6&lt;&gt;"",IF($P6&lt;&gt;"",IF($W6&lt;&gt;"",(($I6*M6)^2+($P6*T6)^2+($W6*AA6)^2)^0.5/SUM($I6,$P6,$W6),(($I6*M6)^2+($P6*T6)^2)^0.5/SUM($I6,$P6)),M6),""),0)</f>
        <v>0</v>
      </c>
      <c r="AD6" s="138">
        <f>IF(SUM($I6,$P6),IF($I6&lt;&gt;"",IF($P6&lt;&gt;"",IF($W6&lt;&gt;"",(($I6*N6)^2+($P6*U6)^2+($W6*AB6)^2)^0.5/SUM($I6,$P6,$W6),(($I6*N6)^2+($P6*U6)^2)^0.5/SUM($I6,$P6)),N6),""),0)</f>
        <v>0</v>
      </c>
      <c r="AE6" s="144">
        <f>IF(AC6&lt;&gt;"",(AC6*SUM($I6,$P6,$W6))^2,"")</f>
        <v>0</v>
      </c>
      <c r="AF6" s="144">
        <f>IF(AD6&lt;&gt;"",(AD6*SUM($I6,$P6,$W6))^2,"")</f>
        <v>0</v>
      </c>
      <c r="AG6" s="144" t="str">
        <f t="shared" ref="AG6:AG67" si="0">IFERROR(ABS(I6),"")</f>
        <v/>
      </c>
      <c r="AH6" s="144">
        <f t="shared" ref="AH6:AH67" si="1">IFERROR(ABS(P6),"")</f>
        <v>0</v>
      </c>
      <c r="AI6" s="144">
        <f t="shared" ref="AI6:AI67" si="2">IFERROR(ABS(W6),"")</f>
        <v>0</v>
      </c>
    </row>
    <row r="7" spans="2:35">
      <c r="B7" s="53">
        <f>IF('2-定性盤查'!A6&lt;&gt;"",'2-定性盤查'!A6,"")</f>
        <v>3</v>
      </c>
      <c r="C7" s="53" t="str">
        <f>IF('2-定性盤查'!C6&lt;&gt;"",'2-定性盤查'!C6,"")</f>
        <v>化糞池逸散</v>
      </c>
      <c r="D7" s="53" t="str">
        <f>IF('2-定性盤查'!D6&lt;&gt;"",'2-定性盤查'!D6,"")</f>
        <v>化糞池</v>
      </c>
      <c r="E7" s="174"/>
      <c r="F7" s="174"/>
      <c r="G7" s="174"/>
      <c r="H7" s="55" t="str">
        <f>IF('3-定量盤查'!I11&lt;&gt;"",'3-定量盤查'!I11,"")</f>
        <v>CH4</v>
      </c>
      <c r="I7" s="134" t="str">
        <f>IF(E7&lt;&gt;"",IF(J7&lt;&gt;"",IF('3-定量盤查'!N11&lt;&gt;"",'3-定量盤查'!N11,0),""),"")</f>
        <v/>
      </c>
      <c r="J7" s="174"/>
      <c r="K7" s="174"/>
      <c r="L7" s="174"/>
      <c r="M7" s="135">
        <f t="shared" ref="M7:M10" si="3">ROUND(IF($E7="",IF(J7="",0,0),IF(I7="",0,($E7^2+J7^2)^0.5)),5)</f>
        <v>0</v>
      </c>
      <c r="N7" s="136">
        <f t="shared" ref="N7:N25" si="4">ROUND(IF($F7="",IF(K7="",0,0),IF(K7="",0,($F7^2+K7^2)^0.5)),5)</f>
        <v>0</v>
      </c>
      <c r="O7" s="55" t="str">
        <f>IF('3-定量盤查'!O11&lt;&gt;"",'3-定量盤查'!O11,"")</f>
        <v/>
      </c>
      <c r="P7" s="137"/>
      <c r="Q7" s="176"/>
      <c r="R7" s="176"/>
      <c r="S7" s="177"/>
      <c r="T7" s="135">
        <f t="shared" ref="T7:T56" si="5">ROUND(IF($E7="",IF(Q7="",0,0),IF(Q7="",0,($E7^2+Q7^2)^0.5)),5)</f>
        <v>0</v>
      </c>
      <c r="U7" s="138">
        <f t="shared" ref="U7:U56" si="6">ROUND(IF($F7="",IF(R7="",0,0),IF(R7="",0,($F7^2+R7^2)^0.5)),5)</f>
        <v>0</v>
      </c>
      <c r="V7" s="55" t="str">
        <f>IF('3-定量盤查'!U11&lt;&gt;"",'3-定量盤查'!U11,"")</f>
        <v/>
      </c>
      <c r="W7" s="137"/>
      <c r="X7" s="177"/>
      <c r="Y7" s="177"/>
      <c r="Z7" s="177"/>
      <c r="AA7" s="135">
        <f t="shared" ref="AA7:AA26" si="7">ROUND(IF($E7="",IF(X7="",0,0),IF(X7="",0,($E7^2+X7^2)^0.5)),5)</f>
        <v>0</v>
      </c>
      <c r="AB7" s="138">
        <f t="shared" ref="AB7:AB71" si="8">ROUND(IF($F7="",IF(Y7="",0,0),IF(Y7="",0,($F7^2+Y7^2)^0.5)),5)</f>
        <v>0</v>
      </c>
      <c r="AC7" s="138">
        <f t="shared" ref="AC7" si="9">IF(SUM($I7,$P7),IF($I7&lt;&gt;"",IF($P7&lt;&gt;"",IF($W7&lt;&gt;"",(($I7*M7)^2+($P7*T7)^2+($W7*AA7)^2)^0.5/SUM($I7,$P7,$W7),(($I7*M7)^2+($P7*T7)^2)^0.5/SUM($I7,$P7)),M7),""),0)</f>
        <v>0</v>
      </c>
      <c r="AD7" s="138">
        <f t="shared" ref="AD7" si="10">IF(SUM($I7,$P7),IF($I7&lt;&gt;"",IF($P7&lt;&gt;"",IF($W7&lt;&gt;"",(($I7*N7)^2+($P7*U7)^2+($W7*AB7)^2)^0.5/SUM($I7,$P7,$W7),(($I7*N7)^2+($P7*U7)^2)^0.5/SUM($I7,$P7)),N7),""),0)</f>
        <v>0</v>
      </c>
      <c r="AE7" s="144">
        <f t="shared" ref="AE7:AE75" si="11">IF(AC7&lt;&gt;"",(AC7*SUM($I7,$P7,$W7))^2,"")</f>
        <v>0</v>
      </c>
      <c r="AF7" s="144">
        <f t="shared" ref="AF7:AF22" si="12">IF(AD7&lt;&gt;"",(AD7*SUM($I7,$P7,$W7))^2,"")</f>
        <v>0</v>
      </c>
      <c r="AG7" s="144" t="str">
        <f t="shared" si="0"/>
        <v/>
      </c>
      <c r="AH7" s="144">
        <f t="shared" si="1"/>
        <v>0</v>
      </c>
      <c r="AI7" s="144">
        <f t="shared" si="2"/>
        <v>0</v>
      </c>
    </row>
    <row r="8" spans="2:35" ht="30.75">
      <c r="B8" s="53">
        <f>IF('2-定性盤查'!A7&lt;&gt;"",'2-定性盤查'!A7,"")</f>
        <v>4</v>
      </c>
      <c r="C8" s="53" t="str">
        <f>IF('2-定性盤查'!C7&lt;&gt;"",'2-定性盤查'!C7,"")</f>
        <v>公務車-汽油</v>
      </c>
      <c r="D8" s="53" t="str">
        <f>IF('2-定性盤查'!D7&lt;&gt;"",'2-定性盤查'!D7,"")</f>
        <v>汽油</v>
      </c>
      <c r="E8" s="263">
        <v>0.01</v>
      </c>
      <c r="F8" s="264">
        <v>0.01</v>
      </c>
      <c r="G8" s="265" t="s">
        <v>3457</v>
      </c>
      <c r="H8" s="55" t="str">
        <f>IF('3-定量盤查'!I12&lt;&gt;"",'3-定量盤查'!I12,"")</f>
        <v>CO2</v>
      </c>
      <c r="I8" s="134">
        <f>IF(E8&lt;&gt;"",IF(J8&lt;&gt;"",IF('3-定量盤查'!N12&lt;&gt;"",'3-定量盤查'!N12,0),""),"")</f>
        <v>2.2132760548298402</v>
      </c>
      <c r="J8" s="267">
        <v>2.5974025974025976E-2</v>
      </c>
      <c r="K8" s="268">
        <v>5.3391053391053392E-2</v>
      </c>
      <c r="L8" s="269" t="s">
        <v>1250</v>
      </c>
      <c r="M8" s="135">
        <f t="shared" si="3"/>
        <v>2.7830000000000001E-2</v>
      </c>
      <c r="N8" s="136">
        <f t="shared" si="4"/>
        <v>5.432E-2</v>
      </c>
      <c r="O8" s="55" t="str">
        <f>IF('3-定量盤查'!O12&lt;&gt;"",'3-定量盤查'!O12,"")</f>
        <v>CH4</v>
      </c>
      <c r="P8" s="137"/>
      <c r="Q8" s="267"/>
      <c r="R8" s="268"/>
      <c r="S8" s="269"/>
      <c r="T8" s="135">
        <f t="shared" si="5"/>
        <v>0</v>
      </c>
      <c r="U8" s="138">
        <f t="shared" si="6"/>
        <v>0</v>
      </c>
      <c r="V8" s="55" t="str">
        <f>IF('3-定量盤查'!U12&lt;&gt;"",'3-定量盤查'!U12,"")</f>
        <v>N2O</v>
      </c>
      <c r="W8" s="137"/>
      <c r="X8" s="267"/>
      <c r="Y8" s="268"/>
      <c r="Z8" s="269"/>
      <c r="AA8" s="135">
        <f t="shared" si="7"/>
        <v>0</v>
      </c>
      <c r="AB8" s="138">
        <f t="shared" si="8"/>
        <v>0</v>
      </c>
      <c r="AC8" s="138">
        <f>IF($I8&lt;&gt;"",IF($P8&lt;&gt;"",IF($W8&lt;&gt;"",(($I8*M8)^2+($P8*T8)^2+($W8*AA8)^2)^0.5/SUM($I8,$P8,$W8),(($I8*M8)^2+($P8*T8)^2)^0.5/SUM($I8,$P8)),M8),"")</f>
        <v>2.7830000000000001E-2</v>
      </c>
      <c r="AD8" s="138">
        <f>IF($I8&lt;&gt;"",IF($P8&lt;&gt;"",IF($W8&lt;&gt;"",(($I8*N8)^2+($P8*U8)^2+($W8*AB8)^2)^0.5/SUM($I8,$P8,$W8),(($I8*N8)^2+($P8*U8)^2)^0.5/SUM($I8,$P8)),N8),"")</f>
        <v>5.432E-2</v>
      </c>
      <c r="AE8" s="144">
        <f t="shared" si="11"/>
        <v>3.794002245545958E-3</v>
      </c>
      <c r="AF8" s="144">
        <f t="shared" si="12"/>
        <v>1.445408796651404E-2</v>
      </c>
      <c r="AG8" s="144">
        <f t="shared" si="0"/>
        <v>2.2132760548298402</v>
      </c>
      <c r="AH8" s="144">
        <f t="shared" si="1"/>
        <v>0</v>
      </c>
      <c r="AI8" s="144">
        <f t="shared" si="2"/>
        <v>0</v>
      </c>
    </row>
    <row r="9" spans="2:35" ht="30.75">
      <c r="B9" s="53">
        <f>IF('2-定性盤查'!A8&lt;&gt;"",'2-定性盤查'!A8,"")</f>
        <v>5</v>
      </c>
      <c r="C9" s="53" t="str">
        <f>IF('2-定性盤查'!C8&lt;&gt;"",'2-定性盤查'!C8,"")</f>
        <v>公務車-柴油</v>
      </c>
      <c r="D9" s="53" t="str">
        <f>IF('2-定性盤查'!D8&lt;&gt;"",'2-定性盤查'!D8,"")</f>
        <v>柴油</v>
      </c>
      <c r="E9" s="263">
        <v>0.01</v>
      </c>
      <c r="F9" s="264">
        <v>0.01</v>
      </c>
      <c r="G9" s="265" t="s">
        <v>3457</v>
      </c>
      <c r="H9" s="55" t="str">
        <f>IF('3-定量盤查'!I13&lt;&gt;"",'3-定量盤查'!I13,"")</f>
        <v>CO2</v>
      </c>
      <c r="I9" s="134">
        <f>IF(E9&lt;&gt;"",IF(J9&lt;&gt;"",IF('3-定量盤查'!N13&lt;&gt;"",'3-定量盤查'!N13,0),""),"")</f>
        <v>98.624439238066572</v>
      </c>
      <c r="J9" s="267">
        <v>2.0242914979757085E-2</v>
      </c>
      <c r="K9" s="268">
        <v>9.4466936572199737E-3</v>
      </c>
      <c r="L9" s="269" t="s">
        <v>1250</v>
      </c>
      <c r="M9" s="135">
        <f t="shared" si="3"/>
        <v>2.2579999999999999E-2</v>
      </c>
      <c r="N9" s="136">
        <f t="shared" si="4"/>
        <v>1.376E-2</v>
      </c>
      <c r="O9" s="55" t="str">
        <f>IF('3-定量盤查'!O13&lt;&gt;"",'3-定量盤查'!O13,"")</f>
        <v>CH4</v>
      </c>
      <c r="P9" s="137"/>
      <c r="Q9" s="267"/>
      <c r="R9" s="268"/>
      <c r="S9" s="269"/>
      <c r="T9" s="135">
        <f t="shared" si="5"/>
        <v>0</v>
      </c>
      <c r="U9" s="138">
        <f t="shared" si="6"/>
        <v>0</v>
      </c>
      <c r="V9" s="55" t="str">
        <f>IF('3-定量盤查'!U13&lt;&gt;"",'3-定量盤查'!U13,"")</f>
        <v>N2O</v>
      </c>
      <c r="W9" s="137"/>
      <c r="X9" s="267"/>
      <c r="Y9" s="268"/>
      <c r="Z9" s="269"/>
      <c r="AA9" s="135">
        <f t="shared" si="7"/>
        <v>0</v>
      </c>
      <c r="AB9" s="138">
        <f t="shared" si="8"/>
        <v>0</v>
      </c>
      <c r="AC9" s="138">
        <f t="shared" ref="AC9:AC74" si="13">IF($I9&lt;&gt;"",IF($P9&lt;&gt;"",IF($W9&lt;&gt;"",(($I9*M9)^2+($P9*T9)^2+($W9*AA9)^2)^0.5/SUM($I9,$P9,$W9),(($I9*M9)^2+($P9*T9)^2)^0.5/SUM($I9,$P9)),M9),"")</f>
        <v>2.2579999999999999E-2</v>
      </c>
      <c r="AD9" s="138">
        <f t="shared" ref="AD9:AD74" si="14">IF($I9&lt;&gt;"",IF($P9&lt;&gt;"",IF($W9&lt;&gt;"",(($I9*N9)^2+($P9*U9)^2+($W9*AB9)^2)^0.5/SUM($I9,$P9,$W9),(($I9*N9)^2+($P9*U9)^2)^0.5/SUM($I9,$P9)),N9),"")</f>
        <v>1.376E-2</v>
      </c>
      <c r="AE9" s="294">
        <f t="shared" si="11"/>
        <v>4.9592610420516152</v>
      </c>
      <c r="AF9" s="144">
        <f t="shared" si="12"/>
        <v>1.841645183772435</v>
      </c>
      <c r="AG9" s="144">
        <f t="shared" si="0"/>
        <v>98.624439238066572</v>
      </c>
      <c r="AH9" s="144">
        <f t="shared" si="1"/>
        <v>0</v>
      </c>
      <c r="AI9" s="144">
        <f t="shared" si="2"/>
        <v>0</v>
      </c>
    </row>
    <row r="10" spans="2:35" ht="30.75">
      <c r="B10" s="53">
        <f>IF('2-定性盤查'!A9&lt;&gt;"",'2-定性盤查'!A9,"")</f>
        <v>6</v>
      </c>
      <c r="C10" s="53" t="str">
        <f>IF('2-定性盤查'!C9&lt;&gt;"",'2-定性盤查'!C9,"")</f>
        <v>堆高機</v>
      </c>
      <c r="D10" s="53" t="str">
        <f>IF('2-定性盤查'!D9&lt;&gt;"",'2-定性盤查'!D9,"")</f>
        <v>柴油</v>
      </c>
      <c r="E10" s="263">
        <v>0.01</v>
      </c>
      <c r="F10" s="264">
        <v>0.01</v>
      </c>
      <c r="G10" s="265" t="s">
        <v>3457</v>
      </c>
      <c r="H10" s="55" t="str">
        <f>IF('3-定量盤查'!I14&lt;&gt;"",'3-定量盤查'!I14,"")</f>
        <v>CO2</v>
      </c>
      <c r="I10" s="134">
        <f>IF(E10&lt;&gt;"",IF(J10&lt;&gt;"",IF('3-定量盤查'!N14&lt;&gt;"",'3-定量盤查'!N14,0),""),"")</f>
        <v>1.8092115112780802</v>
      </c>
      <c r="J10" s="267">
        <v>2.0242914979757085E-2</v>
      </c>
      <c r="K10" s="268">
        <v>9.4466936572199737E-3</v>
      </c>
      <c r="L10" s="269" t="s">
        <v>1250</v>
      </c>
      <c r="M10" s="135">
        <f t="shared" si="3"/>
        <v>2.2579999999999999E-2</v>
      </c>
      <c r="N10" s="136">
        <f t="shared" si="4"/>
        <v>1.376E-2</v>
      </c>
      <c r="O10" s="55" t="str">
        <f>IF('3-定量盤查'!O14&lt;&gt;"",'3-定量盤查'!O14,"")</f>
        <v>CH4</v>
      </c>
      <c r="P10" s="137"/>
      <c r="Q10" s="267"/>
      <c r="R10" s="268"/>
      <c r="S10" s="269"/>
      <c r="T10" s="135">
        <f t="shared" si="5"/>
        <v>0</v>
      </c>
      <c r="U10" s="138">
        <f t="shared" si="6"/>
        <v>0</v>
      </c>
      <c r="V10" s="55" t="str">
        <f>IF('3-定量盤查'!U14&lt;&gt;"",'3-定量盤查'!U14,"")</f>
        <v>N2O</v>
      </c>
      <c r="W10" s="137"/>
      <c r="X10" s="267"/>
      <c r="Y10" s="268"/>
      <c r="Z10" s="269"/>
      <c r="AA10" s="135">
        <f t="shared" si="7"/>
        <v>0</v>
      </c>
      <c r="AB10" s="138">
        <f t="shared" si="8"/>
        <v>0</v>
      </c>
      <c r="AC10" s="138">
        <f t="shared" si="13"/>
        <v>2.2579999999999999E-2</v>
      </c>
      <c r="AD10" s="138">
        <f t="shared" si="14"/>
        <v>1.376E-2</v>
      </c>
      <c r="AE10" s="144">
        <f t="shared" si="11"/>
        <v>1.66888557102836E-3</v>
      </c>
      <c r="AF10" s="144">
        <f t="shared" si="12"/>
        <v>6.1974859723863262E-4</v>
      </c>
      <c r="AG10" s="144">
        <f t="shared" si="0"/>
        <v>1.8092115112780802</v>
      </c>
      <c r="AH10" s="144">
        <f t="shared" si="1"/>
        <v>0</v>
      </c>
      <c r="AI10" s="144">
        <f t="shared" si="2"/>
        <v>0</v>
      </c>
    </row>
    <row r="11" spans="2:35" ht="30.75">
      <c r="B11" s="53">
        <f>IF('2-定性盤查'!A10&lt;&gt;"",'2-定性盤查'!A10,"")</f>
        <v>7</v>
      </c>
      <c r="C11" s="53" t="str">
        <f>IF('2-定性盤查'!C10&lt;&gt;"",'2-定性盤查'!C10,"")</f>
        <v>割草機</v>
      </c>
      <c r="D11" s="53" t="str">
        <f>IF('2-定性盤查'!D10&lt;&gt;"",'2-定性盤查'!D10,"")</f>
        <v>汽油</v>
      </c>
      <c r="E11" s="263">
        <v>0.01</v>
      </c>
      <c r="F11" s="264">
        <v>0.01</v>
      </c>
      <c r="G11" s="265" t="s">
        <v>3457</v>
      </c>
      <c r="H11" s="55" t="str">
        <f>IF('3-定量盤查'!I15&lt;&gt;"",'3-定量盤查'!I15,"")</f>
        <v>CO2</v>
      </c>
      <c r="I11" s="134">
        <f>IF(E11&lt;&gt;"",IF(J11&lt;&gt;"",IF('3-定量盤查'!N15&lt;&gt;"",'3-定量盤查'!N15,0),""),"")</f>
        <v>1.5751404789120002E-2</v>
      </c>
      <c r="J11" s="267">
        <v>2.5974025974025976E-2</v>
      </c>
      <c r="K11" s="268">
        <v>5.3391053391053392E-2</v>
      </c>
      <c r="L11" s="269" t="s">
        <v>1250</v>
      </c>
      <c r="M11" s="135">
        <f>ROUND(IF($E11="",IF(J11="",0,0),IF(I11="",0,($E11^2+J11^2)^0.5)),5)</f>
        <v>2.7830000000000001E-2</v>
      </c>
      <c r="N11" s="136">
        <f t="shared" si="4"/>
        <v>5.432E-2</v>
      </c>
      <c r="O11" s="55" t="str">
        <f>IF('3-定量盤查'!O15&lt;&gt;"",'3-定量盤查'!O15,"")</f>
        <v>CH4</v>
      </c>
      <c r="P11" s="137"/>
      <c r="Q11" s="267"/>
      <c r="R11" s="268"/>
      <c r="S11" s="269"/>
      <c r="T11" s="135">
        <f t="shared" si="5"/>
        <v>0</v>
      </c>
      <c r="U11" s="138">
        <f t="shared" si="6"/>
        <v>0</v>
      </c>
      <c r="V11" s="55" t="str">
        <f>IF('3-定量盤查'!U15&lt;&gt;"",'3-定量盤查'!U15,"")</f>
        <v>N2O</v>
      </c>
      <c r="W11" s="137"/>
      <c r="X11" s="267"/>
      <c r="Y11" s="268"/>
      <c r="Z11" s="269"/>
      <c r="AA11" s="135">
        <f t="shared" si="7"/>
        <v>0</v>
      </c>
      <c r="AB11" s="138">
        <f t="shared" si="8"/>
        <v>0</v>
      </c>
      <c r="AC11" s="138">
        <f t="shared" si="13"/>
        <v>2.7830000000000001E-2</v>
      </c>
      <c r="AD11" s="138">
        <f t="shared" si="14"/>
        <v>5.432E-2</v>
      </c>
      <c r="AE11" s="144">
        <f t="shared" si="11"/>
        <v>1.9216088821748705E-7</v>
      </c>
      <c r="AF11" s="144">
        <f t="shared" si="12"/>
        <v>7.3207926676367698E-7</v>
      </c>
      <c r="AG11" s="144">
        <f t="shared" si="0"/>
        <v>1.5751404789120002E-2</v>
      </c>
      <c r="AH11" s="144">
        <f t="shared" si="1"/>
        <v>0</v>
      </c>
      <c r="AI11" s="144">
        <f t="shared" si="2"/>
        <v>0</v>
      </c>
    </row>
    <row r="12" spans="2:35">
      <c r="B12" s="53">
        <f>IF('2-定性盤查'!A11&lt;&gt;"",'2-定性盤查'!A11,"")</f>
        <v>8</v>
      </c>
      <c r="C12" s="53" t="str">
        <f>IF('2-定性盤查'!C11&lt;&gt;"",'2-定性盤查'!C11,"")</f>
        <v>冷氣機</v>
      </c>
      <c r="D12" s="53" t="str">
        <f>IF('2-定性盤查'!D11&lt;&gt;"",'2-定性盤查'!D11,"")</f>
        <v>R32</v>
      </c>
      <c r="E12" s="175"/>
      <c r="F12" s="168"/>
      <c r="G12" s="168"/>
      <c r="H12" s="55" t="str">
        <f>IF('3-定量盤查'!I16&lt;&gt;"",'3-定量盤查'!I16,"")</f>
        <v>HFCS</v>
      </c>
      <c r="I12" s="134" t="str">
        <f>IF(E12&lt;&gt;"",IF(J12&lt;&gt;"",IF('3-定量盤查'!N16&lt;&gt;"",'3-定量盤查'!N16,0),""),"")</f>
        <v/>
      </c>
      <c r="J12" s="174"/>
      <c r="K12" s="174"/>
      <c r="L12" s="174"/>
      <c r="M12" s="135">
        <f t="shared" ref="M12:M23" si="15">ROUND(IF($E12="",IF(J12="",0,0),IF(I12="",0,($E12^2+J12^2)^0.5)),5)</f>
        <v>0</v>
      </c>
      <c r="N12" s="136">
        <f t="shared" si="4"/>
        <v>0</v>
      </c>
      <c r="O12" s="55" t="str">
        <f>IF('3-定量盤查'!O16&lt;&gt;"",'3-定量盤查'!O16,"")</f>
        <v/>
      </c>
      <c r="P12" s="137"/>
      <c r="Q12" s="177"/>
      <c r="R12" s="177"/>
      <c r="S12" s="177"/>
      <c r="T12" s="135">
        <f t="shared" si="5"/>
        <v>0</v>
      </c>
      <c r="U12" s="138">
        <f t="shared" si="6"/>
        <v>0</v>
      </c>
      <c r="V12" s="55" t="str">
        <f>IF('3-定量盤查'!U16&lt;&gt;"",'3-定量盤查'!U16,"")</f>
        <v/>
      </c>
      <c r="W12" s="137"/>
      <c r="X12" s="177"/>
      <c r="Y12" s="177"/>
      <c r="Z12" s="177"/>
      <c r="AA12" s="135">
        <f t="shared" si="7"/>
        <v>0</v>
      </c>
      <c r="AB12" s="138">
        <f t="shared" si="8"/>
        <v>0</v>
      </c>
      <c r="AC12" s="138" t="str">
        <f t="shared" si="13"/>
        <v/>
      </c>
      <c r="AD12" s="138" t="str">
        <f t="shared" si="14"/>
        <v/>
      </c>
      <c r="AE12" s="144" t="str">
        <f t="shared" si="11"/>
        <v/>
      </c>
      <c r="AF12" s="144" t="str">
        <f t="shared" si="12"/>
        <v/>
      </c>
      <c r="AG12" s="144" t="str">
        <f t="shared" si="0"/>
        <v/>
      </c>
      <c r="AH12" s="144">
        <f t="shared" si="1"/>
        <v>0</v>
      </c>
      <c r="AI12" s="144">
        <f t="shared" si="2"/>
        <v>0</v>
      </c>
    </row>
    <row r="13" spans="2:35">
      <c r="B13" s="53">
        <f>IF('2-定性盤查'!A12&lt;&gt;"",'2-定性盤查'!A12,"")</f>
        <v>9</v>
      </c>
      <c r="C13" s="53" t="str">
        <f>IF('2-定性盤查'!C12&lt;&gt;"",'2-定性盤查'!C12,"")</f>
        <v>冰箱</v>
      </c>
      <c r="D13" s="53" t="str">
        <f>IF('2-定性盤查'!D12&lt;&gt;"",'2-定性盤查'!D12,"")</f>
        <v>R134a</v>
      </c>
      <c r="E13" s="175"/>
      <c r="F13" s="168"/>
      <c r="G13" s="168"/>
      <c r="H13" s="55" t="str">
        <f>IF('3-定量盤查'!I17&lt;&gt;"",'3-定量盤查'!I17,"")</f>
        <v>HFCS</v>
      </c>
      <c r="I13" s="134" t="str">
        <f>IF(E13&lt;&gt;"",IF(J13&lt;&gt;"",IF('3-定量盤查'!N17&lt;&gt;"",'3-定量盤查'!N17,0),""),"")</f>
        <v/>
      </c>
      <c r="J13" s="174"/>
      <c r="K13" s="174"/>
      <c r="L13" s="174"/>
      <c r="M13" s="135">
        <f t="shared" si="15"/>
        <v>0</v>
      </c>
      <c r="N13" s="136">
        <f t="shared" si="4"/>
        <v>0</v>
      </c>
      <c r="O13" s="55" t="str">
        <f>IF('3-定量盤查'!O18&lt;&gt;"",'3-定量盤查'!O18,"")</f>
        <v/>
      </c>
      <c r="P13" s="137"/>
      <c r="Q13" s="177"/>
      <c r="R13" s="177"/>
      <c r="S13" s="177"/>
      <c r="T13" s="135">
        <f t="shared" si="5"/>
        <v>0</v>
      </c>
      <c r="U13" s="138">
        <f t="shared" si="6"/>
        <v>0</v>
      </c>
      <c r="V13" s="55" t="str">
        <f>IF('3-定量盤查'!U18&lt;&gt;"",'3-定量盤查'!U18,"")</f>
        <v/>
      </c>
      <c r="W13" s="137"/>
      <c r="X13" s="177"/>
      <c r="Y13" s="177"/>
      <c r="Z13" s="177"/>
      <c r="AA13" s="135">
        <f t="shared" si="7"/>
        <v>0</v>
      </c>
      <c r="AB13" s="138">
        <f t="shared" si="8"/>
        <v>0</v>
      </c>
      <c r="AC13" s="138" t="str">
        <f t="shared" si="13"/>
        <v/>
      </c>
      <c r="AD13" s="138" t="str">
        <f t="shared" si="14"/>
        <v/>
      </c>
      <c r="AE13" s="144" t="str">
        <f t="shared" si="11"/>
        <v/>
      </c>
      <c r="AF13" s="144" t="str">
        <f t="shared" si="12"/>
        <v/>
      </c>
      <c r="AG13" s="144" t="str">
        <f t="shared" si="0"/>
        <v/>
      </c>
      <c r="AH13" s="144">
        <f t="shared" si="1"/>
        <v>0</v>
      </c>
      <c r="AI13" s="144">
        <f t="shared" si="2"/>
        <v>0</v>
      </c>
    </row>
    <row r="14" spans="2:35">
      <c r="B14" s="53">
        <f>IF('2-定性盤查'!A13&lt;&gt;"",'2-定性盤查'!A13,"")</f>
        <v>10</v>
      </c>
      <c r="C14" s="53" t="str">
        <f>IF('2-定性盤查'!C13&lt;&gt;"",'2-定性盤查'!C13,"")</f>
        <v>飲水機</v>
      </c>
      <c r="D14" s="53" t="str">
        <f>IF('2-定性盤查'!D13&lt;&gt;"",'2-定性盤查'!D13,"")</f>
        <v>R134a</v>
      </c>
      <c r="E14" s="175"/>
      <c r="F14" s="168"/>
      <c r="G14" s="168"/>
      <c r="H14" s="55" t="str">
        <f>IF('3-定量盤查'!I18&lt;&gt;"",'3-定量盤查'!I18,"")</f>
        <v>HFCS</v>
      </c>
      <c r="I14" s="134" t="str">
        <f>IF(E14&lt;&gt;"",IF(J14&lt;&gt;"",IF('3-定量盤查'!N18&lt;&gt;"",'3-定量盤查'!N18,0),""),"")</f>
        <v/>
      </c>
      <c r="J14" s="174"/>
      <c r="K14" s="174"/>
      <c r="L14" s="174"/>
      <c r="M14" s="135">
        <f t="shared" ref="M14" si="16">ROUND(IF($E14="",IF(J14="",0,0),IF(I14="",0,($E14^2+J14^2)^0.5)),5)</f>
        <v>0</v>
      </c>
      <c r="N14" s="136">
        <f t="shared" ref="N14" si="17">ROUND(IF($F14="",IF(K14="",0,0),IF(K14="",0,($F14^2+K14^2)^0.5)),5)</f>
        <v>0</v>
      </c>
      <c r="O14" s="55" t="str">
        <f>IF('3-定量盤查'!O21&lt;&gt;"",'3-定量盤查'!O21,"")</f>
        <v/>
      </c>
      <c r="P14" s="137"/>
      <c r="Q14" s="177"/>
      <c r="R14" s="177"/>
      <c r="S14" s="177"/>
      <c r="T14" s="135">
        <f t="shared" ref="T14" si="18">ROUND(IF($E14="",IF(Q14="",0,0),IF(Q14="",0,($E14^2+Q14^2)^0.5)),5)</f>
        <v>0</v>
      </c>
      <c r="U14" s="138">
        <f t="shared" ref="U14" si="19">ROUND(IF($F14="",IF(R14="",0,0),IF(R14="",0,($F14^2+R14^2)^0.5)),5)</f>
        <v>0</v>
      </c>
      <c r="V14" s="55" t="str">
        <f>IF('3-定量盤查'!U21&lt;&gt;"",'3-定量盤查'!U21,"")</f>
        <v/>
      </c>
      <c r="W14" s="137"/>
      <c r="X14" s="177"/>
      <c r="Y14" s="177"/>
      <c r="Z14" s="177"/>
      <c r="AA14" s="135">
        <f t="shared" ref="AA14" si="20">ROUND(IF($E14="",IF(X14="",0,0),IF(X14="",0,($E14^2+X14^2)^0.5)),5)</f>
        <v>0</v>
      </c>
      <c r="AB14" s="138">
        <f t="shared" ref="AB14" si="21">ROUND(IF($F14="",IF(Y14="",0,0),IF(Y14="",0,($F14^2+Y14^2)^0.5)),5)</f>
        <v>0</v>
      </c>
      <c r="AC14" s="138" t="str">
        <f t="shared" ref="AC14" si="22">IF($I14&lt;&gt;"",IF($P14&lt;&gt;"",IF($W14&lt;&gt;"",(($I14*M14)^2+($P14*T14)^2+($W14*AA14)^2)^0.5/SUM($I14,$P14,$W14),(($I14*M14)^2+($P14*T14)^2)^0.5/SUM($I14,$P14)),M14),"")</f>
        <v/>
      </c>
      <c r="AD14" s="138" t="str">
        <f t="shared" ref="AD14" si="23">IF($I14&lt;&gt;"",IF($P14&lt;&gt;"",IF($W14&lt;&gt;"",(($I14*N14)^2+($P14*U14)^2+($W14*AB14)^2)^0.5/SUM($I14,$P14,$W14),(($I14*N14)^2+($P14*U14)^2)^0.5/SUM($I14,$P14)),N14),"")</f>
        <v/>
      </c>
      <c r="AE14" s="144" t="str">
        <f t="shared" ref="AE14" si="24">IF(AC14&lt;&gt;"",(AC14*SUM($I14,$P14,$W14))^2,"")</f>
        <v/>
      </c>
      <c r="AF14" s="144" t="str">
        <f t="shared" ref="AF14" si="25">IF(AD14&lt;&gt;"",(AD14*SUM($I14,$P14,$W14))^2,"")</f>
        <v/>
      </c>
      <c r="AG14" s="144" t="str">
        <f t="shared" si="0"/>
        <v/>
      </c>
      <c r="AH14" s="144">
        <f t="shared" si="1"/>
        <v>0</v>
      </c>
      <c r="AI14" s="144">
        <f t="shared" si="2"/>
        <v>0</v>
      </c>
    </row>
    <row r="15" spans="2:35">
      <c r="B15" s="53">
        <f>IF('2-定性盤查'!A14&lt;&gt;"",'2-定性盤查'!A14,"")</f>
        <v>11</v>
      </c>
      <c r="C15" s="53" t="str">
        <f>IF('2-定性盤查'!C14&lt;&gt;"",'2-定性盤查'!C14,"")</f>
        <v>冷凍式乾燥機</v>
      </c>
      <c r="D15" s="53" t="str">
        <f>IF('2-定性盤查'!D14&lt;&gt;"",'2-定性盤查'!D14,"")</f>
        <v>R134a</v>
      </c>
      <c r="E15" s="175"/>
      <c r="F15" s="168"/>
      <c r="G15" s="168"/>
      <c r="H15" s="55" t="str">
        <f>IF('3-定量盤查'!I19&lt;&gt;"",'3-定量盤查'!I19,"")</f>
        <v>HFCS</v>
      </c>
      <c r="I15" s="134" t="str">
        <f>IF(E15&lt;&gt;"",IF(J15&lt;&gt;"",IF('3-定量盤查'!N19&lt;&gt;"",'3-定量盤查'!N19,0),""),"")</f>
        <v/>
      </c>
      <c r="J15" s="174"/>
      <c r="K15" s="174"/>
      <c r="L15" s="174"/>
      <c r="M15" s="135">
        <f t="shared" ref="M15:M16" si="26">ROUND(IF($E15="",IF(J15="",0,0),IF(I15="",0,($E15^2+J15^2)^0.5)),5)</f>
        <v>0</v>
      </c>
      <c r="N15" s="136">
        <f t="shared" ref="N15:N16" si="27">ROUND(IF($F15="",IF(K15="",0,0),IF(K15="",0,($F15^2+K15^2)^0.5)),5)</f>
        <v>0</v>
      </c>
      <c r="O15" s="55" t="str">
        <f>IF('3-定量盤查'!O22&lt;&gt;"",'3-定量盤查'!O22,"")</f>
        <v/>
      </c>
      <c r="P15" s="137"/>
      <c r="Q15" s="177"/>
      <c r="R15" s="177"/>
      <c r="S15" s="177"/>
      <c r="T15" s="135">
        <f t="shared" ref="T15:T16" si="28">ROUND(IF($E15="",IF(Q15="",0,0),IF(Q15="",0,($E15^2+Q15^2)^0.5)),5)</f>
        <v>0</v>
      </c>
      <c r="U15" s="138">
        <f t="shared" ref="U15:U16" si="29">ROUND(IF($F15="",IF(R15="",0,0),IF(R15="",0,($F15^2+R15^2)^0.5)),5)</f>
        <v>0</v>
      </c>
      <c r="V15" s="55" t="str">
        <f>IF('3-定量盤查'!U22&lt;&gt;"",'3-定量盤查'!U22,"")</f>
        <v/>
      </c>
      <c r="W15" s="137"/>
      <c r="X15" s="177"/>
      <c r="Y15" s="177"/>
      <c r="Z15" s="177"/>
      <c r="AA15" s="135">
        <f t="shared" ref="AA15:AA16" si="30">ROUND(IF($E15="",IF(X15="",0,0),IF(X15="",0,($E15^2+X15^2)^0.5)),5)</f>
        <v>0</v>
      </c>
      <c r="AB15" s="138">
        <f t="shared" ref="AB15:AB16" si="31">ROUND(IF($F15="",IF(Y15="",0,0),IF(Y15="",0,($F15^2+Y15^2)^0.5)),5)</f>
        <v>0</v>
      </c>
      <c r="AC15" s="138" t="str">
        <f t="shared" ref="AC15:AC16" si="32">IF($I15&lt;&gt;"",IF($P15&lt;&gt;"",IF($W15&lt;&gt;"",(($I15*M15)^2+($P15*T15)^2+($W15*AA15)^2)^0.5/SUM($I15,$P15,$W15),(($I15*M15)^2+($P15*T15)^2)^0.5/SUM($I15,$P15)),M15),"")</f>
        <v/>
      </c>
      <c r="AD15" s="138" t="str">
        <f t="shared" ref="AD15:AD16" si="33">IF($I15&lt;&gt;"",IF($P15&lt;&gt;"",IF($W15&lt;&gt;"",(($I15*N15)^2+($P15*U15)^2+($W15*AB15)^2)^0.5/SUM($I15,$P15,$W15),(($I15*N15)^2+($P15*U15)^2)^0.5/SUM($I15,$P15)),N15),"")</f>
        <v/>
      </c>
      <c r="AE15" s="144" t="str">
        <f t="shared" ref="AE15:AE16" si="34">IF(AC15&lt;&gt;"",(AC15*SUM($I15,$P15,$W15))^2,"")</f>
        <v/>
      </c>
      <c r="AF15" s="144" t="str">
        <f t="shared" ref="AF15:AF16" si="35">IF(AD15&lt;&gt;"",(AD15*SUM($I15,$P15,$W15))^2,"")</f>
        <v/>
      </c>
      <c r="AG15" s="144" t="str">
        <f t="shared" si="0"/>
        <v/>
      </c>
      <c r="AH15" s="144">
        <f t="shared" si="1"/>
        <v>0</v>
      </c>
      <c r="AI15" s="144">
        <f t="shared" si="2"/>
        <v>0</v>
      </c>
    </row>
    <row r="16" spans="2:35">
      <c r="B16" s="53">
        <f>IF('2-定性盤查'!A15&lt;&gt;"",'2-定性盤查'!A15,"")</f>
        <v>12</v>
      </c>
      <c r="C16" s="53" t="str">
        <f>IF('2-定性盤查'!C15&lt;&gt;"",'2-定性盤查'!C15,"")</f>
        <v>冷氣機</v>
      </c>
      <c r="D16" s="53" t="str">
        <f>IF('2-定性盤查'!D15&lt;&gt;"",'2-定性盤查'!D15,"")</f>
        <v>R410a</v>
      </c>
      <c r="E16" s="175"/>
      <c r="F16" s="168"/>
      <c r="G16" s="168"/>
      <c r="H16" s="55" t="str">
        <f>IF('3-定量盤查'!I20&lt;&gt;"",'3-定量盤查'!I20,"")</f>
        <v>HFCS</v>
      </c>
      <c r="I16" s="134" t="str">
        <f>IF(E16&lt;&gt;"",IF(J16&lt;&gt;"",IF('3-定量盤查'!N20&lt;&gt;"",'3-定量盤查'!N20,0),""),"")</f>
        <v/>
      </c>
      <c r="J16" s="174"/>
      <c r="K16" s="174"/>
      <c r="L16" s="174"/>
      <c r="M16" s="135">
        <f t="shared" si="26"/>
        <v>0</v>
      </c>
      <c r="N16" s="136">
        <f t="shared" si="27"/>
        <v>0</v>
      </c>
      <c r="O16" s="55"/>
      <c r="P16" s="137"/>
      <c r="Q16" s="177"/>
      <c r="R16" s="177"/>
      <c r="S16" s="177"/>
      <c r="T16" s="135">
        <f t="shared" si="28"/>
        <v>0</v>
      </c>
      <c r="U16" s="138">
        <f t="shared" si="29"/>
        <v>0</v>
      </c>
      <c r="V16" s="55"/>
      <c r="W16" s="137"/>
      <c r="X16" s="177"/>
      <c r="Y16" s="177"/>
      <c r="Z16" s="177"/>
      <c r="AA16" s="135">
        <f t="shared" si="30"/>
        <v>0</v>
      </c>
      <c r="AB16" s="138">
        <f t="shared" si="31"/>
        <v>0</v>
      </c>
      <c r="AC16" s="138" t="str">
        <f t="shared" si="32"/>
        <v/>
      </c>
      <c r="AD16" s="138" t="str">
        <f t="shared" si="33"/>
        <v/>
      </c>
      <c r="AE16" s="144" t="str">
        <f t="shared" si="34"/>
        <v/>
      </c>
      <c r="AF16" s="144" t="str">
        <f t="shared" si="35"/>
        <v/>
      </c>
      <c r="AG16" s="144" t="str">
        <f t="shared" si="0"/>
        <v/>
      </c>
      <c r="AH16" s="144">
        <f t="shared" si="1"/>
        <v>0</v>
      </c>
      <c r="AI16" s="144">
        <f t="shared" si="2"/>
        <v>0</v>
      </c>
    </row>
    <row r="17" spans="2:35">
      <c r="B17" s="53">
        <f>IF('2-定性盤查'!A16&lt;&gt;"",'2-定性盤查'!A16,"")</f>
        <v>13</v>
      </c>
      <c r="C17" s="53" t="str">
        <f>IF('2-定性盤查'!C16&lt;&gt;"",'2-定性盤查'!C16,"")</f>
        <v>車用冷媒</v>
      </c>
      <c r="D17" s="53" t="str">
        <f>IF('2-定性盤查'!D16&lt;&gt;"",'2-定性盤查'!D16,"")</f>
        <v>R134a</v>
      </c>
      <c r="E17" s="175"/>
      <c r="F17" s="168"/>
      <c r="G17" s="168"/>
      <c r="H17" s="55" t="str">
        <f>IF('3-定量盤查'!I21&lt;&gt;"",'3-定量盤查'!I21,"")</f>
        <v>HFCS</v>
      </c>
      <c r="I17" s="134" t="str">
        <f>IF(E17&lt;&gt;"",IF(J17&lt;&gt;"",IF('3-定量盤查'!N21&lt;&gt;"",'3-定量盤查'!N21,0),""),"")</f>
        <v/>
      </c>
      <c r="J17" s="174"/>
      <c r="K17" s="174"/>
      <c r="L17" s="174"/>
      <c r="M17" s="135">
        <f t="shared" ref="M17" si="36">ROUND(IF($E17="",IF(J17="",0,0),IF(I17="",0,($E17^2+J17^2)^0.5)),5)</f>
        <v>0</v>
      </c>
      <c r="N17" s="136">
        <f t="shared" ref="N17" si="37">ROUND(IF($F17="",IF(K17="",0,0),IF(K17="",0,($F17^2+K17^2)^0.5)),5)</f>
        <v>0</v>
      </c>
      <c r="O17" s="55" t="str">
        <f>IF('3-定量盤查'!O21&lt;&gt;"",'3-定量盤查'!O21,"")</f>
        <v/>
      </c>
      <c r="P17" s="137"/>
      <c r="Q17" s="177"/>
      <c r="R17" s="177"/>
      <c r="S17" s="177"/>
      <c r="T17" s="135">
        <f t="shared" ref="T17" si="38">ROUND(IF($E17="",IF(Q17="",0,0),IF(Q17="",0,($E17^2+Q17^2)^0.5)),5)</f>
        <v>0</v>
      </c>
      <c r="U17" s="138">
        <f t="shared" ref="U17" si="39">ROUND(IF($F17="",IF(R17="",0,0),IF(R17="",0,($F17^2+R17^2)^0.5)),5)</f>
        <v>0</v>
      </c>
      <c r="V17" s="55" t="str">
        <f>IF('3-定量盤查'!U21&lt;&gt;"",'3-定量盤查'!U21,"")</f>
        <v/>
      </c>
      <c r="W17" s="137"/>
      <c r="X17" s="177"/>
      <c r="Y17" s="177"/>
      <c r="Z17" s="177"/>
      <c r="AA17" s="135">
        <f t="shared" ref="AA17" si="40">ROUND(IF($E17="",IF(X17="",0,0),IF(X17="",0,($E17^2+X17^2)^0.5)),5)</f>
        <v>0</v>
      </c>
      <c r="AB17" s="138">
        <f t="shared" si="8"/>
        <v>0</v>
      </c>
      <c r="AC17" s="138" t="str">
        <f t="shared" si="13"/>
        <v/>
      </c>
      <c r="AD17" s="138" t="str">
        <f t="shared" si="14"/>
        <v/>
      </c>
      <c r="AE17" s="144" t="str">
        <f t="shared" ref="AE17" si="41">IF(AC17&lt;&gt;"",(AC17*SUM($I17,$P17,$W17))^2,"")</f>
        <v/>
      </c>
      <c r="AF17" s="144" t="str">
        <f t="shared" ref="AF17" si="42">IF(AD17&lt;&gt;"",(AD17*SUM($I17,$P17,$W17))^2,"")</f>
        <v/>
      </c>
      <c r="AG17" s="144" t="str">
        <f t="shared" si="0"/>
        <v/>
      </c>
      <c r="AH17" s="144">
        <f t="shared" si="1"/>
        <v>0</v>
      </c>
      <c r="AI17" s="144">
        <f t="shared" si="2"/>
        <v>0</v>
      </c>
    </row>
    <row r="18" spans="2:35" ht="30.75">
      <c r="B18" s="53">
        <f>IF('2-定性盤查'!A17&lt;&gt;"",'2-定性盤查'!A17,"")</f>
        <v>14</v>
      </c>
      <c r="C18" s="53" t="str">
        <f>IF('2-定性盤查'!C17&lt;&gt;"",'2-定性盤查'!C17,"")</f>
        <v>外購電力</v>
      </c>
      <c r="D18" s="53" t="str">
        <f>IF('2-定性盤查'!D17&lt;&gt;"",'2-定性盤查'!D17,"")</f>
        <v>電力</v>
      </c>
      <c r="E18" s="263">
        <v>0.01</v>
      </c>
      <c r="F18" s="264">
        <v>0.01</v>
      </c>
      <c r="G18" s="265" t="s">
        <v>3458</v>
      </c>
      <c r="H18" s="55" t="str">
        <f>IF('3-定量盤查'!I22&lt;&gt;"",'3-定量盤查'!I22,"")</f>
        <v>CO2</v>
      </c>
      <c r="I18" s="134">
        <f>IF(E18&lt;&gt;"",IF(J18&lt;&gt;"",IF('3-定量盤查'!N22&lt;&gt;"",'3-定量盤查'!N22,0),""),"")</f>
        <v>432.53099999999995</v>
      </c>
      <c r="J18" s="263">
        <v>7.0000000000000007E-2</v>
      </c>
      <c r="K18" s="266">
        <v>7.0000000000000007E-2</v>
      </c>
      <c r="L18" s="265" t="s">
        <v>1250</v>
      </c>
      <c r="M18" s="135">
        <f t="shared" si="15"/>
        <v>7.0709999999999995E-2</v>
      </c>
      <c r="N18" s="136">
        <f t="shared" si="4"/>
        <v>7.0709999999999995E-2</v>
      </c>
      <c r="O18" s="55" t="str">
        <f>IF('3-定量盤查'!O22&lt;&gt;"",'3-定量盤查'!O22,"")</f>
        <v/>
      </c>
      <c r="P18" s="137"/>
      <c r="Q18" s="177"/>
      <c r="R18" s="177"/>
      <c r="S18" s="177"/>
      <c r="T18" s="135">
        <f t="shared" si="5"/>
        <v>0</v>
      </c>
      <c r="U18" s="138">
        <f t="shared" si="6"/>
        <v>0</v>
      </c>
      <c r="V18" s="55" t="str">
        <f>IF('3-定量盤查'!U22&lt;&gt;"",'3-定量盤查'!U22,"")</f>
        <v/>
      </c>
      <c r="W18" s="137"/>
      <c r="X18" s="177"/>
      <c r="Y18" s="177"/>
      <c r="Z18" s="177"/>
      <c r="AA18" s="135">
        <f t="shared" si="7"/>
        <v>0</v>
      </c>
      <c r="AB18" s="138">
        <f t="shared" si="8"/>
        <v>0</v>
      </c>
      <c r="AC18" s="138">
        <f t="shared" si="13"/>
        <v>7.0709999999999995E-2</v>
      </c>
      <c r="AD18" s="138">
        <f t="shared" si="14"/>
        <v>7.0709999999999995E-2</v>
      </c>
      <c r="AE18" s="144">
        <f t="shared" si="11"/>
        <v>935.39738853897404</v>
      </c>
      <c r="AF18" s="144">
        <f t="shared" si="12"/>
        <v>935.39738853897404</v>
      </c>
      <c r="AG18" s="144">
        <f t="shared" si="0"/>
        <v>432.53099999999995</v>
      </c>
      <c r="AH18" s="144">
        <f t="shared" si="1"/>
        <v>0</v>
      </c>
      <c r="AI18" s="144">
        <f t="shared" si="2"/>
        <v>0</v>
      </c>
    </row>
    <row r="19" spans="2:35">
      <c r="B19" s="53">
        <f>IF('2-定性盤查'!A18&lt;&gt;"",'2-定性盤查'!A18,"")</f>
        <v>15</v>
      </c>
      <c r="C19" s="53" t="str">
        <f>IF('2-定性盤查'!C18&lt;&gt;"",'2-定性盤查'!C18,"")</f>
        <v>上游原物料運輸及配送</v>
      </c>
      <c r="D19" s="53" t="str">
        <f>IF('2-定性盤查'!D18&lt;&gt;"",'2-定性盤查'!D18,"")</f>
        <v>小貨車</v>
      </c>
      <c r="E19" s="174"/>
      <c r="F19" s="174"/>
      <c r="G19" s="174"/>
      <c r="H19" s="55" t="str">
        <f>IF('3-定量盤查'!I23&lt;&gt;"",'3-定量盤查'!I23,"")</f>
        <v>CO2</v>
      </c>
      <c r="I19" s="134" t="str">
        <f>IF(E19&lt;&gt;"",IF(J19&lt;&gt;"",IF('3-定量盤查'!N23&lt;&gt;"",'3-定量盤查'!N23,0),""),"")</f>
        <v/>
      </c>
      <c r="J19" s="174"/>
      <c r="K19" s="174"/>
      <c r="L19" s="174"/>
      <c r="M19" s="135">
        <f t="shared" si="15"/>
        <v>0</v>
      </c>
      <c r="N19" s="136">
        <f t="shared" si="4"/>
        <v>0</v>
      </c>
      <c r="O19" s="55" t="str">
        <f>IF('3-定量盤查'!O23&lt;&gt;"",'3-定量盤查'!O23,"")</f>
        <v/>
      </c>
      <c r="P19" s="137" t="str">
        <f>IF(E19&lt;&gt;"",IF(J19&lt;&gt;"",IF('3-定量盤查'!T23&lt;&gt;"",'3-定量盤查'!T23,0),""),"")</f>
        <v/>
      </c>
      <c r="Q19" s="177"/>
      <c r="R19" s="177"/>
      <c r="S19" s="177"/>
      <c r="T19" s="135">
        <f t="shared" si="5"/>
        <v>0</v>
      </c>
      <c r="U19" s="138">
        <f t="shared" si="6"/>
        <v>0</v>
      </c>
      <c r="V19" s="55" t="str">
        <f>IF('3-定量盤查'!U23&lt;&gt;"",'3-定量盤查'!U23,"")</f>
        <v/>
      </c>
      <c r="W19" s="137"/>
      <c r="X19" s="177"/>
      <c r="Y19" s="177"/>
      <c r="Z19" s="177"/>
      <c r="AA19" s="135">
        <f t="shared" si="7"/>
        <v>0</v>
      </c>
      <c r="AB19" s="138">
        <f t="shared" si="8"/>
        <v>0</v>
      </c>
      <c r="AC19" s="138" t="str">
        <f t="shared" si="13"/>
        <v/>
      </c>
      <c r="AD19" s="138" t="str">
        <f t="shared" si="14"/>
        <v/>
      </c>
      <c r="AE19" s="144" t="str">
        <f t="shared" si="11"/>
        <v/>
      </c>
      <c r="AF19" s="144" t="str">
        <f t="shared" si="12"/>
        <v/>
      </c>
      <c r="AG19" s="144" t="str">
        <f t="shared" si="0"/>
        <v/>
      </c>
      <c r="AH19" s="144" t="str">
        <f t="shared" si="1"/>
        <v/>
      </c>
      <c r="AI19" s="144">
        <f t="shared" si="2"/>
        <v>0</v>
      </c>
    </row>
    <row r="20" spans="2:35">
      <c r="B20" s="53">
        <f>IF('2-定性盤查'!A19&lt;&gt;"",'2-定性盤查'!A19,"")</f>
        <v>16</v>
      </c>
      <c r="C20" s="53" t="str">
        <f>IF('2-定性盤查'!C19&lt;&gt;"",'2-定性盤查'!C19,"")</f>
        <v>下游運輸及輸配</v>
      </c>
      <c r="D20" s="53" t="str">
        <f>IF('2-定性盤查'!D19&lt;&gt;"",'2-定性盤查'!D19,"")</f>
        <v>小貨車</v>
      </c>
      <c r="E20" s="174"/>
      <c r="F20" s="174"/>
      <c r="G20" s="174"/>
      <c r="H20" s="55" t="str">
        <f>IF('3-定量盤查'!I24&lt;&gt;"",'3-定量盤查'!I24,"")</f>
        <v>CO2</v>
      </c>
      <c r="I20" s="134" t="str">
        <f>IF(E20&lt;&gt;"",IF(J20&lt;&gt;"",IF('3-定量盤查'!N24&lt;&gt;"",'3-定量盤查'!N24,0),""),"")</f>
        <v/>
      </c>
      <c r="J20" s="174"/>
      <c r="K20" s="174"/>
      <c r="L20" s="174"/>
      <c r="M20" s="135">
        <f t="shared" si="15"/>
        <v>0</v>
      </c>
      <c r="N20" s="136">
        <f t="shared" si="4"/>
        <v>0</v>
      </c>
      <c r="O20" s="55" t="str">
        <f>IF('3-定量盤查'!O24&lt;&gt;"",'3-定量盤查'!O24,"")</f>
        <v/>
      </c>
      <c r="P20" s="137" t="str">
        <f>IF(E20&lt;&gt;"",IF(J20&lt;&gt;"",IF('3-定量盤查'!T24&lt;&gt;"",'3-定量盤查'!T24,0),""),"")</f>
        <v/>
      </c>
      <c r="Q20" s="177"/>
      <c r="R20" s="177"/>
      <c r="S20" s="177"/>
      <c r="T20" s="135">
        <f t="shared" si="5"/>
        <v>0</v>
      </c>
      <c r="U20" s="138">
        <f t="shared" si="6"/>
        <v>0</v>
      </c>
      <c r="V20" s="55" t="str">
        <f>IF('3-定量盤查'!U24&lt;&gt;"",'3-定量盤查'!U24,"")</f>
        <v/>
      </c>
      <c r="W20" s="137" t="str">
        <f>IF(E20&lt;&gt;"",IF(J20&lt;&gt;"",IF('3-定量盤查'!Z24&lt;&gt;"",'3-定量盤查'!Z24,0),""),"")</f>
        <v/>
      </c>
      <c r="X20" s="177"/>
      <c r="Y20" s="177"/>
      <c r="Z20" s="177"/>
      <c r="AA20" s="135">
        <f t="shared" si="7"/>
        <v>0</v>
      </c>
      <c r="AB20" s="138">
        <f t="shared" si="8"/>
        <v>0</v>
      </c>
      <c r="AC20" s="138" t="str">
        <f t="shared" si="13"/>
        <v/>
      </c>
      <c r="AD20" s="138" t="str">
        <f t="shared" si="14"/>
        <v/>
      </c>
      <c r="AE20" s="144" t="str">
        <f t="shared" si="11"/>
        <v/>
      </c>
      <c r="AF20" s="144" t="str">
        <f t="shared" si="12"/>
        <v/>
      </c>
      <c r="AG20" s="144" t="str">
        <f t="shared" si="0"/>
        <v/>
      </c>
      <c r="AH20" s="144" t="str">
        <f t="shared" si="1"/>
        <v/>
      </c>
      <c r="AI20" s="144" t="str">
        <f t="shared" si="2"/>
        <v/>
      </c>
    </row>
    <row r="21" spans="2:35">
      <c r="B21" s="53">
        <f>IF('2-定性盤查'!A20&lt;&gt;"",'2-定性盤查'!A20,"")</f>
        <v>17</v>
      </c>
      <c r="C21" s="53" t="str">
        <f>IF('2-定性盤查'!C20&lt;&gt;"",'2-定性盤查'!C20,"")</f>
        <v>購買產品及服務</v>
      </c>
      <c r="D21" s="53" t="str">
        <f>IF('2-定性盤查'!D20&lt;&gt;"",'2-定性盤查'!D20,"")</f>
        <v>稻穀</v>
      </c>
      <c r="E21" s="174"/>
      <c r="F21" s="174"/>
      <c r="G21" s="174"/>
      <c r="H21" s="55" t="str">
        <f>IF('3-定量盤查'!I25&lt;&gt;"",'3-定量盤查'!I25,"")</f>
        <v>CO2</v>
      </c>
      <c r="I21" s="134" t="str">
        <f>IF(E21&lt;&gt;"",IF(J21&lt;&gt;"",IF('3-定量盤查'!N25&lt;&gt;"",'3-定量盤查'!N25,0),""),"")</f>
        <v/>
      </c>
      <c r="J21" s="174"/>
      <c r="K21" s="174"/>
      <c r="L21" s="174"/>
      <c r="M21" s="135">
        <f t="shared" si="15"/>
        <v>0</v>
      </c>
      <c r="N21" s="136">
        <f t="shared" si="4"/>
        <v>0</v>
      </c>
      <c r="O21" s="55" t="str">
        <f>IF('3-定量盤查'!O25&lt;&gt;"",'3-定量盤查'!O25,"")</f>
        <v/>
      </c>
      <c r="P21" s="137" t="str">
        <f>IF(E21&lt;&gt;"",IF(J21&lt;&gt;"",IF('3-定量盤查'!T25&lt;&gt;"",'3-定量盤查'!T25,0),""),"")</f>
        <v/>
      </c>
      <c r="Q21" s="177"/>
      <c r="R21" s="177"/>
      <c r="S21" s="177"/>
      <c r="T21" s="135">
        <f t="shared" si="5"/>
        <v>0</v>
      </c>
      <c r="U21" s="138">
        <f t="shared" si="6"/>
        <v>0</v>
      </c>
      <c r="V21" s="55" t="str">
        <f>IF('3-定量盤查'!U25&lt;&gt;"",'3-定量盤查'!U25,"")</f>
        <v/>
      </c>
      <c r="W21" s="137" t="str">
        <f>IF(E21&lt;&gt;"",IF(J21&lt;&gt;"",IF('3-定量盤查'!Z25&lt;&gt;"",'3-定量盤查'!Z25,0),""),"")</f>
        <v/>
      </c>
      <c r="X21" s="177"/>
      <c r="Y21" s="177"/>
      <c r="Z21" s="177"/>
      <c r="AA21" s="135">
        <f t="shared" si="7"/>
        <v>0</v>
      </c>
      <c r="AB21" s="138">
        <f t="shared" si="8"/>
        <v>0</v>
      </c>
      <c r="AC21" s="138" t="str">
        <f t="shared" si="13"/>
        <v/>
      </c>
      <c r="AD21" s="138" t="str">
        <f t="shared" si="14"/>
        <v/>
      </c>
      <c r="AE21" s="144" t="str">
        <f t="shared" si="11"/>
        <v/>
      </c>
      <c r="AF21" s="144" t="str">
        <f t="shared" si="12"/>
        <v/>
      </c>
      <c r="AG21" s="144" t="str">
        <f t="shared" si="0"/>
        <v/>
      </c>
      <c r="AH21" s="144" t="str">
        <f t="shared" si="1"/>
        <v/>
      </c>
      <c r="AI21" s="144" t="str">
        <f t="shared" si="2"/>
        <v/>
      </c>
    </row>
    <row r="22" spans="2:35">
      <c r="B22" s="53">
        <f>IF('2-定性盤查'!A21&lt;&gt;"",'2-定性盤查'!A21,"")</f>
        <v>18</v>
      </c>
      <c r="C22" s="53" t="str">
        <f>IF('2-定性盤查'!C21&lt;&gt;"",'2-定性盤查'!C21,"")</f>
        <v>燃料與能源相關活動</v>
      </c>
      <c r="D22" s="53" t="str">
        <f>IF('2-定性盤查'!D21&lt;&gt;"",'2-定性盤查'!D21,"")</f>
        <v>柴油上游</v>
      </c>
      <c r="E22" s="174"/>
      <c r="F22" s="174"/>
      <c r="G22" s="174"/>
      <c r="H22" s="55" t="str">
        <f>IF('3-定量盤查'!I26&lt;&gt;"",'3-定量盤查'!I26,"")</f>
        <v>CO2</v>
      </c>
      <c r="I22" s="134" t="str">
        <f>IF(E22&lt;&gt;"",IF(J22&lt;&gt;"",IF('3-定量盤查'!N26&lt;&gt;"",'3-定量盤查'!N26,0),""),"")</f>
        <v/>
      </c>
      <c r="J22" s="174"/>
      <c r="K22" s="174"/>
      <c r="L22" s="174"/>
      <c r="M22" s="135">
        <f t="shared" si="15"/>
        <v>0</v>
      </c>
      <c r="N22" s="136">
        <f t="shared" si="4"/>
        <v>0</v>
      </c>
      <c r="O22" s="55" t="str">
        <f>IF('3-定量盤查'!O26&lt;&gt;"",'3-定量盤查'!O26,"")</f>
        <v/>
      </c>
      <c r="P22" s="137" t="str">
        <f>IF(E22&lt;&gt;"",IF(J22&lt;&gt;"",IF('3-定量盤查'!T26&lt;&gt;"",'3-定量盤查'!T26,0),""),"")</f>
        <v/>
      </c>
      <c r="Q22" s="177"/>
      <c r="R22" s="177"/>
      <c r="S22" s="177"/>
      <c r="T22" s="135">
        <f t="shared" si="5"/>
        <v>0</v>
      </c>
      <c r="U22" s="138">
        <f t="shared" si="6"/>
        <v>0</v>
      </c>
      <c r="V22" s="55" t="str">
        <f>IF('3-定量盤查'!U26&lt;&gt;"",'3-定量盤查'!U26,"")</f>
        <v/>
      </c>
      <c r="W22" s="137" t="str">
        <f>IF(E22&lt;&gt;"",IF(J22&lt;&gt;"",IF('3-定量盤查'!Z26&lt;&gt;"",'3-定量盤查'!Z26,0),""),"")</f>
        <v/>
      </c>
      <c r="X22" s="177"/>
      <c r="Y22" s="177"/>
      <c r="Z22" s="177"/>
      <c r="AA22" s="135">
        <f t="shared" si="7"/>
        <v>0</v>
      </c>
      <c r="AB22" s="138">
        <f t="shared" si="8"/>
        <v>0</v>
      </c>
      <c r="AC22" s="138" t="str">
        <f t="shared" si="13"/>
        <v/>
      </c>
      <c r="AD22" s="138" t="str">
        <f t="shared" si="14"/>
        <v/>
      </c>
      <c r="AE22" s="144" t="str">
        <f t="shared" si="11"/>
        <v/>
      </c>
      <c r="AF22" s="144" t="str">
        <f t="shared" si="12"/>
        <v/>
      </c>
      <c r="AG22" s="144" t="str">
        <f t="shared" si="0"/>
        <v/>
      </c>
      <c r="AH22" s="144" t="str">
        <f t="shared" si="1"/>
        <v/>
      </c>
      <c r="AI22" s="144" t="str">
        <f t="shared" si="2"/>
        <v/>
      </c>
    </row>
    <row r="23" spans="2:35">
      <c r="B23" s="53">
        <f>IF('2-定性盤查'!A22&lt;&gt;"",'2-定性盤查'!A22,"")</f>
        <v>19</v>
      </c>
      <c r="C23" s="53" t="str">
        <f>IF('2-定性盤查'!C22&lt;&gt;"",'2-定性盤查'!C22,"")</f>
        <v>燃料與能源相關活動</v>
      </c>
      <c r="D23" s="53" t="str">
        <f>IF('2-定性盤查'!D22&lt;&gt;"",'2-定性盤查'!D22,"")</f>
        <v>汽油上游</v>
      </c>
      <c r="E23" s="174"/>
      <c r="F23" s="174"/>
      <c r="G23" s="174"/>
      <c r="H23" s="55" t="str">
        <f>IF('3-定量盤查'!I27&lt;&gt;"",'3-定量盤查'!I27,"")</f>
        <v>CO2</v>
      </c>
      <c r="I23" s="134" t="str">
        <f>IF(E23&lt;&gt;"",IF(J23&lt;&gt;"",IF('3-定量盤查'!N27&lt;&gt;"",'3-定量盤查'!N27,0),""),"")</f>
        <v/>
      </c>
      <c r="J23" s="174"/>
      <c r="K23" s="174"/>
      <c r="L23" s="174"/>
      <c r="M23" s="135">
        <f t="shared" si="15"/>
        <v>0</v>
      </c>
      <c r="N23" s="136">
        <f t="shared" si="4"/>
        <v>0</v>
      </c>
      <c r="O23" s="55" t="str">
        <f>IF('3-定量盤查'!O27&lt;&gt;"",'3-定量盤查'!O27,"")</f>
        <v/>
      </c>
      <c r="P23" s="137" t="str">
        <f>IF(E23&lt;&gt;"",IF(J23&lt;&gt;"",IF('3-定量盤查'!T27&lt;&gt;"",'3-定量盤查'!T27,0),""),"")</f>
        <v/>
      </c>
      <c r="Q23" s="177"/>
      <c r="R23" s="177"/>
      <c r="S23" s="177"/>
      <c r="T23" s="135">
        <f t="shared" si="5"/>
        <v>0</v>
      </c>
      <c r="U23" s="138">
        <f t="shared" si="6"/>
        <v>0</v>
      </c>
      <c r="V23" s="55" t="str">
        <f>IF('3-定量盤查'!U27&lt;&gt;"",'3-定量盤查'!U27,"")</f>
        <v/>
      </c>
      <c r="W23" s="137" t="str">
        <f>IF(E23&lt;&gt;"",IF(J23&lt;&gt;"",IF('3-定量盤查'!Z27&lt;&gt;"",'3-定量盤查'!Z27,0),""),"")</f>
        <v/>
      </c>
      <c r="X23" s="177"/>
      <c r="Y23" s="177"/>
      <c r="Z23" s="177"/>
      <c r="AA23" s="135">
        <f t="shared" si="7"/>
        <v>0</v>
      </c>
      <c r="AB23" s="138">
        <f t="shared" si="8"/>
        <v>0</v>
      </c>
      <c r="AC23" s="138" t="str">
        <f t="shared" si="13"/>
        <v/>
      </c>
      <c r="AD23" s="138" t="str">
        <f t="shared" si="14"/>
        <v/>
      </c>
      <c r="AE23" s="144" t="str">
        <f t="shared" si="11"/>
        <v/>
      </c>
      <c r="AF23" s="144" t="str">
        <f t="shared" ref="AF23:AF75" si="43">IF(AD23&lt;&gt;"",(AD23*SUM($I23,$P23,$W23))^2,"")</f>
        <v/>
      </c>
      <c r="AG23" s="144" t="str">
        <f t="shared" si="0"/>
        <v/>
      </c>
      <c r="AH23" s="144" t="str">
        <f t="shared" si="1"/>
        <v/>
      </c>
      <c r="AI23" s="144" t="str">
        <f t="shared" si="2"/>
        <v/>
      </c>
    </row>
    <row r="24" spans="2:35">
      <c r="B24" s="53">
        <f>IF('2-定性盤查'!A23&lt;&gt;"",'2-定性盤查'!A23,"")</f>
        <v>20</v>
      </c>
      <c r="C24" s="53" t="str">
        <f>IF('2-定性盤查'!C23&lt;&gt;"",'2-定性盤查'!C23,"")</f>
        <v>燃料與能源相關活動</v>
      </c>
      <c r="D24" s="53" t="str">
        <f>IF('2-定性盤查'!D23&lt;&gt;"",'2-定性盤查'!D23,"")</f>
        <v>電力上游</v>
      </c>
      <c r="E24" s="174"/>
      <c r="F24" s="174"/>
      <c r="G24" s="174"/>
      <c r="H24" s="55" t="str">
        <f>IF('3-定量盤查'!I28&lt;&gt;"",'3-定量盤查'!I28,"")</f>
        <v>CO2</v>
      </c>
      <c r="I24" s="134" t="str">
        <f>IF(E24&lt;&gt;"",IF(J24&lt;&gt;"",IF('3-定量盤查'!N28&lt;&gt;"",'3-定量盤查'!N28,0),""),"")</f>
        <v/>
      </c>
      <c r="J24" s="174"/>
      <c r="K24" s="174"/>
      <c r="L24" s="174"/>
      <c r="M24" s="135">
        <f t="shared" ref="M24:M56" si="44">ROUND(IF($E24="",IF(J24="",0,0),IF(I24="",0,($E24^2+J24^2)^0.5)),5)</f>
        <v>0</v>
      </c>
      <c r="N24" s="136">
        <f t="shared" si="4"/>
        <v>0</v>
      </c>
      <c r="O24" s="55" t="str">
        <f>IF('3-定量盤查'!O28&lt;&gt;"",'3-定量盤查'!O28,"")</f>
        <v/>
      </c>
      <c r="P24" s="137" t="str">
        <f>IF(E24&lt;&gt;"",IF(J24&lt;&gt;"",IF('3-定量盤查'!T28&lt;&gt;"",'3-定量盤查'!T28,0),""),"")</f>
        <v/>
      </c>
      <c r="Q24" s="177"/>
      <c r="R24" s="177"/>
      <c r="S24" s="177"/>
      <c r="T24" s="135">
        <f t="shared" si="5"/>
        <v>0</v>
      </c>
      <c r="U24" s="138">
        <f t="shared" si="6"/>
        <v>0</v>
      </c>
      <c r="V24" s="55" t="str">
        <f>IF('3-定量盤查'!U28&lt;&gt;"",'3-定量盤查'!U28,"")</f>
        <v/>
      </c>
      <c r="W24" s="137" t="str">
        <f>IF(E24&lt;&gt;"",IF(J24&lt;&gt;"",IF('3-定量盤查'!Z28&lt;&gt;"",'3-定量盤查'!Z28,0),""),"")</f>
        <v/>
      </c>
      <c r="X24" s="177"/>
      <c r="Y24" s="177"/>
      <c r="Z24" s="177"/>
      <c r="AA24" s="135">
        <f t="shared" si="7"/>
        <v>0</v>
      </c>
      <c r="AB24" s="138">
        <f t="shared" si="8"/>
        <v>0</v>
      </c>
      <c r="AC24" s="138" t="str">
        <f t="shared" si="13"/>
        <v/>
      </c>
      <c r="AD24" s="138" t="str">
        <f t="shared" si="14"/>
        <v/>
      </c>
      <c r="AE24" s="144" t="str">
        <f t="shared" si="11"/>
        <v/>
      </c>
      <c r="AF24" s="144" t="str">
        <f t="shared" si="43"/>
        <v/>
      </c>
      <c r="AG24" s="144" t="str">
        <f t="shared" si="0"/>
        <v/>
      </c>
      <c r="AH24" s="144" t="str">
        <f t="shared" si="1"/>
        <v/>
      </c>
      <c r="AI24" s="144" t="str">
        <f t="shared" si="2"/>
        <v/>
      </c>
    </row>
    <row r="25" spans="2:35">
      <c r="B25" s="53" t="str">
        <f>IF('2-定性盤查'!A24&lt;&gt;"",'2-定性盤查'!A24,"")</f>
        <v/>
      </c>
      <c r="C25" s="53" t="str">
        <f>IF('2-定性盤查'!C24&lt;&gt;"",'2-定性盤查'!C24,"")</f>
        <v/>
      </c>
      <c r="D25" s="53" t="str">
        <f>IF('2-定性盤查'!D24&lt;&gt;"",'2-定性盤查'!D24,"")</f>
        <v/>
      </c>
      <c r="E25" s="174"/>
      <c r="F25" s="174"/>
      <c r="G25" s="174"/>
      <c r="H25" s="55"/>
      <c r="I25" s="134" t="str">
        <f>'3-定量盤查'!N29</f>
        <v/>
      </c>
      <c r="J25" s="174"/>
      <c r="K25" s="174"/>
      <c r="L25" s="174"/>
      <c r="M25" s="135">
        <f t="shared" si="44"/>
        <v>0</v>
      </c>
      <c r="N25" s="136">
        <f t="shared" si="4"/>
        <v>0</v>
      </c>
      <c r="O25" s="55" t="str">
        <f>IF('3-定量盤查'!O28&lt;&gt;"",'3-定量盤查'!O28,"")</f>
        <v/>
      </c>
      <c r="P25" s="137" t="str">
        <f>IF(E25&lt;&gt;"",IF(J25&lt;&gt;"",IF('3-定量盤查'!T28&lt;&gt;"",'3-定量盤查'!T28,0),""),"")</f>
        <v/>
      </c>
      <c r="Q25" s="177"/>
      <c r="R25" s="177"/>
      <c r="S25" s="177"/>
      <c r="T25" s="135">
        <f t="shared" si="5"/>
        <v>0</v>
      </c>
      <c r="U25" s="138">
        <f t="shared" si="6"/>
        <v>0</v>
      </c>
      <c r="V25" s="55" t="str">
        <f>IF('3-定量盤查'!U29&lt;&gt;"",'3-定量盤查'!U29,"")</f>
        <v/>
      </c>
      <c r="W25" s="137" t="str">
        <f>IF(E25&lt;&gt;"",IF(J25&lt;&gt;"",IF('3-定量盤查'!Z29&lt;&gt;"",'3-定量盤查'!Z29,0),""),"")</f>
        <v/>
      </c>
      <c r="X25" s="177"/>
      <c r="Y25" s="177"/>
      <c r="Z25" s="177"/>
      <c r="AA25" s="135">
        <f t="shared" si="7"/>
        <v>0</v>
      </c>
      <c r="AB25" s="138">
        <f t="shared" si="8"/>
        <v>0</v>
      </c>
      <c r="AC25" s="138" t="str">
        <f t="shared" si="13"/>
        <v/>
      </c>
      <c r="AD25" s="138" t="str">
        <f t="shared" si="14"/>
        <v/>
      </c>
      <c r="AE25" s="144" t="str">
        <f t="shared" si="11"/>
        <v/>
      </c>
      <c r="AF25" s="144" t="str">
        <f t="shared" si="43"/>
        <v/>
      </c>
      <c r="AG25" s="144" t="str">
        <f t="shared" si="0"/>
        <v/>
      </c>
      <c r="AH25" s="144" t="str">
        <f t="shared" si="1"/>
        <v/>
      </c>
      <c r="AI25" s="144" t="str">
        <f t="shared" si="2"/>
        <v/>
      </c>
    </row>
    <row r="26" spans="2:35">
      <c r="B26" s="53" t="str">
        <f>IF('2-定性盤查'!A25&lt;&gt;"",'2-定性盤查'!A25,"")</f>
        <v/>
      </c>
      <c r="C26" s="53" t="str">
        <f>IF('2-定性盤查'!C25&lt;&gt;"",'2-定性盤查'!C25,"")</f>
        <v/>
      </c>
      <c r="D26" s="53" t="str">
        <f>IF('2-定性盤查'!D25&lt;&gt;"",'2-定性盤查'!D25,"")</f>
        <v/>
      </c>
      <c r="E26" s="174"/>
      <c r="F26" s="174"/>
      <c r="G26" s="174"/>
      <c r="H26" s="55" t="str">
        <f>IF('3-定量盤查'!I29&lt;&gt;"",'3-定量盤查'!I29,"")</f>
        <v/>
      </c>
      <c r="I26" s="134" t="str">
        <f>'3-定量盤查'!N30</f>
        <v/>
      </c>
      <c r="J26" s="174"/>
      <c r="K26" s="174"/>
      <c r="L26" s="174"/>
      <c r="M26" s="135">
        <f t="shared" si="44"/>
        <v>0</v>
      </c>
      <c r="N26" s="136">
        <f t="shared" ref="N26:N56" si="45">ROUND(IF($F26="",IF(K26="",0,0),IF(K26="",0,($F26^2+K26^2)^0.5)),5)</f>
        <v>0</v>
      </c>
      <c r="O26" s="55" t="str">
        <f>IF('3-定量盤查'!O29&lt;&gt;"",'3-定量盤查'!O29,"")</f>
        <v/>
      </c>
      <c r="P26" s="137" t="str">
        <f>IF(E26&lt;&gt;"",IF(J26&lt;&gt;"",IF('3-定量盤查'!T29&lt;&gt;"",'3-定量盤查'!T29,0),""),"")</f>
        <v/>
      </c>
      <c r="Q26" s="177"/>
      <c r="R26" s="177"/>
      <c r="S26" s="177"/>
      <c r="T26" s="135">
        <f t="shared" si="5"/>
        <v>0</v>
      </c>
      <c r="U26" s="138">
        <f t="shared" si="6"/>
        <v>0</v>
      </c>
      <c r="V26" s="55" t="str">
        <f>IF('3-定量盤查'!U30&lt;&gt;"",'3-定量盤查'!U30,"")</f>
        <v/>
      </c>
      <c r="W26" s="137" t="str">
        <f>IF(E26&lt;&gt;"",IF(J26&lt;&gt;"",IF('3-定量盤查'!Z30&lt;&gt;"",'3-定量盤查'!Z30,0),""),"")</f>
        <v/>
      </c>
      <c r="X26" s="177"/>
      <c r="Y26" s="177"/>
      <c r="Z26" s="177"/>
      <c r="AA26" s="135">
        <f t="shared" si="7"/>
        <v>0</v>
      </c>
      <c r="AB26" s="138">
        <f t="shared" si="8"/>
        <v>0</v>
      </c>
      <c r="AC26" s="138" t="str">
        <f t="shared" si="13"/>
        <v/>
      </c>
      <c r="AD26" s="138" t="str">
        <f t="shared" si="14"/>
        <v/>
      </c>
      <c r="AE26" s="144" t="str">
        <f t="shared" si="11"/>
        <v/>
      </c>
      <c r="AF26" s="144" t="str">
        <f t="shared" si="43"/>
        <v/>
      </c>
      <c r="AG26" s="144" t="str">
        <f t="shared" si="0"/>
        <v/>
      </c>
      <c r="AH26" s="144" t="str">
        <f t="shared" si="1"/>
        <v/>
      </c>
      <c r="AI26" s="144" t="str">
        <f t="shared" si="2"/>
        <v/>
      </c>
    </row>
    <row r="27" spans="2:35">
      <c r="B27" s="53" t="str">
        <f>IF('2-定性盤查'!A26&lt;&gt;"",'2-定性盤查'!A26,"")</f>
        <v/>
      </c>
      <c r="C27" s="53" t="str">
        <f>IF('2-定性盤查'!C26&lt;&gt;"",'2-定性盤查'!C26,"")</f>
        <v/>
      </c>
      <c r="D27" s="53" t="str">
        <f>IF('2-定性盤查'!D26&lt;&gt;"",'2-定性盤查'!D26,"")</f>
        <v/>
      </c>
      <c r="E27" s="174"/>
      <c r="F27" s="174"/>
      <c r="G27" s="174"/>
      <c r="H27" s="55" t="str">
        <f>IF('3-定量盤查'!I30&lt;&gt;"",'3-定量盤查'!I30,"")</f>
        <v/>
      </c>
      <c r="I27" s="134" t="str">
        <f>'3-定量盤查'!N31</f>
        <v/>
      </c>
      <c r="J27" s="174"/>
      <c r="K27" s="174"/>
      <c r="L27" s="174"/>
      <c r="M27" s="135">
        <f t="shared" si="44"/>
        <v>0</v>
      </c>
      <c r="N27" s="136">
        <f t="shared" si="45"/>
        <v>0</v>
      </c>
      <c r="O27" s="55" t="str">
        <f>IF('3-定量盤查'!O30&lt;&gt;"",'3-定量盤查'!O30,"")</f>
        <v/>
      </c>
      <c r="P27" s="137" t="str">
        <f>IF(E27&lt;&gt;"",IF(J27&lt;&gt;"",IF('3-定量盤查'!T30&lt;&gt;"",'3-定量盤查'!T30,0),""),"")</f>
        <v/>
      </c>
      <c r="Q27" s="177"/>
      <c r="R27" s="177"/>
      <c r="S27" s="177"/>
      <c r="T27" s="135">
        <f t="shared" si="5"/>
        <v>0</v>
      </c>
      <c r="U27" s="138">
        <f t="shared" si="6"/>
        <v>0</v>
      </c>
      <c r="V27" s="55" t="str">
        <f>IF('3-定量盤查'!U31&lt;&gt;"",'3-定量盤查'!U31,"")</f>
        <v/>
      </c>
      <c r="W27" s="137" t="str">
        <f>IF(E27&lt;&gt;"",IF(J27&lt;&gt;"",IF('3-定量盤查'!Z31&lt;&gt;"",'3-定量盤查'!Z31,0),""),"")</f>
        <v/>
      </c>
      <c r="X27" s="177"/>
      <c r="Y27" s="177"/>
      <c r="Z27" s="177"/>
      <c r="AA27" s="135">
        <f t="shared" ref="AA27:AA56" si="46">ROUND(IF($E27="",IF(X27="",0,0),IF(X27="",0,($E27^2+X27^2)^0.5)),5)</f>
        <v>0</v>
      </c>
      <c r="AB27" s="138">
        <f t="shared" si="8"/>
        <v>0</v>
      </c>
      <c r="AC27" s="138" t="str">
        <f t="shared" si="13"/>
        <v/>
      </c>
      <c r="AD27" s="138" t="str">
        <f t="shared" si="14"/>
        <v/>
      </c>
      <c r="AE27" s="144" t="str">
        <f t="shared" si="11"/>
        <v/>
      </c>
      <c r="AF27" s="144" t="str">
        <f t="shared" si="43"/>
        <v/>
      </c>
      <c r="AG27" s="144" t="str">
        <f t="shared" si="0"/>
        <v/>
      </c>
      <c r="AH27" s="144" t="str">
        <f t="shared" si="1"/>
        <v/>
      </c>
      <c r="AI27" s="144" t="str">
        <f t="shared" si="2"/>
        <v/>
      </c>
    </row>
    <row r="28" spans="2:35">
      <c r="B28" s="53" t="str">
        <f>IF('2-定性盤查'!A27&lt;&gt;"",'2-定性盤查'!A27,"")</f>
        <v/>
      </c>
      <c r="C28" s="53" t="str">
        <f>IF('2-定性盤查'!C27&lt;&gt;"",'2-定性盤查'!C27,"")</f>
        <v/>
      </c>
      <c r="D28" s="53" t="str">
        <f>IF('2-定性盤查'!D27&lt;&gt;"",'2-定性盤查'!D27,"")</f>
        <v/>
      </c>
      <c r="E28" s="174"/>
      <c r="F28" s="174"/>
      <c r="G28" s="174"/>
      <c r="H28" s="55" t="str">
        <f>IF('3-定量盤查'!I31&lt;&gt;"",'3-定量盤查'!I31,"")</f>
        <v/>
      </c>
      <c r="I28" s="134" t="str">
        <f>'3-定量盤查'!N32</f>
        <v/>
      </c>
      <c r="J28" s="174"/>
      <c r="K28" s="174"/>
      <c r="L28" s="174"/>
      <c r="M28" s="135">
        <f t="shared" si="44"/>
        <v>0</v>
      </c>
      <c r="N28" s="136">
        <f t="shared" si="45"/>
        <v>0</v>
      </c>
      <c r="O28" s="55" t="str">
        <f>IF('3-定量盤查'!O31&lt;&gt;"",'3-定量盤查'!O31,"")</f>
        <v/>
      </c>
      <c r="P28" s="137" t="str">
        <f>IF(E28&lt;&gt;"",IF(J28&lt;&gt;"",IF('3-定量盤查'!T31&lt;&gt;"",'3-定量盤查'!T31,0),""),"")</f>
        <v/>
      </c>
      <c r="Q28" s="177"/>
      <c r="R28" s="177"/>
      <c r="S28" s="177"/>
      <c r="T28" s="135">
        <f t="shared" si="5"/>
        <v>0</v>
      </c>
      <c r="U28" s="138">
        <f t="shared" si="6"/>
        <v>0</v>
      </c>
      <c r="V28" s="55" t="str">
        <f>IF('3-定量盤查'!U31&lt;&gt;"",'3-定量盤查'!U31,"")</f>
        <v/>
      </c>
      <c r="W28" s="137" t="str">
        <f>IF(E28&lt;&gt;"",IF(J28&lt;&gt;"",IF('3-定量盤查'!Z32&lt;&gt;"",'3-定量盤查'!Z32,0),""),"")</f>
        <v/>
      </c>
      <c r="X28" s="177"/>
      <c r="Y28" s="177"/>
      <c r="Z28" s="177"/>
      <c r="AA28" s="135">
        <f t="shared" si="46"/>
        <v>0</v>
      </c>
      <c r="AB28" s="138">
        <f t="shared" si="8"/>
        <v>0</v>
      </c>
      <c r="AC28" s="138" t="str">
        <f t="shared" si="13"/>
        <v/>
      </c>
      <c r="AD28" s="138" t="str">
        <f t="shared" si="14"/>
        <v/>
      </c>
      <c r="AE28" s="144" t="str">
        <f t="shared" si="11"/>
        <v/>
      </c>
      <c r="AF28" s="144" t="str">
        <f t="shared" si="43"/>
        <v/>
      </c>
      <c r="AG28" s="144" t="str">
        <f t="shared" si="0"/>
        <v/>
      </c>
      <c r="AH28" s="144" t="str">
        <f t="shared" si="1"/>
        <v/>
      </c>
      <c r="AI28" s="144" t="str">
        <f t="shared" si="2"/>
        <v/>
      </c>
    </row>
    <row r="29" spans="2:35">
      <c r="B29" s="53" t="str">
        <f>IF('2-定性盤查'!A28&lt;&gt;"",'2-定性盤查'!A28,"")</f>
        <v/>
      </c>
      <c r="C29" s="53" t="str">
        <f>IF('2-定性盤查'!C28&lt;&gt;"",'2-定性盤查'!C28,"")</f>
        <v/>
      </c>
      <c r="D29" s="53" t="str">
        <f>IF('2-定性盤查'!D28&lt;&gt;"",'2-定性盤查'!D28,"")</f>
        <v/>
      </c>
      <c r="E29" s="174"/>
      <c r="F29" s="174"/>
      <c r="G29" s="174"/>
      <c r="H29" s="55" t="str">
        <f>IF('3-定量盤查'!I32&lt;&gt;"",'3-定量盤查'!I32,"")</f>
        <v/>
      </c>
      <c r="I29" s="134" t="str">
        <f>'3-定量盤查'!N33</f>
        <v/>
      </c>
      <c r="J29" s="174"/>
      <c r="K29" s="174"/>
      <c r="L29" s="174"/>
      <c r="M29" s="135">
        <f t="shared" si="44"/>
        <v>0</v>
      </c>
      <c r="N29" s="136">
        <f t="shared" si="45"/>
        <v>0</v>
      </c>
      <c r="O29" s="55" t="str">
        <f>IF('3-定量盤查'!O32&lt;&gt;"",'3-定量盤查'!O32,"")</f>
        <v/>
      </c>
      <c r="P29" s="137" t="str">
        <f>IF(E29&lt;&gt;"",IF(J29&lt;&gt;"",IF('3-定量盤查'!T32&lt;&gt;"",'3-定量盤查'!T32,0),""),"")</f>
        <v/>
      </c>
      <c r="Q29" s="177"/>
      <c r="R29" s="177"/>
      <c r="S29" s="177"/>
      <c r="T29" s="135">
        <f t="shared" si="5"/>
        <v>0</v>
      </c>
      <c r="U29" s="138">
        <f t="shared" si="6"/>
        <v>0</v>
      </c>
      <c r="V29" s="55" t="str">
        <f>IF('3-定量盤查'!U32&lt;&gt;"",'3-定量盤查'!U32,"")</f>
        <v/>
      </c>
      <c r="W29" s="137" t="str">
        <f>IF(E29&lt;&gt;"",IF(J29&lt;&gt;"",IF('3-定量盤查'!Z33&lt;&gt;"",'3-定量盤查'!Z33,0),""),"")</f>
        <v/>
      </c>
      <c r="X29" s="177"/>
      <c r="Y29" s="177"/>
      <c r="Z29" s="177"/>
      <c r="AA29" s="135">
        <f t="shared" si="46"/>
        <v>0</v>
      </c>
      <c r="AB29" s="138">
        <f t="shared" si="8"/>
        <v>0</v>
      </c>
      <c r="AC29" s="138" t="str">
        <f t="shared" si="13"/>
        <v/>
      </c>
      <c r="AD29" s="138" t="str">
        <f t="shared" si="14"/>
        <v/>
      </c>
      <c r="AE29" s="144" t="str">
        <f t="shared" si="11"/>
        <v/>
      </c>
      <c r="AF29" s="144" t="str">
        <f t="shared" si="43"/>
        <v/>
      </c>
      <c r="AG29" s="144" t="str">
        <f t="shared" si="0"/>
        <v/>
      </c>
      <c r="AH29" s="144" t="str">
        <f t="shared" si="1"/>
        <v/>
      </c>
      <c r="AI29" s="144" t="str">
        <f t="shared" si="2"/>
        <v/>
      </c>
    </row>
    <row r="30" spans="2:35">
      <c r="B30" s="53" t="str">
        <f>IF('2-定性盤查'!A29&lt;&gt;"",'2-定性盤查'!A29,"")</f>
        <v/>
      </c>
      <c r="C30" s="53" t="str">
        <f>IF('2-定性盤查'!C29&lt;&gt;"",'2-定性盤查'!C29,"")</f>
        <v/>
      </c>
      <c r="D30" s="53" t="str">
        <f>IF('2-定性盤查'!D29&lt;&gt;"",'2-定性盤查'!D29,"")</f>
        <v/>
      </c>
      <c r="E30" s="174"/>
      <c r="F30" s="174"/>
      <c r="G30" s="174"/>
      <c r="H30" s="55" t="str">
        <f>IF('3-定量盤查'!I33&lt;&gt;"",'3-定量盤查'!I33,"")</f>
        <v/>
      </c>
      <c r="I30" s="134" t="str">
        <f>'3-定量盤查'!N34</f>
        <v/>
      </c>
      <c r="J30" s="174"/>
      <c r="K30" s="174"/>
      <c r="L30" s="174"/>
      <c r="M30" s="135">
        <f t="shared" si="44"/>
        <v>0</v>
      </c>
      <c r="N30" s="136">
        <f t="shared" si="45"/>
        <v>0</v>
      </c>
      <c r="O30" s="55" t="str">
        <f>IF('3-定量盤查'!O33&lt;&gt;"",'3-定量盤查'!O33,"")</f>
        <v/>
      </c>
      <c r="P30" s="137" t="str">
        <f>IF(E30&lt;&gt;"",IF(J30&lt;&gt;"",IF('3-定量盤查'!T33&lt;&gt;"",'3-定量盤查'!T33,0),""),"")</f>
        <v/>
      </c>
      <c r="Q30" s="177"/>
      <c r="R30" s="177"/>
      <c r="S30" s="177"/>
      <c r="T30" s="135">
        <f t="shared" si="5"/>
        <v>0</v>
      </c>
      <c r="U30" s="138">
        <f t="shared" si="6"/>
        <v>0</v>
      </c>
      <c r="V30" s="55" t="str">
        <f>IF('3-定量盤查'!U33&lt;&gt;"",'3-定量盤查'!U33,"")</f>
        <v/>
      </c>
      <c r="W30" s="137" t="str">
        <f>IF(E30&lt;&gt;"",IF(J30&lt;&gt;"",IF('3-定量盤查'!Z34&lt;&gt;"",'3-定量盤查'!Z34,0),""),"")</f>
        <v/>
      </c>
      <c r="X30" s="177"/>
      <c r="Y30" s="177"/>
      <c r="Z30" s="177"/>
      <c r="AA30" s="135">
        <f t="shared" si="46"/>
        <v>0</v>
      </c>
      <c r="AB30" s="138">
        <f t="shared" si="8"/>
        <v>0</v>
      </c>
      <c r="AC30" s="138" t="str">
        <f t="shared" si="13"/>
        <v/>
      </c>
      <c r="AD30" s="138" t="str">
        <f t="shared" si="14"/>
        <v/>
      </c>
      <c r="AE30" s="144" t="str">
        <f t="shared" si="11"/>
        <v/>
      </c>
      <c r="AF30" s="144" t="str">
        <f t="shared" si="43"/>
        <v/>
      </c>
      <c r="AG30" s="144" t="str">
        <f t="shared" si="0"/>
        <v/>
      </c>
      <c r="AH30" s="144" t="str">
        <f t="shared" si="1"/>
        <v/>
      </c>
      <c r="AI30" s="144" t="str">
        <f t="shared" si="2"/>
        <v/>
      </c>
    </row>
    <row r="31" spans="2:35">
      <c r="B31" s="53" t="str">
        <f>IF('2-定性盤查'!A30&lt;&gt;"",'2-定性盤查'!A30,"")</f>
        <v/>
      </c>
      <c r="C31" s="53" t="str">
        <f>IF('2-定性盤查'!C30&lt;&gt;"",'2-定性盤查'!C30,"")</f>
        <v/>
      </c>
      <c r="D31" s="53" t="str">
        <f>IF('2-定性盤查'!D30&lt;&gt;"",'2-定性盤查'!D30,"")</f>
        <v/>
      </c>
      <c r="E31" s="174"/>
      <c r="F31" s="174"/>
      <c r="G31" s="174"/>
      <c r="H31" s="55" t="str">
        <f>IF('3-定量盤查'!I34&lt;&gt;"",'3-定量盤查'!I34,"")</f>
        <v/>
      </c>
      <c r="I31" s="134" t="str">
        <f>'3-定量盤查'!N35</f>
        <v/>
      </c>
      <c r="J31" s="174"/>
      <c r="K31" s="174"/>
      <c r="L31" s="174"/>
      <c r="M31" s="135">
        <f t="shared" si="44"/>
        <v>0</v>
      </c>
      <c r="N31" s="136">
        <f t="shared" si="45"/>
        <v>0</v>
      </c>
      <c r="O31" s="55" t="str">
        <f>IF('3-定量盤查'!O34&lt;&gt;"",'3-定量盤查'!O34,"")</f>
        <v/>
      </c>
      <c r="P31" s="137" t="str">
        <f>IF(E31&lt;&gt;"",IF(J31&lt;&gt;"",IF('3-定量盤查'!T34&lt;&gt;"",'3-定量盤查'!T34,0),""),"")</f>
        <v/>
      </c>
      <c r="Q31" s="177"/>
      <c r="R31" s="177"/>
      <c r="S31" s="177"/>
      <c r="T31" s="135">
        <f t="shared" si="5"/>
        <v>0</v>
      </c>
      <c r="U31" s="138">
        <f t="shared" si="6"/>
        <v>0</v>
      </c>
      <c r="V31" s="55" t="str">
        <f>IF('3-定量盤查'!U34&lt;&gt;"",'3-定量盤查'!U34,"")</f>
        <v/>
      </c>
      <c r="W31" s="137" t="str">
        <f>IF(E31&lt;&gt;"",IF(J31&lt;&gt;"",IF('3-定量盤查'!Z35&lt;&gt;"",'3-定量盤查'!Z35,0),""),"")</f>
        <v/>
      </c>
      <c r="X31" s="177"/>
      <c r="Y31" s="177"/>
      <c r="Z31" s="177"/>
      <c r="AA31" s="135">
        <f t="shared" si="46"/>
        <v>0</v>
      </c>
      <c r="AB31" s="138">
        <f t="shared" si="8"/>
        <v>0</v>
      </c>
      <c r="AC31" s="138" t="str">
        <f t="shared" si="13"/>
        <v/>
      </c>
      <c r="AD31" s="138" t="str">
        <f t="shared" si="14"/>
        <v/>
      </c>
      <c r="AE31" s="144" t="str">
        <f t="shared" si="11"/>
        <v/>
      </c>
      <c r="AF31" s="144" t="str">
        <f t="shared" si="43"/>
        <v/>
      </c>
      <c r="AG31" s="144" t="str">
        <f t="shared" si="0"/>
        <v/>
      </c>
      <c r="AH31" s="144" t="str">
        <f t="shared" si="1"/>
        <v/>
      </c>
      <c r="AI31" s="144" t="str">
        <f t="shared" si="2"/>
        <v/>
      </c>
    </row>
    <row r="32" spans="2:35">
      <c r="B32" s="53" t="str">
        <f>IF('2-定性盤查'!A31&lt;&gt;"",'2-定性盤查'!A31,"")</f>
        <v/>
      </c>
      <c r="C32" s="53" t="str">
        <f>IF('2-定性盤查'!C31&lt;&gt;"",'2-定性盤查'!C31,"")</f>
        <v/>
      </c>
      <c r="D32" s="53" t="str">
        <f>IF('2-定性盤查'!D31&lt;&gt;"",'2-定性盤查'!D31,"")</f>
        <v/>
      </c>
      <c r="E32" s="174"/>
      <c r="F32" s="174"/>
      <c r="G32" s="174"/>
      <c r="H32" s="55" t="str">
        <f>IF('3-定量盤查'!I35&lt;&gt;"",'3-定量盤查'!I35,"")</f>
        <v/>
      </c>
      <c r="I32" s="134" t="str">
        <f>'3-定量盤查'!N36</f>
        <v/>
      </c>
      <c r="J32" s="174"/>
      <c r="K32" s="174"/>
      <c r="L32" s="174"/>
      <c r="M32" s="135">
        <f t="shared" si="44"/>
        <v>0</v>
      </c>
      <c r="N32" s="136">
        <f t="shared" si="45"/>
        <v>0</v>
      </c>
      <c r="O32" s="55" t="str">
        <f>IF('3-定量盤查'!O35&lt;&gt;"",'3-定量盤查'!O35,"")</f>
        <v/>
      </c>
      <c r="P32" s="137" t="str">
        <f>IF(E32&lt;&gt;"",IF(J32&lt;&gt;"",IF('3-定量盤查'!T35&lt;&gt;"",'3-定量盤查'!T35,0),""),"")</f>
        <v/>
      </c>
      <c r="Q32" s="174"/>
      <c r="R32" s="174"/>
      <c r="S32" s="174"/>
      <c r="T32" s="135">
        <f t="shared" si="5"/>
        <v>0</v>
      </c>
      <c r="U32" s="138">
        <f t="shared" si="6"/>
        <v>0</v>
      </c>
      <c r="V32" s="55" t="str">
        <f>IF('3-定量盤查'!U35&lt;&gt;"",'3-定量盤查'!U35,"")</f>
        <v/>
      </c>
      <c r="W32" s="137" t="str">
        <f>IF(E32&lt;&gt;"",IF(J32&lt;&gt;"",IF('3-定量盤查'!Z36&lt;&gt;"",'3-定量盤查'!Z36,0),""),"")</f>
        <v/>
      </c>
      <c r="X32" s="174"/>
      <c r="Y32" s="174"/>
      <c r="Z32" s="174"/>
      <c r="AA32" s="135">
        <f t="shared" si="46"/>
        <v>0</v>
      </c>
      <c r="AB32" s="138">
        <f t="shared" si="8"/>
        <v>0</v>
      </c>
      <c r="AC32" s="138" t="str">
        <f t="shared" si="13"/>
        <v/>
      </c>
      <c r="AD32" s="138" t="str">
        <f t="shared" si="14"/>
        <v/>
      </c>
      <c r="AE32" s="144" t="str">
        <f t="shared" si="11"/>
        <v/>
      </c>
      <c r="AF32" s="144" t="str">
        <f t="shared" si="43"/>
        <v/>
      </c>
      <c r="AG32" s="144" t="str">
        <f t="shared" si="0"/>
        <v/>
      </c>
      <c r="AH32" s="144" t="str">
        <f t="shared" si="1"/>
        <v/>
      </c>
      <c r="AI32" s="144" t="str">
        <f t="shared" si="2"/>
        <v/>
      </c>
    </row>
    <row r="33" spans="2:35">
      <c r="B33" s="53" t="str">
        <f>IF('2-定性盤查'!A32&lt;&gt;"",'2-定性盤查'!A32,"")</f>
        <v/>
      </c>
      <c r="C33" s="53" t="str">
        <f>IF('2-定性盤查'!C32&lt;&gt;"",'2-定性盤查'!C32,"")</f>
        <v/>
      </c>
      <c r="D33" s="53" t="str">
        <f>IF('2-定性盤查'!D32&lt;&gt;"",'2-定性盤查'!D32,"")</f>
        <v/>
      </c>
      <c r="E33" s="174"/>
      <c r="F33" s="174"/>
      <c r="G33" s="174"/>
      <c r="H33" s="55" t="str">
        <f>IF('3-定量盤查'!I36&lt;&gt;"",'3-定量盤查'!I36,"")</f>
        <v/>
      </c>
      <c r="I33" s="134" t="str">
        <f>'3-定量盤查'!N37</f>
        <v/>
      </c>
      <c r="J33" s="174"/>
      <c r="K33" s="174"/>
      <c r="L33" s="174"/>
      <c r="M33" s="135">
        <f t="shared" si="44"/>
        <v>0</v>
      </c>
      <c r="N33" s="136">
        <f t="shared" si="45"/>
        <v>0</v>
      </c>
      <c r="O33" s="55" t="str">
        <f>IF('3-定量盤查'!O36&lt;&gt;"",'3-定量盤查'!O36,"")</f>
        <v/>
      </c>
      <c r="P33" s="137" t="str">
        <f>IF(E33&lt;&gt;"",IF(J33&lt;&gt;"",IF('3-定量盤查'!T36&lt;&gt;"",'3-定量盤查'!T36,0),""),"")</f>
        <v/>
      </c>
      <c r="Q33" s="174"/>
      <c r="R33" s="174"/>
      <c r="S33" s="174"/>
      <c r="T33" s="135">
        <f t="shared" si="5"/>
        <v>0</v>
      </c>
      <c r="U33" s="138">
        <f t="shared" si="6"/>
        <v>0</v>
      </c>
      <c r="V33" s="55" t="str">
        <f>IF('3-定量盤查'!U36&lt;&gt;"",'3-定量盤查'!U36,"")</f>
        <v/>
      </c>
      <c r="W33" s="137" t="str">
        <f>IF(E33&lt;&gt;"",IF(J33&lt;&gt;"",IF('3-定量盤查'!Z37&lt;&gt;"",'3-定量盤查'!Z37,0),""),"")</f>
        <v/>
      </c>
      <c r="X33" s="174"/>
      <c r="Y33" s="174"/>
      <c r="Z33" s="174"/>
      <c r="AA33" s="135">
        <f t="shared" si="46"/>
        <v>0</v>
      </c>
      <c r="AB33" s="138">
        <f t="shared" si="8"/>
        <v>0</v>
      </c>
      <c r="AC33" s="138" t="str">
        <f t="shared" si="13"/>
        <v/>
      </c>
      <c r="AD33" s="138" t="str">
        <f t="shared" si="14"/>
        <v/>
      </c>
      <c r="AE33" s="144" t="str">
        <f t="shared" si="11"/>
        <v/>
      </c>
      <c r="AF33" s="144" t="str">
        <f t="shared" si="43"/>
        <v/>
      </c>
      <c r="AG33" s="144" t="str">
        <f t="shared" si="0"/>
        <v/>
      </c>
      <c r="AH33" s="144" t="str">
        <f t="shared" si="1"/>
        <v/>
      </c>
      <c r="AI33" s="144" t="str">
        <f t="shared" si="2"/>
        <v/>
      </c>
    </row>
    <row r="34" spans="2:35">
      <c r="B34" s="53" t="str">
        <f>IF('2-定性盤查'!A33&lt;&gt;"",'2-定性盤查'!A33,"")</f>
        <v/>
      </c>
      <c r="C34" s="53" t="str">
        <f>IF('2-定性盤查'!C33&lt;&gt;"",'2-定性盤查'!C33,"")</f>
        <v/>
      </c>
      <c r="D34" s="53" t="str">
        <f>IF('2-定性盤查'!D33&lt;&gt;"",'2-定性盤查'!D33,"")</f>
        <v/>
      </c>
      <c r="E34" s="174"/>
      <c r="F34" s="174"/>
      <c r="G34" s="174"/>
      <c r="H34" s="55" t="str">
        <f>IF('3-定量盤查'!I37&lt;&gt;"",'3-定量盤查'!I37,"")</f>
        <v/>
      </c>
      <c r="I34" s="134" t="str">
        <f>'3-定量盤查'!N38</f>
        <v/>
      </c>
      <c r="J34" s="174"/>
      <c r="K34" s="174"/>
      <c r="L34" s="174"/>
      <c r="M34" s="135">
        <f t="shared" si="44"/>
        <v>0</v>
      </c>
      <c r="N34" s="136">
        <f t="shared" si="45"/>
        <v>0</v>
      </c>
      <c r="O34" s="55" t="str">
        <f>IF('3-定量盤查'!O37&lt;&gt;"",'3-定量盤查'!O37,"")</f>
        <v/>
      </c>
      <c r="P34" s="137" t="str">
        <f>IF(E34&lt;&gt;"",IF(J34&lt;&gt;"",IF('3-定量盤查'!T37&lt;&gt;"",'3-定量盤查'!T37,0),""),"")</f>
        <v/>
      </c>
      <c r="Q34" s="174"/>
      <c r="R34" s="174"/>
      <c r="S34" s="174"/>
      <c r="T34" s="135">
        <f t="shared" si="5"/>
        <v>0</v>
      </c>
      <c r="U34" s="138">
        <f t="shared" si="6"/>
        <v>0</v>
      </c>
      <c r="V34" s="55" t="str">
        <f>IF('3-定量盤查'!U37&lt;&gt;"",'3-定量盤查'!U37,"")</f>
        <v/>
      </c>
      <c r="W34" s="137" t="str">
        <f>IF(E34&lt;&gt;"",IF(J34&lt;&gt;"",IF('3-定量盤查'!Z38&lt;&gt;"",'3-定量盤查'!Z38,0),""),"")</f>
        <v/>
      </c>
      <c r="X34" s="174"/>
      <c r="Y34" s="174"/>
      <c r="Z34" s="174"/>
      <c r="AA34" s="135">
        <f t="shared" si="46"/>
        <v>0</v>
      </c>
      <c r="AB34" s="138">
        <f t="shared" si="8"/>
        <v>0</v>
      </c>
      <c r="AC34" s="138" t="str">
        <f t="shared" si="13"/>
        <v/>
      </c>
      <c r="AD34" s="138" t="str">
        <f t="shared" si="14"/>
        <v/>
      </c>
      <c r="AE34" s="144" t="str">
        <f t="shared" si="11"/>
        <v/>
      </c>
      <c r="AF34" s="144" t="str">
        <f t="shared" si="43"/>
        <v/>
      </c>
      <c r="AG34" s="144" t="str">
        <f t="shared" si="0"/>
        <v/>
      </c>
      <c r="AH34" s="144" t="str">
        <f t="shared" si="1"/>
        <v/>
      </c>
      <c r="AI34" s="144" t="str">
        <f t="shared" si="2"/>
        <v/>
      </c>
    </row>
    <row r="35" spans="2:35">
      <c r="B35" s="53" t="str">
        <f>IF('2-定性盤查'!A34&lt;&gt;"",'2-定性盤查'!A34,"")</f>
        <v/>
      </c>
      <c r="C35" s="53" t="str">
        <f>IF('2-定性盤查'!C34&lt;&gt;"",'2-定性盤查'!C34,"")</f>
        <v/>
      </c>
      <c r="D35" s="53" t="str">
        <f>IF('2-定性盤查'!D34&lt;&gt;"",'2-定性盤查'!D34,"")</f>
        <v/>
      </c>
      <c r="E35" s="174"/>
      <c r="F35" s="174"/>
      <c r="G35" s="174"/>
      <c r="H35" s="55" t="str">
        <f>IF('3-定量盤查'!I38&lt;&gt;"",'3-定量盤查'!I38,"")</f>
        <v/>
      </c>
      <c r="I35" s="134" t="str">
        <f>'3-定量盤查'!N39</f>
        <v/>
      </c>
      <c r="J35" s="174"/>
      <c r="K35" s="174"/>
      <c r="L35" s="174"/>
      <c r="M35" s="135">
        <f t="shared" si="44"/>
        <v>0</v>
      </c>
      <c r="N35" s="136">
        <f t="shared" si="45"/>
        <v>0</v>
      </c>
      <c r="O35" s="55" t="str">
        <f>IF('3-定量盤查'!O38&lt;&gt;"",'3-定量盤查'!O38,"")</f>
        <v/>
      </c>
      <c r="P35" s="137" t="str">
        <f>IF(E35&lt;&gt;"",IF(J35&lt;&gt;"",IF('3-定量盤查'!T38&lt;&gt;"",'3-定量盤查'!T38,0),""),"")</f>
        <v/>
      </c>
      <c r="Q35" s="174"/>
      <c r="R35" s="174"/>
      <c r="S35" s="174"/>
      <c r="T35" s="135">
        <f t="shared" si="5"/>
        <v>0</v>
      </c>
      <c r="U35" s="138">
        <f t="shared" si="6"/>
        <v>0</v>
      </c>
      <c r="V35" s="55" t="str">
        <f>IF('3-定量盤查'!U38&lt;&gt;"",'3-定量盤查'!U38,"")</f>
        <v/>
      </c>
      <c r="W35" s="137" t="str">
        <f>IF(E35&lt;&gt;"",IF(J35&lt;&gt;"",IF('3-定量盤查'!Z38&lt;&gt;"",'3-定量盤查'!Z38,0),""),"")</f>
        <v/>
      </c>
      <c r="X35" s="174"/>
      <c r="Y35" s="174"/>
      <c r="Z35" s="174"/>
      <c r="AA35" s="135">
        <f t="shared" si="46"/>
        <v>0</v>
      </c>
      <c r="AB35" s="138">
        <f t="shared" si="8"/>
        <v>0</v>
      </c>
      <c r="AC35" s="138" t="str">
        <f t="shared" si="13"/>
        <v/>
      </c>
      <c r="AD35" s="138" t="str">
        <f t="shared" si="14"/>
        <v/>
      </c>
      <c r="AE35" s="144" t="str">
        <f t="shared" si="11"/>
        <v/>
      </c>
      <c r="AF35" s="144" t="str">
        <f t="shared" si="43"/>
        <v/>
      </c>
      <c r="AG35" s="144" t="str">
        <f t="shared" si="0"/>
        <v/>
      </c>
      <c r="AH35" s="144" t="str">
        <f t="shared" si="1"/>
        <v/>
      </c>
      <c r="AI35" s="144" t="str">
        <f t="shared" si="2"/>
        <v/>
      </c>
    </row>
    <row r="36" spans="2:35">
      <c r="B36" s="53" t="str">
        <f>IF('2-定性盤查'!A35&lt;&gt;"",'2-定性盤查'!A35,"")</f>
        <v/>
      </c>
      <c r="C36" s="53" t="str">
        <f>IF('2-定性盤查'!C35&lt;&gt;"",'2-定性盤查'!C35,"")</f>
        <v/>
      </c>
      <c r="D36" s="53" t="str">
        <f>IF('2-定性盤查'!D35&lt;&gt;"",'2-定性盤查'!D35,"")</f>
        <v/>
      </c>
      <c r="E36" s="174"/>
      <c r="F36" s="174"/>
      <c r="G36" s="174"/>
      <c r="H36" s="55" t="str">
        <f>IF('3-定量盤查'!I39&lt;&gt;"",'3-定量盤查'!I39,"")</f>
        <v/>
      </c>
      <c r="I36" s="134" t="str">
        <f>'3-定量盤查'!N40</f>
        <v/>
      </c>
      <c r="J36" s="174"/>
      <c r="K36" s="174"/>
      <c r="L36" s="174"/>
      <c r="M36" s="135">
        <f t="shared" si="44"/>
        <v>0</v>
      </c>
      <c r="N36" s="136">
        <f t="shared" si="45"/>
        <v>0</v>
      </c>
      <c r="O36" s="55" t="str">
        <f>IF('3-定量盤查'!O39&lt;&gt;"",'3-定量盤查'!O39,"")</f>
        <v/>
      </c>
      <c r="P36" s="137" t="str">
        <f>IF(E36&lt;&gt;"",IF(J36&lt;&gt;"",IF('3-定量盤查'!T39&lt;&gt;"",'3-定量盤查'!T39,0),""),"")</f>
        <v/>
      </c>
      <c r="Q36" s="174"/>
      <c r="R36" s="174"/>
      <c r="S36" s="174"/>
      <c r="T36" s="135">
        <f t="shared" si="5"/>
        <v>0</v>
      </c>
      <c r="U36" s="138">
        <f t="shared" si="6"/>
        <v>0</v>
      </c>
      <c r="V36" s="55" t="str">
        <f>IF('3-定量盤查'!U39&lt;&gt;"",'3-定量盤查'!U39,"")</f>
        <v/>
      </c>
      <c r="W36" s="137" t="str">
        <f>IF(E36&lt;&gt;"",IF(J36&lt;&gt;"",IF('3-定量盤查'!Z39&lt;&gt;"",'3-定量盤查'!Z39,0),""),"")</f>
        <v/>
      </c>
      <c r="X36" s="174"/>
      <c r="Y36" s="174"/>
      <c r="Z36" s="174"/>
      <c r="AA36" s="135">
        <f t="shared" si="46"/>
        <v>0</v>
      </c>
      <c r="AB36" s="138">
        <f t="shared" si="8"/>
        <v>0</v>
      </c>
      <c r="AC36" s="138" t="str">
        <f t="shared" si="13"/>
        <v/>
      </c>
      <c r="AD36" s="138" t="str">
        <f t="shared" si="14"/>
        <v/>
      </c>
      <c r="AE36" s="144" t="str">
        <f t="shared" si="11"/>
        <v/>
      </c>
      <c r="AF36" s="144" t="str">
        <f t="shared" si="43"/>
        <v/>
      </c>
      <c r="AG36" s="144" t="str">
        <f t="shared" si="0"/>
        <v/>
      </c>
      <c r="AH36" s="144" t="str">
        <f t="shared" si="1"/>
        <v/>
      </c>
      <c r="AI36" s="144" t="str">
        <f t="shared" si="2"/>
        <v/>
      </c>
    </row>
    <row r="37" spans="2:35">
      <c r="B37" s="53" t="str">
        <f>IF('2-定性盤查'!A36&lt;&gt;"",'2-定性盤查'!A36,"")</f>
        <v/>
      </c>
      <c r="C37" s="53" t="str">
        <f>IF('2-定性盤查'!C36&lt;&gt;"",'2-定性盤查'!C36,"")</f>
        <v/>
      </c>
      <c r="D37" s="53" t="str">
        <f>IF('2-定性盤查'!D36&lt;&gt;"",'2-定性盤查'!D36,"")</f>
        <v/>
      </c>
      <c r="E37" s="174"/>
      <c r="F37" s="174"/>
      <c r="G37" s="174"/>
      <c r="H37" s="55" t="str">
        <f>IF('3-定量盤查'!I40&lt;&gt;"",'3-定量盤查'!I40,"")</f>
        <v/>
      </c>
      <c r="I37" s="134" t="str">
        <f>'3-定量盤查'!N41</f>
        <v/>
      </c>
      <c r="J37" s="174"/>
      <c r="K37" s="174"/>
      <c r="L37" s="174"/>
      <c r="M37" s="135">
        <f t="shared" si="44"/>
        <v>0</v>
      </c>
      <c r="N37" s="136">
        <f t="shared" si="45"/>
        <v>0</v>
      </c>
      <c r="O37" s="55" t="str">
        <f>IF('3-定量盤查'!O40&lt;&gt;"",'3-定量盤查'!O40,"")</f>
        <v/>
      </c>
      <c r="P37" s="137" t="str">
        <f>IF(E37&lt;&gt;"",IF(J37&lt;&gt;"",IF('3-定量盤查'!T40&lt;&gt;"",'3-定量盤查'!T40,0),""),"")</f>
        <v/>
      </c>
      <c r="Q37" s="174"/>
      <c r="R37" s="174"/>
      <c r="S37" s="174"/>
      <c r="T37" s="135">
        <f t="shared" si="5"/>
        <v>0</v>
      </c>
      <c r="U37" s="138">
        <f t="shared" si="6"/>
        <v>0</v>
      </c>
      <c r="V37" s="55" t="str">
        <f>IF('3-定量盤查'!U40&lt;&gt;"",'3-定量盤查'!U40,"")</f>
        <v/>
      </c>
      <c r="W37" s="137" t="str">
        <f>IF(E37&lt;&gt;"",IF(J37&lt;&gt;"",IF('3-定量盤查'!Z40&lt;&gt;"",'3-定量盤查'!Z40,0),""),"")</f>
        <v/>
      </c>
      <c r="X37" s="174"/>
      <c r="Y37" s="174"/>
      <c r="Z37" s="174"/>
      <c r="AA37" s="135">
        <f t="shared" si="46"/>
        <v>0</v>
      </c>
      <c r="AB37" s="138">
        <f t="shared" si="8"/>
        <v>0</v>
      </c>
      <c r="AC37" s="138" t="str">
        <f t="shared" si="13"/>
        <v/>
      </c>
      <c r="AD37" s="138" t="str">
        <f t="shared" si="14"/>
        <v/>
      </c>
      <c r="AE37" s="144" t="str">
        <f t="shared" si="11"/>
        <v/>
      </c>
      <c r="AF37" s="144" t="str">
        <f t="shared" si="43"/>
        <v/>
      </c>
      <c r="AG37" s="144" t="str">
        <f t="shared" si="0"/>
        <v/>
      </c>
      <c r="AH37" s="144" t="str">
        <f t="shared" si="1"/>
        <v/>
      </c>
      <c r="AI37" s="144" t="str">
        <f t="shared" si="2"/>
        <v/>
      </c>
    </row>
    <row r="38" spans="2:35">
      <c r="B38" s="53" t="str">
        <f>IF('2-定性盤查'!A37&lt;&gt;"",'2-定性盤查'!A37,"")</f>
        <v/>
      </c>
      <c r="C38" s="53" t="str">
        <f>IF('2-定性盤查'!C37&lt;&gt;"",'2-定性盤查'!C37,"")</f>
        <v/>
      </c>
      <c r="D38" s="53" t="str">
        <f>IF('2-定性盤查'!D37&lt;&gt;"",'2-定性盤查'!D37,"")</f>
        <v/>
      </c>
      <c r="E38" s="174"/>
      <c r="F38" s="174"/>
      <c r="G38" s="174"/>
      <c r="H38" s="55" t="str">
        <f>IF('3-定量盤查'!I41&lt;&gt;"",'3-定量盤查'!I41,"")</f>
        <v/>
      </c>
      <c r="I38" s="134" t="str">
        <f>'3-定量盤查'!N42</f>
        <v/>
      </c>
      <c r="J38" s="174"/>
      <c r="K38" s="174"/>
      <c r="L38" s="174"/>
      <c r="M38" s="135">
        <f t="shared" si="44"/>
        <v>0</v>
      </c>
      <c r="N38" s="136">
        <f t="shared" si="45"/>
        <v>0</v>
      </c>
      <c r="O38" s="55" t="str">
        <f>IF('3-定量盤查'!O41&lt;&gt;"",'3-定量盤查'!O41,"")</f>
        <v/>
      </c>
      <c r="P38" s="137" t="str">
        <f>IF(E38&lt;&gt;"",IF(J38&lt;&gt;"",IF('3-定量盤查'!T41&lt;&gt;"",'3-定量盤查'!T41,0),""),"")</f>
        <v/>
      </c>
      <c r="Q38" s="174"/>
      <c r="R38" s="174"/>
      <c r="S38" s="174"/>
      <c r="T38" s="135">
        <f t="shared" si="5"/>
        <v>0</v>
      </c>
      <c r="U38" s="138">
        <f t="shared" si="6"/>
        <v>0</v>
      </c>
      <c r="V38" s="55" t="str">
        <f>IF('3-定量盤查'!U41&lt;&gt;"",'3-定量盤查'!U41,"")</f>
        <v/>
      </c>
      <c r="W38" s="137" t="str">
        <f>IF(E38&lt;&gt;"",IF(J38&lt;&gt;"",IF('3-定量盤查'!Z41&lt;&gt;"",'3-定量盤查'!Z41,0),""),"")</f>
        <v/>
      </c>
      <c r="X38" s="174"/>
      <c r="Y38" s="174"/>
      <c r="Z38" s="174"/>
      <c r="AA38" s="135">
        <f t="shared" si="46"/>
        <v>0</v>
      </c>
      <c r="AB38" s="138">
        <f t="shared" si="8"/>
        <v>0</v>
      </c>
      <c r="AC38" s="138" t="str">
        <f t="shared" si="13"/>
        <v/>
      </c>
      <c r="AD38" s="138" t="str">
        <f t="shared" si="14"/>
        <v/>
      </c>
      <c r="AE38" s="144" t="str">
        <f t="shared" si="11"/>
        <v/>
      </c>
      <c r="AF38" s="144" t="str">
        <f t="shared" si="43"/>
        <v/>
      </c>
      <c r="AG38" s="144" t="str">
        <f t="shared" si="0"/>
        <v/>
      </c>
      <c r="AH38" s="144" t="str">
        <f t="shared" si="1"/>
        <v/>
      </c>
      <c r="AI38" s="144" t="str">
        <f t="shared" si="2"/>
        <v/>
      </c>
    </row>
    <row r="39" spans="2:35">
      <c r="B39" s="53" t="str">
        <f>IF('2-定性盤查'!A38&lt;&gt;"",'2-定性盤查'!A38,"")</f>
        <v/>
      </c>
      <c r="C39" s="53" t="str">
        <f>IF('2-定性盤查'!C38&lt;&gt;"",'2-定性盤查'!C38,"")</f>
        <v/>
      </c>
      <c r="D39" s="53" t="str">
        <f>IF('2-定性盤查'!D38&lt;&gt;"",'2-定性盤查'!D38,"")</f>
        <v/>
      </c>
      <c r="E39" s="174"/>
      <c r="F39" s="174"/>
      <c r="G39" s="174"/>
      <c r="H39" s="55" t="str">
        <f>IF('3-定量盤查'!I42&lt;&gt;"",'3-定量盤查'!I42,"")</f>
        <v/>
      </c>
      <c r="I39" s="134" t="str">
        <f>'3-定量盤查'!N43</f>
        <v/>
      </c>
      <c r="J39" s="174"/>
      <c r="K39" s="174"/>
      <c r="L39" s="174"/>
      <c r="M39" s="135">
        <f t="shared" si="44"/>
        <v>0</v>
      </c>
      <c r="N39" s="136">
        <f t="shared" si="45"/>
        <v>0</v>
      </c>
      <c r="O39" s="55" t="str">
        <f>IF('3-定量盤查'!O42&lt;&gt;"",'3-定量盤查'!O42,"")</f>
        <v/>
      </c>
      <c r="P39" s="137" t="str">
        <f>IF(E39&lt;&gt;"",IF(J39&lt;&gt;"",IF('3-定量盤查'!T42&lt;&gt;"",'3-定量盤查'!T42,0),""),"")</f>
        <v/>
      </c>
      <c r="Q39" s="174"/>
      <c r="R39" s="174"/>
      <c r="S39" s="174"/>
      <c r="T39" s="135">
        <f t="shared" si="5"/>
        <v>0</v>
      </c>
      <c r="U39" s="138">
        <f t="shared" si="6"/>
        <v>0</v>
      </c>
      <c r="V39" s="55" t="str">
        <f>IF('3-定量盤查'!U42&lt;&gt;"",'3-定量盤查'!U42,"")</f>
        <v/>
      </c>
      <c r="W39" s="137" t="str">
        <f>IF(E39&lt;&gt;"",IF(J39&lt;&gt;"",IF('3-定量盤查'!Z42&lt;&gt;"",'3-定量盤查'!Z42,0),""),"")</f>
        <v/>
      </c>
      <c r="X39" s="174"/>
      <c r="Y39" s="174"/>
      <c r="Z39" s="174"/>
      <c r="AA39" s="135">
        <f t="shared" si="46"/>
        <v>0</v>
      </c>
      <c r="AB39" s="138">
        <f t="shared" si="8"/>
        <v>0</v>
      </c>
      <c r="AC39" s="138" t="str">
        <f t="shared" si="13"/>
        <v/>
      </c>
      <c r="AD39" s="138" t="str">
        <f t="shared" si="14"/>
        <v/>
      </c>
      <c r="AE39" s="144" t="str">
        <f t="shared" si="11"/>
        <v/>
      </c>
      <c r="AF39" s="144" t="str">
        <f t="shared" si="43"/>
        <v/>
      </c>
      <c r="AG39" s="144" t="str">
        <f t="shared" si="0"/>
        <v/>
      </c>
      <c r="AH39" s="144" t="str">
        <f t="shared" si="1"/>
        <v/>
      </c>
      <c r="AI39" s="144" t="str">
        <f t="shared" si="2"/>
        <v/>
      </c>
    </row>
    <row r="40" spans="2:35">
      <c r="B40" s="53" t="str">
        <f>IF('2-定性盤查'!A39&lt;&gt;"",'2-定性盤查'!A39,"")</f>
        <v/>
      </c>
      <c r="C40" s="53" t="str">
        <f>IF('2-定性盤查'!C39&lt;&gt;"",'2-定性盤查'!C39,"")</f>
        <v/>
      </c>
      <c r="D40" s="53" t="str">
        <f>IF('2-定性盤查'!D39&lt;&gt;"",'2-定性盤查'!D39,"")</f>
        <v/>
      </c>
      <c r="E40" s="174"/>
      <c r="F40" s="174"/>
      <c r="G40" s="174"/>
      <c r="H40" s="55" t="str">
        <f>IF('3-定量盤查'!I43&lt;&gt;"",'3-定量盤查'!I43,"")</f>
        <v/>
      </c>
      <c r="I40" s="134" t="str">
        <f>'3-定量盤查'!N44</f>
        <v/>
      </c>
      <c r="J40" s="174"/>
      <c r="K40" s="174"/>
      <c r="L40" s="174"/>
      <c r="M40" s="135">
        <f t="shared" si="44"/>
        <v>0</v>
      </c>
      <c r="N40" s="136">
        <f t="shared" si="45"/>
        <v>0</v>
      </c>
      <c r="O40" s="55" t="str">
        <f>IF('3-定量盤查'!O43&lt;&gt;"",'3-定量盤查'!O43,"")</f>
        <v/>
      </c>
      <c r="P40" s="137" t="str">
        <f>IF(E40&lt;&gt;"",IF(J40&lt;&gt;"",IF('3-定量盤查'!T43&lt;&gt;"",'3-定量盤查'!T43,0),""),"")</f>
        <v/>
      </c>
      <c r="Q40" s="174"/>
      <c r="R40" s="174"/>
      <c r="S40" s="174"/>
      <c r="T40" s="135">
        <f t="shared" si="5"/>
        <v>0</v>
      </c>
      <c r="U40" s="138">
        <f t="shared" si="6"/>
        <v>0</v>
      </c>
      <c r="V40" s="55" t="str">
        <f>IF('3-定量盤查'!U43&lt;&gt;"",'3-定量盤查'!U43,"")</f>
        <v/>
      </c>
      <c r="W40" s="137" t="str">
        <f>IF(E40&lt;&gt;"",IF(J40&lt;&gt;"",IF('3-定量盤查'!Z43&lt;&gt;"",'3-定量盤查'!Z43,0),""),"")</f>
        <v/>
      </c>
      <c r="X40" s="174"/>
      <c r="Y40" s="174"/>
      <c r="Z40" s="174"/>
      <c r="AA40" s="135">
        <f t="shared" si="46"/>
        <v>0</v>
      </c>
      <c r="AB40" s="138">
        <f t="shared" si="8"/>
        <v>0</v>
      </c>
      <c r="AC40" s="138" t="str">
        <f t="shared" si="13"/>
        <v/>
      </c>
      <c r="AD40" s="138" t="str">
        <f t="shared" si="14"/>
        <v/>
      </c>
      <c r="AE40" s="144" t="str">
        <f t="shared" si="11"/>
        <v/>
      </c>
      <c r="AF40" s="144" t="str">
        <f t="shared" si="43"/>
        <v/>
      </c>
      <c r="AG40" s="144" t="str">
        <f t="shared" si="0"/>
        <v/>
      </c>
      <c r="AH40" s="144" t="str">
        <f t="shared" si="1"/>
        <v/>
      </c>
      <c r="AI40" s="144" t="str">
        <f t="shared" si="2"/>
        <v/>
      </c>
    </row>
    <row r="41" spans="2:35">
      <c r="B41" s="53" t="str">
        <f>IF('2-定性盤查'!A40&lt;&gt;"",'2-定性盤查'!A40,"")</f>
        <v/>
      </c>
      <c r="C41" s="53" t="str">
        <f>IF('2-定性盤查'!C40&lt;&gt;"",'2-定性盤查'!C40,"")</f>
        <v/>
      </c>
      <c r="D41" s="53" t="str">
        <f>IF('2-定性盤查'!D40&lt;&gt;"",'2-定性盤查'!D40,"")</f>
        <v/>
      </c>
      <c r="E41" s="174"/>
      <c r="F41" s="174"/>
      <c r="G41" s="174"/>
      <c r="H41" s="55" t="str">
        <f>IF('3-定量盤查'!I44&lt;&gt;"",'3-定量盤查'!I44,"")</f>
        <v/>
      </c>
      <c r="I41" s="134" t="str">
        <f>'3-定量盤查'!N45</f>
        <v/>
      </c>
      <c r="J41" s="174"/>
      <c r="K41" s="174"/>
      <c r="L41" s="174"/>
      <c r="M41" s="135">
        <f t="shared" si="44"/>
        <v>0</v>
      </c>
      <c r="N41" s="136">
        <f t="shared" si="45"/>
        <v>0</v>
      </c>
      <c r="O41" s="55" t="str">
        <f>IF('3-定量盤查'!O44&lt;&gt;"",'3-定量盤查'!O44,"")</f>
        <v/>
      </c>
      <c r="P41" s="137" t="str">
        <f>IF(E41&lt;&gt;"",IF(J41&lt;&gt;"",IF('3-定量盤查'!T44&lt;&gt;"",'3-定量盤查'!T44,0),""),"")</f>
        <v/>
      </c>
      <c r="Q41" s="174"/>
      <c r="R41" s="174"/>
      <c r="S41" s="174"/>
      <c r="T41" s="135">
        <f t="shared" si="5"/>
        <v>0</v>
      </c>
      <c r="U41" s="138">
        <f t="shared" si="6"/>
        <v>0</v>
      </c>
      <c r="V41" s="55" t="str">
        <f>IF('3-定量盤查'!U44&lt;&gt;"",'3-定量盤查'!U44,"")</f>
        <v/>
      </c>
      <c r="W41" s="137" t="str">
        <f>IF(E41&lt;&gt;"",IF(J41&lt;&gt;"",IF('3-定量盤查'!Z44&lt;&gt;"",'3-定量盤查'!Z44,0),""),"")</f>
        <v/>
      </c>
      <c r="X41" s="174"/>
      <c r="Y41" s="174"/>
      <c r="Z41" s="174"/>
      <c r="AA41" s="135">
        <f t="shared" si="46"/>
        <v>0</v>
      </c>
      <c r="AB41" s="138">
        <f t="shared" si="8"/>
        <v>0</v>
      </c>
      <c r="AC41" s="138" t="str">
        <f t="shared" si="13"/>
        <v/>
      </c>
      <c r="AD41" s="138" t="str">
        <f t="shared" si="14"/>
        <v/>
      </c>
      <c r="AE41" s="144" t="str">
        <f t="shared" si="11"/>
        <v/>
      </c>
      <c r="AF41" s="144" t="str">
        <f t="shared" si="43"/>
        <v/>
      </c>
      <c r="AG41" s="144" t="str">
        <f t="shared" si="0"/>
        <v/>
      </c>
      <c r="AH41" s="144" t="str">
        <f t="shared" si="1"/>
        <v/>
      </c>
      <c r="AI41" s="144" t="str">
        <f t="shared" si="2"/>
        <v/>
      </c>
    </row>
    <row r="42" spans="2:35">
      <c r="B42" s="53" t="str">
        <f>IF('2-定性盤查'!A41&lt;&gt;"",'2-定性盤查'!A41,"")</f>
        <v/>
      </c>
      <c r="C42" s="53" t="str">
        <f>IF('2-定性盤查'!C41&lt;&gt;"",'2-定性盤查'!C41,"")</f>
        <v/>
      </c>
      <c r="D42" s="53" t="str">
        <f>IF('2-定性盤查'!D41&lt;&gt;"",'2-定性盤查'!D41,"")</f>
        <v/>
      </c>
      <c r="E42" s="174"/>
      <c r="F42" s="174"/>
      <c r="G42" s="174"/>
      <c r="H42" s="55" t="str">
        <f>IF('3-定量盤查'!I45&lt;&gt;"",'3-定量盤查'!I45,"")</f>
        <v/>
      </c>
      <c r="I42" s="134" t="str">
        <f>'3-定量盤查'!N46</f>
        <v/>
      </c>
      <c r="J42" s="174"/>
      <c r="K42" s="174"/>
      <c r="L42" s="174"/>
      <c r="M42" s="135">
        <f t="shared" si="44"/>
        <v>0</v>
      </c>
      <c r="N42" s="136">
        <f t="shared" si="45"/>
        <v>0</v>
      </c>
      <c r="O42" s="55" t="str">
        <f>IF('3-定量盤查'!O45&lt;&gt;"",'3-定量盤查'!O45,"")</f>
        <v/>
      </c>
      <c r="P42" s="137" t="str">
        <f>IF(E42&lt;&gt;"",IF(J42&lt;&gt;"",IF('3-定量盤查'!T45&lt;&gt;"",'3-定量盤查'!T45,0),""),"")</f>
        <v/>
      </c>
      <c r="Q42" s="174"/>
      <c r="R42" s="174"/>
      <c r="S42" s="174"/>
      <c r="T42" s="135">
        <f t="shared" si="5"/>
        <v>0</v>
      </c>
      <c r="U42" s="138">
        <f t="shared" si="6"/>
        <v>0</v>
      </c>
      <c r="V42" s="55" t="str">
        <f>IF('3-定量盤查'!U45&lt;&gt;"",'3-定量盤查'!U45,"")</f>
        <v/>
      </c>
      <c r="W42" s="137" t="str">
        <f>IF(E42&lt;&gt;"",IF(J42&lt;&gt;"",IF('3-定量盤查'!Z45&lt;&gt;"",'3-定量盤查'!Z45,0),""),"")</f>
        <v/>
      </c>
      <c r="X42" s="174"/>
      <c r="Y42" s="174"/>
      <c r="Z42" s="174"/>
      <c r="AA42" s="135">
        <f t="shared" si="46"/>
        <v>0</v>
      </c>
      <c r="AB42" s="138">
        <f t="shared" si="8"/>
        <v>0</v>
      </c>
      <c r="AC42" s="138" t="str">
        <f t="shared" si="13"/>
        <v/>
      </c>
      <c r="AD42" s="138" t="str">
        <f t="shared" si="14"/>
        <v/>
      </c>
      <c r="AE42" s="144" t="str">
        <f t="shared" si="11"/>
        <v/>
      </c>
      <c r="AF42" s="144" t="str">
        <f t="shared" si="43"/>
        <v/>
      </c>
      <c r="AG42" s="144" t="str">
        <f t="shared" si="0"/>
        <v/>
      </c>
      <c r="AH42" s="144" t="str">
        <f t="shared" si="1"/>
        <v/>
      </c>
      <c r="AI42" s="144" t="str">
        <f t="shared" si="2"/>
        <v/>
      </c>
    </row>
    <row r="43" spans="2:35">
      <c r="B43" s="53" t="str">
        <f>IF('2-定性盤查'!A42&lt;&gt;"",'2-定性盤查'!A42,"")</f>
        <v/>
      </c>
      <c r="C43" s="53" t="str">
        <f>IF('2-定性盤查'!C42&lt;&gt;"",'2-定性盤查'!C42,"")</f>
        <v/>
      </c>
      <c r="D43" s="53" t="str">
        <f>IF('2-定性盤查'!D42&lt;&gt;"",'2-定性盤查'!D42,"")</f>
        <v/>
      </c>
      <c r="E43" s="174"/>
      <c r="F43" s="174"/>
      <c r="G43" s="174"/>
      <c r="H43" s="55" t="str">
        <f>IF('3-定量盤查'!I46&lt;&gt;"",'3-定量盤查'!I46,"")</f>
        <v/>
      </c>
      <c r="I43" s="134" t="str">
        <f>'3-定量盤查'!N47</f>
        <v/>
      </c>
      <c r="J43" s="174"/>
      <c r="K43" s="174"/>
      <c r="L43" s="174"/>
      <c r="M43" s="135">
        <f t="shared" si="44"/>
        <v>0</v>
      </c>
      <c r="N43" s="136">
        <f t="shared" si="45"/>
        <v>0</v>
      </c>
      <c r="O43" s="55" t="str">
        <f>IF('3-定量盤查'!O46&lt;&gt;"",'3-定量盤查'!O46,"")</f>
        <v/>
      </c>
      <c r="P43" s="137" t="str">
        <f>IF(E43&lt;&gt;"",IF(J43&lt;&gt;"",IF('3-定量盤查'!T46&lt;&gt;"",'3-定量盤查'!T46,0),""),"")</f>
        <v/>
      </c>
      <c r="Q43" s="174"/>
      <c r="R43" s="174"/>
      <c r="S43" s="174"/>
      <c r="T43" s="135">
        <f t="shared" si="5"/>
        <v>0</v>
      </c>
      <c r="U43" s="138">
        <f t="shared" si="6"/>
        <v>0</v>
      </c>
      <c r="V43" s="55" t="str">
        <f>IF('3-定量盤查'!U46&lt;&gt;"",'3-定量盤查'!U46,"")</f>
        <v/>
      </c>
      <c r="W43" s="137" t="str">
        <f>IF(E43&lt;&gt;"",IF(J43&lt;&gt;"",IF('3-定量盤查'!Z46&lt;&gt;"",'3-定量盤查'!Z46,0),""),"")</f>
        <v/>
      </c>
      <c r="X43" s="174"/>
      <c r="Y43" s="174"/>
      <c r="Z43" s="174"/>
      <c r="AA43" s="135">
        <f t="shared" si="46"/>
        <v>0</v>
      </c>
      <c r="AB43" s="138">
        <f t="shared" si="8"/>
        <v>0</v>
      </c>
      <c r="AC43" s="138" t="str">
        <f t="shared" si="13"/>
        <v/>
      </c>
      <c r="AD43" s="138" t="str">
        <f t="shared" si="14"/>
        <v/>
      </c>
      <c r="AE43" s="144" t="str">
        <f t="shared" si="11"/>
        <v/>
      </c>
      <c r="AF43" s="144" t="str">
        <f t="shared" si="43"/>
        <v/>
      </c>
      <c r="AG43" s="144" t="str">
        <f t="shared" si="0"/>
        <v/>
      </c>
      <c r="AH43" s="144" t="str">
        <f t="shared" si="1"/>
        <v/>
      </c>
      <c r="AI43" s="144" t="str">
        <f t="shared" si="2"/>
        <v/>
      </c>
    </row>
    <row r="44" spans="2:35">
      <c r="B44" s="53" t="str">
        <f>IF('2-定性盤查'!A43&lt;&gt;"",'2-定性盤查'!A43,"")</f>
        <v/>
      </c>
      <c r="C44" s="53" t="str">
        <f>IF('2-定性盤查'!C43&lt;&gt;"",'2-定性盤查'!C43,"")</f>
        <v/>
      </c>
      <c r="D44" s="53" t="str">
        <f>IF('2-定性盤查'!D43&lt;&gt;"",'2-定性盤查'!D43,"")</f>
        <v/>
      </c>
      <c r="E44" s="174"/>
      <c r="F44" s="174"/>
      <c r="G44" s="174"/>
      <c r="H44" s="55" t="str">
        <f>IF('3-定量盤查'!I47&lt;&gt;"",'3-定量盤查'!I47,"")</f>
        <v/>
      </c>
      <c r="I44" s="134" t="str">
        <f>'3-定量盤查'!N48</f>
        <v/>
      </c>
      <c r="J44" s="174"/>
      <c r="K44" s="174"/>
      <c r="L44" s="174"/>
      <c r="M44" s="135">
        <f t="shared" si="44"/>
        <v>0</v>
      </c>
      <c r="N44" s="136">
        <f t="shared" si="45"/>
        <v>0</v>
      </c>
      <c r="O44" s="55" t="str">
        <f>IF('3-定量盤查'!O47&lt;&gt;"",'3-定量盤查'!O47,"")</f>
        <v/>
      </c>
      <c r="P44" s="137" t="str">
        <f>IF(E44&lt;&gt;"",IF(J44&lt;&gt;"",IF('3-定量盤查'!T47&lt;&gt;"",'3-定量盤查'!T47,0),""),"")</f>
        <v/>
      </c>
      <c r="Q44" s="174"/>
      <c r="R44" s="174"/>
      <c r="S44" s="174"/>
      <c r="T44" s="135">
        <f t="shared" si="5"/>
        <v>0</v>
      </c>
      <c r="U44" s="138">
        <f t="shared" si="6"/>
        <v>0</v>
      </c>
      <c r="V44" s="55" t="str">
        <f>IF('3-定量盤查'!U47&lt;&gt;"",'3-定量盤查'!U47,"")</f>
        <v/>
      </c>
      <c r="W44" s="137" t="str">
        <f>IF(E44&lt;&gt;"",IF(J44&lt;&gt;"",IF('3-定量盤查'!Z47&lt;&gt;"",'3-定量盤查'!Z47,0),""),"")</f>
        <v/>
      </c>
      <c r="X44" s="174"/>
      <c r="Y44" s="174"/>
      <c r="Z44" s="174"/>
      <c r="AA44" s="135">
        <f t="shared" si="46"/>
        <v>0</v>
      </c>
      <c r="AB44" s="138">
        <f t="shared" si="8"/>
        <v>0</v>
      </c>
      <c r="AC44" s="138" t="str">
        <f t="shared" si="13"/>
        <v/>
      </c>
      <c r="AD44" s="138" t="str">
        <f t="shared" si="14"/>
        <v/>
      </c>
      <c r="AE44" s="144" t="str">
        <f t="shared" si="11"/>
        <v/>
      </c>
      <c r="AF44" s="144" t="str">
        <f t="shared" si="43"/>
        <v/>
      </c>
      <c r="AG44" s="144" t="str">
        <f t="shared" si="0"/>
        <v/>
      </c>
      <c r="AH44" s="144" t="str">
        <f t="shared" si="1"/>
        <v/>
      </c>
      <c r="AI44" s="144" t="str">
        <f t="shared" si="2"/>
        <v/>
      </c>
    </row>
    <row r="45" spans="2:35">
      <c r="B45" s="53" t="str">
        <f>IF('2-定性盤查'!A44&lt;&gt;"",'2-定性盤查'!A44,"")</f>
        <v/>
      </c>
      <c r="C45" s="53" t="str">
        <f>IF('2-定性盤查'!C44&lt;&gt;"",'2-定性盤查'!C44,"")</f>
        <v/>
      </c>
      <c r="D45" s="53" t="str">
        <f>IF('2-定性盤查'!D44&lt;&gt;"",'2-定性盤查'!D44,"")</f>
        <v/>
      </c>
      <c r="E45" s="174"/>
      <c r="F45" s="174"/>
      <c r="G45" s="174"/>
      <c r="H45" s="55" t="str">
        <f>IF('3-定量盤查'!I48&lt;&gt;"",'3-定量盤查'!I48,"")</f>
        <v/>
      </c>
      <c r="I45" s="134" t="str">
        <f>'3-定量盤查'!N49</f>
        <v/>
      </c>
      <c r="J45" s="174"/>
      <c r="K45" s="174"/>
      <c r="L45" s="174"/>
      <c r="M45" s="135">
        <f t="shared" si="44"/>
        <v>0</v>
      </c>
      <c r="N45" s="136">
        <f t="shared" si="45"/>
        <v>0</v>
      </c>
      <c r="O45" s="55" t="str">
        <f>IF('3-定量盤查'!O48&lt;&gt;"",'3-定量盤查'!O48,"")</f>
        <v/>
      </c>
      <c r="P45" s="137" t="str">
        <f>IF(E45&lt;&gt;"",IF(J45&lt;&gt;"",IF('3-定量盤查'!T48&lt;&gt;"",'3-定量盤查'!T48,0),""),"")</f>
        <v/>
      </c>
      <c r="Q45" s="174"/>
      <c r="R45" s="174"/>
      <c r="S45" s="174"/>
      <c r="T45" s="135">
        <f t="shared" si="5"/>
        <v>0</v>
      </c>
      <c r="U45" s="138">
        <f t="shared" si="6"/>
        <v>0</v>
      </c>
      <c r="V45" s="55" t="str">
        <f>IF('3-定量盤查'!U48&lt;&gt;"",'3-定量盤查'!U48,"")</f>
        <v/>
      </c>
      <c r="W45" s="137" t="str">
        <f>IF(E45&lt;&gt;"",IF(J45&lt;&gt;"",IF('3-定量盤查'!Z48&lt;&gt;"",'3-定量盤查'!Z48,0),""),"")</f>
        <v/>
      </c>
      <c r="X45" s="174"/>
      <c r="Y45" s="174"/>
      <c r="Z45" s="174"/>
      <c r="AA45" s="135">
        <f t="shared" si="46"/>
        <v>0</v>
      </c>
      <c r="AB45" s="138">
        <f t="shared" si="8"/>
        <v>0</v>
      </c>
      <c r="AC45" s="138" t="str">
        <f t="shared" si="13"/>
        <v/>
      </c>
      <c r="AD45" s="138" t="str">
        <f t="shared" si="14"/>
        <v/>
      </c>
      <c r="AE45" s="144" t="str">
        <f t="shared" si="11"/>
        <v/>
      </c>
      <c r="AF45" s="144" t="str">
        <f t="shared" si="43"/>
        <v/>
      </c>
      <c r="AG45" s="144" t="str">
        <f t="shared" si="0"/>
        <v/>
      </c>
      <c r="AH45" s="144" t="str">
        <f t="shared" si="1"/>
        <v/>
      </c>
      <c r="AI45" s="144" t="str">
        <f t="shared" si="2"/>
        <v/>
      </c>
    </row>
    <row r="46" spans="2:35">
      <c r="B46" s="53" t="str">
        <f>IF('2-定性盤查'!A45&lt;&gt;"",'2-定性盤查'!A45,"")</f>
        <v/>
      </c>
      <c r="C46" s="53" t="str">
        <f>IF('2-定性盤查'!C45&lt;&gt;"",'2-定性盤查'!C45,"")</f>
        <v/>
      </c>
      <c r="D46" s="53" t="str">
        <f>IF('2-定性盤查'!D45&lt;&gt;"",'2-定性盤查'!D45,"")</f>
        <v/>
      </c>
      <c r="E46" s="174"/>
      <c r="F46" s="174"/>
      <c r="G46" s="174"/>
      <c r="H46" s="55" t="str">
        <f>IF('3-定量盤查'!I49&lt;&gt;"",'3-定量盤查'!I49,"")</f>
        <v/>
      </c>
      <c r="I46" s="134" t="str">
        <f>'3-定量盤查'!N50</f>
        <v/>
      </c>
      <c r="J46" s="174"/>
      <c r="K46" s="174"/>
      <c r="L46" s="174"/>
      <c r="M46" s="135">
        <f t="shared" si="44"/>
        <v>0</v>
      </c>
      <c r="N46" s="136">
        <f t="shared" si="45"/>
        <v>0</v>
      </c>
      <c r="O46" s="55" t="str">
        <f>IF('3-定量盤查'!O49&lt;&gt;"",'3-定量盤查'!O49,"")</f>
        <v/>
      </c>
      <c r="P46" s="137" t="str">
        <f>IF(E46&lt;&gt;"",IF(J46&lt;&gt;"",IF('3-定量盤查'!T49&lt;&gt;"",'3-定量盤查'!T49,0),""),"")</f>
        <v/>
      </c>
      <c r="Q46" s="174"/>
      <c r="R46" s="174"/>
      <c r="S46" s="174"/>
      <c r="T46" s="135">
        <f t="shared" si="5"/>
        <v>0</v>
      </c>
      <c r="U46" s="138">
        <f t="shared" si="6"/>
        <v>0</v>
      </c>
      <c r="V46" s="55" t="str">
        <f>IF('3-定量盤查'!U49&lt;&gt;"",'3-定量盤查'!U49,"")</f>
        <v/>
      </c>
      <c r="W46" s="137" t="str">
        <f>IF(E46&lt;&gt;"",IF(J46&lt;&gt;"",IF('3-定量盤查'!Z49&lt;&gt;"",'3-定量盤查'!Z49,0),""),"")</f>
        <v/>
      </c>
      <c r="X46" s="174"/>
      <c r="Y46" s="174"/>
      <c r="Z46" s="174"/>
      <c r="AA46" s="135">
        <f t="shared" si="46"/>
        <v>0</v>
      </c>
      <c r="AB46" s="138">
        <f t="shared" si="8"/>
        <v>0</v>
      </c>
      <c r="AC46" s="138" t="str">
        <f t="shared" si="13"/>
        <v/>
      </c>
      <c r="AD46" s="138" t="str">
        <f t="shared" si="14"/>
        <v/>
      </c>
      <c r="AE46" s="144" t="str">
        <f t="shared" si="11"/>
        <v/>
      </c>
      <c r="AF46" s="144" t="str">
        <f t="shared" si="43"/>
        <v/>
      </c>
      <c r="AG46" s="144" t="str">
        <f t="shared" si="0"/>
        <v/>
      </c>
      <c r="AH46" s="144" t="str">
        <f t="shared" si="1"/>
        <v/>
      </c>
      <c r="AI46" s="144" t="str">
        <f t="shared" si="2"/>
        <v/>
      </c>
    </row>
    <row r="47" spans="2:35">
      <c r="B47" s="53" t="str">
        <f>IF('2-定性盤查'!A46&lt;&gt;"",'2-定性盤查'!A46,"")</f>
        <v/>
      </c>
      <c r="C47" s="53" t="str">
        <f>IF('2-定性盤查'!C46&lt;&gt;"",'2-定性盤查'!C46,"")</f>
        <v/>
      </c>
      <c r="D47" s="53" t="str">
        <f>IF('2-定性盤查'!D46&lt;&gt;"",'2-定性盤查'!D46,"")</f>
        <v/>
      </c>
      <c r="E47" s="174"/>
      <c r="F47" s="174"/>
      <c r="G47" s="174"/>
      <c r="H47" s="55" t="str">
        <f>IF('3-定量盤查'!I50&lt;&gt;"",'3-定量盤查'!I50,"")</f>
        <v/>
      </c>
      <c r="I47" s="134" t="str">
        <f>'3-定量盤查'!N51</f>
        <v/>
      </c>
      <c r="J47" s="174"/>
      <c r="K47" s="174"/>
      <c r="L47" s="174"/>
      <c r="M47" s="135">
        <f t="shared" si="44"/>
        <v>0</v>
      </c>
      <c r="N47" s="136">
        <f t="shared" si="45"/>
        <v>0</v>
      </c>
      <c r="O47" s="55" t="str">
        <f>IF('3-定量盤查'!O50&lt;&gt;"",'3-定量盤查'!O50,"")</f>
        <v/>
      </c>
      <c r="P47" s="137" t="str">
        <f>IF(E47&lt;&gt;"",IF(J47&lt;&gt;"",IF('3-定量盤查'!T50&lt;&gt;"",'3-定量盤查'!T50,0),""),"")</f>
        <v/>
      </c>
      <c r="Q47" s="174"/>
      <c r="R47" s="174"/>
      <c r="S47" s="174"/>
      <c r="T47" s="135">
        <f t="shared" si="5"/>
        <v>0</v>
      </c>
      <c r="U47" s="138">
        <f t="shared" si="6"/>
        <v>0</v>
      </c>
      <c r="V47" s="55" t="str">
        <f>IF('3-定量盤查'!U50&lt;&gt;"",'3-定量盤查'!U50,"")</f>
        <v/>
      </c>
      <c r="W47" s="137" t="str">
        <f>IF(E47&lt;&gt;"",IF(J47&lt;&gt;"",IF('3-定量盤查'!Z50&lt;&gt;"",'3-定量盤查'!Z50,0),""),"")</f>
        <v/>
      </c>
      <c r="X47" s="174"/>
      <c r="Y47" s="174"/>
      <c r="Z47" s="174"/>
      <c r="AA47" s="135">
        <f t="shared" si="46"/>
        <v>0</v>
      </c>
      <c r="AB47" s="138">
        <f t="shared" si="8"/>
        <v>0</v>
      </c>
      <c r="AC47" s="138" t="str">
        <f t="shared" si="13"/>
        <v/>
      </c>
      <c r="AD47" s="138" t="str">
        <f t="shared" si="14"/>
        <v/>
      </c>
      <c r="AE47" s="144" t="str">
        <f t="shared" si="11"/>
        <v/>
      </c>
      <c r="AF47" s="144" t="str">
        <f t="shared" si="43"/>
        <v/>
      </c>
      <c r="AG47" s="144" t="str">
        <f t="shared" si="0"/>
        <v/>
      </c>
      <c r="AH47" s="144" t="str">
        <f t="shared" si="1"/>
        <v/>
      </c>
      <c r="AI47" s="144" t="str">
        <f t="shared" si="2"/>
        <v/>
      </c>
    </row>
    <row r="48" spans="2:35">
      <c r="B48" s="53" t="str">
        <f>IF('2-定性盤查'!A47&lt;&gt;"",'2-定性盤查'!A47,"")</f>
        <v/>
      </c>
      <c r="C48" s="53" t="str">
        <f>IF('2-定性盤查'!C47&lt;&gt;"",'2-定性盤查'!C47,"")</f>
        <v/>
      </c>
      <c r="D48" s="53" t="str">
        <f>IF('2-定性盤查'!D47&lt;&gt;"",'2-定性盤查'!D47,"")</f>
        <v/>
      </c>
      <c r="E48" s="174"/>
      <c r="F48" s="174"/>
      <c r="G48" s="174"/>
      <c r="H48" s="55" t="str">
        <f>IF('3-定量盤查'!I51&lt;&gt;"",'3-定量盤查'!I51,"")</f>
        <v/>
      </c>
      <c r="I48" s="134" t="str">
        <f>'3-定量盤查'!N52</f>
        <v/>
      </c>
      <c r="J48" s="174"/>
      <c r="K48" s="174"/>
      <c r="L48" s="174"/>
      <c r="M48" s="135">
        <f t="shared" si="44"/>
        <v>0</v>
      </c>
      <c r="N48" s="136">
        <f t="shared" si="45"/>
        <v>0</v>
      </c>
      <c r="O48" s="55" t="str">
        <f>IF('3-定量盤查'!O51&lt;&gt;"",'3-定量盤查'!O51,"")</f>
        <v/>
      </c>
      <c r="P48" s="137" t="str">
        <f>IF(E48&lt;&gt;"",IF(J48&lt;&gt;"",IF('3-定量盤查'!T51&lt;&gt;"",'3-定量盤查'!T51,0),""),"")</f>
        <v/>
      </c>
      <c r="Q48" s="174"/>
      <c r="R48" s="174"/>
      <c r="S48" s="174"/>
      <c r="T48" s="135">
        <f t="shared" si="5"/>
        <v>0</v>
      </c>
      <c r="U48" s="138">
        <f t="shared" si="6"/>
        <v>0</v>
      </c>
      <c r="V48" s="55" t="str">
        <f>IF('3-定量盤查'!U51&lt;&gt;"",'3-定量盤查'!U51,"")</f>
        <v/>
      </c>
      <c r="W48" s="137" t="str">
        <f>IF(E48&lt;&gt;"",IF(J48&lt;&gt;"",IF('3-定量盤查'!Z51&lt;&gt;"",'3-定量盤查'!Z51,0),""),"")</f>
        <v/>
      </c>
      <c r="X48" s="174"/>
      <c r="Y48" s="174"/>
      <c r="Z48" s="174"/>
      <c r="AA48" s="135">
        <f t="shared" si="46"/>
        <v>0</v>
      </c>
      <c r="AB48" s="138">
        <f t="shared" si="8"/>
        <v>0</v>
      </c>
      <c r="AC48" s="138" t="str">
        <f t="shared" si="13"/>
        <v/>
      </c>
      <c r="AD48" s="138" t="str">
        <f t="shared" si="14"/>
        <v/>
      </c>
      <c r="AE48" s="144" t="str">
        <f t="shared" si="11"/>
        <v/>
      </c>
      <c r="AF48" s="144" t="str">
        <f t="shared" si="43"/>
        <v/>
      </c>
      <c r="AG48" s="144" t="str">
        <f t="shared" si="0"/>
        <v/>
      </c>
      <c r="AH48" s="144" t="str">
        <f t="shared" si="1"/>
        <v/>
      </c>
      <c r="AI48" s="144" t="str">
        <f t="shared" si="2"/>
        <v/>
      </c>
    </row>
    <row r="49" spans="2:35">
      <c r="B49" s="53" t="str">
        <f>IF('2-定性盤查'!A48&lt;&gt;"",'2-定性盤查'!A48,"")</f>
        <v/>
      </c>
      <c r="C49" s="53" t="str">
        <f>IF('2-定性盤查'!C48&lt;&gt;"",'2-定性盤查'!C48,"")</f>
        <v/>
      </c>
      <c r="D49" s="53" t="str">
        <f>IF('2-定性盤查'!D48&lt;&gt;"",'2-定性盤查'!D48,"")</f>
        <v/>
      </c>
      <c r="E49" s="174"/>
      <c r="F49" s="174"/>
      <c r="G49" s="174"/>
      <c r="H49" s="55" t="str">
        <f>IF('3-定量盤查'!I52&lt;&gt;"",'3-定量盤查'!I52,"")</f>
        <v/>
      </c>
      <c r="I49" s="134" t="str">
        <f>'3-定量盤查'!N53</f>
        <v/>
      </c>
      <c r="J49" s="174"/>
      <c r="K49" s="174"/>
      <c r="L49" s="174"/>
      <c r="M49" s="135">
        <f t="shared" si="44"/>
        <v>0</v>
      </c>
      <c r="N49" s="136">
        <f t="shared" si="45"/>
        <v>0</v>
      </c>
      <c r="O49" s="55" t="str">
        <f>IF('3-定量盤查'!O52&lt;&gt;"",'3-定量盤查'!O52,"")</f>
        <v/>
      </c>
      <c r="P49" s="137" t="str">
        <f>IF(E49&lt;&gt;"",IF(J49&lt;&gt;"",IF('3-定量盤查'!T52&lt;&gt;"",'3-定量盤查'!T52,0),""),"")</f>
        <v/>
      </c>
      <c r="Q49" s="174"/>
      <c r="R49" s="174"/>
      <c r="S49" s="174"/>
      <c r="T49" s="135">
        <f t="shared" si="5"/>
        <v>0</v>
      </c>
      <c r="U49" s="138">
        <f t="shared" si="6"/>
        <v>0</v>
      </c>
      <c r="V49" s="55" t="str">
        <f>IF('3-定量盤查'!U52&lt;&gt;"",'3-定量盤查'!U52,"")</f>
        <v/>
      </c>
      <c r="W49" s="137" t="str">
        <f>IF(E49&lt;&gt;"",IF(J49&lt;&gt;"",IF('3-定量盤查'!Z52&lt;&gt;"",'3-定量盤查'!Z52,0),""),"")</f>
        <v/>
      </c>
      <c r="X49" s="174"/>
      <c r="Y49" s="174"/>
      <c r="Z49" s="174"/>
      <c r="AA49" s="135">
        <f t="shared" si="46"/>
        <v>0</v>
      </c>
      <c r="AB49" s="138">
        <f t="shared" si="8"/>
        <v>0</v>
      </c>
      <c r="AC49" s="138" t="str">
        <f t="shared" si="13"/>
        <v/>
      </c>
      <c r="AD49" s="138" t="str">
        <f t="shared" si="14"/>
        <v/>
      </c>
      <c r="AE49" s="144" t="str">
        <f t="shared" si="11"/>
        <v/>
      </c>
      <c r="AF49" s="144" t="str">
        <f t="shared" si="43"/>
        <v/>
      </c>
      <c r="AG49" s="144" t="str">
        <f t="shared" si="0"/>
        <v/>
      </c>
      <c r="AH49" s="144" t="str">
        <f t="shared" si="1"/>
        <v/>
      </c>
      <c r="AI49" s="144" t="str">
        <f t="shared" si="2"/>
        <v/>
      </c>
    </row>
    <row r="50" spans="2:35">
      <c r="B50" s="53" t="str">
        <f>IF('2-定性盤查'!A49&lt;&gt;"",'2-定性盤查'!A49,"")</f>
        <v/>
      </c>
      <c r="C50" s="53" t="str">
        <f>IF('2-定性盤查'!C49&lt;&gt;"",'2-定性盤查'!C49,"")</f>
        <v/>
      </c>
      <c r="D50" s="53" t="str">
        <f>IF('2-定性盤查'!D49&lt;&gt;"",'2-定性盤查'!D49,"")</f>
        <v/>
      </c>
      <c r="E50" s="174"/>
      <c r="F50" s="174"/>
      <c r="G50" s="174"/>
      <c r="H50" s="55" t="str">
        <f>IF('3-定量盤查'!I53&lt;&gt;"",'3-定量盤查'!I53,"")</f>
        <v/>
      </c>
      <c r="I50" s="134" t="str">
        <f>'3-定量盤查'!N54</f>
        <v/>
      </c>
      <c r="J50" s="174"/>
      <c r="K50" s="174"/>
      <c r="L50" s="174"/>
      <c r="M50" s="135">
        <f t="shared" si="44"/>
        <v>0</v>
      </c>
      <c r="N50" s="136">
        <f t="shared" si="45"/>
        <v>0</v>
      </c>
      <c r="O50" s="55" t="str">
        <f>IF('3-定量盤查'!O53&lt;&gt;"",'3-定量盤查'!O53,"")</f>
        <v/>
      </c>
      <c r="P50" s="137" t="str">
        <f>IF(E50&lt;&gt;"",IF(J50&lt;&gt;"",IF('3-定量盤查'!T53&lt;&gt;"",'3-定量盤查'!T53,0),""),"")</f>
        <v/>
      </c>
      <c r="Q50" s="174"/>
      <c r="R50" s="174"/>
      <c r="S50" s="174"/>
      <c r="T50" s="135">
        <f t="shared" si="5"/>
        <v>0</v>
      </c>
      <c r="U50" s="138">
        <f t="shared" si="6"/>
        <v>0</v>
      </c>
      <c r="V50" s="55" t="str">
        <f>IF('3-定量盤查'!U53&lt;&gt;"",'3-定量盤查'!U53,"")</f>
        <v/>
      </c>
      <c r="W50" s="137" t="str">
        <f>IF(E50&lt;&gt;"",IF(J50&lt;&gt;"",IF('3-定量盤查'!Z53&lt;&gt;"",'3-定量盤查'!Z53,0),""),"")</f>
        <v/>
      </c>
      <c r="X50" s="174"/>
      <c r="Y50" s="174"/>
      <c r="Z50" s="174"/>
      <c r="AA50" s="135">
        <f t="shared" si="46"/>
        <v>0</v>
      </c>
      <c r="AB50" s="138">
        <f t="shared" si="8"/>
        <v>0</v>
      </c>
      <c r="AC50" s="138" t="str">
        <f t="shared" si="13"/>
        <v/>
      </c>
      <c r="AD50" s="138" t="str">
        <f t="shared" si="14"/>
        <v/>
      </c>
      <c r="AE50" s="144" t="str">
        <f t="shared" si="11"/>
        <v/>
      </c>
      <c r="AF50" s="144" t="str">
        <f t="shared" si="43"/>
        <v/>
      </c>
      <c r="AG50" s="144" t="str">
        <f t="shared" si="0"/>
        <v/>
      </c>
      <c r="AH50" s="144" t="str">
        <f t="shared" si="1"/>
        <v/>
      </c>
      <c r="AI50" s="144" t="str">
        <f t="shared" si="2"/>
        <v/>
      </c>
    </row>
    <row r="51" spans="2:35">
      <c r="B51" s="53" t="str">
        <f>IF('2-定性盤查'!A50&lt;&gt;"",'2-定性盤查'!A50,"")</f>
        <v/>
      </c>
      <c r="C51" s="53" t="str">
        <f>IF('2-定性盤查'!C50&lt;&gt;"",'2-定性盤查'!C50,"")</f>
        <v/>
      </c>
      <c r="D51" s="53" t="str">
        <f>IF('2-定性盤查'!D50&lt;&gt;"",'2-定性盤查'!D50,"")</f>
        <v/>
      </c>
      <c r="E51" s="174"/>
      <c r="F51" s="174"/>
      <c r="G51" s="174"/>
      <c r="H51" s="55" t="str">
        <f>IF('3-定量盤查'!I54&lt;&gt;"",'3-定量盤查'!I54,"")</f>
        <v/>
      </c>
      <c r="I51" s="134" t="str">
        <f>'3-定量盤查'!N55</f>
        <v/>
      </c>
      <c r="J51" s="174"/>
      <c r="K51" s="174"/>
      <c r="L51" s="174"/>
      <c r="M51" s="135">
        <f t="shared" si="44"/>
        <v>0</v>
      </c>
      <c r="N51" s="136">
        <f t="shared" si="45"/>
        <v>0</v>
      </c>
      <c r="O51" s="55" t="str">
        <f>IF('3-定量盤查'!O54&lt;&gt;"",'3-定量盤查'!O54,"")</f>
        <v/>
      </c>
      <c r="P51" s="137" t="str">
        <f>IF(E51&lt;&gt;"",IF(J51&lt;&gt;"",IF('3-定量盤查'!T54&lt;&gt;"",'3-定量盤查'!T54,0),""),"")</f>
        <v/>
      </c>
      <c r="Q51" s="174"/>
      <c r="R51" s="174"/>
      <c r="S51" s="174"/>
      <c r="T51" s="135">
        <f t="shared" si="5"/>
        <v>0</v>
      </c>
      <c r="U51" s="138">
        <f t="shared" si="6"/>
        <v>0</v>
      </c>
      <c r="V51" s="55" t="str">
        <f>IF('3-定量盤查'!U54&lt;&gt;"",'3-定量盤查'!U54,"")</f>
        <v/>
      </c>
      <c r="W51" s="137" t="str">
        <f>IF(E51&lt;&gt;"",IF(J51&lt;&gt;"",IF('3-定量盤查'!Z54&lt;&gt;"",'3-定量盤查'!Z54,0),""),"")</f>
        <v/>
      </c>
      <c r="X51" s="174"/>
      <c r="Y51" s="174"/>
      <c r="Z51" s="174"/>
      <c r="AA51" s="135">
        <f t="shared" si="46"/>
        <v>0</v>
      </c>
      <c r="AB51" s="138">
        <f t="shared" si="8"/>
        <v>0</v>
      </c>
      <c r="AC51" s="138" t="str">
        <f t="shared" si="13"/>
        <v/>
      </c>
      <c r="AD51" s="138" t="str">
        <f t="shared" si="14"/>
        <v/>
      </c>
      <c r="AE51" s="144" t="str">
        <f t="shared" si="11"/>
        <v/>
      </c>
      <c r="AF51" s="144" t="str">
        <f t="shared" si="43"/>
        <v/>
      </c>
      <c r="AG51" s="144" t="str">
        <f t="shared" si="0"/>
        <v/>
      </c>
      <c r="AH51" s="144" t="str">
        <f t="shared" si="1"/>
        <v/>
      </c>
      <c r="AI51" s="144" t="str">
        <f t="shared" si="2"/>
        <v/>
      </c>
    </row>
    <row r="52" spans="2:35">
      <c r="B52" s="53" t="str">
        <f>IF('2-定性盤查'!A51&lt;&gt;"",'2-定性盤查'!A51,"")</f>
        <v/>
      </c>
      <c r="C52" s="53" t="str">
        <f>IF('2-定性盤查'!C51&lt;&gt;"",'2-定性盤查'!C51,"")</f>
        <v/>
      </c>
      <c r="D52" s="53" t="str">
        <f>IF('2-定性盤查'!D51&lt;&gt;"",'2-定性盤查'!D51,"")</f>
        <v/>
      </c>
      <c r="E52" s="174"/>
      <c r="F52" s="174"/>
      <c r="G52" s="174"/>
      <c r="H52" s="55" t="str">
        <f>IF('3-定量盤查'!I55&lt;&gt;"",'3-定量盤查'!I55,"")</f>
        <v/>
      </c>
      <c r="I52" s="134" t="str">
        <f>'3-定量盤查'!N56</f>
        <v/>
      </c>
      <c r="J52" s="174"/>
      <c r="K52" s="174"/>
      <c r="L52" s="174"/>
      <c r="M52" s="135">
        <f t="shared" si="44"/>
        <v>0</v>
      </c>
      <c r="N52" s="136">
        <f t="shared" si="45"/>
        <v>0</v>
      </c>
      <c r="O52" s="55" t="str">
        <f>IF('3-定量盤查'!O55&lt;&gt;"",'3-定量盤查'!O55,"")</f>
        <v/>
      </c>
      <c r="P52" s="137" t="str">
        <f>IF(E52&lt;&gt;"",IF(J52&lt;&gt;"",IF('3-定量盤查'!T55&lt;&gt;"",'3-定量盤查'!T55,0),""),"")</f>
        <v/>
      </c>
      <c r="Q52" s="174"/>
      <c r="R52" s="174"/>
      <c r="S52" s="174"/>
      <c r="T52" s="135">
        <f t="shared" si="5"/>
        <v>0</v>
      </c>
      <c r="U52" s="138">
        <f t="shared" si="6"/>
        <v>0</v>
      </c>
      <c r="V52" s="55" t="str">
        <f>IF('3-定量盤查'!U55&lt;&gt;"",'3-定量盤查'!U55,"")</f>
        <v/>
      </c>
      <c r="W52" s="137" t="str">
        <f>IF(E52&lt;&gt;"",IF(J52&lt;&gt;"",IF('3-定量盤查'!Z55&lt;&gt;"",'3-定量盤查'!Z55,0),""),"")</f>
        <v/>
      </c>
      <c r="X52" s="174"/>
      <c r="Y52" s="174"/>
      <c r="Z52" s="174"/>
      <c r="AA52" s="135">
        <f t="shared" si="46"/>
        <v>0</v>
      </c>
      <c r="AB52" s="138">
        <f t="shared" si="8"/>
        <v>0</v>
      </c>
      <c r="AC52" s="138" t="str">
        <f t="shared" si="13"/>
        <v/>
      </c>
      <c r="AD52" s="138" t="str">
        <f t="shared" si="14"/>
        <v/>
      </c>
      <c r="AE52" s="144" t="str">
        <f t="shared" si="11"/>
        <v/>
      </c>
      <c r="AF52" s="144" t="str">
        <f t="shared" si="43"/>
        <v/>
      </c>
      <c r="AG52" s="144" t="str">
        <f t="shared" si="0"/>
        <v/>
      </c>
      <c r="AH52" s="144" t="str">
        <f t="shared" si="1"/>
        <v/>
      </c>
      <c r="AI52" s="144" t="str">
        <f t="shared" si="2"/>
        <v/>
      </c>
    </row>
    <row r="53" spans="2:35">
      <c r="B53" s="53" t="str">
        <f>IF('2-定性盤查'!A52&lt;&gt;"",'2-定性盤查'!A52,"")</f>
        <v/>
      </c>
      <c r="C53" s="53" t="str">
        <f>IF('2-定性盤查'!C52&lt;&gt;"",'2-定性盤查'!C52,"")</f>
        <v/>
      </c>
      <c r="D53" s="53" t="str">
        <f>IF('2-定性盤查'!D52&lt;&gt;"",'2-定性盤查'!D52,"")</f>
        <v/>
      </c>
      <c r="E53" s="174"/>
      <c r="F53" s="174"/>
      <c r="G53" s="174"/>
      <c r="H53" s="55" t="str">
        <f>IF('3-定量盤查'!I56&lt;&gt;"",'3-定量盤查'!I56,"")</f>
        <v/>
      </c>
      <c r="I53" s="134" t="str">
        <f>'3-定量盤查'!N57</f>
        <v/>
      </c>
      <c r="J53" s="174"/>
      <c r="K53" s="174"/>
      <c r="L53" s="174"/>
      <c r="M53" s="135">
        <f t="shared" si="44"/>
        <v>0</v>
      </c>
      <c r="N53" s="136">
        <f t="shared" si="45"/>
        <v>0</v>
      </c>
      <c r="O53" s="55" t="str">
        <f>IF('3-定量盤查'!O56&lt;&gt;"",'3-定量盤查'!O56,"")</f>
        <v/>
      </c>
      <c r="P53" s="137" t="str">
        <f>IF(E53&lt;&gt;"",IF(J53&lt;&gt;"",IF('3-定量盤查'!T56&lt;&gt;"",'3-定量盤查'!T56,0),""),"")</f>
        <v/>
      </c>
      <c r="Q53" s="174"/>
      <c r="R53" s="174"/>
      <c r="S53" s="174"/>
      <c r="T53" s="135">
        <f t="shared" si="5"/>
        <v>0</v>
      </c>
      <c r="U53" s="138">
        <f t="shared" si="6"/>
        <v>0</v>
      </c>
      <c r="V53" s="55" t="str">
        <f>IF('3-定量盤查'!U56&lt;&gt;"",'3-定量盤查'!U56,"")</f>
        <v/>
      </c>
      <c r="W53" s="137" t="str">
        <f>IF(E53&lt;&gt;"",IF(J53&lt;&gt;"",IF('3-定量盤查'!Z56&lt;&gt;"",'3-定量盤查'!Z56,0),""),"")</f>
        <v/>
      </c>
      <c r="X53" s="174"/>
      <c r="Y53" s="174"/>
      <c r="Z53" s="174"/>
      <c r="AA53" s="135">
        <f t="shared" si="46"/>
        <v>0</v>
      </c>
      <c r="AB53" s="138">
        <f t="shared" si="8"/>
        <v>0</v>
      </c>
      <c r="AC53" s="138" t="str">
        <f t="shared" si="13"/>
        <v/>
      </c>
      <c r="AD53" s="138" t="str">
        <f t="shared" si="14"/>
        <v/>
      </c>
      <c r="AE53" s="144" t="str">
        <f t="shared" si="11"/>
        <v/>
      </c>
      <c r="AF53" s="144" t="str">
        <f t="shared" si="43"/>
        <v/>
      </c>
      <c r="AG53" s="144" t="str">
        <f t="shared" si="0"/>
        <v/>
      </c>
      <c r="AH53" s="144" t="str">
        <f t="shared" si="1"/>
        <v/>
      </c>
      <c r="AI53" s="144" t="str">
        <f t="shared" si="2"/>
        <v/>
      </c>
    </row>
    <row r="54" spans="2:35">
      <c r="B54" s="53" t="str">
        <f>IF('2-定性盤查'!A53&lt;&gt;"",'2-定性盤查'!A53,"")</f>
        <v/>
      </c>
      <c r="C54" s="53" t="str">
        <f>IF('2-定性盤查'!C53&lt;&gt;"",'2-定性盤查'!C53,"")</f>
        <v/>
      </c>
      <c r="D54" s="53" t="str">
        <f>IF('2-定性盤查'!D53&lt;&gt;"",'2-定性盤查'!D53,"")</f>
        <v/>
      </c>
      <c r="E54" s="174"/>
      <c r="F54" s="174"/>
      <c r="G54" s="174"/>
      <c r="H54" s="55" t="str">
        <f>IF('3-定量盤查'!I57&lt;&gt;"",'3-定量盤查'!I57,"")</f>
        <v/>
      </c>
      <c r="I54" s="134" t="str">
        <f>'3-定量盤查'!N58</f>
        <v/>
      </c>
      <c r="J54" s="174"/>
      <c r="K54" s="174"/>
      <c r="L54" s="174"/>
      <c r="M54" s="135">
        <f t="shared" si="44"/>
        <v>0</v>
      </c>
      <c r="N54" s="136">
        <f t="shared" si="45"/>
        <v>0</v>
      </c>
      <c r="O54" s="55" t="str">
        <f>IF('3-定量盤查'!O57&lt;&gt;"",'3-定量盤查'!O57,"")</f>
        <v/>
      </c>
      <c r="P54" s="137" t="str">
        <f>IF(E54&lt;&gt;"",IF(J54&lt;&gt;"",IF('3-定量盤查'!T57&lt;&gt;"",'3-定量盤查'!T57,0),""),"")</f>
        <v/>
      </c>
      <c r="Q54" s="174"/>
      <c r="R54" s="174"/>
      <c r="S54" s="174"/>
      <c r="T54" s="135">
        <f t="shared" si="5"/>
        <v>0</v>
      </c>
      <c r="U54" s="138">
        <f t="shared" si="6"/>
        <v>0</v>
      </c>
      <c r="V54" s="55" t="str">
        <f>IF('3-定量盤查'!U57&lt;&gt;"",'3-定量盤查'!U57,"")</f>
        <v/>
      </c>
      <c r="W54" s="137" t="str">
        <f>IF(E54&lt;&gt;"",IF(J54&lt;&gt;"",IF('3-定量盤查'!Z57&lt;&gt;"",'3-定量盤查'!Z57,0),""),"")</f>
        <v/>
      </c>
      <c r="X54" s="174"/>
      <c r="Y54" s="174"/>
      <c r="Z54" s="174"/>
      <c r="AA54" s="135">
        <f t="shared" si="46"/>
        <v>0</v>
      </c>
      <c r="AB54" s="138">
        <f t="shared" si="8"/>
        <v>0</v>
      </c>
      <c r="AC54" s="138" t="str">
        <f t="shared" si="13"/>
        <v/>
      </c>
      <c r="AD54" s="138" t="str">
        <f t="shared" si="14"/>
        <v/>
      </c>
      <c r="AE54" s="144" t="str">
        <f t="shared" si="11"/>
        <v/>
      </c>
      <c r="AF54" s="144" t="str">
        <f t="shared" si="43"/>
        <v/>
      </c>
      <c r="AG54" s="144" t="str">
        <f t="shared" si="0"/>
        <v/>
      </c>
      <c r="AH54" s="144" t="str">
        <f t="shared" si="1"/>
        <v/>
      </c>
      <c r="AI54" s="144" t="str">
        <f t="shared" si="2"/>
        <v/>
      </c>
    </row>
    <row r="55" spans="2:35">
      <c r="B55" s="53" t="str">
        <f>IF('2-定性盤查'!A54&lt;&gt;"",'2-定性盤查'!A54,"")</f>
        <v/>
      </c>
      <c r="C55" s="53" t="str">
        <f>IF('2-定性盤查'!C54&lt;&gt;"",'2-定性盤查'!C54,"")</f>
        <v/>
      </c>
      <c r="D55" s="53" t="str">
        <f>IF('2-定性盤查'!D54&lt;&gt;"",'2-定性盤查'!D54,"")</f>
        <v/>
      </c>
      <c r="E55" s="174"/>
      <c r="F55" s="174"/>
      <c r="G55" s="174"/>
      <c r="H55" s="55" t="str">
        <f>IF('3-定量盤查'!I58&lt;&gt;"",'3-定量盤查'!I58,"")</f>
        <v/>
      </c>
      <c r="I55" s="134" t="str">
        <f>'3-定量盤查'!N59</f>
        <v/>
      </c>
      <c r="J55" s="174"/>
      <c r="K55" s="174"/>
      <c r="L55" s="174"/>
      <c r="M55" s="135">
        <f t="shared" si="44"/>
        <v>0</v>
      </c>
      <c r="N55" s="136">
        <f t="shared" si="45"/>
        <v>0</v>
      </c>
      <c r="O55" s="55" t="str">
        <f>IF('3-定量盤查'!O58&lt;&gt;"",'3-定量盤查'!O58,"")</f>
        <v/>
      </c>
      <c r="P55" s="137" t="str">
        <f>IF(E55&lt;&gt;"",IF(J55&lt;&gt;"",IF('3-定量盤查'!T58&lt;&gt;"",'3-定量盤查'!T58,0),""),"")</f>
        <v/>
      </c>
      <c r="Q55" s="174"/>
      <c r="R55" s="174"/>
      <c r="S55" s="174"/>
      <c r="T55" s="135">
        <f t="shared" si="5"/>
        <v>0</v>
      </c>
      <c r="U55" s="138">
        <f t="shared" si="6"/>
        <v>0</v>
      </c>
      <c r="V55" s="55" t="str">
        <f>IF('3-定量盤查'!U58&lt;&gt;"",'3-定量盤查'!U58,"")</f>
        <v/>
      </c>
      <c r="W55" s="137" t="str">
        <f>IF(E55&lt;&gt;"",IF(J55&lt;&gt;"",IF('3-定量盤查'!Z58&lt;&gt;"",'3-定量盤查'!Z58,0),""),"")</f>
        <v/>
      </c>
      <c r="X55" s="174"/>
      <c r="Y55" s="174"/>
      <c r="Z55" s="174"/>
      <c r="AA55" s="135">
        <f t="shared" si="46"/>
        <v>0</v>
      </c>
      <c r="AB55" s="138">
        <f t="shared" si="8"/>
        <v>0</v>
      </c>
      <c r="AC55" s="138" t="str">
        <f t="shared" si="13"/>
        <v/>
      </c>
      <c r="AD55" s="138" t="str">
        <f t="shared" si="14"/>
        <v/>
      </c>
      <c r="AE55" s="144" t="str">
        <f t="shared" si="11"/>
        <v/>
      </c>
      <c r="AF55" s="144" t="str">
        <f t="shared" si="43"/>
        <v/>
      </c>
      <c r="AG55" s="144" t="str">
        <f t="shared" si="0"/>
        <v/>
      </c>
      <c r="AH55" s="144" t="str">
        <f t="shared" si="1"/>
        <v/>
      </c>
      <c r="AI55" s="144" t="str">
        <f t="shared" si="2"/>
        <v/>
      </c>
    </row>
    <row r="56" spans="2:35">
      <c r="B56" s="53" t="str">
        <f>IF('2-定性盤查'!A55&lt;&gt;"",'2-定性盤查'!A55,"")</f>
        <v/>
      </c>
      <c r="C56" s="53" t="str">
        <f>IF('2-定性盤查'!C55&lt;&gt;"",'2-定性盤查'!C55,"")</f>
        <v/>
      </c>
      <c r="D56" s="53" t="str">
        <f>IF('2-定性盤查'!D55&lt;&gt;"",'2-定性盤查'!D55,"")</f>
        <v/>
      </c>
      <c r="E56" s="174"/>
      <c r="F56" s="174"/>
      <c r="G56" s="174"/>
      <c r="H56" s="55" t="str">
        <f>IF('3-定量盤查'!I59&lt;&gt;"",'3-定量盤查'!I59,"")</f>
        <v/>
      </c>
      <c r="I56" s="134" t="str">
        <f>'3-定量盤查'!N60</f>
        <v/>
      </c>
      <c r="J56" s="174"/>
      <c r="K56" s="174"/>
      <c r="L56" s="174"/>
      <c r="M56" s="135">
        <f t="shared" si="44"/>
        <v>0</v>
      </c>
      <c r="N56" s="136">
        <f t="shared" si="45"/>
        <v>0</v>
      </c>
      <c r="O56" s="55" t="str">
        <f>IF('3-定量盤查'!O59&lt;&gt;"",'3-定量盤查'!O59,"")</f>
        <v/>
      </c>
      <c r="P56" s="137" t="str">
        <f>IF(E56&lt;&gt;"",IF(J56&lt;&gt;"",IF('3-定量盤查'!T59&lt;&gt;"",'3-定量盤查'!T59,0),""),"")</f>
        <v/>
      </c>
      <c r="Q56" s="174"/>
      <c r="R56" s="174"/>
      <c r="S56" s="174"/>
      <c r="T56" s="135">
        <f t="shared" si="5"/>
        <v>0</v>
      </c>
      <c r="U56" s="138">
        <f t="shared" si="6"/>
        <v>0</v>
      </c>
      <c r="V56" s="55" t="str">
        <f>IF('3-定量盤查'!U59&lt;&gt;"",'3-定量盤查'!U59,"")</f>
        <v/>
      </c>
      <c r="W56" s="137" t="str">
        <f>IF(E56&lt;&gt;"",IF(J56&lt;&gt;"",IF('3-定量盤查'!Z59&lt;&gt;"",'3-定量盤查'!Z59,0),""),"")</f>
        <v/>
      </c>
      <c r="X56" s="174"/>
      <c r="Y56" s="174"/>
      <c r="Z56" s="174"/>
      <c r="AA56" s="135">
        <f t="shared" si="46"/>
        <v>0</v>
      </c>
      <c r="AB56" s="138">
        <f t="shared" si="8"/>
        <v>0</v>
      </c>
      <c r="AC56" s="138" t="str">
        <f t="shared" si="13"/>
        <v/>
      </c>
      <c r="AD56" s="138" t="str">
        <f t="shared" si="14"/>
        <v/>
      </c>
      <c r="AE56" s="144" t="str">
        <f t="shared" si="11"/>
        <v/>
      </c>
      <c r="AF56" s="144" t="str">
        <f t="shared" si="43"/>
        <v/>
      </c>
      <c r="AG56" s="144" t="str">
        <f t="shared" si="0"/>
        <v/>
      </c>
      <c r="AH56" s="144" t="str">
        <f t="shared" si="1"/>
        <v/>
      </c>
      <c r="AI56" s="144" t="str">
        <f t="shared" si="2"/>
        <v/>
      </c>
    </row>
    <row r="57" spans="2:35" customFormat="1">
      <c r="B57" s="53" t="str">
        <f>IF('2-定性盤查'!A56&lt;&gt;"",'2-定性盤查'!A56,"")</f>
        <v/>
      </c>
      <c r="C57" s="53" t="str">
        <f>IF('2-定性盤查'!C56&lt;&gt;"",'2-定性盤查'!C56,"")</f>
        <v/>
      </c>
      <c r="D57" s="53" t="str">
        <f>IF('2-定性盤查'!D56&lt;&gt;"",'2-定性盤查'!D56,"")</f>
        <v/>
      </c>
      <c r="E57" s="174"/>
      <c r="F57" s="174"/>
      <c r="G57" s="174"/>
      <c r="H57" s="55" t="str">
        <f>IF('3-定量盤查'!I60&lt;&gt;"",'3-定量盤查'!I60,"")</f>
        <v/>
      </c>
      <c r="I57" s="134" t="str">
        <f>'3-定量盤查'!N61</f>
        <v/>
      </c>
      <c r="J57" s="174"/>
      <c r="K57" s="174"/>
      <c r="L57" s="174"/>
      <c r="M57" s="135">
        <f t="shared" ref="M57:M120" si="47">ROUND(IF($E57="",IF(J57="",0,0),IF(I57="",0,($E57^2+J57^2)^0.5)),5)</f>
        <v>0</v>
      </c>
      <c r="N57" s="136">
        <f t="shared" ref="N57:N120" si="48">ROUND(IF($F57="",IF(K57="",0,0),IF(K57="",0,($F57^2+K57^2)^0.5)),5)</f>
        <v>0</v>
      </c>
      <c r="O57" s="55" t="str">
        <f>IF('3-定量盤查'!O60&lt;&gt;"",'3-定量盤查'!O60,"")</f>
        <v/>
      </c>
      <c r="P57" s="137" t="str">
        <f>IF(E57&lt;&gt;"",IF(J57&lt;&gt;"",IF('3-定量盤查'!T60&lt;&gt;"",'3-定量盤查'!T60,0),""),"")</f>
        <v/>
      </c>
      <c r="Q57" s="174"/>
      <c r="R57" s="174"/>
      <c r="S57" s="174"/>
      <c r="T57" s="135">
        <f t="shared" ref="T57:T120" si="49">ROUND(IF($E57="",IF(Q57="",0,0),IF(Q57="",0,($E57^2+Q57^2)^0.5)),5)</f>
        <v>0</v>
      </c>
      <c r="U57" s="138">
        <f t="shared" ref="U57:U120" si="50">ROUND(IF($F57="",IF(R57="",0,0),IF(R57="",0,($F57^2+R57^2)^0.5)),5)</f>
        <v>0</v>
      </c>
      <c r="V57" s="55" t="str">
        <f>IF('3-定量盤查'!U60&lt;&gt;"",'3-定量盤查'!U60,"")</f>
        <v/>
      </c>
      <c r="W57" s="137" t="str">
        <f>IF(E57&lt;&gt;"",IF(J57&lt;&gt;"",IF('3-定量盤查'!Z60&lt;&gt;"",'3-定量盤查'!Z60,0),""),"")</f>
        <v/>
      </c>
      <c r="X57" s="174"/>
      <c r="Y57" s="174"/>
      <c r="Z57" s="174"/>
      <c r="AA57" s="135">
        <f t="shared" ref="AA57:AA120" si="51">ROUND(IF($E57="",IF(X57="",0,0),IF(X57="",0,($E57^2+X57^2)^0.5)),5)</f>
        <v>0</v>
      </c>
      <c r="AB57" s="138">
        <f t="shared" si="8"/>
        <v>0</v>
      </c>
      <c r="AC57" s="138" t="str">
        <f t="shared" si="13"/>
        <v/>
      </c>
      <c r="AD57" s="138" t="str">
        <f t="shared" si="14"/>
        <v/>
      </c>
      <c r="AE57" s="144" t="str">
        <f t="shared" si="11"/>
        <v/>
      </c>
      <c r="AF57" s="144" t="str">
        <f t="shared" si="43"/>
        <v/>
      </c>
      <c r="AG57" s="144" t="str">
        <f t="shared" si="0"/>
        <v/>
      </c>
      <c r="AH57" s="144" t="str">
        <f t="shared" si="1"/>
        <v/>
      </c>
      <c r="AI57" s="144" t="str">
        <f t="shared" si="2"/>
        <v/>
      </c>
    </row>
    <row r="58" spans="2:35" customFormat="1">
      <c r="B58" s="53" t="str">
        <f>IF('2-定性盤查'!A57&lt;&gt;"",'2-定性盤查'!A57,"")</f>
        <v/>
      </c>
      <c r="C58" s="53" t="str">
        <f>IF('2-定性盤查'!C57&lt;&gt;"",'2-定性盤查'!C57,"")</f>
        <v/>
      </c>
      <c r="D58" s="53" t="str">
        <f>IF('2-定性盤查'!D57&lt;&gt;"",'2-定性盤查'!D57,"")</f>
        <v/>
      </c>
      <c r="E58" s="174"/>
      <c r="F58" s="174"/>
      <c r="G58" s="174"/>
      <c r="H58" s="55" t="str">
        <f>IF('3-定量盤查'!I61&lt;&gt;"",'3-定量盤查'!I61,"")</f>
        <v/>
      </c>
      <c r="I58" s="134" t="str">
        <f>'3-定量盤查'!N62</f>
        <v/>
      </c>
      <c r="J58" s="174"/>
      <c r="K58" s="174"/>
      <c r="L58" s="174"/>
      <c r="M58" s="135">
        <f t="shared" si="47"/>
        <v>0</v>
      </c>
      <c r="N58" s="136">
        <f t="shared" si="48"/>
        <v>0</v>
      </c>
      <c r="O58" s="55" t="str">
        <f>IF('3-定量盤查'!O61&lt;&gt;"",'3-定量盤查'!O61,"")</f>
        <v/>
      </c>
      <c r="P58" s="137" t="str">
        <f>IF(E58&lt;&gt;"",IF(J58&lt;&gt;"",IF('3-定量盤查'!T61&lt;&gt;"",'3-定量盤查'!T61,0),""),"")</f>
        <v/>
      </c>
      <c r="Q58" s="174"/>
      <c r="R58" s="174"/>
      <c r="S58" s="174"/>
      <c r="T58" s="135">
        <f t="shared" si="49"/>
        <v>0</v>
      </c>
      <c r="U58" s="138">
        <f t="shared" si="50"/>
        <v>0</v>
      </c>
      <c r="V58" s="55" t="str">
        <f>IF('3-定量盤查'!U61&lt;&gt;"",'3-定量盤查'!U61,"")</f>
        <v/>
      </c>
      <c r="W58" s="137" t="str">
        <f>IF(E58&lt;&gt;"",IF(J58&lt;&gt;"",IF('3-定量盤查'!Z61&lt;&gt;"",'3-定量盤查'!Z61,0),""),"")</f>
        <v/>
      </c>
      <c r="X58" s="174"/>
      <c r="Y58" s="174"/>
      <c r="Z58" s="174"/>
      <c r="AA58" s="135">
        <f t="shared" si="51"/>
        <v>0</v>
      </c>
      <c r="AB58" s="138">
        <f t="shared" si="8"/>
        <v>0</v>
      </c>
      <c r="AC58" s="138" t="str">
        <f t="shared" si="13"/>
        <v/>
      </c>
      <c r="AD58" s="138" t="str">
        <f t="shared" si="14"/>
        <v/>
      </c>
      <c r="AE58" s="144" t="str">
        <f t="shared" si="11"/>
        <v/>
      </c>
      <c r="AF58" s="144" t="str">
        <f t="shared" si="43"/>
        <v/>
      </c>
      <c r="AG58" s="144" t="str">
        <f t="shared" si="0"/>
        <v/>
      </c>
      <c r="AH58" s="144" t="str">
        <f t="shared" si="1"/>
        <v/>
      </c>
      <c r="AI58" s="144" t="str">
        <f t="shared" si="2"/>
        <v/>
      </c>
    </row>
    <row r="59" spans="2:35" customFormat="1">
      <c r="B59" s="53" t="str">
        <f>IF('2-定性盤查'!A58&lt;&gt;"",'2-定性盤查'!A58,"")</f>
        <v/>
      </c>
      <c r="C59" s="53" t="str">
        <f>IF('2-定性盤查'!C58&lt;&gt;"",'2-定性盤查'!C58,"")</f>
        <v/>
      </c>
      <c r="D59" s="53" t="str">
        <f>IF('2-定性盤查'!D58&lt;&gt;"",'2-定性盤查'!D58,"")</f>
        <v/>
      </c>
      <c r="E59" s="174"/>
      <c r="F59" s="174"/>
      <c r="G59" s="174"/>
      <c r="H59" s="55" t="str">
        <f>IF('3-定量盤查'!I62&lt;&gt;"",'3-定量盤查'!I62,"")</f>
        <v/>
      </c>
      <c r="I59" s="134" t="str">
        <f>'3-定量盤查'!N63</f>
        <v/>
      </c>
      <c r="J59" s="174"/>
      <c r="K59" s="174"/>
      <c r="L59" s="174"/>
      <c r="M59" s="135">
        <f t="shared" si="47"/>
        <v>0</v>
      </c>
      <c r="N59" s="136">
        <f t="shared" si="48"/>
        <v>0</v>
      </c>
      <c r="O59" s="55" t="str">
        <f>IF('3-定量盤查'!O62&lt;&gt;"",'3-定量盤查'!O62,"")</f>
        <v/>
      </c>
      <c r="P59" s="137" t="str">
        <f>IF(E59&lt;&gt;"",IF(J59&lt;&gt;"",IF('3-定量盤查'!T62&lt;&gt;"",'3-定量盤查'!T62,0),""),"")</f>
        <v/>
      </c>
      <c r="Q59" s="174"/>
      <c r="R59" s="174"/>
      <c r="S59" s="174"/>
      <c r="T59" s="135">
        <f t="shared" si="49"/>
        <v>0</v>
      </c>
      <c r="U59" s="138">
        <f t="shared" si="50"/>
        <v>0</v>
      </c>
      <c r="V59" s="55" t="str">
        <f>IF('3-定量盤查'!U62&lt;&gt;"",'3-定量盤查'!U62,"")</f>
        <v/>
      </c>
      <c r="W59" s="137" t="str">
        <f>IF(E59&lt;&gt;"",IF(J59&lt;&gt;"",IF('3-定量盤查'!Z62&lt;&gt;"",'3-定量盤查'!Z62,0),""),"")</f>
        <v/>
      </c>
      <c r="X59" s="174"/>
      <c r="Y59" s="174"/>
      <c r="Z59" s="174"/>
      <c r="AA59" s="135">
        <f t="shared" si="51"/>
        <v>0</v>
      </c>
      <c r="AB59" s="138">
        <f t="shared" si="8"/>
        <v>0</v>
      </c>
      <c r="AC59" s="138" t="str">
        <f t="shared" si="13"/>
        <v/>
      </c>
      <c r="AD59" s="138" t="str">
        <f t="shared" si="14"/>
        <v/>
      </c>
      <c r="AE59" s="144" t="str">
        <f t="shared" si="11"/>
        <v/>
      </c>
      <c r="AF59" s="144" t="str">
        <f t="shared" si="43"/>
        <v/>
      </c>
      <c r="AG59" s="144" t="str">
        <f t="shared" si="0"/>
        <v/>
      </c>
      <c r="AH59" s="144" t="str">
        <f t="shared" si="1"/>
        <v/>
      </c>
      <c r="AI59" s="144" t="str">
        <f t="shared" si="2"/>
        <v/>
      </c>
    </row>
    <row r="60" spans="2:35" customFormat="1">
      <c r="B60" s="53" t="str">
        <f>IF('2-定性盤查'!A59&lt;&gt;"",'2-定性盤查'!A59,"")</f>
        <v/>
      </c>
      <c r="C60" s="53" t="str">
        <f>IF('2-定性盤查'!C59&lt;&gt;"",'2-定性盤查'!C59,"")</f>
        <v/>
      </c>
      <c r="D60" s="53" t="str">
        <f>IF('2-定性盤查'!D59&lt;&gt;"",'2-定性盤查'!D59,"")</f>
        <v/>
      </c>
      <c r="E60" s="174"/>
      <c r="F60" s="174"/>
      <c r="G60" s="174"/>
      <c r="H60" s="55" t="str">
        <f>IF('3-定量盤查'!I63&lt;&gt;"",'3-定量盤查'!I63,"")</f>
        <v/>
      </c>
      <c r="I60" s="134" t="str">
        <f>'3-定量盤查'!N64</f>
        <v/>
      </c>
      <c r="J60" s="174"/>
      <c r="K60" s="174"/>
      <c r="L60" s="174"/>
      <c r="M60" s="135">
        <f t="shared" si="47"/>
        <v>0</v>
      </c>
      <c r="N60" s="136">
        <f t="shared" si="48"/>
        <v>0</v>
      </c>
      <c r="O60" s="55" t="str">
        <f>IF('3-定量盤查'!O63&lt;&gt;"",'3-定量盤查'!O63,"")</f>
        <v/>
      </c>
      <c r="P60" s="137" t="str">
        <f>IF(E60&lt;&gt;"",IF(J60&lt;&gt;"",IF('3-定量盤查'!T63&lt;&gt;"",'3-定量盤查'!T63,0),""),"")</f>
        <v/>
      </c>
      <c r="Q60" s="174"/>
      <c r="R60" s="174"/>
      <c r="S60" s="174"/>
      <c r="T60" s="135">
        <f t="shared" si="49"/>
        <v>0</v>
      </c>
      <c r="U60" s="138">
        <f t="shared" si="50"/>
        <v>0</v>
      </c>
      <c r="V60" s="55" t="str">
        <f>IF('3-定量盤查'!U63&lt;&gt;"",'3-定量盤查'!U63,"")</f>
        <v/>
      </c>
      <c r="W60" s="137" t="str">
        <f>IF(E60&lt;&gt;"",IF(J60&lt;&gt;"",IF('3-定量盤查'!Z63&lt;&gt;"",'3-定量盤查'!Z63,0),""),"")</f>
        <v/>
      </c>
      <c r="X60" s="174"/>
      <c r="Y60" s="174"/>
      <c r="Z60" s="174"/>
      <c r="AA60" s="135">
        <f t="shared" si="51"/>
        <v>0</v>
      </c>
      <c r="AB60" s="138">
        <f t="shared" si="8"/>
        <v>0</v>
      </c>
      <c r="AC60" s="138" t="str">
        <f t="shared" si="13"/>
        <v/>
      </c>
      <c r="AD60" s="138" t="str">
        <f t="shared" si="14"/>
        <v/>
      </c>
      <c r="AE60" s="144" t="str">
        <f t="shared" si="11"/>
        <v/>
      </c>
      <c r="AF60" s="144" t="str">
        <f t="shared" si="43"/>
        <v/>
      </c>
      <c r="AG60" s="144" t="str">
        <f t="shared" si="0"/>
        <v/>
      </c>
      <c r="AH60" s="144" t="str">
        <f t="shared" si="1"/>
        <v/>
      </c>
      <c r="AI60" s="144" t="str">
        <f t="shared" si="2"/>
        <v/>
      </c>
    </row>
    <row r="61" spans="2:35" customFormat="1">
      <c r="B61" s="53" t="str">
        <f>IF('2-定性盤查'!A60&lt;&gt;"",'2-定性盤查'!A60,"")</f>
        <v/>
      </c>
      <c r="C61" s="53" t="str">
        <f>IF('2-定性盤查'!C60&lt;&gt;"",'2-定性盤查'!C60,"")</f>
        <v/>
      </c>
      <c r="D61" s="53" t="str">
        <f>IF('2-定性盤查'!D60&lt;&gt;"",'2-定性盤查'!D60,"")</f>
        <v/>
      </c>
      <c r="E61" s="174"/>
      <c r="F61" s="174"/>
      <c r="G61" s="174"/>
      <c r="H61" s="55" t="str">
        <f>IF('3-定量盤查'!I64&lt;&gt;"",'3-定量盤查'!I64,"")</f>
        <v/>
      </c>
      <c r="I61" s="134" t="str">
        <f>'3-定量盤查'!N65</f>
        <v/>
      </c>
      <c r="J61" s="174"/>
      <c r="K61" s="174"/>
      <c r="L61" s="174"/>
      <c r="M61" s="135">
        <f t="shared" si="47"/>
        <v>0</v>
      </c>
      <c r="N61" s="136">
        <f t="shared" si="48"/>
        <v>0</v>
      </c>
      <c r="O61" s="55" t="str">
        <f>IF('3-定量盤查'!O64&lt;&gt;"",'3-定量盤查'!O64,"")</f>
        <v/>
      </c>
      <c r="P61" s="137" t="str">
        <f>IF(E61&lt;&gt;"",IF(J61&lt;&gt;"",IF('3-定量盤查'!T64&lt;&gt;"",'3-定量盤查'!T64,0),""),"")</f>
        <v/>
      </c>
      <c r="Q61" s="174"/>
      <c r="R61" s="174"/>
      <c r="S61" s="174"/>
      <c r="T61" s="135">
        <f t="shared" si="49"/>
        <v>0</v>
      </c>
      <c r="U61" s="138">
        <f t="shared" si="50"/>
        <v>0</v>
      </c>
      <c r="V61" s="55" t="str">
        <f>IF('3-定量盤查'!U64&lt;&gt;"",'3-定量盤查'!U64,"")</f>
        <v/>
      </c>
      <c r="W61" s="137" t="str">
        <f>IF(E61&lt;&gt;"",IF(J61&lt;&gt;"",IF('3-定量盤查'!Z64&lt;&gt;"",'3-定量盤查'!Z64,0),""),"")</f>
        <v/>
      </c>
      <c r="X61" s="174"/>
      <c r="Y61" s="174"/>
      <c r="Z61" s="174"/>
      <c r="AA61" s="135">
        <f t="shared" si="51"/>
        <v>0</v>
      </c>
      <c r="AB61" s="138">
        <f t="shared" si="8"/>
        <v>0</v>
      </c>
      <c r="AC61" s="138" t="str">
        <f t="shared" si="13"/>
        <v/>
      </c>
      <c r="AD61" s="138" t="str">
        <f t="shared" si="14"/>
        <v/>
      </c>
      <c r="AE61" s="144" t="str">
        <f t="shared" si="11"/>
        <v/>
      </c>
      <c r="AF61" s="144" t="str">
        <f t="shared" si="43"/>
        <v/>
      </c>
      <c r="AG61" s="144" t="str">
        <f t="shared" si="0"/>
        <v/>
      </c>
      <c r="AH61" s="144" t="str">
        <f t="shared" si="1"/>
        <v/>
      </c>
      <c r="AI61" s="144" t="str">
        <f t="shared" si="2"/>
        <v/>
      </c>
    </row>
    <row r="62" spans="2:35" customFormat="1">
      <c r="B62" s="53" t="str">
        <f>IF('2-定性盤查'!A61&lt;&gt;"",'2-定性盤查'!A61,"")</f>
        <v/>
      </c>
      <c r="C62" s="53" t="str">
        <f>IF('2-定性盤查'!C61&lt;&gt;"",'2-定性盤查'!C61,"")</f>
        <v/>
      </c>
      <c r="D62" s="53" t="str">
        <f>IF('2-定性盤查'!D61&lt;&gt;"",'2-定性盤查'!D61,"")</f>
        <v/>
      </c>
      <c r="E62" s="174"/>
      <c r="F62" s="174"/>
      <c r="G62" s="174"/>
      <c r="H62" s="55" t="str">
        <f>IF('3-定量盤查'!I65&lt;&gt;"",'3-定量盤查'!I65,"")</f>
        <v/>
      </c>
      <c r="I62" s="134" t="str">
        <f>'3-定量盤查'!N66</f>
        <v/>
      </c>
      <c r="J62" s="174"/>
      <c r="K62" s="174"/>
      <c r="L62" s="174"/>
      <c r="M62" s="135">
        <f t="shared" si="47"/>
        <v>0</v>
      </c>
      <c r="N62" s="136">
        <f t="shared" si="48"/>
        <v>0</v>
      </c>
      <c r="O62" s="55" t="str">
        <f>IF('3-定量盤查'!O65&lt;&gt;"",'3-定量盤查'!O65,"")</f>
        <v/>
      </c>
      <c r="P62" s="137" t="str">
        <f>IF(E62&lt;&gt;"",IF(J62&lt;&gt;"",IF('3-定量盤查'!T65&lt;&gt;"",'3-定量盤查'!T65,0),""),"")</f>
        <v/>
      </c>
      <c r="Q62" s="174"/>
      <c r="R62" s="174"/>
      <c r="S62" s="174"/>
      <c r="T62" s="135">
        <f t="shared" si="49"/>
        <v>0</v>
      </c>
      <c r="U62" s="138">
        <f t="shared" si="50"/>
        <v>0</v>
      </c>
      <c r="V62" s="55" t="str">
        <f>IF('3-定量盤查'!U65&lt;&gt;"",'3-定量盤查'!U65,"")</f>
        <v/>
      </c>
      <c r="W62" s="137" t="str">
        <f>IF(E62&lt;&gt;"",IF(J62&lt;&gt;"",IF('3-定量盤查'!Z65&lt;&gt;"",'3-定量盤查'!Z65,0),""),"")</f>
        <v/>
      </c>
      <c r="X62" s="174"/>
      <c r="Y62" s="174"/>
      <c r="Z62" s="174"/>
      <c r="AA62" s="135">
        <f t="shared" si="51"/>
        <v>0</v>
      </c>
      <c r="AB62" s="138">
        <f t="shared" si="8"/>
        <v>0</v>
      </c>
      <c r="AC62" s="138" t="str">
        <f t="shared" si="13"/>
        <v/>
      </c>
      <c r="AD62" s="138" t="str">
        <f t="shared" si="14"/>
        <v/>
      </c>
      <c r="AE62" s="144" t="str">
        <f t="shared" si="11"/>
        <v/>
      </c>
      <c r="AF62" s="144" t="str">
        <f t="shared" si="43"/>
        <v/>
      </c>
      <c r="AG62" s="144" t="str">
        <f t="shared" si="0"/>
        <v/>
      </c>
      <c r="AH62" s="144" t="str">
        <f t="shared" si="1"/>
        <v/>
      </c>
      <c r="AI62" s="144" t="str">
        <f t="shared" si="2"/>
        <v/>
      </c>
    </row>
    <row r="63" spans="2:35" customFormat="1">
      <c r="B63" s="53" t="str">
        <f>IF('2-定性盤查'!A62&lt;&gt;"",'2-定性盤查'!A62,"")</f>
        <v/>
      </c>
      <c r="C63" s="53" t="str">
        <f>IF('2-定性盤查'!C62&lt;&gt;"",'2-定性盤查'!C62,"")</f>
        <v/>
      </c>
      <c r="D63" s="53" t="str">
        <f>IF('2-定性盤查'!D62&lt;&gt;"",'2-定性盤查'!D62,"")</f>
        <v/>
      </c>
      <c r="E63" s="174"/>
      <c r="F63" s="174"/>
      <c r="G63" s="174"/>
      <c r="H63" s="55" t="str">
        <f>IF('3-定量盤查'!I66&lt;&gt;"",'3-定量盤查'!I66,"")</f>
        <v/>
      </c>
      <c r="I63" s="134" t="str">
        <f>'3-定量盤查'!N67</f>
        <v/>
      </c>
      <c r="J63" s="174"/>
      <c r="K63" s="174"/>
      <c r="L63" s="174"/>
      <c r="M63" s="135">
        <f t="shared" si="47"/>
        <v>0</v>
      </c>
      <c r="N63" s="136">
        <f t="shared" si="48"/>
        <v>0</v>
      </c>
      <c r="O63" s="55" t="str">
        <f>IF('3-定量盤查'!O66&lt;&gt;"",'3-定量盤查'!O66,"")</f>
        <v/>
      </c>
      <c r="P63" s="137" t="str">
        <f>IF(E63&lt;&gt;"",IF(J63&lt;&gt;"",IF('3-定量盤查'!T66&lt;&gt;"",'3-定量盤查'!T66,0),""),"")</f>
        <v/>
      </c>
      <c r="Q63" s="174"/>
      <c r="R63" s="174"/>
      <c r="S63" s="174"/>
      <c r="T63" s="135">
        <f t="shared" si="49"/>
        <v>0</v>
      </c>
      <c r="U63" s="138">
        <f t="shared" si="50"/>
        <v>0</v>
      </c>
      <c r="V63" s="55" t="str">
        <f>IF('3-定量盤查'!U66&lt;&gt;"",'3-定量盤查'!U66,"")</f>
        <v/>
      </c>
      <c r="W63" s="137" t="str">
        <f>IF(E63&lt;&gt;"",IF(J63&lt;&gt;"",IF('3-定量盤查'!Z66&lt;&gt;"",'3-定量盤查'!Z66,0),""),"")</f>
        <v/>
      </c>
      <c r="X63" s="174"/>
      <c r="Y63" s="174"/>
      <c r="Z63" s="174"/>
      <c r="AA63" s="135">
        <f t="shared" si="51"/>
        <v>0</v>
      </c>
      <c r="AB63" s="138">
        <f t="shared" si="8"/>
        <v>0</v>
      </c>
      <c r="AC63" s="138" t="str">
        <f t="shared" si="13"/>
        <v/>
      </c>
      <c r="AD63" s="138" t="str">
        <f t="shared" si="14"/>
        <v/>
      </c>
      <c r="AE63" s="144" t="str">
        <f t="shared" si="11"/>
        <v/>
      </c>
      <c r="AF63" s="144" t="str">
        <f t="shared" si="43"/>
        <v/>
      </c>
      <c r="AG63" s="144" t="str">
        <f t="shared" si="0"/>
        <v/>
      </c>
      <c r="AH63" s="144" t="str">
        <f t="shared" si="1"/>
        <v/>
      </c>
      <c r="AI63" s="144" t="str">
        <f t="shared" si="2"/>
        <v/>
      </c>
    </row>
    <row r="64" spans="2:35" customFormat="1">
      <c r="B64" s="53" t="str">
        <f>IF('2-定性盤查'!A63&lt;&gt;"",'2-定性盤查'!A63,"")</f>
        <v/>
      </c>
      <c r="C64" s="53" t="str">
        <f>IF('2-定性盤查'!C63&lt;&gt;"",'2-定性盤查'!C63,"")</f>
        <v/>
      </c>
      <c r="D64" s="53" t="str">
        <f>IF('2-定性盤查'!D63&lt;&gt;"",'2-定性盤查'!D63,"")</f>
        <v/>
      </c>
      <c r="E64" s="174"/>
      <c r="F64" s="174"/>
      <c r="G64" s="174"/>
      <c r="H64" s="55" t="str">
        <f>IF('3-定量盤查'!I67&lt;&gt;"",'3-定量盤查'!I67,"")</f>
        <v/>
      </c>
      <c r="I64" s="134" t="str">
        <f>'3-定量盤查'!N68</f>
        <v/>
      </c>
      <c r="J64" s="174"/>
      <c r="K64" s="174"/>
      <c r="L64" s="174"/>
      <c r="M64" s="135">
        <f t="shared" si="47"/>
        <v>0</v>
      </c>
      <c r="N64" s="136">
        <f t="shared" si="48"/>
        <v>0</v>
      </c>
      <c r="O64" s="55" t="str">
        <f>IF('3-定量盤查'!O67&lt;&gt;"",'3-定量盤查'!O67,"")</f>
        <v/>
      </c>
      <c r="P64" s="137" t="str">
        <f>IF(E64&lt;&gt;"",IF(J64&lt;&gt;"",IF('3-定量盤查'!T67&lt;&gt;"",'3-定量盤查'!T67,0),""),"")</f>
        <v/>
      </c>
      <c r="Q64" s="174"/>
      <c r="R64" s="174"/>
      <c r="S64" s="174"/>
      <c r="T64" s="135">
        <f t="shared" si="49"/>
        <v>0</v>
      </c>
      <c r="U64" s="138">
        <f t="shared" si="50"/>
        <v>0</v>
      </c>
      <c r="V64" s="55" t="str">
        <f>IF('3-定量盤查'!U67&lt;&gt;"",'3-定量盤查'!U67,"")</f>
        <v/>
      </c>
      <c r="W64" s="137" t="str">
        <f>IF(E64&lt;&gt;"",IF(J64&lt;&gt;"",IF('3-定量盤查'!Z67&lt;&gt;"",'3-定量盤查'!Z67,0),""),"")</f>
        <v/>
      </c>
      <c r="X64" s="174"/>
      <c r="Y64" s="174"/>
      <c r="Z64" s="174"/>
      <c r="AA64" s="135">
        <f t="shared" si="51"/>
        <v>0</v>
      </c>
      <c r="AB64" s="138">
        <f t="shared" si="8"/>
        <v>0</v>
      </c>
      <c r="AC64" s="138" t="str">
        <f t="shared" si="13"/>
        <v/>
      </c>
      <c r="AD64" s="138" t="str">
        <f t="shared" si="14"/>
        <v/>
      </c>
      <c r="AE64" s="144" t="str">
        <f t="shared" si="11"/>
        <v/>
      </c>
      <c r="AF64" s="144" t="str">
        <f t="shared" si="43"/>
        <v/>
      </c>
      <c r="AG64" s="144" t="str">
        <f t="shared" si="0"/>
        <v/>
      </c>
      <c r="AH64" s="144" t="str">
        <f t="shared" si="1"/>
        <v/>
      </c>
      <c r="AI64" s="144" t="str">
        <f t="shared" si="2"/>
        <v/>
      </c>
    </row>
    <row r="65" spans="2:35" customFormat="1">
      <c r="B65" s="53" t="str">
        <f>IF('2-定性盤查'!A64&lt;&gt;"",'2-定性盤查'!A64,"")</f>
        <v/>
      </c>
      <c r="C65" s="53" t="str">
        <f>IF('2-定性盤查'!C64&lt;&gt;"",'2-定性盤查'!C64,"")</f>
        <v/>
      </c>
      <c r="D65" s="53" t="str">
        <f>IF('2-定性盤查'!D64&lt;&gt;"",'2-定性盤查'!D64,"")</f>
        <v/>
      </c>
      <c r="E65" s="174"/>
      <c r="F65" s="174"/>
      <c r="G65" s="174"/>
      <c r="H65" s="55" t="str">
        <f>IF('3-定量盤查'!I68&lt;&gt;"",'3-定量盤查'!I68,"")</f>
        <v/>
      </c>
      <c r="I65" s="134" t="str">
        <f>'3-定量盤查'!N69</f>
        <v/>
      </c>
      <c r="J65" s="174"/>
      <c r="K65" s="174"/>
      <c r="L65" s="174"/>
      <c r="M65" s="135">
        <f t="shared" si="47"/>
        <v>0</v>
      </c>
      <c r="N65" s="136">
        <f t="shared" si="48"/>
        <v>0</v>
      </c>
      <c r="O65" s="55" t="str">
        <f>IF('3-定量盤查'!O68&lt;&gt;"",'3-定量盤查'!O68,"")</f>
        <v/>
      </c>
      <c r="P65" s="137" t="str">
        <f>IF(E65&lt;&gt;"",IF(J65&lt;&gt;"",IF('3-定量盤查'!T68&lt;&gt;"",'3-定量盤查'!T68,0),""),"")</f>
        <v/>
      </c>
      <c r="Q65" s="174"/>
      <c r="R65" s="174"/>
      <c r="S65" s="174"/>
      <c r="T65" s="135">
        <f t="shared" si="49"/>
        <v>0</v>
      </c>
      <c r="U65" s="138">
        <f t="shared" si="50"/>
        <v>0</v>
      </c>
      <c r="V65" s="55" t="str">
        <f>IF('3-定量盤查'!U68&lt;&gt;"",'3-定量盤查'!U68,"")</f>
        <v/>
      </c>
      <c r="W65" s="137" t="str">
        <f>IF(E65&lt;&gt;"",IF(J65&lt;&gt;"",IF('3-定量盤查'!Z68&lt;&gt;"",'3-定量盤查'!Z68,0),""),"")</f>
        <v/>
      </c>
      <c r="X65" s="174"/>
      <c r="Y65" s="174"/>
      <c r="Z65" s="174"/>
      <c r="AA65" s="135">
        <f t="shared" si="51"/>
        <v>0</v>
      </c>
      <c r="AB65" s="138">
        <f t="shared" si="8"/>
        <v>0</v>
      </c>
      <c r="AC65" s="138" t="str">
        <f t="shared" si="13"/>
        <v/>
      </c>
      <c r="AD65" s="138" t="str">
        <f t="shared" si="14"/>
        <v/>
      </c>
      <c r="AE65" s="144" t="str">
        <f t="shared" si="11"/>
        <v/>
      </c>
      <c r="AF65" s="144" t="str">
        <f t="shared" si="43"/>
        <v/>
      </c>
      <c r="AG65" s="144" t="str">
        <f t="shared" si="0"/>
        <v/>
      </c>
      <c r="AH65" s="144" t="str">
        <f t="shared" si="1"/>
        <v/>
      </c>
      <c r="AI65" s="144" t="str">
        <f t="shared" si="2"/>
        <v/>
      </c>
    </row>
    <row r="66" spans="2:35" customFormat="1">
      <c r="B66" s="53" t="str">
        <f>IF('2-定性盤查'!A65&lt;&gt;"",'2-定性盤查'!A65,"")</f>
        <v/>
      </c>
      <c r="C66" s="53" t="str">
        <f>IF('2-定性盤查'!C65&lt;&gt;"",'2-定性盤查'!C65,"")</f>
        <v/>
      </c>
      <c r="D66" s="53" t="str">
        <f>IF('2-定性盤查'!D65&lt;&gt;"",'2-定性盤查'!D65,"")</f>
        <v/>
      </c>
      <c r="E66" s="174"/>
      <c r="F66" s="174"/>
      <c r="G66" s="174"/>
      <c r="H66" s="55" t="str">
        <f>IF('3-定量盤查'!I69&lt;&gt;"",'3-定量盤查'!I69,"")</f>
        <v/>
      </c>
      <c r="I66" s="134" t="str">
        <f>'3-定量盤查'!N70</f>
        <v/>
      </c>
      <c r="J66" s="174"/>
      <c r="K66" s="174"/>
      <c r="L66" s="174"/>
      <c r="M66" s="135">
        <f t="shared" si="47"/>
        <v>0</v>
      </c>
      <c r="N66" s="136">
        <f t="shared" si="48"/>
        <v>0</v>
      </c>
      <c r="O66" s="55" t="str">
        <f>IF('3-定量盤查'!O69&lt;&gt;"",'3-定量盤查'!O69,"")</f>
        <v/>
      </c>
      <c r="P66" s="137" t="str">
        <f>IF(E66&lt;&gt;"",IF(J66&lt;&gt;"",IF('3-定量盤查'!T69&lt;&gt;"",'3-定量盤查'!T69,0),""),"")</f>
        <v/>
      </c>
      <c r="Q66" s="174"/>
      <c r="R66" s="174"/>
      <c r="S66" s="174"/>
      <c r="T66" s="135">
        <f t="shared" si="49"/>
        <v>0</v>
      </c>
      <c r="U66" s="138">
        <f t="shared" si="50"/>
        <v>0</v>
      </c>
      <c r="V66" s="55" t="str">
        <f>IF('3-定量盤查'!U69&lt;&gt;"",'3-定量盤查'!U69,"")</f>
        <v/>
      </c>
      <c r="W66" s="137" t="str">
        <f>IF(E66&lt;&gt;"",IF(J66&lt;&gt;"",IF('3-定量盤查'!Z69&lt;&gt;"",'3-定量盤查'!Z69,0),""),"")</f>
        <v/>
      </c>
      <c r="X66" s="174"/>
      <c r="Y66" s="174"/>
      <c r="Z66" s="174"/>
      <c r="AA66" s="135">
        <f t="shared" si="51"/>
        <v>0</v>
      </c>
      <c r="AB66" s="138">
        <f t="shared" si="8"/>
        <v>0</v>
      </c>
      <c r="AC66" s="138" t="str">
        <f t="shared" si="13"/>
        <v/>
      </c>
      <c r="AD66" s="138" t="str">
        <f t="shared" si="14"/>
        <v/>
      </c>
      <c r="AE66" s="144" t="str">
        <f t="shared" si="11"/>
        <v/>
      </c>
      <c r="AF66" s="144" t="str">
        <f t="shared" si="43"/>
        <v/>
      </c>
      <c r="AG66" s="144" t="str">
        <f t="shared" si="0"/>
        <v/>
      </c>
      <c r="AH66" s="144" t="str">
        <f t="shared" si="1"/>
        <v/>
      </c>
      <c r="AI66" s="144" t="str">
        <f t="shared" si="2"/>
        <v/>
      </c>
    </row>
    <row r="67" spans="2:35" customFormat="1">
      <c r="B67" s="53" t="str">
        <f>IF('2-定性盤查'!A66&lt;&gt;"",'2-定性盤查'!A66,"")</f>
        <v/>
      </c>
      <c r="C67" s="53" t="str">
        <f>IF('2-定性盤查'!C66&lt;&gt;"",'2-定性盤查'!C66,"")</f>
        <v/>
      </c>
      <c r="D67" s="53" t="str">
        <f>IF('2-定性盤查'!D66&lt;&gt;"",'2-定性盤查'!D66,"")</f>
        <v/>
      </c>
      <c r="E67" s="174"/>
      <c r="F67" s="174"/>
      <c r="G67" s="174"/>
      <c r="H67" s="55" t="str">
        <f>IF('3-定量盤查'!I70&lt;&gt;"",'3-定量盤查'!I70,"")</f>
        <v/>
      </c>
      <c r="I67" s="134" t="str">
        <f>'3-定量盤查'!N71</f>
        <v/>
      </c>
      <c r="J67" s="174"/>
      <c r="K67" s="174"/>
      <c r="L67" s="174"/>
      <c r="M67" s="135">
        <f t="shared" si="47"/>
        <v>0</v>
      </c>
      <c r="N67" s="136">
        <f t="shared" si="48"/>
        <v>0</v>
      </c>
      <c r="O67" s="55" t="str">
        <f>IF('3-定量盤查'!O70&lt;&gt;"",'3-定量盤查'!O70,"")</f>
        <v/>
      </c>
      <c r="P67" s="137" t="str">
        <f>IF(E67&lt;&gt;"",IF(J67&lt;&gt;"",IF('3-定量盤查'!T70&lt;&gt;"",'3-定量盤查'!T70,0),""),"")</f>
        <v/>
      </c>
      <c r="Q67" s="174"/>
      <c r="R67" s="174"/>
      <c r="S67" s="174"/>
      <c r="T67" s="135">
        <f t="shared" si="49"/>
        <v>0</v>
      </c>
      <c r="U67" s="138">
        <f t="shared" si="50"/>
        <v>0</v>
      </c>
      <c r="V67" s="55" t="str">
        <f>IF('3-定量盤查'!U70&lt;&gt;"",'3-定量盤查'!U70,"")</f>
        <v/>
      </c>
      <c r="W67" s="137" t="str">
        <f>IF(E67&lt;&gt;"",IF(J67&lt;&gt;"",IF('3-定量盤查'!Z70&lt;&gt;"",'3-定量盤查'!Z70,0),""),"")</f>
        <v/>
      </c>
      <c r="X67" s="174"/>
      <c r="Y67" s="174"/>
      <c r="Z67" s="174"/>
      <c r="AA67" s="135">
        <f t="shared" si="51"/>
        <v>0</v>
      </c>
      <c r="AB67" s="138">
        <f t="shared" si="8"/>
        <v>0</v>
      </c>
      <c r="AC67" s="138" t="str">
        <f t="shared" si="13"/>
        <v/>
      </c>
      <c r="AD67" s="138" t="str">
        <f t="shared" si="14"/>
        <v/>
      </c>
      <c r="AE67" s="144" t="str">
        <f t="shared" si="11"/>
        <v/>
      </c>
      <c r="AF67" s="144" t="str">
        <f t="shared" si="43"/>
        <v/>
      </c>
      <c r="AG67" s="144" t="str">
        <f t="shared" si="0"/>
        <v/>
      </c>
      <c r="AH67" s="144" t="str">
        <f t="shared" si="1"/>
        <v/>
      </c>
      <c r="AI67" s="144" t="str">
        <f t="shared" si="2"/>
        <v/>
      </c>
    </row>
    <row r="68" spans="2:35" customFormat="1">
      <c r="B68" s="53" t="str">
        <f>IF('2-定性盤查'!A67&lt;&gt;"",'2-定性盤查'!A67,"")</f>
        <v/>
      </c>
      <c r="C68" s="53" t="str">
        <f>IF('2-定性盤查'!C67&lt;&gt;"",'2-定性盤查'!C67,"")</f>
        <v/>
      </c>
      <c r="D68" s="53" t="str">
        <f>IF('2-定性盤查'!D67&lt;&gt;"",'2-定性盤查'!D67,"")</f>
        <v/>
      </c>
      <c r="E68" s="174"/>
      <c r="F68" s="174"/>
      <c r="G68" s="174"/>
      <c r="H68" s="55" t="str">
        <f>IF('3-定量盤查'!I71&lt;&gt;"",'3-定量盤查'!I71,"")</f>
        <v/>
      </c>
      <c r="I68" s="134" t="str">
        <f>'3-定量盤查'!N72</f>
        <v/>
      </c>
      <c r="J68" s="174"/>
      <c r="K68" s="174"/>
      <c r="L68" s="174"/>
      <c r="M68" s="135">
        <f t="shared" si="47"/>
        <v>0</v>
      </c>
      <c r="N68" s="136">
        <f t="shared" si="48"/>
        <v>0</v>
      </c>
      <c r="O68" s="55" t="str">
        <f>IF('3-定量盤查'!O71&lt;&gt;"",'3-定量盤查'!O71,"")</f>
        <v/>
      </c>
      <c r="P68" s="137" t="str">
        <f>IF(E68&lt;&gt;"",IF(J68&lt;&gt;"",IF('3-定量盤查'!T71&lt;&gt;"",'3-定量盤查'!T71,0),""),"")</f>
        <v/>
      </c>
      <c r="Q68" s="174"/>
      <c r="R68" s="174"/>
      <c r="S68" s="174"/>
      <c r="T68" s="135">
        <f t="shared" si="49"/>
        <v>0</v>
      </c>
      <c r="U68" s="138">
        <f t="shared" si="50"/>
        <v>0</v>
      </c>
      <c r="V68" s="55" t="str">
        <f>IF('3-定量盤查'!U71&lt;&gt;"",'3-定量盤查'!U71,"")</f>
        <v/>
      </c>
      <c r="W68" s="137" t="str">
        <f>IF(E68&lt;&gt;"",IF(J68&lt;&gt;"",IF('3-定量盤查'!Z71&lt;&gt;"",'3-定量盤查'!Z71,0),""),"")</f>
        <v/>
      </c>
      <c r="X68" s="174"/>
      <c r="Y68" s="174"/>
      <c r="Z68" s="174"/>
      <c r="AA68" s="135">
        <f t="shared" si="51"/>
        <v>0</v>
      </c>
      <c r="AB68" s="138">
        <f t="shared" si="8"/>
        <v>0</v>
      </c>
      <c r="AC68" s="138" t="str">
        <f t="shared" si="13"/>
        <v/>
      </c>
      <c r="AD68" s="138" t="str">
        <f t="shared" si="14"/>
        <v/>
      </c>
      <c r="AE68" s="144" t="str">
        <f t="shared" si="11"/>
        <v/>
      </c>
      <c r="AF68" s="144" t="str">
        <f t="shared" si="43"/>
        <v/>
      </c>
      <c r="AG68" s="144" t="str">
        <f t="shared" ref="AG68:AG131" si="52">IFERROR(ABS(I68),"")</f>
        <v/>
      </c>
      <c r="AH68" s="144" t="str">
        <f t="shared" ref="AH68:AH131" si="53">IFERROR(ABS(P68),"")</f>
        <v/>
      </c>
      <c r="AI68" s="144" t="str">
        <f t="shared" ref="AI68:AI131" si="54">IFERROR(ABS(W68),"")</f>
        <v/>
      </c>
    </row>
    <row r="69" spans="2:35" customFormat="1">
      <c r="B69" s="53" t="str">
        <f>IF('2-定性盤查'!A68&lt;&gt;"",'2-定性盤查'!A68,"")</f>
        <v/>
      </c>
      <c r="C69" s="53" t="str">
        <f>IF('2-定性盤查'!C68&lt;&gt;"",'2-定性盤查'!C68,"")</f>
        <v/>
      </c>
      <c r="D69" s="53" t="str">
        <f>IF('2-定性盤查'!D68&lt;&gt;"",'2-定性盤查'!D68,"")</f>
        <v/>
      </c>
      <c r="E69" s="174"/>
      <c r="F69" s="174"/>
      <c r="G69" s="174"/>
      <c r="H69" s="55" t="str">
        <f>IF('3-定量盤查'!I72&lt;&gt;"",'3-定量盤查'!I72,"")</f>
        <v/>
      </c>
      <c r="I69" s="134" t="str">
        <f>'3-定量盤查'!N73</f>
        <v/>
      </c>
      <c r="J69" s="174"/>
      <c r="K69" s="174"/>
      <c r="L69" s="174"/>
      <c r="M69" s="135">
        <f t="shared" si="47"/>
        <v>0</v>
      </c>
      <c r="N69" s="136">
        <f t="shared" si="48"/>
        <v>0</v>
      </c>
      <c r="O69" s="55" t="str">
        <f>IF('3-定量盤查'!O72&lt;&gt;"",'3-定量盤查'!O72,"")</f>
        <v/>
      </c>
      <c r="P69" s="137" t="str">
        <f>IF(E69&lt;&gt;"",IF(J69&lt;&gt;"",IF('3-定量盤查'!T72&lt;&gt;"",'3-定量盤查'!T72,0),""),"")</f>
        <v/>
      </c>
      <c r="Q69" s="174"/>
      <c r="R69" s="174"/>
      <c r="S69" s="174"/>
      <c r="T69" s="135">
        <f t="shared" si="49"/>
        <v>0</v>
      </c>
      <c r="U69" s="138">
        <f t="shared" si="50"/>
        <v>0</v>
      </c>
      <c r="V69" s="55" t="str">
        <f>IF('3-定量盤查'!U72&lt;&gt;"",'3-定量盤查'!U72,"")</f>
        <v/>
      </c>
      <c r="W69" s="137" t="str">
        <f>IF(E69&lt;&gt;"",IF(J69&lt;&gt;"",IF('3-定量盤查'!Z72&lt;&gt;"",'3-定量盤查'!Z72,0),""),"")</f>
        <v/>
      </c>
      <c r="X69" s="174"/>
      <c r="Y69" s="174"/>
      <c r="Z69" s="174"/>
      <c r="AA69" s="135">
        <f t="shared" si="51"/>
        <v>0</v>
      </c>
      <c r="AB69" s="138">
        <f t="shared" si="8"/>
        <v>0</v>
      </c>
      <c r="AC69" s="138" t="str">
        <f t="shared" si="13"/>
        <v/>
      </c>
      <c r="AD69" s="138" t="str">
        <f t="shared" si="14"/>
        <v/>
      </c>
      <c r="AE69" s="144" t="str">
        <f t="shared" si="11"/>
        <v/>
      </c>
      <c r="AF69" s="144" t="str">
        <f t="shared" si="43"/>
        <v/>
      </c>
      <c r="AG69" s="144" t="str">
        <f t="shared" si="52"/>
        <v/>
      </c>
      <c r="AH69" s="144" t="str">
        <f t="shared" si="53"/>
        <v/>
      </c>
      <c r="AI69" s="144" t="str">
        <f t="shared" si="54"/>
        <v/>
      </c>
    </row>
    <row r="70" spans="2:35" customFormat="1">
      <c r="B70" s="53" t="str">
        <f>IF('2-定性盤查'!A69&lt;&gt;"",'2-定性盤查'!A69,"")</f>
        <v/>
      </c>
      <c r="C70" s="53" t="str">
        <f>IF('2-定性盤查'!C69&lt;&gt;"",'2-定性盤查'!C69,"")</f>
        <v/>
      </c>
      <c r="D70" s="53" t="str">
        <f>IF('2-定性盤查'!D69&lt;&gt;"",'2-定性盤查'!D69,"")</f>
        <v/>
      </c>
      <c r="E70" s="174"/>
      <c r="F70" s="174"/>
      <c r="G70" s="174"/>
      <c r="H70" s="55" t="str">
        <f>IF('3-定量盤查'!I73&lt;&gt;"",'3-定量盤查'!I73,"")</f>
        <v/>
      </c>
      <c r="I70" s="134" t="str">
        <f>'3-定量盤查'!N74</f>
        <v/>
      </c>
      <c r="J70" s="174"/>
      <c r="K70" s="174"/>
      <c r="L70" s="174"/>
      <c r="M70" s="135">
        <f t="shared" si="47"/>
        <v>0</v>
      </c>
      <c r="N70" s="136">
        <f t="shared" si="48"/>
        <v>0</v>
      </c>
      <c r="O70" s="55" t="str">
        <f>IF('3-定量盤查'!O73&lt;&gt;"",'3-定量盤查'!O73,"")</f>
        <v/>
      </c>
      <c r="P70" s="137" t="str">
        <f>IF(E70&lt;&gt;"",IF(J70&lt;&gt;"",IF('3-定量盤查'!T73&lt;&gt;"",'3-定量盤查'!T73,0),""),"")</f>
        <v/>
      </c>
      <c r="Q70" s="174"/>
      <c r="R70" s="174"/>
      <c r="S70" s="174"/>
      <c r="T70" s="135">
        <f t="shared" si="49"/>
        <v>0</v>
      </c>
      <c r="U70" s="138">
        <f t="shared" si="50"/>
        <v>0</v>
      </c>
      <c r="V70" s="55" t="str">
        <f>IF('3-定量盤查'!U73&lt;&gt;"",'3-定量盤查'!U73,"")</f>
        <v/>
      </c>
      <c r="W70" s="137" t="str">
        <f>IF(E70&lt;&gt;"",IF(J70&lt;&gt;"",IF('3-定量盤查'!Z73&lt;&gt;"",'3-定量盤查'!Z73,0),""),"")</f>
        <v/>
      </c>
      <c r="X70" s="174"/>
      <c r="Y70" s="174"/>
      <c r="Z70" s="174"/>
      <c r="AA70" s="135">
        <f t="shared" si="51"/>
        <v>0</v>
      </c>
      <c r="AB70" s="138">
        <f t="shared" si="8"/>
        <v>0</v>
      </c>
      <c r="AC70" s="138" t="str">
        <f t="shared" si="13"/>
        <v/>
      </c>
      <c r="AD70" s="138" t="str">
        <f t="shared" si="14"/>
        <v/>
      </c>
      <c r="AE70" s="144" t="str">
        <f t="shared" si="11"/>
        <v/>
      </c>
      <c r="AF70" s="144" t="str">
        <f t="shared" si="43"/>
        <v/>
      </c>
      <c r="AG70" s="144" t="str">
        <f t="shared" si="52"/>
        <v/>
      </c>
      <c r="AH70" s="144" t="str">
        <f t="shared" si="53"/>
        <v/>
      </c>
      <c r="AI70" s="144" t="str">
        <f t="shared" si="54"/>
        <v/>
      </c>
    </row>
    <row r="71" spans="2:35" customFormat="1">
      <c r="B71" s="53" t="str">
        <f>IF('2-定性盤查'!A70&lt;&gt;"",'2-定性盤查'!A70,"")</f>
        <v/>
      </c>
      <c r="C71" s="53" t="str">
        <f>IF('2-定性盤查'!C70&lt;&gt;"",'2-定性盤查'!C70,"")</f>
        <v/>
      </c>
      <c r="D71" s="53" t="str">
        <f>IF('2-定性盤查'!D70&lt;&gt;"",'2-定性盤查'!D70,"")</f>
        <v/>
      </c>
      <c r="E71" s="174"/>
      <c r="F71" s="174"/>
      <c r="G71" s="174"/>
      <c r="H71" s="55" t="str">
        <f>IF('3-定量盤查'!I74&lt;&gt;"",'3-定量盤查'!I74,"")</f>
        <v/>
      </c>
      <c r="I71" s="134" t="str">
        <f>'3-定量盤查'!N75</f>
        <v/>
      </c>
      <c r="J71" s="174"/>
      <c r="K71" s="174"/>
      <c r="L71" s="174"/>
      <c r="M71" s="135">
        <f t="shared" si="47"/>
        <v>0</v>
      </c>
      <c r="N71" s="136">
        <f t="shared" si="48"/>
        <v>0</v>
      </c>
      <c r="O71" s="55" t="str">
        <f>IF('3-定量盤查'!O74&lt;&gt;"",'3-定量盤查'!O74,"")</f>
        <v/>
      </c>
      <c r="P71" s="137" t="str">
        <f>IF(E71&lt;&gt;"",IF(J71&lt;&gt;"",IF('3-定量盤查'!T74&lt;&gt;"",'3-定量盤查'!T74,0),""),"")</f>
        <v/>
      </c>
      <c r="Q71" s="174"/>
      <c r="R71" s="174"/>
      <c r="S71" s="174"/>
      <c r="T71" s="135">
        <f t="shared" si="49"/>
        <v>0</v>
      </c>
      <c r="U71" s="138">
        <f t="shared" si="50"/>
        <v>0</v>
      </c>
      <c r="V71" s="55" t="str">
        <f>IF('3-定量盤查'!U74&lt;&gt;"",'3-定量盤查'!U74,"")</f>
        <v/>
      </c>
      <c r="W71" s="137" t="str">
        <f>IF(E71&lt;&gt;"",IF(J71&lt;&gt;"",IF('3-定量盤查'!Z74&lt;&gt;"",'3-定量盤查'!Z74,0),""),"")</f>
        <v/>
      </c>
      <c r="X71" s="174"/>
      <c r="Y71" s="174"/>
      <c r="Z71" s="174"/>
      <c r="AA71" s="135">
        <f t="shared" si="51"/>
        <v>0</v>
      </c>
      <c r="AB71" s="138">
        <f t="shared" si="8"/>
        <v>0</v>
      </c>
      <c r="AC71" s="138" t="str">
        <f t="shared" si="13"/>
        <v/>
      </c>
      <c r="AD71" s="138" t="str">
        <f t="shared" si="14"/>
        <v/>
      </c>
      <c r="AE71" s="144" t="str">
        <f t="shared" si="11"/>
        <v/>
      </c>
      <c r="AF71" s="144" t="str">
        <f t="shared" si="43"/>
        <v/>
      </c>
      <c r="AG71" s="144" t="str">
        <f t="shared" si="52"/>
        <v/>
      </c>
      <c r="AH71" s="144" t="str">
        <f t="shared" si="53"/>
        <v/>
      </c>
      <c r="AI71" s="144" t="str">
        <f t="shared" si="54"/>
        <v/>
      </c>
    </row>
    <row r="72" spans="2:35" customFormat="1">
      <c r="B72" s="53" t="str">
        <f>IF('2-定性盤查'!A71&lt;&gt;"",'2-定性盤查'!A71,"")</f>
        <v/>
      </c>
      <c r="C72" s="53" t="str">
        <f>IF('2-定性盤查'!C71&lt;&gt;"",'2-定性盤查'!C71,"")</f>
        <v/>
      </c>
      <c r="D72" s="53" t="str">
        <f>IF('2-定性盤查'!D71&lt;&gt;"",'2-定性盤查'!D71,"")</f>
        <v/>
      </c>
      <c r="E72" s="174"/>
      <c r="F72" s="174"/>
      <c r="G72" s="174"/>
      <c r="H72" s="55" t="str">
        <f>IF('3-定量盤查'!I75&lt;&gt;"",'3-定量盤查'!I75,"")</f>
        <v/>
      </c>
      <c r="I72" s="134" t="str">
        <f>'3-定量盤查'!N76</f>
        <v/>
      </c>
      <c r="J72" s="174"/>
      <c r="K72" s="174"/>
      <c r="L72" s="174"/>
      <c r="M72" s="135">
        <f t="shared" si="47"/>
        <v>0</v>
      </c>
      <c r="N72" s="136">
        <f t="shared" si="48"/>
        <v>0</v>
      </c>
      <c r="O72" s="55" t="str">
        <f>IF('3-定量盤查'!O75&lt;&gt;"",'3-定量盤查'!O75,"")</f>
        <v/>
      </c>
      <c r="P72" s="137" t="str">
        <f>IF(E72&lt;&gt;"",IF(J72&lt;&gt;"",IF('3-定量盤查'!T75&lt;&gt;"",'3-定量盤查'!T75,0),""),"")</f>
        <v/>
      </c>
      <c r="Q72" s="174"/>
      <c r="R72" s="174"/>
      <c r="S72" s="174"/>
      <c r="T72" s="135">
        <f t="shared" si="49"/>
        <v>0</v>
      </c>
      <c r="U72" s="138">
        <f t="shared" si="50"/>
        <v>0</v>
      </c>
      <c r="V72" s="55" t="str">
        <f>IF('3-定量盤查'!U75&lt;&gt;"",'3-定量盤查'!U75,"")</f>
        <v/>
      </c>
      <c r="W72" s="137" t="str">
        <f>IF(E72&lt;&gt;"",IF(J72&lt;&gt;"",IF('3-定量盤查'!Z75&lt;&gt;"",'3-定量盤查'!Z75,0),""),"")</f>
        <v/>
      </c>
      <c r="X72" s="174"/>
      <c r="Y72" s="174"/>
      <c r="Z72" s="174"/>
      <c r="AA72" s="135">
        <f t="shared" si="51"/>
        <v>0</v>
      </c>
      <c r="AB72" s="138">
        <f t="shared" ref="AB72:AB120" si="55">ROUND(IF($F72="",IF(Y72="",0,0),IF(Y72="",0,($F72^2+Y72^2)^0.5)),5)</f>
        <v>0</v>
      </c>
      <c r="AC72" s="138" t="str">
        <f t="shared" si="13"/>
        <v/>
      </c>
      <c r="AD72" s="138" t="str">
        <f t="shared" si="14"/>
        <v/>
      </c>
      <c r="AE72" s="144" t="str">
        <f t="shared" si="11"/>
        <v/>
      </c>
      <c r="AF72" s="144" t="str">
        <f t="shared" si="43"/>
        <v/>
      </c>
      <c r="AG72" s="144" t="str">
        <f t="shared" si="52"/>
        <v/>
      </c>
      <c r="AH72" s="144" t="str">
        <f t="shared" si="53"/>
        <v/>
      </c>
      <c r="AI72" s="144" t="str">
        <f t="shared" si="54"/>
        <v/>
      </c>
    </row>
    <row r="73" spans="2:35" customFormat="1">
      <c r="B73" s="53" t="str">
        <f>IF('2-定性盤查'!A72&lt;&gt;"",'2-定性盤查'!A72,"")</f>
        <v/>
      </c>
      <c r="C73" s="53" t="str">
        <f>IF('2-定性盤查'!C72&lt;&gt;"",'2-定性盤查'!C72,"")</f>
        <v/>
      </c>
      <c r="D73" s="53" t="str">
        <f>IF('2-定性盤查'!D72&lt;&gt;"",'2-定性盤查'!D72,"")</f>
        <v/>
      </c>
      <c r="E73" s="174"/>
      <c r="F73" s="174"/>
      <c r="G73" s="174"/>
      <c r="H73" s="55" t="str">
        <f>IF('3-定量盤查'!I76&lt;&gt;"",'3-定量盤查'!I76,"")</f>
        <v/>
      </c>
      <c r="I73" s="134" t="str">
        <f>'3-定量盤查'!N77</f>
        <v/>
      </c>
      <c r="J73" s="174"/>
      <c r="K73" s="174"/>
      <c r="L73" s="174"/>
      <c r="M73" s="135">
        <f t="shared" si="47"/>
        <v>0</v>
      </c>
      <c r="N73" s="136">
        <f t="shared" si="48"/>
        <v>0</v>
      </c>
      <c r="O73" s="55" t="str">
        <f>IF('3-定量盤查'!O76&lt;&gt;"",'3-定量盤查'!O76,"")</f>
        <v/>
      </c>
      <c r="P73" s="137" t="str">
        <f>IF(E73&lt;&gt;"",IF(J73&lt;&gt;"",IF('3-定量盤查'!T76&lt;&gt;"",'3-定量盤查'!T76,0),""),"")</f>
        <v/>
      </c>
      <c r="Q73" s="174"/>
      <c r="R73" s="174"/>
      <c r="S73" s="174"/>
      <c r="T73" s="135">
        <f t="shared" si="49"/>
        <v>0</v>
      </c>
      <c r="U73" s="138">
        <f t="shared" si="50"/>
        <v>0</v>
      </c>
      <c r="V73" s="55" t="str">
        <f>IF('3-定量盤查'!U76&lt;&gt;"",'3-定量盤查'!U76,"")</f>
        <v/>
      </c>
      <c r="W73" s="137" t="str">
        <f>IF(E73&lt;&gt;"",IF(J73&lt;&gt;"",IF('3-定量盤查'!Z76&lt;&gt;"",'3-定量盤查'!Z76,0),""),"")</f>
        <v/>
      </c>
      <c r="X73" s="174"/>
      <c r="Y73" s="174"/>
      <c r="Z73" s="174"/>
      <c r="AA73" s="135">
        <f t="shared" si="51"/>
        <v>0</v>
      </c>
      <c r="AB73" s="138">
        <f t="shared" si="55"/>
        <v>0</v>
      </c>
      <c r="AC73" s="138" t="str">
        <f t="shared" si="13"/>
        <v/>
      </c>
      <c r="AD73" s="138" t="str">
        <f t="shared" si="14"/>
        <v/>
      </c>
      <c r="AE73" s="144" t="str">
        <f t="shared" si="11"/>
        <v/>
      </c>
      <c r="AF73" s="144" t="str">
        <f t="shared" si="43"/>
        <v/>
      </c>
      <c r="AG73" s="144" t="str">
        <f t="shared" si="52"/>
        <v/>
      </c>
      <c r="AH73" s="144" t="str">
        <f t="shared" si="53"/>
        <v/>
      </c>
      <c r="AI73" s="144" t="str">
        <f t="shared" si="54"/>
        <v/>
      </c>
    </row>
    <row r="74" spans="2:35" customFormat="1">
      <c r="B74" s="53" t="str">
        <f>IF('2-定性盤查'!A73&lt;&gt;"",'2-定性盤查'!A73,"")</f>
        <v/>
      </c>
      <c r="C74" s="53" t="str">
        <f>IF('2-定性盤查'!C73&lt;&gt;"",'2-定性盤查'!C73,"")</f>
        <v/>
      </c>
      <c r="D74" s="53" t="str">
        <f>IF('2-定性盤查'!D73&lt;&gt;"",'2-定性盤查'!D73,"")</f>
        <v/>
      </c>
      <c r="E74" s="174"/>
      <c r="F74" s="174"/>
      <c r="G74" s="174"/>
      <c r="H74" s="55" t="str">
        <f>IF('3-定量盤查'!I77&lt;&gt;"",'3-定量盤查'!I77,"")</f>
        <v/>
      </c>
      <c r="I74" s="134" t="str">
        <f>'3-定量盤查'!N78</f>
        <v/>
      </c>
      <c r="J74" s="174"/>
      <c r="K74" s="174"/>
      <c r="L74" s="174"/>
      <c r="M74" s="135">
        <f t="shared" si="47"/>
        <v>0</v>
      </c>
      <c r="N74" s="136">
        <f t="shared" si="48"/>
        <v>0</v>
      </c>
      <c r="O74" s="55" t="str">
        <f>IF('3-定量盤查'!O77&lt;&gt;"",'3-定量盤查'!O77,"")</f>
        <v/>
      </c>
      <c r="P74" s="137" t="str">
        <f>IF(E74&lt;&gt;"",IF(J74&lt;&gt;"",IF('3-定量盤查'!T77&lt;&gt;"",'3-定量盤查'!T77,0),""),"")</f>
        <v/>
      </c>
      <c r="Q74" s="174"/>
      <c r="R74" s="174"/>
      <c r="S74" s="174"/>
      <c r="T74" s="135">
        <f t="shared" si="49"/>
        <v>0</v>
      </c>
      <c r="U74" s="138">
        <f t="shared" si="50"/>
        <v>0</v>
      </c>
      <c r="V74" s="55" t="str">
        <f>IF('3-定量盤查'!U77&lt;&gt;"",'3-定量盤查'!U77,"")</f>
        <v/>
      </c>
      <c r="W74" s="137" t="str">
        <f>IF(E74&lt;&gt;"",IF(J74&lt;&gt;"",IF('3-定量盤查'!Z77&lt;&gt;"",'3-定量盤查'!Z77,0),""),"")</f>
        <v/>
      </c>
      <c r="X74" s="174"/>
      <c r="Y74" s="174"/>
      <c r="Z74" s="174"/>
      <c r="AA74" s="135">
        <f t="shared" si="51"/>
        <v>0</v>
      </c>
      <c r="AB74" s="138">
        <f t="shared" si="55"/>
        <v>0</v>
      </c>
      <c r="AC74" s="138" t="str">
        <f t="shared" si="13"/>
        <v/>
      </c>
      <c r="AD74" s="138" t="str">
        <f t="shared" si="14"/>
        <v/>
      </c>
      <c r="AE74" s="144" t="str">
        <f t="shared" si="11"/>
        <v/>
      </c>
      <c r="AF74" s="144" t="str">
        <f t="shared" si="43"/>
        <v/>
      </c>
      <c r="AG74" s="144" t="str">
        <f t="shared" si="52"/>
        <v/>
      </c>
      <c r="AH74" s="144" t="str">
        <f t="shared" si="53"/>
        <v/>
      </c>
      <c r="AI74" s="144" t="str">
        <f t="shared" si="54"/>
        <v/>
      </c>
    </row>
    <row r="75" spans="2:35" customFormat="1">
      <c r="B75" s="53" t="str">
        <f>IF('2-定性盤查'!A74&lt;&gt;"",'2-定性盤查'!A74,"")</f>
        <v/>
      </c>
      <c r="C75" s="53" t="str">
        <f>IF('2-定性盤查'!C74&lt;&gt;"",'2-定性盤查'!C74,"")</f>
        <v/>
      </c>
      <c r="D75" s="53" t="str">
        <f>IF('2-定性盤查'!D74&lt;&gt;"",'2-定性盤查'!D74,"")</f>
        <v/>
      </c>
      <c r="E75" s="174"/>
      <c r="F75" s="174"/>
      <c r="G75" s="174"/>
      <c r="H75" s="55" t="str">
        <f>IF('3-定量盤查'!I78&lt;&gt;"",'3-定量盤查'!I78,"")</f>
        <v/>
      </c>
      <c r="I75" s="134" t="str">
        <f>'3-定量盤查'!N79</f>
        <v/>
      </c>
      <c r="J75" s="174"/>
      <c r="K75" s="174"/>
      <c r="L75" s="174"/>
      <c r="M75" s="135">
        <f t="shared" si="47"/>
        <v>0</v>
      </c>
      <c r="N75" s="136">
        <f t="shared" si="48"/>
        <v>0</v>
      </c>
      <c r="O75" s="55" t="str">
        <f>IF('3-定量盤查'!O78&lt;&gt;"",'3-定量盤查'!O78,"")</f>
        <v/>
      </c>
      <c r="P75" s="137" t="str">
        <f>IF(E75&lt;&gt;"",IF(J75&lt;&gt;"",IF('3-定量盤查'!T78&lt;&gt;"",'3-定量盤查'!T78,0),""),"")</f>
        <v/>
      </c>
      <c r="Q75" s="174"/>
      <c r="R75" s="174"/>
      <c r="S75" s="174"/>
      <c r="T75" s="135">
        <f t="shared" si="49"/>
        <v>0</v>
      </c>
      <c r="U75" s="138">
        <f t="shared" si="50"/>
        <v>0</v>
      </c>
      <c r="V75" s="55" t="str">
        <f>IF('3-定量盤查'!U78&lt;&gt;"",'3-定量盤查'!U78,"")</f>
        <v/>
      </c>
      <c r="W75" s="137" t="str">
        <f>IF(E75&lt;&gt;"",IF(J75&lt;&gt;"",IF('3-定量盤查'!Z78&lt;&gt;"",'3-定量盤查'!Z78,0),""),"")</f>
        <v/>
      </c>
      <c r="X75" s="174"/>
      <c r="Y75" s="174"/>
      <c r="Z75" s="174"/>
      <c r="AA75" s="135">
        <f t="shared" si="51"/>
        <v>0</v>
      </c>
      <c r="AB75" s="138">
        <f t="shared" si="55"/>
        <v>0</v>
      </c>
      <c r="AC75" s="138" t="str">
        <f t="shared" ref="AC75:AC138" si="56">IF($I75&lt;&gt;"",IF($P75&lt;&gt;"",IF($W75&lt;&gt;"",(($I75*M75)^2+($P75*T75)^2+($W75*AA75)^2)^0.5/SUM($I75,$P75,$W75),(($I75*M75)^2+($P75*T75)^2)^0.5/SUM($I75,$P75)),M75),"")</f>
        <v/>
      </c>
      <c r="AD75" s="138" t="str">
        <f t="shared" ref="AD75:AD138" si="57">IF($I75&lt;&gt;"",IF($P75&lt;&gt;"",IF($W75&lt;&gt;"",(($I75*N75)^2+($P75*U75)^2+($W75*AB75)^2)^0.5/SUM($I75,$P75,$W75),(($I75*N75)^2+($P75*U75)^2)^0.5/SUM($I75,$P75)),N75),"")</f>
        <v/>
      </c>
      <c r="AE75" s="144" t="str">
        <f t="shared" si="11"/>
        <v/>
      </c>
      <c r="AF75" s="144" t="str">
        <f t="shared" si="43"/>
        <v/>
      </c>
      <c r="AG75" s="144" t="str">
        <f t="shared" si="52"/>
        <v/>
      </c>
      <c r="AH75" s="144" t="str">
        <f t="shared" si="53"/>
        <v/>
      </c>
      <c r="AI75" s="144" t="str">
        <f t="shared" si="54"/>
        <v/>
      </c>
    </row>
    <row r="76" spans="2:35" customFormat="1">
      <c r="B76" s="53" t="str">
        <f>IF('2-定性盤查'!A75&lt;&gt;"",'2-定性盤查'!A75,"")</f>
        <v/>
      </c>
      <c r="C76" s="53" t="str">
        <f>IF('2-定性盤查'!C75&lt;&gt;"",'2-定性盤查'!C75,"")</f>
        <v/>
      </c>
      <c r="D76" s="53" t="str">
        <f>IF('2-定性盤查'!D75&lt;&gt;"",'2-定性盤查'!D75,"")</f>
        <v/>
      </c>
      <c r="E76" s="174"/>
      <c r="F76" s="174"/>
      <c r="G76" s="174"/>
      <c r="H76" s="55" t="str">
        <f>IF('3-定量盤查'!I79&lt;&gt;"",'3-定量盤查'!I79,"")</f>
        <v/>
      </c>
      <c r="I76" s="134" t="str">
        <f>'3-定量盤查'!N80</f>
        <v/>
      </c>
      <c r="J76" s="174"/>
      <c r="K76" s="174"/>
      <c r="L76" s="174"/>
      <c r="M76" s="135">
        <f t="shared" si="47"/>
        <v>0</v>
      </c>
      <c r="N76" s="136">
        <f t="shared" si="48"/>
        <v>0</v>
      </c>
      <c r="O76" s="55" t="str">
        <f>IF('3-定量盤查'!O79&lt;&gt;"",'3-定量盤查'!O79,"")</f>
        <v/>
      </c>
      <c r="P76" s="137" t="str">
        <f>IF(E76&lt;&gt;"",IF(J76&lt;&gt;"",IF('3-定量盤查'!T79&lt;&gt;"",'3-定量盤查'!T79,0),""),"")</f>
        <v/>
      </c>
      <c r="Q76" s="174"/>
      <c r="R76" s="174"/>
      <c r="S76" s="174"/>
      <c r="T76" s="135">
        <f t="shared" si="49"/>
        <v>0</v>
      </c>
      <c r="U76" s="138">
        <f t="shared" si="50"/>
        <v>0</v>
      </c>
      <c r="V76" s="55" t="str">
        <f>IF('3-定量盤查'!U79&lt;&gt;"",'3-定量盤查'!U79,"")</f>
        <v/>
      </c>
      <c r="W76" s="137" t="str">
        <f>IF(E76&lt;&gt;"",IF(J76&lt;&gt;"",IF('3-定量盤查'!Z79&lt;&gt;"",'3-定量盤查'!Z79,0),""),"")</f>
        <v/>
      </c>
      <c r="X76" s="174"/>
      <c r="Y76" s="174"/>
      <c r="Z76" s="174"/>
      <c r="AA76" s="135">
        <f t="shared" si="51"/>
        <v>0</v>
      </c>
      <c r="AB76" s="138">
        <f t="shared" si="55"/>
        <v>0</v>
      </c>
      <c r="AC76" s="138" t="str">
        <f t="shared" si="56"/>
        <v/>
      </c>
      <c r="AD76" s="138" t="str">
        <f t="shared" si="57"/>
        <v/>
      </c>
      <c r="AE76" s="144" t="str">
        <f t="shared" ref="AE76:AE132" si="58">IF(AC76&lt;&gt;"",(AC76*SUM($I76,$P76,$W76))^2,"")</f>
        <v/>
      </c>
      <c r="AF76" s="144" t="str">
        <f t="shared" ref="AF76:AF132" si="59">IF(AD76&lt;&gt;"",(AD76*SUM($I76,$P76,$W76))^2,"")</f>
        <v/>
      </c>
      <c r="AG76" s="144" t="str">
        <f t="shared" si="52"/>
        <v/>
      </c>
      <c r="AH76" s="144" t="str">
        <f t="shared" si="53"/>
        <v/>
      </c>
      <c r="AI76" s="144" t="str">
        <f t="shared" si="54"/>
        <v/>
      </c>
    </row>
    <row r="77" spans="2:35" customFormat="1">
      <c r="B77" s="53" t="str">
        <f>IF('2-定性盤查'!A76&lt;&gt;"",'2-定性盤查'!A76,"")</f>
        <v/>
      </c>
      <c r="C77" s="53" t="str">
        <f>IF('2-定性盤查'!C76&lt;&gt;"",'2-定性盤查'!C76,"")</f>
        <v/>
      </c>
      <c r="D77" s="53" t="str">
        <f>IF('2-定性盤查'!D76&lt;&gt;"",'2-定性盤查'!D76,"")</f>
        <v/>
      </c>
      <c r="E77" s="174"/>
      <c r="F77" s="174"/>
      <c r="G77" s="174"/>
      <c r="H77" s="55" t="str">
        <f>IF('3-定量盤查'!I80&lt;&gt;"",'3-定量盤查'!I80,"")</f>
        <v/>
      </c>
      <c r="I77" s="134" t="str">
        <f>'3-定量盤查'!N81</f>
        <v/>
      </c>
      <c r="J77" s="174"/>
      <c r="K77" s="174"/>
      <c r="L77" s="174"/>
      <c r="M77" s="135">
        <f t="shared" si="47"/>
        <v>0</v>
      </c>
      <c r="N77" s="136">
        <f t="shared" si="48"/>
        <v>0</v>
      </c>
      <c r="O77" s="55" t="str">
        <f>IF('3-定量盤查'!O80&lt;&gt;"",'3-定量盤查'!O80,"")</f>
        <v/>
      </c>
      <c r="P77" s="137" t="str">
        <f>IF(E77&lt;&gt;"",IF(J77&lt;&gt;"",IF('3-定量盤查'!T80&lt;&gt;"",'3-定量盤查'!T80,0),""),"")</f>
        <v/>
      </c>
      <c r="Q77" s="174"/>
      <c r="R77" s="174"/>
      <c r="S77" s="174"/>
      <c r="T77" s="135">
        <f t="shared" si="49"/>
        <v>0</v>
      </c>
      <c r="U77" s="138">
        <f t="shared" si="50"/>
        <v>0</v>
      </c>
      <c r="V77" s="55" t="str">
        <f>IF('3-定量盤查'!U80&lt;&gt;"",'3-定量盤查'!U80,"")</f>
        <v/>
      </c>
      <c r="W77" s="137" t="str">
        <f>IF(E77&lt;&gt;"",IF(J77&lt;&gt;"",IF('3-定量盤查'!Z80&lt;&gt;"",'3-定量盤查'!Z80,0),""),"")</f>
        <v/>
      </c>
      <c r="X77" s="174"/>
      <c r="Y77" s="174"/>
      <c r="Z77" s="174"/>
      <c r="AA77" s="135">
        <f t="shared" si="51"/>
        <v>0</v>
      </c>
      <c r="AB77" s="138">
        <f t="shared" si="55"/>
        <v>0</v>
      </c>
      <c r="AC77" s="138" t="str">
        <f t="shared" si="56"/>
        <v/>
      </c>
      <c r="AD77" s="138" t="str">
        <f t="shared" si="57"/>
        <v/>
      </c>
      <c r="AE77" s="144" t="str">
        <f t="shared" si="58"/>
        <v/>
      </c>
      <c r="AF77" s="144" t="str">
        <f t="shared" si="59"/>
        <v/>
      </c>
      <c r="AG77" s="144" t="str">
        <f t="shared" si="52"/>
        <v/>
      </c>
      <c r="AH77" s="144" t="str">
        <f t="shared" si="53"/>
        <v/>
      </c>
      <c r="AI77" s="144" t="str">
        <f t="shared" si="54"/>
        <v/>
      </c>
    </row>
    <row r="78" spans="2:35" customFormat="1">
      <c r="B78" s="53" t="str">
        <f>IF('2-定性盤查'!A77&lt;&gt;"",'2-定性盤查'!A77,"")</f>
        <v/>
      </c>
      <c r="C78" s="53" t="str">
        <f>IF('2-定性盤查'!C77&lt;&gt;"",'2-定性盤查'!C77,"")</f>
        <v/>
      </c>
      <c r="D78" s="53" t="str">
        <f>IF('2-定性盤查'!D77&lt;&gt;"",'2-定性盤查'!D77,"")</f>
        <v/>
      </c>
      <c r="E78" s="174"/>
      <c r="F78" s="174"/>
      <c r="G78" s="174"/>
      <c r="H78" s="55" t="str">
        <f>IF('3-定量盤查'!I81&lt;&gt;"",'3-定量盤查'!I81,"")</f>
        <v/>
      </c>
      <c r="I78" s="134" t="str">
        <f>'3-定量盤查'!N82</f>
        <v/>
      </c>
      <c r="J78" s="174"/>
      <c r="K78" s="174"/>
      <c r="L78" s="174"/>
      <c r="M78" s="135">
        <f t="shared" si="47"/>
        <v>0</v>
      </c>
      <c r="N78" s="136">
        <f t="shared" si="48"/>
        <v>0</v>
      </c>
      <c r="O78" s="55" t="str">
        <f>IF('3-定量盤查'!O81&lt;&gt;"",'3-定量盤查'!O81,"")</f>
        <v/>
      </c>
      <c r="P78" s="137" t="str">
        <f>IF(E78&lt;&gt;"",IF(J78&lt;&gt;"",IF('3-定量盤查'!T81&lt;&gt;"",'3-定量盤查'!T81,0),""),"")</f>
        <v/>
      </c>
      <c r="Q78" s="174"/>
      <c r="R78" s="174"/>
      <c r="S78" s="174"/>
      <c r="T78" s="135">
        <f t="shared" si="49"/>
        <v>0</v>
      </c>
      <c r="U78" s="138">
        <f t="shared" si="50"/>
        <v>0</v>
      </c>
      <c r="V78" s="55" t="str">
        <f>IF('3-定量盤查'!U81&lt;&gt;"",'3-定量盤查'!U81,"")</f>
        <v/>
      </c>
      <c r="W78" s="137" t="str">
        <f>IF(E78&lt;&gt;"",IF(J78&lt;&gt;"",IF('3-定量盤查'!Z81&lt;&gt;"",'3-定量盤查'!Z81,0),""),"")</f>
        <v/>
      </c>
      <c r="X78" s="174"/>
      <c r="Y78" s="174"/>
      <c r="Z78" s="174"/>
      <c r="AA78" s="135">
        <f t="shared" si="51"/>
        <v>0</v>
      </c>
      <c r="AB78" s="138">
        <f t="shared" si="55"/>
        <v>0</v>
      </c>
      <c r="AC78" s="138" t="str">
        <f t="shared" si="56"/>
        <v/>
      </c>
      <c r="AD78" s="138" t="str">
        <f t="shared" si="57"/>
        <v/>
      </c>
      <c r="AE78" s="144" t="str">
        <f t="shared" si="58"/>
        <v/>
      </c>
      <c r="AF78" s="144" t="str">
        <f t="shared" si="59"/>
        <v/>
      </c>
      <c r="AG78" s="144" t="str">
        <f t="shared" si="52"/>
        <v/>
      </c>
      <c r="AH78" s="144" t="str">
        <f t="shared" si="53"/>
        <v/>
      </c>
      <c r="AI78" s="144" t="str">
        <f t="shared" si="54"/>
        <v/>
      </c>
    </row>
    <row r="79" spans="2:35" customFormat="1">
      <c r="B79" s="53" t="str">
        <f>IF('2-定性盤查'!A78&lt;&gt;"",'2-定性盤查'!A78,"")</f>
        <v/>
      </c>
      <c r="C79" s="53" t="str">
        <f>IF('2-定性盤查'!C78&lt;&gt;"",'2-定性盤查'!C78,"")</f>
        <v/>
      </c>
      <c r="D79" s="53" t="str">
        <f>IF('2-定性盤查'!D78&lt;&gt;"",'2-定性盤查'!D78,"")</f>
        <v/>
      </c>
      <c r="E79" s="174"/>
      <c r="F79" s="174"/>
      <c r="G79" s="174"/>
      <c r="H79" s="55" t="str">
        <f>IF('3-定量盤查'!I82&lt;&gt;"",'3-定量盤查'!I82,"")</f>
        <v/>
      </c>
      <c r="I79" s="134" t="str">
        <f>'3-定量盤查'!N83</f>
        <v/>
      </c>
      <c r="J79" s="174"/>
      <c r="K79" s="174"/>
      <c r="L79" s="174"/>
      <c r="M79" s="135">
        <f t="shared" si="47"/>
        <v>0</v>
      </c>
      <c r="N79" s="136">
        <f t="shared" si="48"/>
        <v>0</v>
      </c>
      <c r="O79" s="55" t="str">
        <f>IF('3-定量盤查'!O82&lt;&gt;"",'3-定量盤查'!O82,"")</f>
        <v/>
      </c>
      <c r="P79" s="137" t="str">
        <f>IF(E79&lt;&gt;"",IF(J79&lt;&gt;"",IF('3-定量盤查'!T82&lt;&gt;"",'3-定量盤查'!T82,0),""),"")</f>
        <v/>
      </c>
      <c r="Q79" s="174"/>
      <c r="R79" s="174"/>
      <c r="S79" s="174"/>
      <c r="T79" s="135">
        <f t="shared" si="49"/>
        <v>0</v>
      </c>
      <c r="U79" s="138">
        <f t="shared" si="50"/>
        <v>0</v>
      </c>
      <c r="V79" s="55" t="str">
        <f>IF('3-定量盤查'!U82&lt;&gt;"",'3-定量盤查'!U82,"")</f>
        <v/>
      </c>
      <c r="W79" s="137" t="str">
        <f>IF(E79&lt;&gt;"",IF(J79&lt;&gt;"",IF('3-定量盤查'!Z82&lt;&gt;"",'3-定量盤查'!Z82,0),""),"")</f>
        <v/>
      </c>
      <c r="X79" s="174"/>
      <c r="Y79" s="174"/>
      <c r="Z79" s="174"/>
      <c r="AA79" s="135">
        <f t="shared" si="51"/>
        <v>0</v>
      </c>
      <c r="AB79" s="138">
        <f t="shared" si="55"/>
        <v>0</v>
      </c>
      <c r="AC79" s="138" t="str">
        <f t="shared" si="56"/>
        <v/>
      </c>
      <c r="AD79" s="138" t="str">
        <f t="shared" si="57"/>
        <v/>
      </c>
      <c r="AE79" s="144" t="str">
        <f t="shared" si="58"/>
        <v/>
      </c>
      <c r="AF79" s="144" t="str">
        <f t="shared" si="59"/>
        <v/>
      </c>
      <c r="AG79" s="144" t="str">
        <f t="shared" si="52"/>
        <v/>
      </c>
      <c r="AH79" s="144" t="str">
        <f t="shared" si="53"/>
        <v/>
      </c>
      <c r="AI79" s="144" t="str">
        <f t="shared" si="54"/>
        <v/>
      </c>
    </row>
    <row r="80" spans="2:35" customFormat="1">
      <c r="B80" s="53" t="str">
        <f>IF('2-定性盤查'!A79&lt;&gt;"",'2-定性盤查'!A79,"")</f>
        <v/>
      </c>
      <c r="C80" s="53" t="str">
        <f>IF('2-定性盤查'!C79&lt;&gt;"",'2-定性盤查'!C79,"")</f>
        <v/>
      </c>
      <c r="D80" s="53" t="str">
        <f>IF('2-定性盤查'!D79&lt;&gt;"",'2-定性盤查'!D79,"")</f>
        <v/>
      </c>
      <c r="E80" s="174"/>
      <c r="F80" s="174"/>
      <c r="G80" s="174"/>
      <c r="H80" s="55" t="str">
        <f>IF('3-定量盤查'!I83&lt;&gt;"",'3-定量盤查'!I83,"")</f>
        <v/>
      </c>
      <c r="I80" s="134" t="str">
        <f>'3-定量盤查'!N84</f>
        <v/>
      </c>
      <c r="J80" s="174"/>
      <c r="K80" s="174"/>
      <c r="L80" s="174"/>
      <c r="M80" s="135">
        <f t="shared" si="47"/>
        <v>0</v>
      </c>
      <c r="N80" s="136">
        <f t="shared" si="48"/>
        <v>0</v>
      </c>
      <c r="O80" s="55" t="str">
        <f>IF('3-定量盤查'!O83&lt;&gt;"",'3-定量盤查'!O83,"")</f>
        <v/>
      </c>
      <c r="P80" s="137" t="str">
        <f>IF(E80&lt;&gt;"",IF(J80&lt;&gt;"",IF('3-定量盤查'!T83&lt;&gt;"",'3-定量盤查'!T83,0),""),"")</f>
        <v/>
      </c>
      <c r="Q80" s="174"/>
      <c r="R80" s="174"/>
      <c r="S80" s="174"/>
      <c r="T80" s="135">
        <f t="shared" si="49"/>
        <v>0</v>
      </c>
      <c r="U80" s="138">
        <f t="shared" si="50"/>
        <v>0</v>
      </c>
      <c r="V80" s="55" t="str">
        <f>IF('3-定量盤查'!U83&lt;&gt;"",'3-定量盤查'!U83,"")</f>
        <v/>
      </c>
      <c r="W80" s="137" t="str">
        <f>IF(E80&lt;&gt;"",IF(J80&lt;&gt;"",IF('3-定量盤查'!Z83&lt;&gt;"",'3-定量盤查'!Z83,0),""),"")</f>
        <v/>
      </c>
      <c r="X80" s="174"/>
      <c r="Y80" s="174"/>
      <c r="Z80" s="174"/>
      <c r="AA80" s="135">
        <f t="shared" si="51"/>
        <v>0</v>
      </c>
      <c r="AB80" s="138">
        <f t="shared" si="55"/>
        <v>0</v>
      </c>
      <c r="AC80" s="138" t="str">
        <f t="shared" si="56"/>
        <v/>
      </c>
      <c r="AD80" s="138" t="str">
        <f t="shared" si="57"/>
        <v/>
      </c>
      <c r="AE80" s="144" t="str">
        <f t="shared" si="58"/>
        <v/>
      </c>
      <c r="AF80" s="144" t="str">
        <f t="shared" si="59"/>
        <v/>
      </c>
      <c r="AG80" s="144" t="str">
        <f t="shared" si="52"/>
        <v/>
      </c>
      <c r="AH80" s="144" t="str">
        <f t="shared" si="53"/>
        <v/>
      </c>
      <c r="AI80" s="144" t="str">
        <f t="shared" si="54"/>
        <v/>
      </c>
    </row>
    <row r="81" spans="2:35" customFormat="1">
      <c r="B81" s="53" t="str">
        <f>IF('2-定性盤查'!A80&lt;&gt;"",'2-定性盤查'!A80,"")</f>
        <v/>
      </c>
      <c r="C81" s="53" t="str">
        <f>IF('2-定性盤查'!C80&lt;&gt;"",'2-定性盤查'!C80,"")</f>
        <v/>
      </c>
      <c r="D81" s="53" t="str">
        <f>IF('2-定性盤查'!D80&lt;&gt;"",'2-定性盤查'!D80,"")</f>
        <v/>
      </c>
      <c r="E81" s="174"/>
      <c r="F81" s="174"/>
      <c r="G81" s="174"/>
      <c r="H81" s="55" t="str">
        <f>IF('3-定量盤查'!I84&lt;&gt;"",'3-定量盤查'!I84,"")</f>
        <v/>
      </c>
      <c r="I81" s="134" t="str">
        <f>'3-定量盤查'!N85</f>
        <v/>
      </c>
      <c r="J81" s="174"/>
      <c r="K81" s="174"/>
      <c r="L81" s="174"/>
      <c r="M81" s="135">
        <f t="shared" si="47"/>
        <v>0</v>
      </c>
      <c r="N81" s="136">
        <f t="shared" si="48"/>
        <v>0</v>
      </c>
      <c r="O81" s="55" t="str">
        <f>IF('3-定量盤查'!O84&lt;&gt;"",'3-定量盤查'!O84,"")</f>
        <v/>
      </c>
      <c r="P81" s="137" t="str">
        <f>IF(E81&lt;&gt;"",IF(J81&lt;&gt;"",IF('3-定量盤查'!T84&lt;&gt;"",'3-定量盤查'!T84,0),""),"")</f>
        <v/>
      </c>
      <c r="Q81" s="174"/>
      <c r="R81" s="174"/>
      <c r="S81" s="174"/>
      <c r="T81" s="135">
        <f t="shared" si="49"/>
        <v>0</v>
      </c>
      <c r="U81" s="138">
        <f t="shared" si="50"/>
        <v>0</v>
      </c>
      <c r="V81" s="55" t="str">
        <f>IF('3-定量盤查'!U84&lt;&gt;"",'3-定量盤查'!U84,"")</f>
        <v/>
      </c>
      <c r="W81" s="137" t="str">
        <f>IF(E81&lt;&gt;"",IF(J81&lt;&gt;"",IF('3-定量盤查'!Z84&lt;&gt;"",'3-定量盤查'!Z84,0),""),"")</f>
        <v/>
      </c>
      <c r="X81" s="174"/>
      <c r="Y81" s="174"/>
      <c r="Z81" s="174"/>
      <c r="AA81" s="135">
        <f t="shared" si="51"/>
        <v>0</v>
      </c>
      <c r="AB81" s="138">
        <f t="shared" si="55"/>
        <v>0</v>
      </c>
      <c r="AC81" s="138" t="str">
        <f t="shared" si="56"/>
        <v/>
      </c>
      <c r="AD81" s="138" t="str">
        <f t="shared" si="57"/>
        <v/>
      </c>
      <c r="AE81" s="144" t="str">
        <f t="shared" si="58"/>
        <v/>
      </c>
      <c r="AF81" s="144" t="str">
        <f t="shared" si="59"/>
        <v/>
      </c>
      <c r="AG81" s="144" t="str">
        <f t="shared" si="52"/>
        <v/>
      </c>
      <c r="AH81" s="144" t="str">
        <f t="shared" si="53"/>
        <v/>
      </c>
      <c r="AI81" s="144" t="str">
        <f t="shared" si="54"/>
        <v/>
      </c>
    </row>
    <row r="82" spans="2:35" customFormat="1">
      <c r="B82" s="53" t="str">
        <f>IF('2-定性盤查'!A81&lt;&gt;"",'2-定性盤查'!A81,"")</f>
        <v/>
      </c>
      <c r="C82" s="53" t="str">
        <f>IF('2-定性盤查'!C81&lt;&gt;"",'2-定性盤查'!C81,"")</f>
        <v/>
      </c>
      <c r="D82" s="53" t="str">
        <f>IF('2-定性盤查'!D81&lt;&gt;"",'2-定性盤查'!D81,"")</f>
        <v/>
      </c>
      <c r="E82" s="174"/>
      <c r="F82" s="174"/>
      <c r="G82" s="174"/>
      <c r="H82" s="55" t="str">
        <f>IF('3-定量盤查'!I85&lt;&gt;"",'3-定量盤查'!I85,"")</f>
        <v/>
      </c>
      <c r="I82" s="134" t="str">
        <f>'3-定量盤查'!N86</f>
        <v/>
      </c>
      <c r="J82" s="174"/>
      <c r="K82" s="174"/>
      <c r="L82" s="174"/>
      <c r="M82" s="135">
        <f t="shared" si="47"/>
        <v>0</v>
      </c>
      <c r="N82" s="136">
        <f t="shared" si="48"/>
        <v>0</v>
      </c>
      <c r="O82" s="55" t="str">
        <f>IF('3-定量盤查'!O85&lt;&gt;"",'3-定量盤查'!O85,"")</f>
        <v/>
      </c>
      <c r="P82" s="137" t="str">
        <f>IF(E82&lt;&gt;"",IF(J82&lt;&gt;"",IF('3-定量盤查'!T85&lt;&gt;"",'3-定量盤查'!T85,0),""),"")</f>
        <v/>
      </c>
      <c r="Q82" s="174"/>
      <c r="R82" s="174"/>
      <c r="S82" s="174"/>
      <c r="T82" s="135">
        <f t="shared" si="49"/>
        <v>0</v>
      </c>
      <c r="U82" s="138">
        <f t="shared" si="50"/>
        <v>0</v>
      </c>
      <c r="V82" s="55" t="str">
        <f>IF('3-定量盤查'!U85&lt;&gt;"",'3-定量盤查'!U85,"")</f>
        <v/>
      </c>
      <c r="W82" s="137" t="str">
        <f>IF(E82&lt;&gt;"",IF(J82&lt;&gt;"",IF('3-定量盤查'!Z85&lt;&gt;"",'3-定量盤查'!Z85,0),""),"")</f>
        <v/>
      </c>
      <c r="X82" s="174"/>
      <c r="Y82" s="174"/>
      <c r="Z82" s="174"/>
      <c r="AA82" s="135">
        <f t="shared" si="51"/>
        <v>0</v>
      </c>
      <c r="AB82" s="138">
        <f t="shared" si="55"/>
        <v>0</v>
      </c>
      <c r="AC82" s="138" t="str">
        <f t="shared" si="56"/>
        <v/>
      </c>
      <c r="AD82" s="138" t="str">
        <f t="shared" si="57"/>
        <v/>
      </c>
      <c r="AE82" s="144" t="str">
        <f t="shared" si="58"/>
        <v/>
      </c>
      <c r="AF82" s="144" t="str">
        <f t="shared" si="59"/>
        <v/>
      </c>
      <c r="AG82" s="144" t="str">
        <f t="shared" si="52"/>
        <v/>
      </c>
      <c r="AH82" s="144" t="str">
        <f t="shared" si="53"/>
        <v/>
      </c>
      <c r="AI82" s="144" t="str">
        <f t="shared" si="54"/>
        <v/>
      </c>
    </row>
    <row r="83" spans="2:35" customFormat="1">
      <c r="B83" s="53" t="str">
        <f>IF('2-定性盤查'!A82&lt;&gt;"",'2-定性盤查'!A82,"")</f>
        <v/>
      </c>
      <c r="C83" s="53" t="str">
        <f>IF('2-定性盤查'!C82&lt;&gt;"",'2-定性盤查'!C82,"")</f>
        <v/>
      </c>
      <c r="D83" s="53" t="str">
        <f>IF('2-定性盤查'!D82&lt;&gt;"",'2-定性盤查'!D82,"")</f>
        <v/>
      </c>
      <c r="E83" s="174"/>
      <c r="F83" s="174"/>
      <c r="G83" s="174"/>
      <c r="H83" s="55" t="str">
        <f>IF('3-定量盤查'!I86&lt;&gt;"",'3-定量盤查'!I86,"")</f>
        <v/>
      </c>
      <c r="I83" s="134" t="str">
        <f>'3-定量盤查'!N87</f>
        <v/>
      </c>
      <c r="J83" s="174"/>
      <c r="K83" s="174"/>
      <c r="L83" s="174"/>
      <c r="M83" s="135">
        <f t="shared" si="47"/>
        <v>0</v>
      </c>
      <c r="N83" s="136">
        <f t="shared" si="48"/>
        <v>0</v>
      </c>
      <c r="O83" s="55" t="str">
        <f>IF('3-定量盤查'!O86&lt;&gt;"",'3-定量盤查'!O86,"")</f>
        <v/>
      </c>
      <c r="P83" s="137" t="str">
        <f>IF(E83&lt;&gt;"",IF(J83&lt;&gt;"",IF('3-定量盤查'!T86&lt;&gt;"",'3-定量盤查'!T86,0),""),"")</f>
        <v/>
      </c>
      <c r="Q83" s="174"/>
      <c r="R83" s="174"/>
      <c r="S83" s="174"/>
      <c r="T83" s="135">
        <f t="shared" si="49"/>
        <v>0</v>
      </c>
      <c r="U83" s="138">
        <f t="shared" si="50"/>
        <v>0</v>
      </c>
      <c r="V83" s="55" t="str">
        <f>IF('3-定量盤查'!U86&lt;&gt;"",'3-定量盤查'!U86,"")</f>
        <v/>
      </c>
      <c r="W83" s="137" t="str">
        <f>IF(E83&lt;&gt;"",IF(J83&lt;&gt;"",IF('3-定量盤查'!Z86&lt;&gt;"",'3-定量盤查'!Z86,0),""),"")</f>
        <v/>
      </c>
      <c r="X83" s="174"/>
      <c r="Y83" s="174"/>
      <c r="Z83" s="174"/>
      <c r="AA83" s="135">
        <f t="shared" si="51"/>
        <v>0</v>
      </c>
      <c r="AB83" s="138">
        <f t="shared" si="55"/>
        <v>0</v>
      </c>
      <c r="AC83" s="138" t="str">
        <f t="shared" si="56"/>
        <v/>
      </c>
      <c r="AD83" s="138" t="str">
        <f t="shared" si="57"/>
        <v/>
      </c>
      <c r="AE83" s="144" t="str">
        <f t="shared" si="58"/>
        <v/>
      </c>
      <c r="AF83" s="144" t="str">
        <f t="shared" si="59"/>
        <v/>
      </c>
      <c r="AG83" s="144" t="str">
        <f t="shared" si="52"/>
        <v/>
      </c>
      <c r="AH83" s="144" t="str">
        <f t="shared" si="53"/>
        <v/>
      </c>
      <c r="AI83" s="144" t="str">
        <f t="shared" si="54"/>
        <v/>
      </c>
    </row>
    <row r="84" spans="2:35" customFormat="1">
      <c r="B84" s="53" t="str">
        <f>IF('2-定性盤查'!A83&lt;&gt;"",'2-定性盤查'!A83,"")</f>
        <v/>
      </c>
      <c r="C84" s="53" t="str">
        <f>IF('2-定性盤查'!C83&lt;&gt;"",'2-定性盤查'!C83,"")</f>
        <v/>
      </c>
      <c r="D84" s="53" t="str">
        <f>IF('2-定性盤查'!D83&lt;&gt;"",'2-定性盤查'!D83,"")</f>
        <v/>
      </c>
      <c r="E84" s="174"/>
      <c r="F84" s="174"/>
      <c r="G84" s="174"/>
      <c r="H84" s="55" t="str">
        <f>IF('3-定量盤查'!I87&lt;&gt;"",'3-定量盤查'!I87,"")</f>
        <v/>
      </c>
      <c r="I84" s="134" t="str">
        <f>'3-定量盤查'!N88</f>
        <v/>
      </c>
      <c r="J84" s="174"/>
      <c r="K84" s="174"/>
      <c r="L84" s="174"/>
      <c r="M84" s="135">
        <f t="shared" si="47"/>
        <v>0</v>
      </c>
      <c r="N84" s="136">
        <f t="shared" si="48"/>
        <v>0</v>
      </c>
      <c r="O84" s="55" t="str">
        <f>IF('3-定量盤查'!O87&lt;&gt;"",'3-定量盤查'!O87,"")</f>
        <v/>
      </c>
      <c r="P84" s="137" t="str">
        <f>IF(E84&lt;&gt;"",IF(J84&lt;&gt;"",IF('3-定量盤查'!T87&lt;&gt;"",'3-定量盤查'!T87,0),""),"")</f>
        <v/>
      </c>
      <c r="Q84" s="174"/>
      <c r="R84" s="174"/>
      <c r="S84" s="174"/>
      <c r="T84" s="135">
        <f t="shared" si="49"/>
        <v>0</v>
      </c>
      <c r="U84" s="138">
        <f t="shared" si="50"/>
        <v>0</v>
      </c>
      <c r="V84" s="55" t="str">
        <f>IF('3-定量盤查'!U87&lt;&gt;"",'3-定量盤查'!U87,"")</f>
        <v/>
      </c>
      <c r="W84" s="137" t="str">
        <f>IF(E84&lt;&gt;"",IF(J84&lt;&gt;"",IF('3-定量盤查'!Z87&lt;&gt;"",'3-定量盤查'!Z87,0),""),"")</f>
        <v/>
      </c>
      <c r="X84" s="174"/>
      <c r="Y84" s="174"/>
      <c r="Z84" s="174"/>
      <c r="AA84" s="135">
        <f t="shared" si="51"/>
        <v>0</v>
      </c>
      <c r="AB84" s="138">
        <f t="shared" si="55"/>
        <v>0</v>
      </c>
      <c r="AC84" s="138" t="str">
        <f t="shared" si="56"/>
        <v/>
      </c>
      <c r="AD84" s="138" t="str">
        <f t="shared" si="57"/>
        <v/>
      </c>
      <c r="AE84" s="144" t="str">
        <f t="shared" si="58"/>
        <v/>
      </c>
      <c r="AF84" s="144" t="str">
        <f t="shared" si="59"/>
        <v/>
      </c>
      <c r="AG84" s="144" t="str">
        <f t="shared" si="52"/>
        <v/>
      </c>
      <c r="AH84" s="144" t="str">
        <f t="shared" si="53"/>
        <v/>
      </c>
      <c r="AI84" s="144" t="str">
        <f t="shared" si="54"/>
        <v/>
      </c>
    </row>
    <row r="85" spans="2:35" customFormat="1">
      <c r="B85" s="53" t="str">
        <f>IF('2-定性盤查'!A84&lt;&gt;"",'2-定性盤查'!A84,"")</f>
        <v/>
      </c>
      <c r="C85" s="53" t="str">
        <f>IF('2-定性盤查'!C84&lt;&gt;"",'2-定性盤查'!C84,"")</f>
        <v/>
      </c>
      <c r="D85" s="53" t="str">
        <f>IF('2-定性盤查'!D84&lt;&gt;"",'2-定性盤查'!D84,"")</f>
        <v/>
      </c>
      <c r="E85" s="174"/>
      <c r="F85" s="174"/>
      <c r="G85" s="174"/>
      <c r="H85" s="55" t="str">
        <f>IF('3-定量盤查'!I88&lt;&gt;"",'3-定量盤查'!I88,"")</f>
        <v/>
      </c>
      <c r="I85" s="134" t="str">
        <f>'3-定量盤查'!N89</f>
        <v/>
      </c>
      <c r="J85" s="174"/>
      <c r="K85" s="174"/>
      <c r="L85" s="174"/>
      <c r="M85" s="135">
        <f t="shared" si="47"/>
        <v>0</v>
      </c>
      <c r="N85" s="136">
        <f t="shared" si="48"/>
        <v>0</v>
      </c>
      <c r="O85" s="55" t="str">
        <f>IF('3-定量盤查'!O88&lt;&gt;"",'3-定量盤查'!O88,"")</f>
        <v/>
      </c>
      <c r="P85" s="137" t="str">
        <f>IF(E85&lt;&gt;"",IF(J85&lt;&gt;"",IF('3-定量盤查'!T88&lt;&gt;"",'3-定量盤查'!T88,0),""),"")</f>
        <v/>
      </c>
      <c r="Q85" s="174"/>
      <c r="R85" s="174"/>
      <c r="S85" s="174"/>
      <c r="T85" s="135">
        <f t="shared" si="49"/>
        <v>0</v>
      </c>
      <c r="U85" s="138">
        <f t="shared" si="50"/>
        <v>0</v>
      </c>
      <c r="V85" s="55" t="str">
        <f>IF('3-定量盤查'!U88&lt;&gt;"",'3-定量盤查'!U88,"")</f>
        <v/>
      </c>
      <c r="W85" s="137" t="str">
        <f>IF(E85&lt;&gt;"",IF(J85&lt;&gt;"",IF('3-定量盤查'!Z88&lt;&gt;"",'3-定量盤查'!Z88,0),""),"")</f>
        <v/>
      </c>
      <c r="X85" s="174"/>
      <c r="Y85" s="174"/>
      <c r="Z85" s="174"/>
      <c r="AA85" s="135">
        <f t="shared" si="51"/>
        <v>0</v>
      </c>
      <c r="AB85" s="138">
        <f t="shared" si="55"/>
        <v>0</v>
      </c>
      <c r="AC85" s="138" t="str">
        <f t="shared" si="56"/>
        <v/>
      </c>
      <c r="AD85" s="138" t="str">
        <f t="shared" si="57"/>
        <v/>
      </c>
      <c r="AE85" s="144" t="str">
        <f t="shared" si="58"/>
        <v/>
      </c>
      <c r="AF85" s="144" t="str">
        <f t="shared" si="59"/>
        <v/>
      </c>
      <c r="AG85" s="144" t="str">
        <f t="shared" si="52"/>
        <v/>
      </c>
      <c r="AH85" s="144" t="str">
        <f t="shared" si="53"/>
        <v/>
      </c>
      <c r="AI85" s="144" t="str">
        <f t="shared" si="54"/>
        <v/>
      </c>
    </row>
    <row r="86" spans="2:35" customFormat="1">
      <c r="B86" s="53" t="str">
        <f>IF('2-定性盤查'!A85&lt;&gt;"",'2-定性盤查'!A85,"")</f>
        <v/>
      </c>
      <c r="C86" s="53" t="str">
        <f>IF('2-定性盤查'!C85&lt;&gt;"",'2-定性盤查'!C85,"")</f>
        <v/>
      </c>
      <c r="D86" s="53" t="str">
        <f>IF('2-定性盤查'!D85&lt;&gt;"",'2-定性盤查'!D85,"")</f>
        <v/>
      </c>
      <c r="E86" s="174"/>
      <c r="F86" s="174"/>
      <c r="G86" s="174"/>
      <c r="H86" s="55" t="str">
        <f>IF('3-定量盤查'!I89&lt;&gt;"",'3-定量盤查'!I89,"")</f>
        <v/>
      </c>
      <c r="I86" s="134" t="str">
        <f>'3-定量盤查'!N90</f>
        <v/>
      </c>
      <c r="J86" s="174"/>
      <c r="K86" s="174"/>
      <c r="L86" s="174"/>
      <c r="M86" s="135">
        <f t="shared" si="47"/>
        <v>0</v>
      </c>
      <c r="N86" s="136">
        <f t="shared" si="48"/>
        <v>0</v>
      </c>
      <c r="O86" s="55" t="str">
        <f>IF('3-定量盤查'!O89&lt;&gt;"",'3-定量盤查'!O89,"")</f>
        <v/>
      </c>
      <c r="P86" s="137" t="str">
        <f>IF(E86&lt;&gt;"",IF(J86&lt;&gt;"",IF('3-定量盤查'!T89&lt;&gt;"",'3-定量盤查'!T89,0),""),"")</f>
        <v/>
      </c>
      <c r="Q86" s="174"/>
      <c r="R86" s="174"/>
      <c r="S86" s="174"/>
      <c r="T86" s="135">
        <f t="shared" si="49"/>
        <v>0</v>
      </c>
      <c r="U86" s="138">
        <f t="shared" si="50"/>
        <v>0</v>
      </c>
      <c r="V86" s="55" t="str">
        <f>IF('3-定量盤查'!U89&lt;&gt;"",'3-定量盤查'!U89,"")</f>
        <v/>
      </c>
      <c r="W86" s="137" t="str">
        <f>IF(E86&lt;&gt;"",IF(J86&lt;&gt;"",IF('3-定量盤查'!Z89&lt;&gt;"",'3-定量盤查'!Z89,0),""),"")</f>
        <v/>
      </c>
      <c r="X86" s="174"/>
      <c r="Y86" s="174"/>
      <c r="Z86" s="174"/>
      <c r="AA86" s="135">
        <f t="shared" si="51"/>
        <v>0</v>
      </c>
      <c r="AB86" s="138">
        <f t="shared" si="55"/>
        <v>0</v>
      </c>
      <c r="AC86" s="138" t="str">
        <f t="shared" si="56"/>
        <v/>
      </c>
      <c r="AD86" s="138" t="str">
        <f t="shared" si="57"/>
        <v/>
      </c>
      <c r="AE86" s="144" t="str">
        <f t="shared" si="58"/>
        <v/>
      </c>
      <c r="AF86" s="144" t="str">
        <f t="shared" si="59"/>
        <v/>
      </c>
      <c r="AG86" s="144" t="str">
        <f t="shared" si="52"/>
        <v/>
      </c>
      <c r="AH86" s="144" t="str">
        <f t="shared" si="53"/>
        <v/>
      </c>
      <c r="AI86" s="144" t="str">
        <f t="shared" si="54"/>
        <v/>
      </c>
    </row>
    <row r="87" spans="2:35" customFormat="1">
      <c r="B87" s="53" t="str">
        <f>IF('2-定性盤查'!A86&lt;&gt;"",'2-定性盤查'!A86,"")</f>
        <v/>
      </c>
      <c r="C87" s="53" t="str">
        <f>IF('2-定性盤查'!C86&lt;&gt;"",'2-定性盤查'!C86,"")</f>
        <v/>
      </c>
      <c r="D87" s="53" t="str">
        <f>IF('2-定性盤查'!D86&lt;&gt;"",'2-定性盤查'!D86,"")</f>
        <v/>
      </c>
      <c r="E87" s="174"/>
      <c r="F87" s="174"/>
      <c r="G87" s="174"/>
      <c r="H87" s="55" t="str">
        <f>IF('3-定量盤查'!I90&lt;&gt;"",'3-定量盤查'!I90,"")</f>
        <v/>
      </c>
      <c r="I87" s="134" t="str">
        <f>'3-定量盤查'!N91</f>
        <v/>
      </c>
      <c r="J87" s="174"/>
      <c r="K87" s="174"/>
      <c r="L87" s="174"/>
      <c r="M87" s="135">
        <f t="shared" si="47"/>
        <v>0</v>
      </c>
      <c r="N87" s="136">
        <f t="shared" si="48"/>
        <v>0</v>
      </c>
      <c r="O87" s="55" t="str">
        <f>IF('3-定量盤查'!O90&lt;&gt;"",'3-定量盤查'!O90,"")</f>
        <v/>
      </c>
      <c r="P87" s="137" t="str">
        <f>IF(E87&lt;&gt;"",IF(J87&lt;&gt;"",IF('3-定量盤查'!T90&lt;&gt;"",'3-定量盤查'!T90,0),""),"")</f>
        <v/>
      </c>
      <c r="Q87" s="174"/>
      <c r="R87" s="174"/>
      <c r="S87" s="174"/>
      <c r="T87" s="135">
        <f t="shared" si="49"/>
        <v>0</v>
      </c>
      <c r="U87" s="138">
        <f t="shared" si="50"/>
        <v>0</v>
      </c>
      <c r="V87" s="55" t="str">
        <f>IF('3-定量盤查'!U90&lt;&gt;"",'3-定量盤查'!U90,"")</f>
        <v/>
      </c>
      <c r="W87" s="137" t="str">
        <f>IF(E87&lt;&gt;"",IF(J87&lt;&gt;"",IF('3-定量盤查'!Z90&lt;&gt;"",'3-定量盤查'!Z90,0),""),"")</f>
        <v/>
      </c>
      <c r="X87" s="174"/>
      <c r="Y87" s="174"/>
      <c r="Z87" s="174"/>
      <c r="AA87" s="135">
        <f t="shared" si="51"/>
        <v>0</v>
      </c>
      <c r="AB87" s="138">
        <f t="shared" si="55"/>
        <v>0</v>
      </c>
      <c r="AC87" s="138" t="str">
        <f t="shared" si="56"/>
        <v/>
      </c>
      <c r="AD87" s="138" t="str">
        <f t="shared" si="57"/>
        <v/>
      </c>
      <c r="AE87" s="144" t="str">
        <f t="shared" si="58"/>
        <v/>
      </c>
      <c r="AF87" s="144" t="str">
        <f t="shared" si="59"/>
        <v/>
      </c>
      <c r="AG87" s="144" t="str">
        <f t="shared" si="52"/>
        <v/>
      </c>
      <c r="AH87" s="144" t="str">
        <f t="shared" si="53"/>
        <v/>
      </c>
      <c r="AI87" s="144" t="str">
        <f t="shared" si="54"/>
        <v/>
      </c>
    </row>
    <row r="88" spans="2:35" customFormat="1">
      <c r="B88" s="53" t="str">
        <f>IF('2-定性盤查'!A87&lt;&gt;"",'2-定性盤查'!A87,"")</f>
        <v/>
      </c>
      <c r="C88" s="53" t="str">
        <f>IF('2-定性盤查'!C87&lt;&gt;"",'2-定性盤查'!C87,"")</f>
        <v/>
      </c>
      <c r="D88" s="53" t="str">
        <f>IF('2-定性盤查'!D87&lt;&gt;"",'2-定性盤查'!D87,"")</f>
        <v/>
      </c>
      <c r="E88" s="174"/>
      <c r="F88" s="174"/>
      <c r="G88" s="174"/>
      <c r="H88" s="55" t="str">
        <f>IF('3-定量盤查'!I91&lt;&gt;"",'3-定量盤查'!I91,"")</f>
        <v/>
      </c>
      <c r="I88" s="134" t="str">
        <f>'3-定量盤查'!N92</f>
        <v/>
      </c>
      <c r="J88" s="174"/>
      <c r="K88" s="174"/>
      <c r="L88" s="174"/>
      <c r="M88" s="135">
        <f t="shared" si="47"/>
        <v>0</v>
      </c>
      <c r="N88" s="136">
        <f t="shared" si="48"/>
        <v>0</v>
      </c>
      <c r="O88" s="55" t="str">
        <f>IF('3-定量盤查'!O91&lt;&gt;"",'3-定量盤查'!O91,"")</f>
        <v/>
      </c>
      <c r="P88" s="137" t="str">
        <f>IF(E88&lt;&gt;"",IF(J88&lt;&gt;"",IF('3-定量盤查'!T91&lt;&gt;"",'3-定量盤查'!T91,0),""),"")</f>
        <v/>
      </c>
      <c r="Q88" s="174"/>
      <c r="R88" s="174"/>
      <c r="S88" s="174"/>
      <c r="T88" s="135">
        <f t="shared" si="49"/>
        <v>0</v>
      </c>
      <c r="U88" s="138">
        <f t="shared" si="50"/>
        <v>0</v>
      </c>
      <c r="V88" s="55" t="str">
        <f>IF('3-定量盤查'!U91&lt;&gt;"",'3-定量盤查'!U91,"")</f>
        <v/>
      </c>
      <c r="W88" s="137" t="str">
        <f>IF(E88&lt;&gt;"",IF(J88&lt;&gt;"",IF('3-定量盤查'!Z91&lt;&gt;"",'3-定量盤查'!Z91,0),""),"")</f>
        <v/>
      </c>
      <c r="X88" s="174"/>
      <c r="Y88" s="174"/>
      <c r="Z88" s="174"/>
      <c r="AA88" s="135">
        <f t="shared" si="51"/>
        <v>0</v>
      </c>
      <c r="AB88" s="138">
        <f t="shared" si="55"/>
        <v>0</v>
      </c>
      <c r="AC88" s="138" t="str">
        <f t="shared" si="56"/>
        <v/>
      </c>
      <c r="AD88" s="138" t="str">
        <f t="shared" si="57"/>
        <v/>
      </c>
      <c r="AE88" s="144" t="str">
        <f t="shared" si="58"/>
        <v/>
      </c>
      <c r="AF88" s="144" t="str">
        <f t="shared" si="59"/>
        <v/>
      </c>
      <c r="AG88" s="144" t="str">
        <f t="shared" si="52"/>
        <v/>
      </c>
      <c r="AH88" s="144" t="str">
        <f t="shared" si="53"/>
        <v/>
      </c>
      <c r="AI88" s="144" t="str">
        <f t="shared" si="54"/>
        <v/>
      </c>
    </row>
    <row r="89" spans="2:35" customFormat="1">
      <c r="B89" s="53" t="str">
        <f>IF('2-定性盤查'!A88&lt;&gt;"",'2-定性盤查'!A88,"")</f>
        <v/>
      </c>
      <c r="C89" s="53" t="str">
        <f>IF('2-定性盤查'!C88&lt;&gt;"",'2-定性盤查'!C88,"")</f>
        <v/>
      </c>
      <c r="D89" s="53" t="str">
        <f>IF('2-定性盤查'!D88&lt;&gt;"",'2-定性盤查'!D88,"")</f>
        <v/>
      </c>
      <c r="E89" s="174"/>
      <c r="F89" s="174"/>
      <c r="G89" s="174"/>
      <c r="H89" s="55" t="str">
        <f>IF('3-定量盤查'!I92&lt;&gt;"",'3-定量盤查'!I92,"")</f>
        <v/>
      </c>
      <c r="I89" s="134" t="str">
        <f>'3-定量盤查'!N93</f>
        <v/>
      </c>
      <c r="J89" s="174"/>
      <c r="K89" s="174"/>
      <c r="L89" s="174"/>
      <c r="M89" s="135">
        <f t="shared" si="47"/>
        <v>0</v>
      </c>
      <c r="N89" s="136">
        <f t="shared" si="48"/>
        <v>0</v>
      </c>
      <c r="O89" s="55" t="str">
        <f>IF('3-定量盤查'!O92&lt;&gt;"",'3-定量盤查'!O92,"")</f>
        <v/>
      </c>
      <c r="P89" s="137" t="str">
        <f>IF(E89&lt;&gt;"",IF(J89&lt;&gt;"",IF('3-定量盤查'!T92&lt;&gt;"",'3-定量盤查'!T92,0),""),"")</f>
        <v/>
      </c>
      <c r="Q89" s="174"/>
      <c r="R89" s="174"/>
      <c r="S89" s="174"/>
      <c r="T89" s="135">
        <f t="shared" si="49"/>
        <v>0</v>
      </c>
      <c r="U89" s="138">
        <f t="shared" si="50"/>
        <v>0</v>
      </c>
      <c r="V89" s="55" t="str">
        <f>IF('3-定量盤查'!U92&lt;&gt;"",'3-定量盤查'!U92,"")</f>
        <v/>
      </c>
      <c r="W89" s="137" t="str">
        <f>IF(E89&lt;&gt;"",IF(J89&lt;&gt;"",IF('3-定量盤查'!Z92&lt;&gt;"",'3-定量盤查'!Z92,0),""),"")</f>
        <v/>
      </c>
      <c r="X89" s="174"/>
      <c r="Y89" s="174"/>
      <c r="Z89" s="174"/>
      <c r="AA89" s="135">
        <f t="shared" si="51"/>
        <v>0</v>
      </c>
      <c r="AB89" s="138">
        <f t="shared" si="55"/>
        <v>0</v>
      </c>
      <c r="AC89" s="138" t="str">
        <f t="shared" si="56"/>
        <v/>
      </c>
      <c r="AD89" s="138" t="str">
        <f t="shared" si="57"/>
        <v/>
      </c>
      <c r="AE89" s="144" t="str">
        <f t="shared" si="58"/>
        <v/>
      </c>
      <c r="AF89" s="144" t="str">
        <f t="shared" si="59"/>
        <v/>
      </c>
      <c r="AG89" s="144" t="str">
        <f t="shared" si="52"/>
        <v/>
      </c>
      <c r="AH89" s="144" t="str">
        <f t="shared" si="53"/>
        <v/>
      </c>
      <c r="AI89" s="144" t="str">
        <f t="shared" si="54"/>
        <v/>
      </c>
    </row>
    <row r="90" spans="2:35" customFormat="1">
      <c r="B90" s="53" t="str">
        <f>IF('2-定性盤查'!A89&lt;&gt;"",'2-定性盤查'!A89,"")</f>
        <v/>
      </c>
      <c r="C90" s="53" t="str">
        <f>IF('2-定性盤查'!C89&lt;&gt;"",'2-定性盤查'!C89,"")</f>
        <v/>
      </c>
      <c r="D90" s="53" t="str">
        <f>IF('2-定性盤查'!D89&lt;&gt;"",'2-定性盤查'!D89,"")</f>
        <v/>
      </c>
      <c r="E90" s="174"/>
      <c r="F90" s="174"/>
      <c r="G90" s="174"/>
      <c r="H90" s="55" t="str">
        <f>IF('3-定量盤查'!I93&lt;&gt;"",'3-定量盤查'!I93,"")</f>
        <v/>
      </c>
      <c r="I90" s="134" t="str">
        <f>'3-定量盤查'!N94</f>
        <v/>
      </c>
      <c r="J90" s="174"/>
      <c r="K90" s="174"/>
      <c r="L90" s="174"/>
      <c r="M90" s="135">
        <f t="shared" si="47"/>
        <v>0</v>
      </c>
      <c r="N90" s="136">
        <f t="shared" si="48"/>
        <v>0</v>
      </c>
      <c r="O90" s="55" t="str">
        <f>IF('3-定量盤查'!O93&lt;&gt;"",'3-定量盤查'!O93,"")</f>
        <v/>
      </c>
      <c r="P90" s="137" t="str">
        <f>IF(E90&lt;&gt;"",IF(J90&lt;&gt;"",IF('3-定量盤查'!T93&lt;&gt;"",'3-定量盤查'!T93,0),""),"")</f>
        <v/>
      </c>
      <c r="Q90" s="174"/>
      <c r="R90" s="174"/>
      <c r="S90" s="174"/>
      <c r="T90" s="135">
        <f t="shared" si="49"/>
        <v>0</v>
      </c>
      <c r="U90" s="138">
        <f t="shared" si="50"/>
        <v>0</v>
      </c>
      <c r="V90" s="55" t="str">
        <f>IF('3-定量盤查'!U93&lt;&gt;"",'3-定量盤查'!U93,"")</f>
        <v/>
      </c>
      <c r="W90" s="137" t="str">
        <f>IF(E90&lt;&gt;"",IF(J90&lt;&gt;"",IF('3-定量盤查'!Z93&lt;&gt;"",'3-定量盤查'!Z93,0),""),"")</f>
        <v/>
      </c>
      <c r="X90" s="174"/>
      <c r="Y90" s="174"/>
      <c r="Z90" s="174"/>
      <c r="AA90" s="135">
        <f t="shared" si="51"/>
        <v>0</v>
      </c>
      <c r="AB90" s="138">
        <f t="shared" si="55"/>
        <v>0</v>
      </c>
      <c r="AC90" s="138" t="str">
        <f t="shared" si="56"/>
        <v/>
      </c>
      <c r="AD90" s="138" t="str">
        <f t="shared" si="57"/>
        <v/>
      </c>
      <c r="AE90" s="144" t="str">
        <f t="shared" si="58"/>
        <v/>
      </c>
      <c r="AF90" s="144" t="str">
        <f t="shared" si="59"/>
        <v/>
      </c>
      <c r="AG90" s="144" t="str">
        <f t="shared" si="52"/>
        <v/>
      </c>
      <c r="AH90" s="144" t="str">
        <f t="shared" si="53"/>
        <v/>
      </c>
      <c r="AI90" s="144" t="str">
        <f t="shared" si="54"/>
        <v/>
      </c>
    </row>
    <row r="91" spans="2:35" customFormat="1">
      <c r="B91" s="53" t="str">
        <f>IF('2-定性盤查'!A90&lt;&gt;"",'2-定性盤查'!A90,"")</f>
        <v/>
      </c>
      <c r="C91" s="53" t="str">
        <f>IF('2-定性盤查'!C90&lt;&gt;"",'2-定性盤查'!C90,"")</f>
        <v/>
      </c>
      <c r="D91" s="53" t="str">
        <f>IF('2-定性盤查'!D90&lt;&gt;"",'2-定性盤查'!D90,"")</f>
        <v/>
      </c>
      <c r="E91" s="174"/>
      <c r="F91" s="174"/>
      <c r="G91" s="174"/>
      <c r="H91" s="55" t="str">
        <f>IF('3-定量盤查'!I94&lt;&gt;"",'3-定量盤查'!I94,"")</f>
        <v/>
      </c>
      <c r="I91" s="134" t="str">
        <f>'3-定量盤查'!N95</f>
        <v/>
      </c>
      <c r="J91" s="174"/>
      <c r="K91" s="174"/>
      <c r="L91" s="174"/>
      <c r="M91" s="135">
        <f t="shared" si="47"/>
        <v>0</v>
      </c>
      <c r="N91" s="136">
        <f t="shared" si="48"/>
        <v>0</v>
      </c>
      <c r="O91" s="55" t="str">
        <f>IF('3-定量盤查'!O94&lt;&gt;"",'3-定量盤查'!O94,"")</f>
        <v/>
      </c>
      <c r="P91" s="137" t="str">
        <f>IF(E91&lt;&gt;"",IF(J91&lt;&gt;"",IF('3-定量盤查'!T94&lt;&gt;"",'3-定量盤查'!T94,0),""),"")</f>
        <v/>
      </c>
      <c r="Q91" s="174"/>
      <c r="R91" s="174"/>
      <c r="S91" s="174"/>
      <c r="T91" s="135">
        <f t="shared" si="49"/>
        <v>0</v>
      </c>
      <c r="U91" s="138">
        <f t="shared" si="50"/>
        <v>0</v>
      </c>
      <c r="V91" s="55" t="str">
        <f>IF('3-定量盤查'!U94&lt;&gt;"",'3-定量盤查'!U94,"")</f>
        <v/>
      </c>
      <c r="W91" s="137" t="str">
        <f>IF(E91&lt;&gt;"",IF(J91&lt;&gt;"",IF('3-定量盤查'!Z94&lt;&gt;"",'3-定量盤查'!Z94,0),""),"")</f>
        <v/>
      </c>
      <c r="X91" s="174"/>
      <c r="Y91" s="174"/>
      <c r="Z91" s="174"/>
      <c r="AA91" s="135">
        <f t="shared" si="51"/>
        <v>0</v>
      </c>
      <c r="AB91" s="138">
        <f t="shared" si="55"/>
        <v>0</v>
      </c>
      <c r="AC91" s="138" t="str">
        <f t="shared" si="56"/>
        <v/>
      </c>
      <c r="AD91" s="138" t="str">
        <f t="shared" si="57"/>
        <v/>
      </c>
      <c r="AE91" s="144" t="str">
        <f t="shared" si="58"/>
        <v/>
      </c>
      <c r="AF91" s="144" t="str">
        <f t="shared" si="59"/>
        <v/>
      </c>
      <c r="AG91" s="144" t="str">
        <f t="shared" si="52"/>
        <v/>
      </c>
      <c r="AH91" s="144" t="str">
        <f t="shared" si="53"/>
        <v/>
      </c>
      <c r="AI91" s="144" t="str">
        <f t="shared" si="54"/>
        <v/>
      </c>
    </row>
    <row r="92" spans="2:35" customFormat="1">
      <c r="B92" s="53" t="str">
        <f>IF('2-定性盤查'!A91&lt;&gt;"",'2-定性盤查'!A91,"")</f>
        <v/>
      </c>
      <c r="C92" s="53" t="str">
        <f>IF('2-定性盤查'!C91&lt;&gt;"",'2-定性盤查'!C91,"")</f>
        <v/>
      </c>
      <c r="D92" s="53" t="str">
        <f>IF('2-定性盤查'!D91&lt;&gt;"",'2-定性盤查'!D91,"")</f>
        <v/>
      </c>
      <c r="E92" s="174"/>
      <c r="F92" s="174"/>
      <c r="G92" s="174"/>
      <c r="H92" s="55" t="str">
        <f>IF('3-定量盤查'!I95&lt;&gt;"",'3-定量盤查'!I95,"")</f>
        <v/>
      </c>
      <c r="I92" s="134" t="str">
        <f>'3-定量盤查'!N96</f>
        <v/>
      </c>
      <c r="J92" s="174"/>
      <c r="K92" s="174"/>
      <c r="L92" s="174"/>
      <c r="M92" s="135">
        <f t="shared" si="47"/>
        <v>0</v>
      </c>
      <c r="N92" s="136">
        <f t="shared" si="48"/>
        <v>0</v>
      </c>
      <c r="O92" s="55" t="str">
        <f>IF('3-定量盤查'!O95&lt;&gt;"",'3-定量盤查'!O95,"")</f>
        <v/>
      </c>
      <c r="P92" s="137" t="str">
        <f>IF(E92&lt;&gt;"",IF(J92&lt;&gt;"",IF('3-定量盤查'!T95&lt;&gt;"",'3-定量盤查'!T95,0),""),"")</f>
        <v/>
      </c>
      <c r="Q92" s="174"/>
      <c r="R92" s="174"/>
      <c r="S92" s="174"/>
      <c r="T92" s="135">
        <f t="shared" si="49"/>
        <v>0</v>
      </c>
      <c r="U92" s="138">
        <f t="shared" si="50"/>
        <v>0</v>
      </c>
      <c r="V92" s="55" t="str">
        <f>IF('3-定量盤查'!U95&lt;&gt;"",'3-定量盤查'!U95,"")</f>
        <v/>
      </c>
      <c r="W92" s="137" t="str">
        <f>IF(E92&lt;&gt;"",IF(J92&lt;&gt;"",IF('3-定量盤查'!Z95&lt;&gt;"",'3-定量盤查'!Z95,0),""),"")</f>
        <v/>
      </c>
      <c r="X92" s="174"/>
      <c r="Y92" s="174"/>
      <c r="Z92" s="174"/>
      <c r="AA92" s="135">
        <f t="shared" si="51"/>
        <v>0</v>
      </c>
      <c r="AB92" s="138">
        <f t="shared" si="55"/>
        <v>0</v>
      </c>
      <c r="AC92" s="138" t="str">
        <f t="shared" si="56"/>
        <v/>
      </c>
      <c r="AD92" s="138" t="str">
        <f t="shared" si="57"/>
        <v/>
      </c>
      <c r="AE92" s="144" t="str">
        <f t="shared" si="58"/>
        <v/>
      </c>
      <c r="AF92" s="144" t="str">
        <f t="shared" si="59"/>
        <v/>
      </c>
      <c r="AG92" s="144" t="str">
        <f t="shared" si="52"/>
        <v/>
      </c>
      <c r="AH92" s="144" t="str">
        <f t="shared" si="53"/>
        <v/>
      </c>
      <c r="AI92" s="144" t="str">
        <f t="shared" si="54"/>
        <v/>
      </c>
    </row>
    <row r="93" spans="2:35" customFormat="1">
      <c r="B93" s="53" t="str">
        <f>IF('2-定性盤查'!A92&lt;&gt;"",'2-定性盤查'!A92,"")</f>
        <v/>
      </c>
      <c r="C93" s="53" t="str">
        <f>IF('2-定性盤查'!C92&lt;&gt;"",'2-定性盤查'!C92,"")</f>
        <v/>
      </c>
      <c r="D93" s="53" t="str">
        <f>IF('2-定性盤查'!D92&lt;&gt;"",'2-定性盤查'!D92,"")</f>
        <v/>
      </c>
      <c r="E93" s="174"/>
      <c r="F93" s="174"/>
      <c r="G93" s="174"/>
      <c r="H93" s="55" t="str">
        <f>IF('3-定量盤查'!I96&lt;&gt;"",'3-定量盤查'!I96,"")</f>
        <v/>
      </c>
      <c r="I93" s="134" t="str">
        <f>'3-定量盤查'!N97</f>
        <v/>
      </c>
      <c r="J93" s="174"/>
      <c r="K93" s="174"/>
      <c r="L93" s="174"/>
      <c r="M93" s="135">
        <f t="shared" si="47"/>
        <v>0</v>
      </c>
      <c r="N93" s="136">
        <f t="shared" si="48"/>
        <v>0</v>
      </c>
      <c r="O93" s="55" t="str">
        <f>IF('3-定量盤查'!O96&lt;&gt;"",'3-定量盤查'!O96,"")</f>
        <v/>
      </c>
      <c r="P93" s="137" t="str">
        <f>IF(E93&lt;&gt;"",IF(J93&lt;&gt;"",IF('3-定量盤查'!T96&lt;&gt;"",'3-定量盤查'!T96,0),""),"")</f>
        <v/>
      </c>
      <c r="Q93" s="174"/>
      <c r="R93" s="174"/>
      <c r="S93" s="174"/>
      <c r="T93" s="135">
        <f t="shared" si="49"/>
        <v>0</v>
      </c>
      <c r="U93" s="138">
        <f t="shared" si="50"/>
        <v>0</v>
      </c>
      <c r="V93" s="55" t="str">
        <f>IF('3-定量盤查'!U96&lt;&gt;"",'3-定量盤查'!U96,"")</f>
        <v/>
      </c>
      <c r="W93" s="137" t="str">
        <f>IF(E93&lt;&gt;"",IF(J93&lt;&gt;"",IF('3-定量盤查'!Z96&lt;&gt;"",'3-定量盤查'!Z96,0),""),"")</f>
        <v/>
      </c>
      <c r="X93" s="174"/>
      <c r="Y93" s="174"/>
      <c r="Z93" s="174"/>
      <c r="AA93" s="135">
        <f t="shared" si="51"/>
        <v>0</v>
      </c>
      <c r="AB93" s="138">
        <f t="shared" si="55"/>
        <v>0</v>
      </c>
      <c r="AC93" s="138" t="str">
        <f t="shared" si="56"/>
        <v/>
      </c>
      <c r="AD93" s="138" t="str">
        <f t="shared" si="57"/>
        <v/>
      </c>
      <c r="AE93" s="144" t="str">
        <f t="shared" si="58"/>
        <v/>
      </c>
      <c r="AF93" s="144" t="str">
        <f t="shared" si="59"/>
        <v/>
      </c>
      <c r="AG93" s="144" t="str">
        <f t="shared" si="52"/>
        <v/>
      </c>
      <c r="AH93" s="144" t="str">
        <f t="shared" si="53"/>
        <v/>
      </c>
      <c r="AI93" s="144" t="str">
        <f t="shared" si="54"/>
        <v/>
      </c>
    </row>
    <row r="94" spans="2:35" customFormat="1">
      <c r="B94" s="53" t="str">
        <f>IF('2-定性盤查'!A93&lt;&gt;"",'2-定性盤查'!A93,"")</f>
        <v/>
      </c>
      <c r="C94" s="53" t="str">
        <f>IF('2-定性盤查'!C93&lt;&gt;"",'2-定性盤查'!C93,"")</f>
        <v/>
      </c>
      <c r="D94" s="53" t="str">
        <f>IF('2-定性盤查'!D93&lt;&gt;"",'2-定性盤查'!D93,"")</f>
        <v/>
      </c>
      <c r="E94" s="174"/>
      <c r="F94" s="174"/>
      <c r="G94" s="174"/>
      <c r="H94" s="55" t="str">
        <f>IF('3-定量盤查'!I97&lt;&gt;"",'3-定量盤查'!I97,"")</f>
        <v/>
      </c>
      <c r="I94" s="134" t="str">
        <f>'3-定量盤查'!N98</f>
        <v/>
      </c>
      <c r="J94" s="174"/>
      <c r="K94" s="174"/>
      <c r="L94" s="174"/>
      <c r="M94" s="135">
        <f t="shared" si="47"/>
        <v>0</v>
      </c>
      <c r="N94" s="136">
        <f t="shared" si="48"/>
        <v>0</v>
      </c>
      <c r="O94" s="55" t="str">
        <f>IF('3-定量盤查'!O97&lt;&gt;"",'3-定量盤查'!O97,"")</f>
        <v/>
      </c>
      <c r="P94" s="137" t="str">
        <f>IF(E94&lt;&gt;"",IF(J94&lt;&gt;"",IF('3-定量盤查'!T97&lt;&gt;"",'3-定量盤查'!T97,0),""),"")</f>
        <v/>
      </c>
      <c r="Q94" s="174"/>
      <c r="R94" s="174"/>
      <c r="S94" s="174"/>
      <c r="T94" s="135">
        <f t="shared" si="49"/>
        <v>0</v>
      </c>
      <c r="U94" s="138">
        <f t="shared" si="50"/>
        <v>0</v>
      </c>
      <c r="V94" s="55" t="str">
        <f>IF('3-定量盤查'!U97&lt;&gt;"",'3-定量盤查'!U97,"")</f>
        <v/>
      </c>
      <c r="W94" s="137" t="str">
        <f>IF(E94&lt;&gt;"",IF(J94&lt;&gt;"",IF('3-定量盤查'!Z97&lt;&gt;"",'3-定量盤查'!Z97,0),""),"")</f>
        <v/>
      </c>
      <c r="X94" s="174"/>
      <c r="Y94" s="174"/>
      <c r="Z94" s="174"/>
      <c r="AA94" s="135">
        <f t="shared" si="51"/>
        <v>0</v>
      </c>
      <c r="AB94" s="138">
        <f t="shared" si="55"/>
        <v>0</v>
      </c>
      <c r="AC94" s="138" t="str">
        <f t="shared" si="56"/>
        <v/>
      </c>
      <c r="AD94" s="138" t="str">
        <f t="shared" si="57"/>
        <v/>
      </c>
      <c r="AE94" s="144" t="str">
        <f t="shared" si="58"/>
        <v/>
      </c>
      <c r="AF94" s="144" t="str">
        <f t="shared" si="59"/>
        <v/>
      </c>
      <c r="AG94" s="144" t="str">
        <f t="shared" si="52"/>
        <v/>
      </c>
      <c r="AH94" s="144" t="str">
        <f t="shared" si="53"/>
        <v/>
      </c>
      <c r="AI94" s="144" t="str">
        <f t="shared" si="54"/>
        <v/>
      </c>
    </row>
    <row r="95" spans="2:35" customFormat="1">
      <c r="B95" s="53" t="str">
        <f>IF('2-定性盤查'!A94&lt;&gt;"",'2-定性盤查'!A94,"")</f>
        <v/>
      </c>
      <c r="C95" s="53" t="str">
        <f>IF('2-定性盤查'!C94&lt;&gt;"",'2-定性盤查'!C94,"")</f>
        <v/>
      </c>
      <c r="D95" s="53" t="str">
        <f>IF('2-定性盤查'!D94&lt;&gt;"",'2-定性盤查'!D94,"")</f>
        <v/>
      </c>
      <c r="E95" s="174"/>
      <c r="F95" s="174"/>
      <c r="G95" s="174"/>
      <c r="H95" s="55" t="str">
        <f>IF('3-定量盤查'!I98&lt;&gt;"",'3-定量盤查'!I98,"")</f>
        <v/>
      </c>
      <c r="I95" s="134" t="str">
        <f>'3-定量盤查'!N99</f>
        <v/>
      </c>
      <c r="J95" s="174"/>
      <c r="K95" s="174"/>
      <c r="L95" s="174"/>
      <c r="M95" s="135">
        <f t="shared" si="47"/>
        <v>0</v>
      </c>
      <c r="N95" s="136">
        <f t="shared" si="48"/>
        <v>0</v>
      </c>
      <c r="O95" s="55" t="str">
        <f>IF('3-定量盤查'!O98&lt;&gt;"",'3-定量盤查'!O98,"")</f>
        <v/>
      </c>
      <c r="P95" s="137" t="str">
        <f>IF(E95&lt;&gt;"",IF(J95&lt;&gt;"",IF('3-定量盤查'!T98&lt;&gt;"",'3-定量盤查'!T98,0),""),"")</f>
        <v/>
      </c>
      <c r="Q95" s="174"/>
      <c r="R95" s="174"/>
      <c r="S95" s="174"/>
      <c r="T95" s="135">
        <f t="shared" si="49"/>
        <v>0</v>
      </c>
      <c r="U95" s="138">
        <f t="shared" si="50"/>
        <v>0</v>
      </c>
      <c r="V95" s="55" t="str">
        <f>IF('3-定量盤查'!U98&lt;&gt;"",'3-定量盤查'!U98,"")</f>
        <v/>
      </c>
      <c r="W95" s="137" t="str">
        <f>IF(E95&lt;&gt;"",IF(J95&lt;&gt;"",IF('3-定量盤查'!Z98&lt;&gt;"",'3-定量盤查'!Z98,0),""),"")</f>
        <v/>
      </c>
      <c r="X95" s="174"/>
      <c r="Y95" s="174"/>
      <c r="Z95" s="174"/>
      <c r="AA95" s="135">
        <f t="shared" si="51"/>
        <v>0</v>
      </c>
      <c r="AB95" s="138">
        <f t="shared" si="55"/>
        <v>0</v>
      </c>
      <c r="AC95" s="138" t="str">
        <f t="shared" si="56"/>
        <v/>
      </c>
      <c r="AD95" s="138" t="str">
        <f t="shared" si="57"/>
        <v/>
      </c>
      <c r="AE95" s="144" t="str">
        <f t="shared" si="58"/>
        <v/>
      </c>
      <c r="AF95" s="144" t="str">
        <f t="shared" si="59"/>
        <v/>
      </c>
      <c r="AG95" s="144" t="str">
        <f t="shared" si="52"/>
        <v/>
      </c>
      <c r="AH95" s="144" t="str">
        <f t="shared" si="53"/>
        <v/>
      </c>
      <c r="AI95" s="144" t="str">
        <f t="shared" si="54"/>
        <v/>
      </c>
    </row>
    <row r="96" spans="2:35" customFormat="1">
      <c r="B96" s="53" t="str">
        <f>IF('2-定性盤查'!A95&lt;&gt;"",'2-定性盤查'!A95,"")</f>
        <v/>
      </c>
      <c r="C96" s="53" t="str">
        <f>IF('2-定性盤查'!C95&lt;&gt;"",'2-定性盤查'!C95,"")</f>
        <v/>
      </c>
      <c r="D96" s="53" t="str">
        <f>IF('2-定性盤查'!D95&lt;&gt;"",'2-定性盤查'!D95,"")</f>
        <v/>
      </c>
      <c r="E96" s="174"/>
      <c r="F96" s="174"/>
      <c r="G96" s="174"/>
      <c r="H96" s="55" t="str">
        <f>IF('3-定量盤查'!I99&lt;&gt;"",'3-定量盤查'!I99,"")</f>
        <v/>
      </c>
      <c r="I96" s="134" t="str">
        <f>'3-定量盤查'!N100</f>
        <v/>
      </c>
      <c r="J96" s="174"/>
      <c r="K96" s="174"/>
      <c r="L96" s="174"/>
      <c r="M96" s="135">
        <f t="shared" si="47"/>
        <v>0</v>
      </c>
      <c r="N96" s="136">
        <f t="shared" si="48"/>
        <v>0</v>
      </c>
      <c r="O96" s="55" t="str">
        <f>IF('3-定量盤查'!O99&lt;&gt;"",'3-定量盤查'!O99,"")</f>
        <v/>
      </c>
      <c r="P96" s="137" t="str">
        <f>IF(E96&lt;&gt;"",IF(J96&lt;&gt;"",IF('3-定量盤查'!T99&lt;&gt;"",'3-定量盤查'!T99,0),""),"")</f>
        <v/>
      </c>
      <c r="Q96" s="174"/>
      <c r="R96" s="174"/>
      <c r="S96" s="174"/>
      <c r="T96" s="135">
        <f t="shared" si="49"/>
        <v>0</v>
      </c>
      <c r="U96" s="138">
        <f t="shared" si="50"/>
        <v>0</v>
      </c>
      <c r="V96" s="55" t="str">
        <f>IF('3-定量盤查'!U99&lt;&gt;"",'3-定量盤查'!U99,"")</f>
        <v/>
      </c>
      <c r="W96" s="137" t="str">
        <f>IF(E96&lt;&gt;"",IF(J96&lt;&gt;"",IF('3-定量盤查'!Z99&lt;&gt;"",'3-定量盤查'!Z99,0),""),"")</f>
        <v/>
      </c>
      <c r="X96" s="174"/>
      <c r="Y96" s="174"/>
      <c r="Z96" s="174"/>
      <c r="AA96" s="135">
        <f t="shared" si="51"/>
        <v>0</v>
      </c>
      <c r="AB96" s="138">
        <f t="shared" si="55"/>
        <v>0</v>
      </c>
      <c r="AC96" s="138" t="str">
        <f t="shared" si="56"/>
        <v/>
      </c>
      <c r="AD96" s="138" t="str">
        <f t="shared" si="57"/>
        <v/>
      </c>
      <c r="AE96" s="144" t="str">
        <f t="shared" si="58"/>
        <v/>
      </c>
      <c r="AF96" s="144" t="str">
        <f t="shared" si="59"/>
        <v/>
      </c>
      <c r="AG96" s="144" t="str">
        <f t="shared" si="52"/>
        <v/>
      </c>
      <c r="AH96" s="144" t="str">
        <f t="shared" si="53"/>
        <v/>
      </c>
      <c r="AI96" s="144" t="str">
        <f t="shared" si="54"/>
        <v/>
      </c>
    </row>
    <row r="97" spans="2:35" customFormat="1">
      <c r="B97" s="53" t="str">
        <f>IF('2-定性盤查'!A96&lt;&gt;"",'2-定性盤查'!A96,"")</f>
        <v/>
      </c>
      <c r="C97" s="53" t="str">
        <f>IF('2-定性盤查'!C96&lt;&gt;"",'2-定性盤查'!C96,"")</f>
        <v/>
      </c>
      <c r="D97" s="53" t="str">
        <f>IF('2-定性盤查'!D96&lt;&gt;"",'2-定性盤查'!D96,"")</f>
        <v/>
      </c>
      <c r="E97" s="174"/>
      <c r="F97" s="174"/>
      <c r="G97" s="174"/>
      <c r="H97" s="55" t="str">
        <f>IF('3-定量盤查'!I100&lt;&gt;"",'3-定量盤查'!I100,"")</f>
        <v/>
      </c>
      <c r="I97" s="134" t="str">
        <f>'3-定量盤查'!N101</f>
        <v/>
      </c>
      <c r="J97" s="174"/>
      <c r="K97" s="174"/>
      <c r="L97" s="174"/>
      <c r="M97" s="135">
        <f t="shared" si="47"/>
        <v>0</v>
      </c>
      <c r="N97" s="136">
        <f t="shared" si="48"/>
        <v>0</v>
      </c>
      <c r="O97" s="55" t="str">
        <f>IF('3-定量盤查'!O100&lt;&gt;"",'3-定量盤查'!O100,"")</f>
        <v/>
      </c>
      <c r="P97" s="137" t="str">
        <f>IF(E97&lt;&gt;"",IF(J97&lt;&gt;"",IF('3-定量盤查'!T100&lt;&gt;"",'3-定量盤查'!T100,0),""),"")</f>
        <v/>
      </c>
      <c r="Q97" s="174"/>
      <c r="R97" s="174"/>
      <c r="S97" s="174"/>
      <c r="T97" s="135">
        <f t="shared" si="49"/>
        <v>0</v>
      </c>
      <c r="U97" s="138">
        <f t="shared" si="50"/>
        <v>0</v>
      </c>
      <c r="V97" s="55" t="str">
        <f>IF('3-定量盤查'!U100&lt;&gt;"",'3-定量盤查'!U100,"")</f>
        <v/>
      </c>
      <c r="W97" s="137" t="str">
        <f>IF(E97&lt;&gt;"",IF(J97&lt;&gt;"",IF('3-定量盤查'!Z100&lt;&gt;"",'3-定量盤查'!Z100,0),""),"")</f>
        <v/>
      </c>
      <c r="X97" s="174"/>
      <c r="Y97" s="174"/>
      <c r="Z97" s="174"/>
      <c r="AA97" s="135">
        <f t="shared" si="51"/>
        <v>0</v>
      </c>
      <c r="AB97" s="138">
        <f t="shared" si="55"/>
        <v>0</v>
      </c>
      <c r="AC97" s="138" t="str">
        <f t="shared" si="56"/>
        <v/>
      </c>
      <c r="AD97" s="138" t="str">
        <f t="shared" si="57"/>
        <v/>
      </c>
      <c r="AE97" s="144" t="str">
        <f t="shared" si="58"/>
        <v/>
      </c>
      <c r="AF97" s="144" t="str">
        <f t="shared" si="59"/>
        <v/>
      </c>
      <c r="AG97" s="144" t="str">
        <f t="shared" si="52"/>
        <v/>
      </c>
      <c r="AH97" s="144" t="str">
        <f t="shared" si="53"/>
        <v/>
      </c>
      <c r="AI97" s="144" t="str">
        <f t="shared" si="54"/>
        <v/>
      </c>
    </row>
    <row r="98" spans="2:35" customFormat="1">
      <c r="B98" s="53" t="str">
        <f>IF('2-定性盤查'!A97&lt;&gt;"",'2-定性盤查'!A97,"")</f>
        <v/>
      </c>
      <c r="C98" s="53" t="str">
        <f>IF('2-定性盤查'!C97&lt;&gt;"",'2-定性盤查'!C97,"")</f>
        <v/>
      </c>
      <c r="D98" s="53" t="str">
        <f>IF('2-定性盤查'!D97&lt;&gt;"",'2-定性盤查'!D97,"")</f>
        <v/>
      </c>
      <c r="E98" s="174"/>
      <c r="F98" s="174"/>
      <c r="G98" s="174"/>
      <c r="H98" s="55" t="str">
        <f>IF('3-定量盤查'!I101&lt;&gt;"",'3-定量盤查'!I101,"")</f>
        <v/>
      </c>
      <c r="I98" s="134" t="str">
        <f>'3-定量盤查'!N102</f>
        <v/>
      </c>
      <c r="J98" s="174"/>
      <c r="K98" s="174"/>
      <c r="L98" s="174"/>
      <c r="M98" s="135">
        <f t="shared" si="47"/>
        <v>0</v>
      </c>
      <c r="N98" s="136">
        <f t="shared" si="48"/>
        <v>0</v>
      </c>
      <c r="O98" s="55" t="str">
        <f>IF('3-定量盤查'!O101&lt;&gt;"",'3-定量盤查'!O101,"")</f>
        <v/>
      </c>
      <c r="P98" s="137" t="str">
        <f>IF(E98&lt;&gt;"",IF(J98&lt;&gt;"",IF('3-定量盤查'!T101&lt;&gt;"",'3-定量盤查'!T101,0),""),"")</f>
        <v/>
      </c>
      <c r="Q98" s="174"/>
      <c r="R98" s="174"/>
      <c r="S98" s="174"/>
      <c r="T98" s="135">
        <f t="shared" si="49"/>
        <v>0</v>
      </c>
      <c r="U98" s="138">
        <f t="shared" si="50"/>
        <v>0</v>
      </c>
      <c r="V98" s="55" t="str">
        <f>IF('3-定量盤查'!U101&lt;&gt;"",'3-定量盤查'!U101,"")</f>
        <v/>
      </c>
      <c r="W98" s="137" t="str">
        <f>IF(E98&lt;&gt;"",IF(J98&lt;&gt;"",IF('3-定量盤查'!Z101&lt;&gt;"",'3-定量盤查'!Z101,0),""),"")</f>
        <v/>
      </c>
      <c r="X98" s="174"/>
      <c r="Y98" s="174"/>
      <c r="Z98" s="174"/>
      <c r="AA98" s="135">
        <f t="shared" si="51"/>
        <v>0</v>
      </c>
      <c r="AB98" s="138">
        <f t="shared" si="55"/>
        <v>0</v>
      </c>
      <c r="AC98" s="138" t="str">
        <f t="shared" si="56"/>
        <v/>
      </c>
      <c r="AD98" s="138" t="str">
        <f t="shared" si="57"/>
        <v/>
      </c>
      <c r="AE98" s="144" t="str">
        <f t="shared" si="58"/>
        <v/>
      </c>
      <c r="AF98" s="144" t="str">
        <f t="shared" si="59"/>
        <v/>
      </c>
      <c r="AG98" s="144" t="str">
        <f t="shared" si="52"/>
        <v/>
      </c>
      <c r="AH98" s="144" t="str">
        <f t="shared" si="53"/>
        <v/>
      </c>
      <c r="AI98" s="144" t="str">
        <f t="shared" si="54"/>
        <v/>
      </c>
    </row>
    <row r="99" spans="2:35" customFormat="1">
      <c r="B99" s="53" t="str">
        <f>IF('2-定性盤查'!A98&lt;&gt;"",'2-定性盤查'!A98,"")</f>
        <v/>
      </c>
      <c r="C99" s="53" t="str">
        <f>IF('2-定性盤查'!C98&lt;&gt;"",'2-定性盤查'!C98,"")</f>
        <v/>
      </c>
      <c r="D99" s="53" t="str">
        <f>IF('2-定性盤查'!D98&lt;&gt;"",'2-定性盤查'!D98,"")</f>
        <v/>
      </c>
      <c r="E99" s="174"/>
      <c r="F99" s="174"/>
      <c r="G99" s="174"/>
      <c r="H99" s="55" t="str">
        <f>IF('3-定量盤查'!I102&lt;&gt;"",'3-定量盤查'!I102,"")</f>
        <v/>
      </c>
      <c r="I99" s="134" t="str">
        <f>'3-定量盤查'!N103</f>
        <v/>
      </c>
      <c r="J99" s="174"/>
      <c r="K99" s="174"/>
      <c r="L99" s="174"/>
      <c r="M99" s="135">
        <f t="shared" si="47"/>
        <v>0</v>
      </c>
      <c r="N99" s="136">
        <f t="shared" si="48"/>
        <v>0</v>
      </c>
      <c r="O99" s="55" t="str">
        <f>IF('3-定量盤查'!O102&lt;&gt;"",'3-定量盤查'!O102,"")</f>
        <v/>
      </c>
      <c r="P99" s="137" t="str">
        <f>IF(E99&lt;&gt;"",IF(J99&lt;&gt;"",IF('3-定量盤查'!T102&lt;&gt;"",'3-定量盤查'!T102,0),""),"")</f>
        <v/>
      </c>
      <c r="Q99" s="174"/>
      <c r="R99" s="174"/>
      <c r="S99" s="174"/>
      <c r="T99" s="135">
        <f t="shared" si="49"/>
        <v>0</v>
      </c>
      <c r="U99" s="138">
        <f t="shared" si="50"/>
        <v>0</v>
      </c>
      <c r="V99" s="55" t="str">
        <f>IF('3-定量盤查'!U102&lt;&gt;"",'3-定量盤查'!U102,"")</f>
        <v/>
      </c>
      <c r="W99" s="137" t="str">
        <f>IF(E99&lt;&gt;"",IF(J99&lt;&gt;"",IF('3-定量盤查'!Z102&lt;&gt;"",'3-定量盤查'!Z102,0),""),"")</f>
        <v/>
      </c>
      <c r="X99" s="174"/>
      <c r="Y99" s="174"/>
      <c r="Z99" s="174"/>
      <c r="AA99" s="135">
        <f t="shared" si="51"/>
        <v>0</v>
      </c>
      <c r="AB99" s="138">
        <f t="shared" si="55"/>
        <v>0</v>
      </c>
      <c r="AC99" s="138" t="str">
        <f t="shared" si="56"/>
        <v/>
      </c>
      <c r="AD99" s="138" t="str">
        <f t="shared" si="57"/>
        <v/>
      </c>
      <c r="AE99" s="144" t="str">
        <f t="shared" si="58"/>
        <v/>
      </c>
      <c r="AF99" s="144" t="str">
        <f t="shared" si="59"/>
        <v/>
      </c>
      <c r="AG99" s="144" t="str">
        <f t="shared" si="52"/>
        <v/>
      </c>
      <c r="AH99" s="144" t="str">
        <f t="shared" si="53"/>
        <v/>
      </c>
      <c r="AI99" s="144" t="str">
        <f t="shared" si="54"/>
        <v/>
      </c>
    </row>
    <row r="100" spans="2:35" customFormat="1">
      <c r="B100" s="53" t="str">
        <f>IF('2-定性盤查'!A99&lt;&gt;"",'2-定性盤查'!A99,"")</f>
        <v/>
      </c>
      <c r="C100" s="53" t="str">
        <f>IF('2-定性盤查'!C99&lt;&gt;"",'2-定性盤查'!C99,"")</f>
        <v/>
      </c>
      <c r="D100" s="53" t="str">
        <f>IF('2-定性盤查'!D99&lt;&gt;"",'2-定性盤查'!D99,"")</f>
        <v/>
      </c>
      <c r="E100" s="174"/>
      <c r="F100" s="174"/>
      <c r="G100" s="174"/>
      <c r="H100" s="55" t="str">
        <f>IF('3-定量盤查'!I103&lt;&gt;"",'3-定量盤查'!I103,"")</f>
        <v/>
      </c>
      <c r="I100" s="134" t="str">
        <f>'3-定量盤查'!N104</f>
        <v/>
      </c>
      <c r="J100" s="174"/>
      <c r="K100" s="174"/>
      <c r="L100" s="174"/>
      <c r="M100" s="135">
        <f t="shared" si="47"/>
        <v>0</v>
      </c>
      <c r="N100" s="136">
        <f t="shared" si="48"/>
        <v>0</v>
      </c>
      <c r="O100" s="55" t="str">
        <f>IF('3-定量盤查'!O103&lt;&gt;"",'3-定量盤查'!O103,"")</f>
        <v/>
      </c>
      <c r="P100" s="137" t="str">
        <f>IF(E100&lt;&gt;"",IF(J100&lt;&gt;"",IF('3-定量盤查'!T103&lt;&gt;"",'3-定量盤查'!T103,0),""),"")</f>
        <v/>
      </c>
      <c r="Q100" s="174"/>
      <c r="R100" s="174"/>
      <c r="S100" s="174"/>
      <c r="T100" s="135">
        <f t="shared" si="49"/>
        <v>0</v>
      </c>
      <c r="U100" s="138">
        <f t="shared" si="50"/>
        <v>0</v>
      </c>
      <c r="V100" s="55" t="str">
        <f>IF('3-定量盤查'!U103&lt;&gt;"",'3-定量盤查'!U103,"")</f>
        <v/>
      </c>
      <c r="W100" s="137" t="str">
        <f>IF(E100&lt;&gt;"",IF(J100&lt;&gt;"",IF('3-定量盤查'!Z103&lt;&gt;"",'3-定量盤查'!Z103,0),""),"")</f>
        <v/>
      </c>
      <c r="X100" s="174"/>
      <c r="Y100" s="174"/>
      <c r="Z100" s="174"/>
      <c r="AA100" s="135">
        <f t="shared" si="51"/>
        <v>0</v>
      </c>
      <c r="AB100" s="138">
        <f t="shared" si="55"/>
        <v>0</v>
      </c>
      <c r="AC100" s="138" t="str">
        <f t="shared" si="56"/>
        <v/>
      </c>
      <c r="AD100" s="138" t="str">
        <f t="shared" si="57"/>
        <v/>
      </c>
      <c r="AE100" s="144" t="str">
        <f t="shared" si="58"/>
        <v/>
      </c>
      <c r="AF100" s="144" t="str">
        <f t="shared" si="59"/>
        <v/>
      </c>
      <c r="AG100" s="144" t="str">
        <f t="shared" si="52"/>
        <v/>
      </c>
      <c r="AH100" s="144" t="str">
        <f t="shared" si="53"/>
        <v/>
      </c>
      <c r="AI100" s="144" t="str">
        <f t="shared" si="54"/>
        <v/>
      </c>
    </row>
    <row r="101" spans="2:35" customFormat="1">
      <c r="B101" s="53" t="str">
        <f>IF('2-定性盤查'!A100&lt;&gt;"",'2-定性盤查'!A100,"")</f>
        <v/>
      </c>
      <c r="C101" s="53" t="str">
        <f>IF('2-定性盤查'!C100&lt;&gt;"",'2-定性盤查'!C100,"")</f>
        <v/>
      </c>
      <c r="D101" s="53" t="str">
        <f>IF('2-定性盤查'!D100&lt;&gt;"",'2-定性盤查'!D100,"")</f>
        <v/>
      </c>
      <c r="E101" s="174"/>
      <c r="F101" s="174"/>
      <c r="G101" s="174"/>
      <c r="H101" s="55" t="str">
        <f>IF('3-定量盤查'!I104&lt;&gt;"",'3-定量盤查'!I104,"")</f>
        <v/>
      </c>
      <c r="I101" s="134" t="str">
        <f>'3-定量盤查'!N105</f>
        <v/>
      </c>
      <c r="J101" s="174"/>
      <c r="K101" s="174"/>
      <c r="L101" s="174"/>
      <c r="M101" s="135">
        <f t="shared" si="47"/>
        <v>0</v>
      </c>
      <c r="N101" s="136">
        <f t="shared" si="48"/>
        <v>0</v>
      </c>
      <c r="O101" s="55" t="str">
        <f>IF('3-定量盤查'!O104&lt;&gt;"",'3-定量盤查'!O104,"")</f>
        <v/>
      </c>
      <c r="P101" s="137" t="str">
        <f>IF(E101&lt;&gt;"",IF(J101&lt;&gt;"",IF('3-定量盤查'!T104&lt;&gt;"",'3-定量盤查'!T104,0),""),"")</f>
        <v/>
      </c>
      <c r="Q101" s="174"/>
      <c r="R101" s="174"/>
      <c r="S101" s="174"/>
      <c r="T101" s="135">
        <f t="shared" si="49"/>
        <v>0</v>
      </c>
      <c r="U101" s="138">
        <f t="shared" si="50"/>
        <v>0</v>
      </c>
      <c r="V101" s="55" t="str">
        <f>IF('3-定量盤查'!U104&lt;&gt;"",'3-定量盤查'!U104,"")</f>
        <v/>
      </c>
      <c r="W101" s="137" t="str">
        <f>IF(E101&lt;&gt;"",IF(J101&lt;&gt;"",IF('3-定量盤查'!Z104&lt;&gt;"",'3-定量盤查'!Z104,0),""),"")</f>
        <v/>
      </c>
      <c r="X101" s="174"/>
      <c r="Y101" s="174"/>
      <c r="Z101" s="174"/>
      <c r="AA101" s="135">
        <f t="shared" si="51"/>
        <v>0</v>
      </c>
      <c r="AB101" s="138">
        <f t="shared" si="55"/>
        <v>0</v>
      </c>
      <c r="AC101" s="138" t="str">
        <f t="shared" si="56"/>
        <v/>
      </c>
      <c r="AD101" s="138" t="str">
        <f t="shared" si="57"/>
        <v/>
      </c>
      <c r="AE101" s="144" t="str">
        <f t="shared" si="58"/>
        <v/>
      </c>
      <c r="AF101" s="144" t="str">
        <f t="shared" si="59"/>
        <v/>
      </c>
      <c r="AG101" s="144" t="str">
        <f t="shared" si="52"/>
        <v/>
      </c>
      <c r="AH101" s="144" t="str">
        <f t="shared" si="53"/>
        <v/>
      </c>
      <c r="AI101" s="144" t="str">
        <f t="shared" si="54"/>
        <v/>
      </c>
    </row>
    <row r="102" spans="2:35" customFormat="1">
      <c r="B102" s="53" t="str">
        <f>IF('2-定性盤查'!A101&lt;&gt;"",'2-定性盤查'!A101,"")</f>
        <v/>
      </c>
      <c r="C102" s="53" t="str">
        <f>IF('2-定性盤查'!C101&lt;&gt;"",'2-定性盤查'!C101,"")</f>
        <v/>
      </c>
      <c r="D102" s="53" t="str">
        <f>IF('2-定性盤查'!D101&lt;&gt;"",'2-定性盤查'!D101,"")</f>
        <v/>
      </c>
      <c r="E102" s="174"/>
      <c r="F102" s="174"/>
      <c r="G102" s="174"/>
      <c r="H102" s="55" t="str">
        <f>IF('3-定量盤查'!I105&lt;&gt;"",'3-定量盤查'!I105,"")</f>
        <v/>
      </c>
      <c r="I102" s="134" t="str">
        <f>'3-定量盤查'!N106</f>
        <v/>
      </c>
      <c r="J102" s="174"/>
      <c r="K102" s="174"/>
      <c r="L102" s="174"/>
      <c r="M102" s="135">
        <f t="shared" si="47"/>
        <v>0</v>
      </c>
      <c r="N102" s="136">
        <f t="shared" si="48"/>
        <v>0</v>
      </c>
      <c r="O102" s="55" t="str">
        <f>IF('3-定量盤查'!O105&lt;&gt;"",'3-定量盤查'!O105,"")</f>
        <v/>
      </c>
      <c r="P102" s="137" t="str">
        <f>IF(E102&lt;&gt;"",IF(J102&lt;&gt;"",IF('3-定量盤查'!T105&lt;&gt;"",'3-定量盤查'!T105,0),""),"")</f>
        <v/>
      </c>
      <c r="Q102" s="174"/>
      <c r="R102" s="174"/>
      <c r="S102" s="174"/>
      <c r="T102" s="135">
        <f t="shared" si="49"/>
        <v>0</v>
      </c>
      <c r="U102" s="138">
        <f t="shared" si="50"/>
        <v>0</v>
      </c>
      <c r="V102" s="55" t="str">
        <f>IF('3-定量盤查'!U105&lt;&gt;"",'3-定量盤查'!U105,"")</f>
        <v/>
      </c>
      <c r="W102" s="137" t="str">
        <f>IF(E102&lt;&gt;"",IF(J102&lt;&gt;"",IF('3-定量盤查'!Z105&lt;&gt;"",'3-定量盤查'!Z105,0),""),"")</f>
        <v/>
      </c>
      <c r="X102" s="174"/>
      <c r="Y102" s="174"/>
      <c r="Z102" s="174"/>
      <c r="AA102" s="135">
        <f t="shared" si="51"/>
        <v>0</v>
      </c>
      <c r="AB102" s="138">
        <f t="shared" si="55"/>
        <v>0</v>
      </c>
      <c r="AC102" s="138" t="str">
        <f t="shared" si="56"/>
        <v/>
      </c>
      <c r="AD102" s="138" t="str">
        <f t="shared" si="57"/>
        <v/>
      </c>
      <c r="AE102" s="144" t="str">
        <f t="shared" si="58"/>
        <v/>
      </c>
      <c r="AF102" s="144" t="str">
        <f t="shared" si="59"/>
        <v/>
      </c>
      <c r="AG102" s="144" t="str">
        <f t="shared" si="52"/>
        <v/>
      </c>
      <c r="AH102" s="144" t="str">
        <f t="shared" si="53"/>
        <v/>
      </c>
      <c r="AI102" s="144" t="str">
        <f t="shared" si="54"/>
        <v/>
      </c>
    </row>
    <row r="103" spans="2:35" customFormat="1">
      <c r="B103" s="53" t="str">
        <f>IF('2-定性盤查'!A102&lt;&gt;"",'2-定性盤查'!A102,"")</f>
        <v/>
      </c>
      <c r="C103" s="53" t="str">
        <f>IF('2-定性盤查'!C102&lt;&gt;"",'2-定性盤查'!C102,"")</f>
        <v/>
      </c>
      <c r="D103" s="53" t="str">
        <f>IF('2-定性盤查'!D102&lt;&gt;"",'2-定性盤查'!D102,"")</f>
        <v/>
      </c>
      <c r="E103" s="174"/>
      <c r="F103" s="174"/>
      <c r="G103" s="174"/>
      <c r="H103" s="55" t="str">
        <f>IF('3-定量盤查'!I106&lt;&gt;"",'3-定量盤查'!I106,"")</f>
        <v/>
      </c>
      <c r="I103" s="134" t="str">
        <f>'3-定量盤查'!N107</f>
        <v/>
      </c>
      <c r="J103" s="174"/>
      <c r="K103" s="174"/>
      <c r="L103" s="174"/>
      <c r="M103" s="135">
        <f t="shared" si="47"/>
        <v>0</v>
      </c>
      <c r="N103" s="136">
        <f t="shared" si="48"/>
        <v>0</v>
      </c>
      <c r="O103" s="55" t="str">
        <f>IF('3-定量盤查'!O106&lt;&gt;"",'3-定量盤查'!O106,"")</f>
        <v/>
      </c>
      <c r="P103" s="137" t="str">
        <f>IF(E103&lt;&gt;"",IF(J103&lt;&gt;"",IF('3-定量盤查'!T106&lt;&gt;"",'3-定量盤查'!T106,0),""),"")</f>
        <v/>
      </c>
      <c r="Q103" s="174"/>
      <c r="R103" s="174"/>
      <c r="S103" s="174"/>
      <c r="T103" s="135">
        <f t="shared" si="49"/>
        <v>0</v>
      </c>
      <c r="U103" s="138">
        <f t="shared" si="50"/>
        <v>0</v>
      </c>
      <c r="V103" s="55" t="str">
        <f>IF('3-定量盤查'!U106&lt;&gt;"",'3-定量盤查'!U106,"")</f>
        <v/>
      </c>
      <c r="W103" s="137" t="str">
        <f>IF(E103&lt;&gt;"",IF(J103&lt;&gt;"",IF('3-定量盤查'!Z106&lt;&gt;"",'3-定量盤查'!Z106,0),""),"")</f>
        <v/>
      </c>
      <c r="X103" s="174"/>
      <c r="Y103" s="174"/>
      <c r="Z103" s="174"/>
      <c r="AA103" s="135">
        <f t="shared" si="51"/>
        <v>0</v>
      </c>
      <c r="AB103" s="138">
        <f t="shared" si="55"/>
        <v>0</v>
      </c>
      <c r="AC103" s="138" t="str">
        <f t="shared" si="56"/>
        <v/>
      </c>
      <c r="AD103" s="138" t="str">
        <f t="shared" si="57"/>
        <v/>
      </c>
      <c r="AE103" s="144" t="str">
        <f t="shared" si="58"/>
        <v/>
      </c>
      <c r="AF103" s="144" t="str">
        <f t="shared" si="59"/>
        <v/>
      </c>
      <c r="AG103" s="144" t="str">
        <f t="shared" si="52"/>
        <v/>
      </c>
      <c r="AH103" s="144" t="str">
        <f t="shared" si="53"/>
        <v/>
      </c>
      <c r="AI103" s="144" t="str">
        <f t="shared" si="54"/>
        <v/>
      </c>
    </row>
    <row r="104" spans="2:35" customFormat="1">
      <c r="B104" s="53" t="str">
        <f>IF('2-定性盤查'!A103&lt;&gt;"",'2-定性盤查'!A103,"")</f>
        <v/>
      </c>
      <c r="C104" s="53" t="str">
        <f>IF('2-定性盤查'!C103&lt;&gt;"",'2-定性盤查'!C103,"")</f>
        <v/>
      </c>
      <c r="D104" s="53" t="str">
        <f>IF('2-定性盤查'!D103&lt;&gt;"",'2-定性盤查'!D103,"")</f>
        <v/>
      </c>
      <c r="E104" s="174"/>
      <c r="F104" s="174"/>
      <c r="G104" s="174"/>
      <c r="H104" s="55" t="str">
        <f>IF('3-定量盤查'!I107&lt;&gt;"",'3-定量盤查'!I107,"")</f>
        <v/>
      </c>
      <c r="I104" s="134" t="str">
        <f>'3-定量盤查'!N108</f>
        <v/>
      </c>
      <c r="J104" s="174"/>
      <c r="K104" s="174"/>
      <c r="L104" s="174"/>
      <c r="M104" s="135">
        <f t="shared" si="47"/>
        <v>0</v>
      </c>
      <c r="N104" s="136">
        <f t="shared" si="48"/>
        <v>0</v>
      </c>
      <c r="O104" s="55" t="str">
        <f>IF('3-定量盤查'!O107&lt;&gt;"",'3-定量盤查'!O107,"")</f>
        <v/>
      </c>
      <c r="P104" s="137" t="str">
        <f>IF(E104&lt;&gt;"",IF(J104&lt;&gt;"",IF('3-定量盤查'!T107&lt;&gt;"",'3-定量盤查'!T107,0),""),"")</f>
        <v/>
      </c>
      <c r="Q104" s="174"/>
      <c r="R104" s="174"/>
      <c r="S104" s="174"/>
      <c r="T104" s="135">
        <f t="shared" si="49"/>
        <v>0</v>
      </c>
      <c r="U104" s="138">
        <f t="shared" si="50"/>
        <v>0</v>
      </c>
      <c r="V104" s="55" t="str">
        <f>IF('3-定量盤查'!U107&lt;&gt;"",'3-定量盤查'!U107,"")</f>
        <v/>
      </c>
      <c r="W104" s="137" t="str">
        <f>IF(E104&lt;&gt;"",IF(J104&lt;&gt;"",IF('3-定量盤查'!Z107&lt;&gt;"",'3-定量盤查'!Z107,0),""),"")</f>
        <v/>
      </c>
      <c r="X104" s="174"/>
      <c r="Y104" s="174"/>
      <c r="Z104" s="174"/>
      <c r="AA104" s="135">
        <f t="shared" si="51"/>
        <v>0</v>
      </c>
      <c r="AB104" s="138">
        <f t="shared" si="55"/>
        <v>0</v>
      </c>
      <c r="AC104" s="138" t="str">
        <f t="shared" si="56"/>
        <v/>
      </c>
      <c r="AD104" s="138" t="str">
        <f t="shared" si="57"/>
        <v/>
      </c>
      <c r="AE104" s="144" t="str">
        <f t="shared" si="58"/>
        <v/>
      </c>
      <c r="AF104" s="144" t="str">
        <f t="shared" si="59"/>
        <v/>
      </c>
      <c r="AG104" s="144" t="str">
        <f t="shared" si="52"/>
        <v/>
      </c>
      <c r="AH104" s="144" t="str">
        <f t="shared" si="53"/>
        <v/>
      </c>
      <c r="AI104" s="144" t="str">
        <f t="shared" si="54"/>
        <v/>
      </c>
    </row>
    <row r="105" spans="2:35" customFormat="1">
      <c r="B105" s="53" t="str">
        <f>IF('2-定性盤查'!A104&lt;&gt;"",'2-定性盤查'!A104,"")</f>
        <v/>
      </c>
      <c r="C105" s="53" t="str">
        <f>IF('2-定性盤查'!C104&lt;&gt;"",'2-定性盤查'!C104,"")</f>
        <v/>
      </c>
      <c r="D105" s="53" t="str">
        <f>IF('2-定性盤查'!D104&lt;&gt;"",'2-定性盤查'!D104,"")</f>
        <v/>
      </c>
      <c r="E105" s="174"/>
      <c r="F105" s="174"/>
      <c r="G105" s="174"/>
      <c r="H105" s="55" t="str">
        <f>IF('3-定量盤查'!I108&lt;&gt;"",'3-定量盤查'!I108,"")</f>
        <v/>
      </c>
      <c r="I105" s="134" t="str">
        <f>'3-定量盤查'!N109</f>
        <v/>
      </c>
      <c r="J105" s="174"/>
      <c r="K105" s="174"/>
      <c r="L105" s="174"/>
      <c r="M105" s="135">
        <f t="shared" si="47"/>
        <v>0</v>
      </c>
      <c r="N105" s="136">
        <f t="shared" si="48"/>
        <v>0</v>
      </c>
      <c r="O105" s="55" t="str">
        <f>IF('3-定量盤查'!O108&lt;&gt;"",'3-定量盤查'!O108,"")</f>
        <v/>
      </c>
      <c r="P105" s="137" t="str">
        <f>IF(E105&lt;&gt;"",IF(J105&lt;&gt;"",IF('3-定量盤查'!T108&lt;&gt;"",'3-定量盤查'!T108,0),""),"")</f>
        <v/>
      </c>
      <c r="Q105" s="174"/>
      <c r="R105" s="174"/>
      <c r="S105" s="174"/>
      <c r="T105" s="135">
        <f t="shared" si="49"/>
        <v>0</v>
      </c>
      <c r="U105" s="138">
        <f t="shared" si="50"/>
        <v>0</v>
      </c>
      <c r="V105" s="55" t="str">
        <f>IF('3-定量盤查'!U108&lt;&gt;"",'3-定量盤查'!U108,"")</f>
        <v/>
      </c>
      <c r="W105" s="137" t="str">
        <f>IF(E105&lt;&gt;"",IF(J105&lt;&gt;"",IF('3-定量盤查'!Z108&lt;&gt;"",'3-定量盤查'!Z108,0),""),"")</f>
        <v/>
      </c>
      <c r="X105" s="174"/>
      <c r="Y105" s="174"/>
      <c r="Z105" s="174"/>
      <c r="AA105" s="135">
        <f t="shared" si="51"/>
        <v>0</v>
      </c>
      <c r="AB105" s="138">
        <f t="shared" si="55"/>
        <v>0</v>
      </c>
      <c r="AC105" s="138" t="str">
        <f t="shared" si="56"/>
        <v/>
      </c>
      <c r="AD105" s="138" t="str">
        <f t="shared" si="57"/>
        <v/>
      </c>
      <c r="AE105" s="144" t="str">
        <f t="shared" si="58"/>
        <v/>
      </c>
      <c r="AF105" s="144" t="str">
        <f t="shared" si="59"/>
        <v/>
      </c>
      <c r="AG105" s="144" t="str">
        <f t="shared" si="52"/>
        <v/>
      </c>
      <c r="AH105" s="144" t="str">
        <f t="shared" si="53"/>
        <v/>
      </c>
      <c r="AI105" s="144" t="str">
        <f t="shared" si="54"/>
        <v/>
      </c>
    </row>
    <row r="106" spans="2:35" customFormat="1">
      <c r="B106" s="53" t="str">
        <f>IF('2-定性盤查'!A105&lt;&gt;"",'2-定性盤查'!A105,"")</f>
        <v/>
      </c>
      <c r="C106" s="53" t="str">
        <f>IF('2-定性盤查'!C105&lt;&gt;"",'2-定性盤查'!C105,"")</f>
        <v/>
      </c>
      <c r="D106" s="53" t="str">
        <f>IF('2-定性盤查'!D105&lt;&gt;"",'2-定性盤查'!D105,"")</f>
        <v/>
      </c>
      <c r="E106" s="174"/>
      <c r="F106" s="174"/>
      <c r="G106" s="174"/>
      <c r="H106" s="55" t="str">
        <f>IF('3-定量盤查'!I109&lt;&gt;"",'3-定量盤查'!I109,"")</f>
        <v/>
      </c>
      <c r="I106" s="134" t="str">
        <f>'3-定量盤查'!N110</f>
        <v/>
      </c>
      <c r="J106" s="174"/>
      <c r="K106" s="174"/>
      <c r="L106" s="174"/>
      <c r="M106" s="135">
        <f t="shared" si="47"/>
        <v>0</v>
      </c>
      <c r="N106" s="136">
        <f t="shared" si="48"/>
        <v>0</v>
      </c>
      <c r="O106" s="55" t="str">
        <f>IF('3-定量盤查'!O109&lt;&gt;"",'3-定量盤查'!O109,"")</f>
        <v/>
      </c>
      <c r="P106" s="137" t="str">
        <f>IF(E106&lt;&gt;"",IF(J106&lt;&gt;"",IF('3-定量盤查'!T109&lt;&gt;"",'3-定量盤查'!T109,0),""),"")</f>
        <v/>
      </c>
      <c r="Q106" s="174"/>
      <c r="R106" s="174"/>
      <c r="S106" s="174"/>
      <c r="T106" s="135">
        <f t="shared" si="49"/>
        <v>0</v>
      </c>
      <c r="U106" s="138">
        <f t="shared" si="50"/>
        <v>0</v>
      </c>
      <c r="V106" s="55" t="str">
        <f>IF('3-定量盤查'!U109&lt;&gt;"",'3-定量盤查'!U109,"")</f>
        <v/>
      </c>
      <c r="W106" s="137" t="str">
        <f>IF(E106&lt;&gt;"",IF(J106&lt;&gt;"",IF('3-定量盤查'!Z109&lt;&gt;"",'3-定量盤查'!Z109,0),""),"")</f>
        <v/>
      </c>
      <c r="X106" s="174"/>
      <c r="Y106" s="174"/>
      <c r="Z106" s="174"/>
      <c r="AA106" s="135">
        <f t="shared" si="51"/>
        <v>0</v>
      </c>
      <c r="AB106" s="138">
        <f t="shared" si="55"/>
        <v>0</v>
      </c>
      <c r="AC106" s="138" t="str">
        <f t="shared" si="56"/>
        <v/>
      </c>
      <c r="AD106" s="138" t="str">
        <f t="shared" si="57"/>
        <v/>
      </c>
      <c r="AE106" s="144" t="str">
        <f t="shared" si="58"/>
        <v/>
      </c>
      <c r="AF106" s="144" t="str">
        <f t="shared" si="59"/>
        <v/>
      </c>
      <c r="AG106" s="144" t="str">
        <f t="shared" si="52"/>
        <v/>
      </c>
      <c r="AH106" s="144" t="str">
        <f t="shared" si="53"/>
        <v/>
      </c>
      <c r="AI106" s="144" t="str">
        <f t="shared" si="54"/>
        <v/>
      </c>
    </row>
    <row r="107" spans="2:35" customFormat="1">
      <c r="B107" s="53" t="str">
        <f>IF('2-定性盤查'!A106&lt;&gt;"",'2-定性盤查'!A106,"")</f>
        <v/>
      </c>
      <c r="C107" s="53" t="str">
        <f>IF('2-定性盤查'!C106&lt;&gt;"",'2-定性盤查'!C106,"")</f>
        <v/>
      </c>
      <c r="D107" s="53" t="str">
        <f>IF('2-定性盤查'!D106&lt;&gt;"",'2-定性盤查'!D106,"")</f>
        <v/>
      </c>
      <c r="E107" s="174"/>
      <c r="F107" s="174"/>
      <c r="G107" s="174"/>
      <c r="H107" s="55" t="str">
        <f>IF('3-定量盤查'!I110&lt;&gt;"",'3-定量盤查'!I110,"")</f>
        <v/>
      </c>
      <c r="I107" s="134" t="str">
        <f>'3-定量盤查'!N111</f>
        <v/>
      </c>
      <c r="J107" s="174"/>
      <c r="K107" s="174"/>
      <c r="L107" s="174"/>
      <c r="M107" s="135">
        <f t="shared" si="47"/>
        <v>0</v>
      </c>
      <c r="N107" s="136">
        <f t="shared" si="48"/>
        <v>0</v>
      </c>
      <c r="O107" s="55" t="str">
        <f>IF('3-定量盤查'!O110&lt;&gt;"",'3-定量盤查'!O110,"")</f>
        <v/>
      </c>
      <c r="P107" s="137" t="str">
        <f>IF(E107&lt;&gt;"",IF(J107&lt;&gt;"",IF('3-定量盤查'!T110&lt;&gt;"",'3-定量盤查'!T110,0),""),"")</f>
        <v/>
      </c>
      <c r="Q107" s="174"/>
      <c r="R107" s="174"/>
      <c r="S107" s="174"/>
      <c r="T107" s="135">
        <f t="shared" si="49"/>
        <v>0</v>
      </c>
      <c r="U107" s="138">
        <f t="shared" si="50"/>
        <v>0</v>
      </c>
      <c r="V107" s="55" t="str">
        <f>IF('3-定量盤查'!U110&lt;&gt;"",'3-定量盤查'!U110,"")</f>
        <v/>
      </c>
      <c r="W107" s="137" t="str">
        <f>IF(E107&lt;&gt;"",IF(J107&lt;&gt;"",IF('3-定量盤查'!Z110&lt;&gt;"",'3-定量盤查'!Z110,0),""),"")</f>
        <v/>
      </c>
      <c r="X107" s="174"/>
      <c r="Y107" s="174"/>
      <c r="Z107" s="174"/>
      <c r="AA107" s="135">
        <f t="shared" si="51"/>
        <v>0</v>
      </c>
      <c r="AB107" s="138">
        <f t="shared" si="55"/>
        <v>0</v>
      </c>
      <c r="AC107" s="138" t="str">
        <f t="shared" si="56"/>
        <v/>
      </c>
      <c r="AD107" s="138" t="str">
        <f t="shared" si="57"/>
        <v/>
      </c>
      <c r="AE107" s="144" t="str">
        <f t="shared" si="58"/>
        <v/>
      </c>
      <c r="AF107" s="144" t="str">
        <f t="shared" si="59"/>
        <v/>
      </c>
      <c r="AG107" s="144" t="str">
        <f t="shared" si="52"/>
        <v/>
      </c>
      <c r="AH107" s="144" t="str">
        <f t="shared" si="53"/>
        <v/>
      </c>
      <c r="AI107" s="144" t="str">
        <f t="shared" si="54"/>
        <v/>
      </c>
    </row>
    <row r="108" spans="2:35" customFormat="1">
      <c r="B108" s="53" t="str">
        <f>IF('2-定性盤查'!A107&lt;&gt;"",'2-定性盤查'!A107,"")</f>
        <v/>
      </c>
      <c r="C108" s="53" t="str">
        <f>IF('2-定性盤查'!C107&lt;&gt;"",'2-定性盤查'!C107,"")</f>
        <v/>
      </c>
      <c r="D108" s="53" t="str">
        <f>IF('2-定性盤查'!D107&lt;&gt;"",'2-定性盤查'!D107,"")</f>
        <v/>
      </c>
      <c r="E108" s="174"/>
      <c r="F108" s="174"/>
      <c r="G108" s="174"/>
      <c r="H108" s="55" t="str">
        <f>IF('3-定量盤查'!I111&lt;&gt;"",'3-定量盤查'!I111,"")</f>
        <v/>
      </c>
      <c r="I108" s="134" t="str">
        <f>'3-定量盤查'!N112</f>
        <v/>
      </c>
      <c r="J108" s="174"/>
      <c r="K108" s="174"/>
      <c r="L108" s="174"/>
      <c r="M108" s="135">
        <f t="shared" si="47"/>
        <v>0</v>
      </c>
      <c r="N108" s="136">
        <f t="shared" si="48"/>
        <v>0</v>
      </c>
      <c r="O108" s="55" t="str">
        <f>IF('3-定量盤查'!O111&lt;&gt;"",'3-定量盤查'!O111,"")</f>
        <v/>
      </c>
      <c r="P108" s="137" t="str">
        <f>IF(E108&lt;&gt;"",IF(J108&lt;&gt;"",IF('3-定量盤查'!T111&lt;&gt;"",'3-定量盤查'!T111,0),""),"")</f>
        <v/>
      </c>
      <c r="Q108" s="174"/>
      <c r="R108" s="174"/>
      <c r="S108" s="174"/>
      <c r="T108" s="135">
        <f t="shared" si="49"/>
        <v>0</v>
      </c>
      <c r="U108" s="138">
        <f t="shared" si="50"/>
        <v>0</v>
      </c>
      <c r="V108" s="55" t="str">
        <f>IF('3-定量盤查'!U111&lt;&gt;"",'3-定量盤查'!U111,"")</f>
        <v/>
      </c>
      <c r="W108" s="137" t="str">
        <f>IF(E108&lt;&gt;"",IF(J108&lt;&gt;"",IF('3-定量盤查'!Z111&lt;&gt;"",'3-定量盤查'!Z111,0),""),"")</f>
        <v/>
      </c>
      <c r="X108" s="174"/>
      <c r="Y108" s="174"/>
      <c r="Z108" s="174"/>
      <c r="AA108" s="135">
        <f t="shared" si="51"/>
        <v>0</v>
      </c>
      <c r="AB108" s="138">
        <f t="shared" si="55"/>
        <v>0</v>
      </c>
      <c r="AC108" s="138" t="str">
        <f t="shared" si="56"/>
        <v/>
      </c>
      <c r="AD108" s="138" t="str">
        <f t="shared" si="57"/>
        <v/>
      </c>
      <c r="AE108" s="144" t="str">
        <f t="shared" si="58"/>
        <v/>
      </c>
      <c r="AF108" s="144" t="str">
        <f t="shared" si="59"/>
        <v/>
      </c>
      <c r="AG108" s="144" t="str">
        <f t="shared" si="52"/>
        <v/>
      </c>
      <c r="AH108" s="144" t="str">
        <f t="shared" si="53"/>
        <v/>
      </c>
      <c r="AI108" s="144" t="str">
        <f t="shared" si="54"/>
        <v/>
      </c>
    </row>
    <row r="109" spans="2:35" customFormat="1">
      <c r="B109" s="53" t="str">
        <f>IF('2-定性盤查'!A108&lt;&gt;"",'2-定性盤查'!A108,"")</f>
        <v/>
      </c>
      <c r="C109" s="53" t="str">
        <f>IF('2-定性盤查'!C108&lt;&gt;"",'2-定性盤查'!C108,"")</f>
        <v/>
      </c>
      <c r="D109" s="53" t="str">
        <f>IF('2-定性盤查'!D108&lt;&gt;"",'2-定性盤查'!D108,"")</f>
        <v/>
      </c>
      <c r="E109" s="174"/>
      <c r="F109" s="174"/>
      <c r="G109" s="174"/>
      <c r="H109" s="55" t="str">
        <f>IF('3-定量盤查'!I112&lt;&gt;"",'3-定量盤查'!I112,"")</f>
        <v/>
      </c>
      <c r="I109" s="134" t="str">
        <f>'3-定量盤查'!N113</f>
        <v/>
      </c>
      <c r="J109" s="174"/>
      <c r="K109" s="174"/>
      <c r="L109" s="174"/>
      <c r="M109" s="135">
        <f t="shared" si="47"/>
        <v>0</v>
      </c>
      <c r="N109" s="136">
        <f t="shared" si="48"/>
        <v>0</v>
      </c>
      <c r="O109" s="55" t="str">
        <f>IF('3-定量盤查'!O112&lt;&gt;"",'3-定量盤查'!O112,"")</f>
        <v/>
      </c>
      <c r="P109" s="137" t="str">
        <f>IF(E109&lt;&gt;"",IF(J109&lt;&gt;"",IF('3-定量盤查'!T112&lt;&gt;"",'3-定量盤查'!T112,0),""),"")</f>
        <v/>
      </c>
      <c r="Q109" s="174"/>
      <c r="R109" s="174"/>
      <c r="S109" s="174"/>
      <c r="T109" s="135">
        <f t="shared" si="49"/>
        <v>0</v>
      </c>
      <c r="U109" s="138">
        <f t="shared" si="50"/>
        <v>0</v>
      </c>
      <c r="V109" s="55" t="str">
        <f>IF('3-定量盤查'!U112&lt;&gt;"",'3-定量盤查'!U112,"")</f>
        <v/>
      </c>
      <c r="W109" s="137" t="str">
        <f>IF(E109&lt;&gt;"",IF(J109&lt;&gt;"",IF('3-定量盤查'!Z112&lt;&gt;"",'3-定量盤查'!Z112,0),""),"")</f>
        <v/>
      </c>
      <c r="X109" s="174"/>
      <c r="Y109" s="174"/>
      <c r="Z109" s="174"/>
      <c r="AA109" s="135">
        <f t="shared" si="51"/>
        <v>0</v>
      </c>
      <c r="AB109" s="138">
        <f t="shared" si="55"/>
        <v>0</v>
      </c>
      <c r="AC109" s="138" t="str">
        <f t="shared" si="56"/>
        <v/>
      </c>
      <c r="AD109" s="138" t="str">
        <f t="shared" si="57"/>
        <v/>
      </c>
      <c r="AE109" s="144" t="str">
        <f t="shared" si="58"/>
        <v/>
      </c>
      <c r="AF109" s="144" t="str">
        <f t="shared" si="59"/>
        <v/>
      </c>
      <c r="AG109" s="144" t="str">
        <f t="shared" si="52"/>
        <v/>
      </c>
      <c r="AH109" s="144" t="str">
        <f t="shared" si="53"/>
        <v/>
      </c>
      <c r="AI109" s="144" t="str">
        <f t="shared" si="54"/>
        <v/>
      </c>
    </row>
    <row r="110" spans="2:35" customFormat="1">
      <c r="B110" s="53" t="str">
        <f>IF('2-定性盤查'!A109&lt;&gt;"",'2-定性盤查'!A109,"")</f>
        <v/>
      </c>
      <c r="C110" s="53" t="str">
        <f>IF('2-定性盤查'!C109&lt;&gt;"",'2-定性盤查'!C109,"")</f>
        <v/>
      </c>
      <c r="D110" s="53" t="str">
        <f>IF('2-定性盤查'!D109&lt;&gt;"",'2-定性盤查'!D109,"")</f>
        <v/>
      </c>
      <c r="E110" s="174"/>
      <c r="F110" s="174"/>
      <c r="G110" s="174"/>
      <c r="H110" s="55" t="str">
        <f>IF('3-定量盤查'!I113&lt;&gt;"",'3-定量盤查'!I113,"")</f>
        <v/>
      </c>
      <c r="I110" s="134" t="str">
        <f>'3-定量盤查'!N114</f>
        <v/>
      </c>
      <c r="J110" s="174"/>
      <c r="K110" s="174"/>
      <c r="L110" s="174"/>
      <c r="M110" s="135">
        <f t="shared" si="47"/>
        <v>0</v>
      </c>
      <c r="N110" s="136">
        <f t="shared" si="48"/>
        <v>0</v>
      </c>
      <c r="O110" s="55" t="str">
        <f>IF('3-定量盤查'!O113&lt;&gt;"",'3-定量盤查'!O113,"")</f>
        <v/>
      </c>
      <c r="P110" s="137" t="str">
        <f>IF(E110&lt;&gt;"",IF(J110&lt;&gt;"",IF('3-定量盤查'!T113&lt;&gt;"",'3-定量盤查'!T113,0),""),"")</f>
        <v/>
      </c>
      <c r="Q110" s="174"/>
      <c r="R110" s="174"/>
      <c r="S110" s="174"/>
      <c r="T110" s="135">
        <f t="shared" si="49"/>
        <v>0</v>
      </c>
      <c r="U110" s="138">
        <f t="shared" si="50"/>
        <v>0</v>
      </c>
      <c r="V110" s="55" t="str">
        <f>IF('3-定量盤查'!U113&lt;&gt;"",'3-定量盤查'!U113,"")</f>
        <v/>
      </c>
      <c r="W110" s="137" t="str">
        <f>IF(E110&lt;&gt;"",IF(J110&lt;&gt;"",IF('3-定量盤查'!Z113&lt;&gt;"",'3-定量盤查'!Z113,0),""),"")</f>
        <v/>
      </c>
      <c r="X110" s="174"/>
      <c r="Y110" s="174"/>
      <c r="Z110" s="174"/>
      <c r="AA110" s="135">
        <f t="shared" si="51"/>
        <v>0</v>
      </c>
      <c r="AB110" s="138">
        <f t="shared" si="55"/>
        <v>0</v>
      </c>
      <c r="AC110" s="138" t="str">
        <f t="shared" si="56"/>
        <v/>
      </c>
      <c r="AD110" s="138" t="str">
        <f t="shared" si="57"/>
        <v/>
      </c>
      <c r="AE110" s="144" t="str">
        <f t="shared" si="58"/>
        <v/>
      </c>
      <c r="AF110" s="144" t="str">
        <f t="shared" si="59"/>
        <v/>
      </c>
      <c r="AG110" s="144" t="str">
        <f t="shared" si="52"/>
        <v/>
      </c>
      <c r="AH110" s="144" t="str">
        <f t="shared" si="53"/>
        <v/>
      </c>
      <c r="AI110" s="144" t="str">
        <f t="shared" si="54"/>
        <v/>
      </c>
    </row>
    <row r="111" spans="2:35" customFormat="1">
      <c r="B111" s="53" t="str">
        <f>IF('2-定性盤查'!A110&lt;&gt;"",'2-定性盤查'!A110,"")</f>
        <v/>
      </c>
      <c r="C111" s="53" t="str">
        <f>IF('2-定性盤查'!C110&lt;&gt;"",'2-定性盤查'!C110,"")</f>
        <v/>
      </c>
      <c r="D111" s="53" t="str">
        <f>IF('2-定性盤查'!D110&lt;&gt;"",'2-定性盤查'!D110,"")</f>
        <v/>
      </c>
      <c r="E111" s="174"/>
      <c r="F111" s="174"/>
      <c r="G111" s="174"/>
      <c r="H111" s="55" t="str">
        <f>IF('3-定量盤查'!I114&lt;&gt;"",'3-定量盤查'!I114,"")</f>
        <v/>
      </c>
      <c r="I111" s="134" t="str">
        <f>'3-定量盤查'!N115</f>
        <v/>
      </c>
      <c r="J111" s="174"/>
      <c r="K111" s="174"/>
      <c r="L111" s="174"/>
      <c r="M111" s="135">
        <f t="shared" si="47"/>
        <v>0</v>
      </c>
      <c r="N111" s="136">
        <f t="shared" si="48"/>
        <v>0</v>
      </c>
      <c r="O111" s="55" t="str">
        <f>IF('3-定量盤查'!O114&lt;&gt;"",'3-定量盤查'!O114,"")</f>
        <v/>
      </c>
      <c r="P111" s="137" t="str">
        <f>IF(E111&lt;&gt;"",IF(J111&lt;&gt;"",IF('3-定量盤查'!T114&lt;&gt;"",'3-定量盤查'!T114,0),""),"")</f>
        <v/>
      </c>
      <c r="Q111" s="174"/>
      <c r="R111" s="174"/>
      <c r="S111" s="174"/>
      <c r="T111" s="135">
        <f t="shared" si="49"/>
        <v>0</v>
      </c>
      <c r="U111" s="138">
        <f t="shared" si="50"/>
        <v>0</v>
      </c>
      <c r="V111" s="55" t="str">
        <f>IF('3-定量盤查'!U114&lt;&gt;"",'3-定量盤查'!U114,"")</f>
        <v/>
      </c>
      <c r="W111" s="137" t="str">
        <f>IF(E111&lt;&gt;"",IF(J111&lt;&gt;"",IF('3-定量盤查'!Z114&lt;&gt;"",'3-定量盤查'!Z114,0),""),"")</f>
        <v/>
      </c>
      <c r="X111" s="174"/>
      <c r="Y111" s="174"/>
      <c r="Z111" s="174"/>
      <c r="AA111" s="135">
        <f t="shared" si="51"/>
        <v>0</v>
      </c>
      <c r="AB111" s="138">
        <f t="shared" si="55"/>
        <v>0</v>
      </c>
      <c r="AC111" s="138" t="str">
        <f t="shared" si="56"/>
        <v/>
      </c>
      <c r="AD111" s="138" t="str">
        <f t="shared" si="57"/>
        <v/>
      </c>
      <c r="AE111" s="144" t="str">
        <f t="shared" si="58"/>
        <v/>
      </c>
      <c r="AF111" s="144" t="str">
        <f t="shared" si="59"/>
        <v/>
      </c>
      <c r="AG111" s="144" t="str">
        <f t="shared" si="52"/>
        <v/>
      </c>
      <c r="AH111" s="144" t="str">
        <f t="shared" si="53"/>
        <v/>
      </c>
      <c r="AI111" s="144" t="str">
        <f t="shared" si="54"/>
        <v/>
      </c>
    </row>
    <row r="112" spans="2:35" customFormat="1">
      <c r="B112" s="53" t="str">
        <f>IF('2-定性盤查'!A111&lt;&gt;"",'2-定性盤查'!A111,"")</f>
        <v/>
      </c>
      <c r="C112" s="53" t="str">
        <f>IF('2-定性盤查'!C111&lt;&gt;"",'2-定性盤查'!C111,"")</f>
        <v/>
      </c>
      <c r="D112" s="53" t="str">
        <f>IF('2-定性盤查'!D111&lt;&gt;"",'2-定性盤查'!D111,"")</f>
        <v/>
      </c>
      <c r="E112" s="174"/>
      <c r="F112" s="174"/>
      <c r="G112" s="174"/>
      <c r="H112" s="55" t="str">
        <f>IF('3-定量盤查'!I115&lt;&gt;"",'3-定量盤查'!I115,"")</f>
        <v/>
      </c>
      <c r="I112" s="134" t="str">
        <f>'3-定量盤查'!N116</f>
        <v/>
      </c>
      <c r="J112" s="174"/>
      <c r="K112" s="174"/>
      <c r="L112" s="174"/>
      <c r="M112" s="135">
        <f t="shared" si="47"/>
        <v>0</v>
      </c>
      <c r="N112" s="136">
        <f t="shared" si="48"/>
        <v>0</v>
      </c>
      <c r="O112" s="55" t="str">
        <f>IF('3-定量盤查'!O115&lt;&gt;"",'3-定量盤查'!O115,"")</f>
        <v/>
      </c>
      <c r="P112" s="137" t="str">
        <f>IF(E112&lt;&gt;"",IF(J112&lt;&gt;"",IF('3-定量盤查'!T115&lt;&gt;"",'3-定量盤查'!T115,0),""),"")</f>
        <v/>
      </c>
      <c r="Q112" s="174"/>
      <c r="R112" s="174"/>
      <c r="S112" s="174"/>
      <c r="T112" s="135">
        <f t="shared" si="49"/>
        <v>0</v>
      </c>
      <c r="U112" s="138">
        <f t="shared" si="50"/>
        <v>0</v>
      </c>
      <c r="V112" s="55" t="str">
        <f>IF('3-定量盤查'!U115&lt;&gt;"",'3-定量盤查'!U115,"")</f>
        <v/>
      </c>
      <c r="W112" s="137" t="str">
        <f>IF(E112&lt;&gt;"",IF(J112&lt;&gt;"",IF('3-定量盤查'!Z115&lt;&gt;"",'3-定量盤查'!Z115,0),""),"")</f>
        <v/>
      </c>
      <c r="X112" s="174"/>
      <c r="Y112" s="174"/>
      <c r="Z112" s="174"/>
      <c r="AA112" s="135">
        <f t="shared" si="51"/>
        <v>0</v>
      </c>
      <c r="AB112" s="138">
        <f t="shared" si="55"/>
        <v>0</v>
      </c>
      <c r="AC112" s="138" t="str">
        <f t="shared" si="56"/>
        <v/>
      </c>
      <c r="AD112" s="138" t="str">
        <f t="shared" si="57"/>
        <v/>
      </c>
      <c r="AE112" s="144" t="str">
        <f t="shared" si="58"/>
        <v/>
      </c>
      <c r="AF112" s="144" t="str">
        <f t="shared" si="59"/>
        <v/>
      </c>
      <c r="AG112" s="144" t="str">
        <f t="shared" si="52"/>
        <v/>
      </c>
      <c r="AH112" s="144" t="str">
        <f t="shared" si="53"/>
        <v/>
      </c>
      <c r="AI112" s="144" t="str">
        <f t="shared" si="54"/>
        <v/>
      </c>
    </row>
    <row r="113" spans="2:35" customFormat="1">
      <c r="B113" s="53" t="str">
        <f>IF('2-定性盤查'!A112&lt;&gt;"",'2-定性盤查'!A112,"")</f>
        <v/>
      </c>
      <c r="C113" s="53" t="str">
        <f>IF('2-定性盤查'!C112&lt;&gt;"",'2-定性盤查'!C112,"")</f>
        <v/>
      </c>
      <c r="D113" s="53" t="str">
        <f>IF('2-定性盤查'!D112&lt;&gt;"",'2-定性盤查'!D112,"")</f>
        <v/>
      </c>
      <c r="E113" s="174"/>
      <c r="F113" s="174"/>
      <c r="G113" s="174"/>
      <c r="H113" s="55" t="str">
        <f>IF('3-定量盤查'!I116&lt;&gt;"",'3-定量盤查'!I116,"")</f>
        <v/>
      </c>
      <c r="I113" s="134" t="str">
        <f>'3-定量盤查'!N117</f>
        <v/>
      </c>
      <c r="J113" s="174"/>
      <c r="K113" s="174"/>
      <c r="L113" s="174"/>
      <c r="M113" s="135">
        <f t="shared" si="47"/>
        <v>0</v>
      </c>
      <c r="N113" s="136">
        <f t="shared" si="48"/>
        <v>0</v>
      </c>
      <c r="O113" s="55" t="str">
        <f>IF('3-定量盤查'!O116&lt;&gt;"",'3-定量盤查'!O116,"")</f>
        <v/>
      </c>
      <c r="P113" s="137" t="str">
        <f>IF(E113&lt;&gt;"",IF(J113&lt;&gt;"",IF('3-定量盤查'!T116&lt;&gt;"",'3-定量盤查'!T116,0),""),"")</f>
        <v/>
      </c>
      <c r="Q113" s="174"/>
      <c r="R113" s="174"/>
      <c r="S113" s="174"/>
      <c r="T113" s="135">
        <f t="shared" si="49"/>
        <v>0</v>
      </c>
      <c r="U113" s="138">
        <f t="shared" si="50"/>
        <v>0</v>
      </c>
      <c r="V113" s="55" t="str">
        <f>IF('3-定量盤查'!U116&lt;&gt;"",'3-定量盤查'!U116,"")</f>
        <v/>
      </c>
      <c r="W113" s="137" t="str">
        <f>IF(E113&lt;&gt;"",IF(J113&lt;&gt;"",IF('3-定量盤查'!Z116&lt;&gt;"",'3-定量盤查'!Z116,0),""),"")</f>
        <v/>
      </c>
      <c r="X113" s="174"/>
      <c r="Y113" s="174"/>
      <c r="Z113" s="174"/>
      <c r="AA113" s="135">
        <f t="shared" si="51"/>
        <v>0</v>
      </c>
      <c r="AB113" s="138">
        <f t="shared" si="55"/>
        <v>0</v>
      </c>
      <c r="AC113" s="138" t="str">
        <f t="shared" si="56"/>
        <v/>
      </c>
      <c r="AD113" s="138" t="str">
        <f t="shared" si="57"/>
        <v/>
      </c>
      <c r="AE113" s="144" t="str">
        <f t="shared" si="58"/>
        <v/>
      </c>
      <c r="AF113" s="144" t="str">
        <f t="shared" si="59"/>
        <v/>
      </c>
      <c r="AG113" s="144" t="str">
        <f t="shared" si="52"/>
        <v/>
      </c>
      <c r="AH113" s="144" t="str">
        <f t="shared" si="53"/>
        <v/>
      </c>
      <c r="AI113" s="144" t="str">
        <f t="shared" si="54"/>
        <v/>
      </c>
    </row>
    <row r="114" spans="2:35" customFormat="1">
      <c r="B114" s="53" t="str">
        <f>IF('2-定性盤查'!A113&lt;&gt;"",'2-定性盤查'!A113,"")</f>
        <v/>
      </c>
      <c r="C114" s="53" t="str">
        <f>IF('2-定性盤查'!C113&lt;&gt;"",'2-定性盤查'!C113,"")</f>
        <v/>
      </c>
      <c r="D114" s="53" t="str">
        <f>IF('2-定性盤查'!D113&lt;&gt;"",'2-定性盤查'!D113,"")</f>
        <v/>
      </c>
      <c r="E114" s="174"/>
      <c r="F114" s="174"/>
      <c r="G114" s="174"/>
      <c r="H114" s="55" t="str">
        <f>IF('3-定量盤查'!I117&lt;&gt;"",'3-定量盤查'!I117,"")</f>
        <v/>
      </c>
      <c r="I114" s="134" t="str">
        <f>'3-定量盤查'!N118</f>
        <v/>
      </c>
      <c r="J114" s="174"/>
      <c r="K114" s="174"/>
      <c r="L114" s="174"/>
      <c r="M114" s="135">
        <f t="shared" si="47"/>
        <v>0</v>
      </c>
      <c r="N114" s="136">
        <f t="shared" si="48"/>
        <v>0</v>
      </c>
      <c r="O114" s="55" t="str">
        <f>IF('3-定量盤查'!O117&lt;&gt;"",'3-定量盤查'!O117,"")</f>
        <v/>
      </c>
      <c r="P114" s="137" t="str">
        <f>IF(E114&lt;&gt;"",IF(J114&lt;&gt;"",IF('3-定量盤查'!T117&lt;&gt;"",'3-定量盤查'!T117,0),""),"")</f>
        <v/>
      </c>
      <c r="Q114" s="174"/>
      <c r="R114" s="174"/>
      <c r="S114" s="174"/>
      <c r="T114" s="135">
        <f t="shared" si="49"/>
        <v>0</v>
      </c>
      <c r="U114" s="138">
        <f t="shared" si="50"/>
        <v>0</v>
      </c>
      <c r="V114" s="55" t="str">
        <f>IF('3-定量盤查'!U117&lt;&gt;"",'3-定量盤查'!U117,"")</f>
        <v/>
      </c>
      <c r="W114" s="137" t="str">
        <f>IF(E114&lt;&gt;"",IF(J114&lt;&gt;"",IF('3-定量盤查'!Z117&lt;&gt;"",'3-定量盤查'!Z117,0),""),"")</f>
        <v/>
      </c>
      <c r="X114" s="174"/>
      <c r="Y114" s="174"/>
      <c r="Z114" s="174"/>
      <c r="AA114" s="135">
        <f t="shared" si="51"/>
        <v>0</v>
      </c>
      <c r="AB114" s="138">
        <f t="shared" si="55"/>
        <v>0</v>
      </c>
      <c r="AC114" s="138" t="str">
        <f t="shared" si="56"/>
        <v/>
      </c>
      <c r="AD114" s="138" t="str">
        <f t="shared" si="57"/>
        <v/>
      </c>
      <c r="AE114" s="144" t="str">
        <f t="shared" si="58"/>
        <v/>
      </c>
      <c r="AF114" s="144" t="str">
        <f t="shared" si="59"/>
        <v/>
      </c>
      <c r="AG114" s="144" t="str">
        <f t="shared" si="52"/>
        <v/>
      </c>
      <c r="AH114" s="144" t="str">
        <f t="shared" si="53"/>
        <v/>
      </c>
      <c r="AI114" s="144" t="str">
        <f t="shared" si="54"/>
        <v/>
      </c>
    </row>
    <row r="115" spans="2:35" customFormat="1">
      <c r="B115" s="53" t="str">
        <f>IF('2-定性盤查'!A114&lt;&gt;"",'2-定性盤查'!A114,"")</f>
        <v/>
      </c>
      <c r="C115" s="53" t="str">
        <f>IF('2-定性盤查'!C114&lt;&gt;"",'2-定性盤查'!C114,"")</f>
        <v/>
      </c>
      <c r="D115" s="53" t="str">
        <f>IF('2-定性盤查'!D114&lt;&gt;"",'2-定性盤查'!D114,"")</f>
        <v/>
      </c>
      <c r="E115" s="174"/>
      <c r="F115" s="174"/>
      <c r="G115" s="174"/>
      <c r="H115" s="55" t="str">
        <f>IF('3-定量盤查'!I118&lt;&gt;"",'3-定量盤查'!I118,"")</f>
        <v/>
      </c>
      <c r="I115" s="134" t="str">
        <f>'3-定量盤查'!N119</f>
        <v/>
      </c>
      <c r="J115" s="174"/>
      <c r="K115" s="174"/>
      <c r="L115" s="174"/>
      <c r="M115" s="135">
        <f t="shared" si="47"/>
        <v>0</v>
      </c>
      <c r="N115" s="136">
        <f t="shared" si="48"/>
        <v>0</v>
      </c>
      <c r="O115" s="55" t="str">
        <f>IF('3-定量盤查'!O118&lt;&gt;"",'3-定量盤查'!O118,"")</f>
        <v/>
      </c>
      <c r="P115" s="137" t="str">
        <f>IF(E115&lt;&gt;"",IF(J115&lt;&gt;"",IF('3-定量盤查'!T118&lt;&gt;"",'3-定量盤查'!T118,0),""),"")</f>
        <v/>
      </c>
      <c r="Q115" s="174"/>
      <c r="R115" s="174"/>
      <c r="S115" s="174"/>
      <c r="T115" s="135">
        <f t="shared" si="49"/>
        <v>0</v>
      </c>
      <c r="U115" s="138">
        <f t="shared" si="50"/>
        <v>0</v>
      </c>
      <c r="V115" s="55" t="str">
        <f>IF('3-定量盤查'!U118&lt;&gt;"",'3-定量盤查'!U118,"")</f>
        <v/>
      </c>
      <c r="W115" s="137" t="str">
        <f>IF(E115&lt;&gt;"",IF(J115&lt;&gt;"",IF('3-定量盤查'!Z118&lt;&gt;"",'3-定量盤查'!Z118,0),""),"")</f>
        <v/>
      </c>
      <c r="X115" s="174"/>
      <c r="Y115" s="174"/>
      <c r="Z115" s="174"/>
      <c r="AA115" s="135">
        <f t="shared" si="51"/>
        <v>0</v>
      </c>
      <c r="AB115" s="138">
        <f t="shared" si="55"/>
        <v>0</v>
      </c>
      <c r="AC115" s="138" t="str">
        <f t="shared" si="56"/>
        <v/>
      </c>
      <c r="AD115" s="138" t="str">
        <f t="shared" si="57"/>
        <v/>
      </c>
      <c r="AE115" s="144" t="str">
        <f t="shared" si="58"/>
        <v/>
      </c>
      <c r="AF115" s="144" t="str">
        <f t="shared" si="59"/>
        <v/>
      </c>
      <c r="AG115" s="144" t="str">
        <f t="shared" si="52"/>
        <v/>
      </c>
      <c r="AH115" s="144" t="str">
        <f t="shared" si="53"/>
        <v/>
      </c>
      <c r="AI115" s="144" t="str">
        <f t="shared" si="54"/>
        <v/>
      </c>
    </row>
    <row r="116" spans="2:35" customFormat="1">
      <c r="B116" s="53" t="str">
        <f>IF('2-定性盤查'!A115&lt;&gt;"",'2-定性盤查'!A115,"")</f>
        <v/>
      </c>
      <c r="C116" s="53" t="str">
        <f>IF('2-定性盤查'!C115&lt;&gt;"",'2-定性盤查'!C115,"")</f>
        <v/>
      </c>
      <c r="D116" s="53" t="str">
        <f>IF('2-定性盤查'!D115&lt;&gt;"",'2-定性盤查'!D115,"")</f>
        <v/>
      </c>
      <c r="E116" s="174"/>
      <c r="F116" s="174"/>
      <c r="G116" s="174"/>
      <c r="H116" s="55" t="str">
        <f>IF('3-定量盤查'!I119&lt;&gt;"",'3-定量盤查'!I119,"")</f>
        <v/>
      </c>
      <c r="I116" s="134" t="str">
        <f>'3-定量盤查'!N120</f>
        <v/>
      </c>
      <c r="J116" s="174"/>
      <c r="K116" s="174"/>
      <c r="L116" s="174"/>
      <c r="M116" s="135">
        <f t="shared" si="47"/>
        <v>0</v>
      </c>
      <c r="N116" s="136">
        <f t="shared" si="48"/>
        <v>0</v>
      </c>
      <c r="O116" s="55" t="str">
        <f>IF('3-定量盤查'!O119&lt;&gt;"",'3-定量盤查'!O119,"")</f>
        <v/>
      </c>
      <c r="P116" s="137" t="str">
        <f>IF(E116&lt;&gt;"",IF(J116&lt;&gt;"",IF('3-定量盤查'!T119&lt;&gt;"",'3-定量盤查'!T119,0),""),"")</f>
        <v/>
      </c>
      <c r="Q116" s="174"/>
      <c r="R116" s="174"/>
      <c r="S116" s="174"/>
      <c r="T116" s="135">
        <f t="shared" si="49"/>
        <v>0</v>
      </c>
      <c r="U116" s="138">
        <f t="shared" si="50"/>
        <v>0</v>
      </c>
      <c r="V116" s="55" t="str">
        <f>IF('3-定量盤查'!U119&lt;&gt;"",'3-定量盤查'!U119,"")</f>
        <v/>
      </c>
      <c r="W116" s="137" t="str">
        <f>IF(E116&lt;&gt;"",IF(J116&lt;&gt;"",IF('3-定量盤查'!Z119&lt;&gt;"",'3-定量盤查'!Z119,0),""),"")</f>
        <v/>
      </c>
      <c r="X116" s="174"/>
      <c r="Y116" s="174"/>
      <c r="Z116" s="174"/>
      <c r="AA116" s="135">
        <f t="shared" si="51"/>
        <v>0</v>
      </c>
      <c r="AB116" s="138">
        <f t="shared" si="55"/>
        <v>0</v>
      </c>
      <c r="AC116" s="138" t="str">
        <f t="shared" si="56"/>
        <v/>
      </c>
      <c r="AD116" s="138" t="str">
        <f t="shared" si="57"/>
        <v/>
      </c>
      <c r="AE116" s="144" t="str">
        <f t="shared" si="58"/>
        <v/>
      </c>
      <c r="AF116" s="144" t="str">
        <f t="shared" si="59"/>
        <v/>
      </c>
      <c r="AG116" s="144" t="str">
        <f t="shared" si="52"/>
        <v/>
      </c>
      <c r="AH116" s="144" t="str">
        <f t="shared" si="53"/>
        <v/>
      </c>
      <c r="AI116" s="144" t="str">
        <f t="shared" si="54"/>
        <v/>
      </c>
    </row>
    <row r="117" spans="2:35" customFormat="1">
      <c r="B117" s="53" t="str">
        <f>IF('2-定性盤查'!A116&lt;&gt;"",'2-定性盤查'!A116,"")</f>
        <v/>
      </c>
      <c r="C117" s="53" t="str">
        <f>IF('2-定性盤查'!C116&lt;&gt;"",'2-定性盤查'!C116,"")</f>
        <v/>
      </c>
      <c r="D117" s="53" t="str">
        <f>IF('2-定性盤查'!D116&lt;&gt;"",'2-定性盤查'!D116,"")</f>
        <v/>
      </c>
      <c r="E117" s="174"/>
      <c r="F117" s="174"/>
      <c r="G117" s="174"/>
      <c r="H117" s="55" t="str">
        <f>IF('3-定量盤查'!I120&lt;&gt;"",'3-定量盤查'!I120,"")</f>
        <v/>
      </c>
      <c r="I117" s="134" t="str">
        <f>'3-定量盤查'!N121</f>
        <v/>
      </c>
      <c r="J117" s="174"/>
      <c r="K117" s="174"/>
      <c r="L117" s="174"/>
      <c r="M117" s="135">
        <f t="shared" si="47"/>
        <v>0</v>
      </c>
      <c r="N117" s="136">
        <f t="shared" si="48"/>
        <v>0</v>
      </c>
      <c r="O117" s="55" t="str">
        <f>IF('3-定量盤查'!O120&lt;&gt;"",'3-定量盤查'!O120,"")</f>
        <v/>
      </c>
      <c r="P117" s="137" t="str">
        <f>IF(E117&lt;&gt;"",IF(J117&lt;&gt;"",IF('3-定量盤查'!T120&lt;&gt;"",'3-定量盤查'!T120,0),""),"")</f>
        <v/>
      </c>
      <c r="Q117" s="174"/>
      <c r="R117" s="174"/>
      <c r="S117" s="174"/>
      <c r="T117" s="135">
        <f t="shared" si="49"/>
        <v>0</v>
      </c>
      <c r="U117" s="138">
        <f t="shared" si="50"/>
        <v>0</v>
      </c>
      <c r="V117" s="55" t="str">
        <f>IF('3-定量盤查'!U120&lt;&gt;"",'3-定量盤查'!U120,"")</f>
        <v/>
      </c>
      <c r="W117" s="137" t="str">
        <f>IF(E117&lt;&gt;"",IF(J117&lt;&gt;"",IF('3-定量盤查'!Z120&lt;&gt;"",'3-定量盤查'!Z120,0),""),"")</f>
        <v/>
      </c>
      <c r="X117" s="174"/>
      <c r="Y117" s="174"/>
      <c r="Z117" s="174"/>
      <c r="AA117" s="135">
        <f t="shared" si="51"/>
        <v>0</v>
      </c>
      <c r="AB117" s="138">
        <f t="shared" si="55"/>
        <v>0</v>
      </c>
      <c r="AC117" s="138" t="str">
        <f t="shared" si="56"/>
        <v/>
      </c>
      <c r="AD117" s="138" t="str">
        <f t="shared" si="57"/>
        <v/>
      </c>
      <c r="AE117" s="144" t="str">
        <f t="shared" si="58"/>
        <v/>
      </c>
      <c r="AF117" s="144" t="str">
        <f t="shared" si="59"/>
        <v/>
      </c>
      <c r="AG117" s="144" t="str">
        <f t="shared" si="52"/>
        <v/>
      </c>
      <c r="AH117" s="144" t="str">
        <f t="shared" si="53"/>
        <v/>
      </c>
      <c r="AI117" s="144" t="str">
        <f t="shared" si="54"/>
        <v/>
      </c>
    </row>
    <row r="118" spans="2:35" customFormat="1">
      <c r="B118" s="53" t="str">
        <f>IF('2-定性盤查'!A117&lt;&gt;"",'2-定性盤查'!A117,"")</f>
        <v/>
      </c>
      <c r="C118" s="53" t="str">
        <f>IF('2-定性盤查'!C117&lt;&gt;"",'2-定性盤查'!C117,"")</f>
        <v/>
      </c>
      <c r="D118" s="53" t="str">
        <f>IF('2-定性盤查'!D117&lt;&gt;"",'2-定性盤查'!D117,"")</f>
        <v/>
      </c>
      <c r="E118" s="174"/>
      <c r="F118" s="174"/>
      <c r="G118" s="174"/>
      <c r="H118" s="55" t="str">
        <f>IF('3-定量盤查'!I121&lt;&gt;"",'3-定量盤查'!I121,"")</f>
        <v/>
      </c>
      <c r="I118" s="134" t="str">
        <f>'3-定量盤查'!N122</f>
        <v/>
      </c>
      <c r="J118" s="174"/>
      <c r="K118" s="174"/>
      <c r="L118" s="174"/>
      <c r="M118" s="135">
        <f t="shared" si="47"/>
        <v>0</v>
      </c>
      <c r="N118" s="136">
        <f t="shared" si="48"/>
        <v>0</v>
      </c>
      <c r="O118" s="55" t="str">
        <f>IF('3-定量盤查'!O121&lt;&gt;"",'3-定量盤查'!O121,"")</f>
        <v/>
      </c>
      <c r="P118" s="137" t="str">
        <f>IF(E118&lt;&gt;"",IF(J118&lt;&gt;"",IF('3-定量盤查'!T121&lt;&gt;"",'3-定量盤查'!T121,0),""),"")</f>
        <v/>
      </c>
      <c r="Q118" s="174"/>
      <c r="R118" s="174"/>
      <c r="S118" s="174"/>
      <c r="T118" s="135">
        <f t="shared" si="49"/>
        <v>0</v>
      </c>
      <c r="U118" s="138">
        <f t="shared" si="50"/>
        <v>0</v>
      </c>
      <c r="V118" s="55" t="str">
        <f>IF('3-定量盤查'!U121&lt;&gt;"",'3-定量盤查'!U121,"")</f>
        <v/>
      </c>
      <c r="W118" s="137" t="str">
        <f>IF(E118&lt;&gt;"",IF(J118&lt;&gt;"",IF('3-定量盤查'!Z121&lt;&gt;"",'3-定量盤查'!Z121,0),""),"")</f>
        <v/>
      </c>
      <c r="X118" s="174"/>
      <c r="Y118" s="174"/>
      <c r="Z118" s="174"/>
      <c r="AA118" s="135">
        <f t="shared" si="51"/>
        <v>0</v>
      </c>
      <c r="AB118" s="138">
        <f t="shared" si="55"/>
        <v>0</v>
      </c>
      <c r="AC118" s="138" t="str">
        <f t="shared" si="56"/>
        <v/>
      </c>
      <c r="AD118" s="138" t="str">
        <f t="shared" si="57"/>
        <v/>
      </c>
      <c r="AE118" s="144" t="str">
        <f t="shared" si="58"/>
        <v/>
      </c>
      <c r="AF118" s="144" t="str">
        <f t="shared" si="59"/>
        <v/>
      </c>
      <c r="AG118" s="144" t="str">
        <f t="shared" si="52"/>
        <v/>
      </c>
      <c r="AH118" s="144" t="str">
        <f t="shared" si="53"/>
        <v/>
      </c>
      <c r="AI118" s="144" t="str">
        <f t="shared" si="54"/>
        <v/>
      </c>
    </row>
    <row r="119" spans="2:35" customFormat="1">
      <c r="B119" s="53" t="str">
        <f>IF('2-定性盤查'!A118&lt;&gt;"",'2-定性盤查'!A118,"")</f>
        <v/>
      </c>
      <c r="C119" s="53" t="str">
        <f>IF('2-定性盤查'!C118&lt;&gt;"",'2-定性盤查'!C118,"")</f>
        <v/>
      </c>
      <c r="D119" s="53" t="str">
        <f>IF('2-定性盤查'!D118&lt;&gt;"",'2-定性盤查'!D118,"")</f>
        <v/>
      </c>
      <c r="E119" s="174"/>
      <c r="F119" s="174"/>
      <c r="G119" s="174"/>
      <c r="H119" s="55" t="str">
        <f>IF('3-定量盤查'!I122&lt;&gt;"",'3-定量盤查'!I122,"")</f>
        <v/>
      </c>
      <c r="I119" s="134" t="str">
        <f>'3-定量盤查'!N123</f>
        <v/>
      </c>
      <c r="J119" s="174"/>
      <c r="K119" s="174"/>
      <c r="L119" s="174"/>
      <c r="M119" s="135">
        <f t="shared" si="47"/>
        <v>0</v>
      </c>
      <c r="N119" s="136">
        <f t="shared" si="48"/>
        <v>0</v>
      </c>
      <c r="O119" s="55" t="str">
        <f>IF('3-定量盤查'!O122&lt;&gt;"",'3-定量盤查'!O122,"")</f>
        <v/>
      </c>
      <c r="P119" s="137" t="str">
        <f>IF(E119&lt;&gt;"",IF(J119&lt;&gt;"",IF('3-定量盤查'!T122&lt;&gt;"",'3-定量盤查'!T122,0),""),"")</f>
        <v/>
      </c>
      <c r="Q119" s="174"/>
      <c r="R119" s="174"/>
      <c r="S119" s="174"/>
      <c r="T119" s="135">
        <f t="shared" si="49"/>
        <v>0</v>
      </c>
      <c r="U119" s="138">
        <f t="shared" si="50"/>
        <v>0</v>
      </c>
      <c r="V119" s="55" t="str">
        <f>IF('3-定量盤查'!U122&lt;&gt;"",'3-定量盤查'!U122,"")</f>
        <v/>
      </c>
      <c r="W119" s="137" t="str">
        <f>IF(E119&lt;&gt;"",IF(J119&lt;&gt;"",IF('3-定量盤查'!Z122&lt;&gt;"",'3-定量盤查'!Z122,0),""),"")</f>
        <v/>
      </c>
      <c r="X119" s="174"/>
      <c r="Y119" s="174"/>
      <c r="Z119" s="174"/>
      <c r="AA119" s="135">
        <f t="shared" si="51"/>
        <v>0</v>
      </c>
      <c r="AB119" s="138">
        <f t="shared" si="55"/>
        <v>0</v>
      </c>
      <c r="AC119" s="138" t="str">
        <f t="shared" si="56"/>
        <v/>
      </c>
      <c r="AD119" s="138" t="str">
        <f t="shared" si="57"/>
        <v/>
      </c>
      <c r="AE119" s="144" t="str">
        <f t="shared" si="58"/>
        <v/>
      </c>
      <c r="AF119" s="144" t="str">
        <f t="shared" si="59"/>
        <v/>
      </c>
      <c r="AG119" s="144" t="str">
        <f t="shared" si="52"/>
        <v/>
      </c>
      <c r="AH119" s="144" t="str">
        <f t="shared" si="53"/>
        <v/>
      </c>
      <c r="AI119" s="144" t="str">
        <f t="shared" si="54"/>
        <v/>
      </c>
    </row>
    <row r="120" spans="2:35" customFormat="1">
      <c r="B120" s="53" t="str">
        <f>IF('2-定性盤查'!A119&lt;&gt;"",'2-定性盤查'!A119,"")</f>
        <v/>
      </c>
      <c r="C120" s="53" t="str">
        <f>IF('2-定性盤查'!C119&lt;&gt;"",'2-定性盤查'!C119,"")</f>
        <v/>
      </c>
      <c r="D120" s="53" t="str">
        <f>IF('2-定性盤查'!D119&lt;&gt;"",'2-定性盤查'!D119,"")</f>
        <v/>
      </c>
      <c r="E120" s="174"/>
      <c r="F120" s="174"/>
      <c r="G120" s="174"/>
      <c r="H120" s="55" t="str">
        <f>IF('3-定量盤查'!I123&lt;&gt;"",'3-定量盤查'!I123,"")</f>
        <v/>
      </c>
      <c r="I120" s="134" t="str">
        <f>'3-定量盤查'!N124</f>
        <v/>
      </c>
      <c r="J120" s="174"/>
      <c r="K120" s="174"/>
      <c r="L120" s="174"/>
      <c r="M120" s="135">
        <f t="shared" si="47"/>
        <v>0</v>
      </c>
      <c r="N120" s="136">
        <f t="shared" si="48"/>
        <v>0</v>
      </c>
      <c r="O120" s="55" t="str">
        <f>IF('3-定量盤查'!O123&lt;&gt;"",'3-定量盤查'!O123,"")</f>
        <v/>
      </c>
      <c r="P120" s="137" t="str">
        <f>IF(E120&lt;&gt;"",IF(J120&lt;&gt;"",IF('3-定量盤查'!T123&lt;&gt;"",'3-定量盤查'!T123,0),""),"")</f>
        <v/>
      </c>
      <c r="Q120" s="174"/>
      <c r="R120" s="174"/>
      <c r="S120" s="174"/>
      <c r="T120" s="135">
        <f t="shared" si="49"/>
        <v>0</v>
      </c>
      <c r="U120" s="138">
        <f t="shared" si="50"/>
        <v>0</v>
      </c>
      <c r="V120" s="55" t="str">
        <f>IF('3-定量盤查'!U123&lt;&gt;"",'3-定量盤查'!U123,"")</f>
        <v/>
      </c>
      <c r="W120" s="137" t="str">
        <f>IF(E120&lt;&gt;"",IF(J120&lt;&gt;"",IF('3-定量盤查'!Z123&lt;&gt;"",'3-定量盤查'!Z123,0),""),"")</f>
        <v/>
      </c>
      <c r="X120" s="174"/>
      <c r="Y120" s="174"/>
      <c r="Z120" s="174"/>
      <c r="AA120" s="135">
        <f t="shared" si="51"/>
        <v>0</v>
      </c>
      <c r="AB120" s="138">
        <f t="shared" si="55"/>
        <v>0</v>
      </c>
      <c r="AC120" s="138" t="str">
        <f t="shared" si="56"/>
        <v/>
      </c>
      <c r="AD120" s="138" t="str">
        <f t="shared" si="57"/>
        <v/>
      </c>
      <c r="AE120" s="144" t="str">
        <f t="shared" si="58"/>
        <v/>
      </c>
      <c r="AF120" s="144" t="str">
        <f t="shared" si="59"/>
        <v/>
      </c>
      <c r="AG120" s="144" t="str">
        <f t="shared" si="52"/>
        <v/>
      </c>
      <c r="AH120" s="144" t="str">
        <f t="shared" si="53"/>
        <v/>
      </c>
      <c r="AI120" s="144" t="str">
        <f t="shared" si="54"/>
        <v/>
      </c>
    </row>
    <row r="121" spans="2:35" customFormat="1">
      <c r="B121" s="53" t="str">
        <f>IF('2-定性盤查'!A120&lt;&gt;"",'2-定性盤查'!A120,"")</f>
        <v/>
      </c>
      <c r="C121" s="53" t="str">
        <f>IF('2-定性盤查'!C120&lt;&gt;"",'2-定性盤查'!C120,"")</f>
        <v/>
      </c>
      <c r="D121" s="53" t="str">
        <f>IF('2-定性盤查'!D120&lt;&gt;"",'2-定性盤查'!D120,"")</f>
        <v/>
      </c>
      <c r="E121" s="174"/>
      <c r="F121" s="174"/>
      <c r="G121" s="174"/>
      <c r="H121" s="55" t="str">
        <f>IF('3-定量盤查'!I124&lt;&gt;"",'3-定量盤查'!I124,"")</f>
        <v/>
      </c>
      <c r="I121" s="134" t="str">
        <f>'3-定量盤查'!N125</f>
        <v/>
      </c>
      <c r="J121" s="174"/>
      <c r="K121" s="174"/>
      <c r="L121" s="174"/>
      <c r="M121" s="135">
        <f t="shared" ref="M121:M184" si="60">ROUND(IF($E121="",IF(J121="",0,0),IF(I121="",0,($E121^2+J121^2)^0.5)),5)</f>
        <v>0</v>
      </c>
      <c r="N121" s="136">
        <f t="shared" ref="N121:N184" si="61">ROUND(IF($F121="",IF(K121="",0,0),IF(K121="",0,($F121^2+K121^2)^0.5)),5)</f>
        <v>0</v>
      </c>
      <c r="O121" s="55" t="str">
        <f>IF('3-定量盤查'!O124&lt;&gt;"",'3-定量盤查'!O124,"")</f>
        <v/>
      </c>
      <c r="P121" s="137" t="str">
        <f>IF(E121&lt;&gt;"",IF(J121&lt;&gt;"",IF('3-定量盤查'!T124&lt;&gt;"",'3-定量盤查'!T124,0),""),"")</f>
        <v/>
      </c>
      <c r="Q121" s="174"/>
      <c r="R121" s="174"/>
      <c r="S121" s="174"/>
      <c r="T121" s="135">
        <f t="shared" ref="T121:T184" si="62">ROUND(IF($E121="",IF(Q121="",0,0),IF(Q121="",0,($E121^2+Q121^2)^0.5)),5)</f>
        <v>0</v>
      </c>
      <c r="U121" s="138">
        <f t="shared" ref="U121:U184" si="63">ROUND(IF($F121="",IF(R121="",0,0),IF(R121="",0,($F121^2+R121^2)^0.5)),5)</f>
        <v>0</v>
      </c>
      <c r="V121" s="55" t="str">
        <f>IF('3-定量盤查'!U124&lt;&gt;"",'3-定量盤查'!U124,"")</f>
        <v/>
      </c>
      <c r="W121" s="137" t="str">
        <f>IF(E121&lt;&gt;"",IF(J121&lt;&gt;"",IF('3-定量盤查'!Z124&lt;&gt;"",'3-定量盤查'!Z124,0),""),"")</f>
        <v/>
      </c>
      <c r="X121" s="174"/>
      <c r="Y121" s="174"/>
      <c r="Z121" s="174"/>
      <c r="AA121" s="135">
        <f t="shared" ref="AA121:AA184" si="64">ROUND(IF($E121="",IF(X121="",0,0),IF(X121="",0,($E121^2+X121^2)^0.5)),5)</f>
        <v>0</v>
      </c>
      <c r="AB121" s="139">
        <f t="shared" ref="AB121:AB184" si="65">ROUND(IF($F121="",IF(Y121="",0,0),IF(Y121="",0,($F121^2+Y121^2)^0.5)),5)</f>
        <v>0</v>
      </c>
      <c r="AC121" s="138" t="str">
        <f t="shared" si="56"/>
        <v/>
      </c>
      <c r="AD121" s="138" t="str">
        <f t="shared" si="57"/>
        <v/>
      </c>
      <c r="AE121" s="144" t="str">
        <f t="shared" si="58"/>
        <v/>
      </c>
      <c r="AF121" s="144" t="str">
        <f t="shared" si="59"/>
        <v/>
      </c>
      <c r="AG121" s="144" t="str">
        <f t="shared" si="52"/>
        <v/>
      </c>
      <c r="AH121" s="144" t="str">
        <f t="shared" si="53"/>
        <v/>
      </c>
      <c r="AI121" s="144" t="str">
        <f t="shared" si="54"/>
        <v/>
      </c>
    </row>
    <row r="122" spans="2:35" customFormat="1">
      <c r="B122" s="53" t="str">
        <f>IF('2-定性盤查'!A121&lt;&gt;"",'2-定性盤查'!A121,"")</f>
        <v/>
      </c>
      <c r="C122" s="53" t="str">
        <f>IF('2-定性盤查'!C121&lt;&gt;"",'2-定性盤查'!C121,"")</f>
        <v/>
      </c>
      <c r="D122" s="53" t="str">
        <f>IF('2-定性盤查'!D121&lt;&gt;"",'2-定性盤查'!D121,"")</f>
        <v/>
      </c>
      <c r="E122" s="174"/>
      <c r="F122" s="174"/>
      <c r="G122" s="174"/>
      <c r="H122" s="55" t="str">
        <f>IF('3-定量盤查'!I125&lt;&gt;"",'3-定量盤查'!I125,"")</f>
        <v/>
      </c>
      <c r="I122" s="134" t="str">
        <f>'3-定量盤查'!N126</f>
        <v/>
      </c>
      <c r="J122" s="174"/>
      <c r="K122" s="174"/>
      <c r="L122" s="174"/>
      <c r="M122" s="135">
        <f t="shared" si="60"/>
        <v>0</v>
      </c>
      <c r="N122" s="136">
        <f t="shared" si="61"/>
        <v>0</v>
      </c>
      <c r="O122" s="55" t="str">
        <f>IF('3-定量盤查'!O125&lt;&gt;"",'3-定量盤查'!O125,"")</f>
        <v/>
      </c>
      <c r="P122" s="137" t="str">
        <f>IF(E122&lt;&gt;"",IF(J122&lt;&gt;"",IF('3-定量盤查'!T125&lt;&gt;"",'3-定量盤查'!T125,0),""),"")</f>
        <v/>
      </c>
      <c r="Q122" s="174"/>
      <c r="R122" s="174"/>
      <c r="S122" s="174"/>
      <c r="T122" s="135">
        <f t="shared" si="62"/>
        <v>0</v>
      </c>
      <c r="U122" s="138">
        <f t="shared" si="63"/>
        <v>0</v>
      </c>
      <c r="V122" s="55" t="str">
        <f>IF('3-定量盤查'!U125&lt;&gt;"",'3-定量盤查'!U125,"")</f>
        <v/>
      </c>
      <c r="W122" s="137" t="str">
        <f>IF(E122&lt;&gt;"",IF(J122&lt;&gt;"",IF('3-定量盤查'!Z125&lt;&gt;"",'3-定量盤查'!Z125,0),""),"")</f>
        <v/>
      </c>
      <c r="X122" s="174"/>
      <c r="Y122" s="174"/>
      <c r="Z122" s="174"/>
      <c r="AA122" s="135">
        <f t="shared" si="64"/>
        <v>0</v>
      </c>
      <c r="AB122" s="139">
        <f t="shared" si="65"/>
        <v>0</v>
      </c>
      <c r="AC122" s="138" t="str">
        <f t="shared" si="56"/>
        <v/>
      </c>
      <c r="AD122" s="138" t="str">
        <f t="shared" si="57"/>
        <v/>
      </c>
      <c r="AE122" s="144" t="str">
        <f t="shared" si="58"/>
        <v/>
      </c>
      <c r="AF122" s="144" t="str">
        <f t="shared" si="59"/>
        <v/>
      </c>
      <c r="AG122" s="144" t="str">
        <f t="shared" si="52"/>
        <v/>
      </c>
      <c r="AH122" s="144" t="str">
        <f t="shared" si="53"/>
        <v/>
      </c>
      <c r="AI122" s="144" t="str">
        <f t="shared" si="54"/>
        <v/>
      </c>
    </row>
    <row r="123" spans="2:35" customFormat="1">
      <c r="B123" s="53" t="str">
        <f>IF('2-定性盤查'!A122&lt;&gt;"",'2-定性盤查'!A122,"")</f>
        <v/>
      </c>
      <c r="C123" s="53" t="str">
        <f>IF('2-定性盤查'!C122&lt;&gt;"",'2-定性盤查'!C122,"")</f>
        <v/>
      </c>
      <c r="D123" s="53" t="str">
        <f>IF('2-定性盤查'!D122&lt;&gt;"",'2-定性盤查'!D122,"")</f>
        <v/>
      </c>
      <c r="E123" s="174"/>
      <c r="F123" s="174"/>
      <c r="G123" s="174"/>
      <c r="H123" s="55" t="str">
        <f>IF('3-定量盤查'!I126&lt;&gt;"",'3-定量盤查'!I126,"")</f>
        <v/>
      </c>
      <c r="I123" s="134" t="str">
        <f>'3-定量盤查'!N127</f>
        <v/>
      </c>
      <c r="J123" s="174"/>
      <c r="K123" s="174"/>
      <c r="L123" s="174"/>
      <c r="M123" s="135">
        <f t="shared" si="60"/>
        <v>0</v>
      </c>
      <c r="N123" s="136">
        <f t="shared" si="61"/>
        <v>0</v>
      </c>
      <c r="O123" s="55" t="str">
        <f>IF('3-定量盤查'!O126&lt;&gt;"",'3-定量盤查'!O126,"")</f>
        <v/>
      </c>
      <c r="P123" s="137" t="str">
        <f>IF(E123&lt;&gt;"",IF(J123&lt;&gt;"",IF('3-定量盤查'!T126&lt;&gt;"",'3-定量盤查'!T126,0),""),"")</f>
        <v/>
      </c>
      <c r="Q123" s="174"/>
      <c r="R123" s="174"/>
      <c r="S123" s="174"/>
      <c r="T123" s="135">
        <f t="shared" si="62"/>
        <v>0</v>
      </c>
      <c r="U123" s="138">
        <f t="shared" si="63"/>
        <v>0</v>
      </c>
      <c r="V123" s="55" t="str">
        <f>IF('3-定量盤查'!U126&lt;&gt;"",'3-定量盤查'!U126,"")</f>
        <v/>
      </c>
      <c r="W123" s="137" t="str">
        <f>IF(E123&lt;&gt;"",IF(J123&lt;&gt;"",IF('3-定量盤查'!Z126&lt;&gt;"",'3-定量盤查'!Z126,0),""),"")</f>
        <v/>
      </c>
      <c r="X123" s="174"/>
      <c r="Y123" s="174"/>
      <c r="Z123" s="174"/>
      <c r="AA123" s="135">
        <f t="shared" si="64"/>
        <v>0</v>
      </c>
      <c r="AB123" s="139">
        <f t="shared" si="65"/>
        <v>0</v>
      </c>
      <c r="AC123" s="138" t="str">
        <f t="shared" si="56"/>
        <v/>
      </c>
      <c r="AD123" s="138" t="str">
        <f t="shared" si="57"/>
        <v/>
      </c>
      <c r="AE123" s="144" t="str">
        <f t="shared" si="58"/>
        <v/>
      </c>
      <c r="AF123" s="144" t="str">
        <f t="shared" si="59"/>
        <v/>
      </c>
      <c r="AG123" s="144" t="str">
        <f t="shared" si="52"/>
        <v/>
      </c>
      <c r="AH123" s="144" t="str">
        <f t="shared" si="53"/>
        <v/>
      </c>
      <c r="AI123" s="144" t="str">
        <f t="shared" si="54"/>
        <v/>
      </c>
    </row>
    <row r="124" spans="2:35" customFormat="1">
      <c r="B124" s="53" t="str">
        <f>IF('2-定性盤查'!A123&lt;&gt;"",'2-定性盤查'!A123,"")</f>
        <v/>
      </c>
      <c r="C124" s="53" t="str">
        <f>IF('2-定性盤查'!C123&lt;&gt;"",'2-定性盤查'!C123,"")</f>
        <v/>
      </c>
      <c r="D124" s="53" t="str">
        <f>IF('2-定性盤查'!D123&lt;&gt;"",'2-定性盤查'!D123,"")</f>
        <v/>
      </c>
      <c r="E124" s="174"/>
      <c r="F124" s="174"/>
      <c r="G124" s="174"/>
      <c r="H124" s="55" t="str">
        <f>IF('3-定量盤查'!I127&lt;&gt;"",'3-定量盤查'!I127,"")</f>
        <v/>
      </c>
      <c r="I124" s="134" t="str">
        <f>'3-定量盤查'!N128</f>
        <v/>
      </c>
      <c r="J124" s="174"/>
      <c r="K124" s="174"/>
      <c r="L124" s="174"/>
      <c r="M124" s="135">
        <f t="shared" si="60"/>
        <v>0</v>
      </c>
      <c r="N124" s="136">
        <f t="shared" si="61"/>
        <v>0</v>
      </c>
      <c r="O124" s="55" t="str">
        <f>IF('3-定量盤查'!O127&lt;&gt;"",'3-定量盤查'!O127,"")</f>
        <v/>
      </c>
      <c r="P124" s="137" t="str">
        <f>IF(E124&lt;&gt;"",IF(J124&lt;&gt;"",IF('3-定量盤查'!T127&lt;&gt;"",'3-定量盤查'!T127,0),""),"")</f>
        <v/>
      </c>
      <c r="Q124" s="174"/>
      <c r="R124" s="174"/>
      <c r="S124" s="174"/>
      <c r="T124" s="135">
        <f t="shared" si="62"/>
        <v>0</v>
      </c>
      <c r="U124" s="138">
        <f t="shared" si="63"/>
        <v>0</v>
      </c>
      <c r="V124" s="55" t="str">
        <f>IF('3-定量盤查'!U127&lt;&gt;"",'3-定量盤查'!U127,"")</f>
        <v/>
      </c>
      <c r="W124" s="137" t="str">
        <f>IF(E124&lt;&gt;"",IF(J124&lt;&gt;"",IF('3-定量盤查'!Z127&lt;&gt;"",'3-定量盤查'!Z127,0),""),"")</f>
        <v/>
      </c>
      <c r="X124" s="174"/>
      <c r="Y124" s="174"/>
      <c r="Z124" s="174"/>
      <c r="AA124" s="135">
        <f t="shared" si="64"/>
        <v>0</v>
      </c>
      <c r="AB124" s="139">
        <f t="shared" si="65"/>
        <v>0</v>
      </c>
      <c r="AC124" s="138" t="str">
        <f t="shared" si="56"/>
        <v/>
      </c>
      <c r="AD124" s="138" t="str">
        <f t="shared" si="57"/>
        <v/>
      </c>
      <c r="AE124" s="144" t="str">
        <f t="shared" si="58"/>
        <v/>
      </c>
      <c r="AF124" s="144" t="str">
        <f t="shared" si="59"/>
        <v/>
      </c>
      <c r="AG124" s="144" t="str">
        <f t="shared" si="52"/>
        <v/>
      </c>
      <c r="AH124" s="144" t="str">
        <f t="shared" si="53"/>
        <v/>
      </c>
      <c r="AI124" s="144" t="str">
        <f t="shared" si="54"/>
        <v/>
      </c>
    </row>
    <row r="125" spans="2:35" customFormat="1">
      <c r="B125" s="53" t="str">
        <f>IF('2-定性盤查'!A124&lt;&gt;"",'2-定性盤查'!A124,"")</f>
        <v/>
      </c>
      <c r="C125" s="53" t="str">
        <f>IF('2-定性盤查'!C124&lt;&gt;"",'2-定性盤查'!C124,"")</f>
        <v/>
      </c>
      <c r="D125" s="53" t="str">
        <f>IF('2-定性盤查'!D124&lt;&gt;"",'2-定性盤查'!D124,"")</f>
        <v/>
      </c>
      <c r="E125" s="174"/>
      <c r="F125" s="174"/>
      <c r="G125" s="174"/>
      <c r="H125" s="55" t="str">
        <f>IF('3-定量盤查'!I128&lt;&gt;"",'3-定量盤查'!I128,"")</f>
        <v/>
      </c>
      <c r="I125" s="134" t="str">
        <f>'3-定量盤查'!N129</f>
        <v/>
      </c>
      <c r="J125" s="174"/>
      <c r="K125" s="174"/>
      <c r="L125" s="174"/>
      <c r="M125" s="135">
        <f t="shared" si="60"/>
        <v>0</v>
      </c>
      <c r="N125" s="136">
        <f t="shared" si="61"/>
        <v>0</v>
      </c>
      <c r="O125" s="55" t="str">
        <f>IF('3-定量盤查'!O128&lt;&gt;"",'3-定量盤查'!O128,"")</f>
        <v/>
      </c>
      <c r="P125" s="137" t="str">
        <f>IF(E125&lt;&gt;"",IF(J125&lt;&gt;"",IF('3-定量盤查'!T128&lt;&gt;"",'3-定量盤查'!T128,0),""),"")</f>
        <v/>
      </c>
      <c r="Q125" s="174"/>
      <c r="R125" s="174"/>
      <c r="S125" s="174"/>
      <c r="T125" s="135">
        <f t="shared" si="62"/>
        <v>0</v>
      </c>
      <c r="U125" s="138">
        <f t="shared" si="63"/>
        <v>0</v>
      </c>
      <c r="V125" s="55" t="str">
        <f>IF('3-定量盤查'!U128&lt;&gt;"",'3-定量盤查'!U128,"")</f>
        <v/>
      </c>
      <c r="W125" s="137" t="str">
        <f>IF(E125&lt;&gt;"",IF(J125&lt;&gt;"",IF('3-定量盤查'!Z128&lt;&gt;"",'3-定量盤查'!Z128,0),""),"")</f>
        <v/>
      </c>
      <c r="X125" s="174"/>
      <c r="Y125" s="174"/>
      <c r="Z125" s="174"/>
      <c r="AA125" s="135">
        <f t="shared" si="64"/>
        <v>0</v>
      </c>
      <c r="AB125" s="139">
        <f t="shared" si="65"/>
        <v>0</v>
      </c>
      <c r="AC125" s="138" t="str">
        <f t="shared" si="56"/>
        <v/>
      </c>
      <c r="AD125" s="138" t="str">
        <f t="shared" si="57"/>
        <v/>
      </c>
      <c r="AE125" s="144" t="str">
        <f t="shared" si="58"/>
        <v/>
      </c>
      <c r="AF125" s="144" t="str">
        <f t="shared" si="59"/>
        <v/>
      </c>
      <c r="AG125" s="144" t="str">
        <f t="shared" si="52"/>
        <v/>
      </c>
      <c r="AH125" s="144" t="str">
        <f t="shared" si="53"/>
        <v/>
      </c>
      <c r="AI125" s="144" t="str">
        <f t="shared" si="54"/>
        <v/>
      </c>
    </row>
    <row r="126" spans="2:35" customFormat="1">
      <c r="B126" s="53" t="str">
        <f>IF('2-定性盤查'!A125&lt;&gt;"",'2-定性盤查'!A125,"")</f>
        <v/>
      </c>
      <c r="C126" s="53" t="str">
        <f>IF('2-定性盤查'!C125&lt;&gt;"",'2-定性盤查'!C125,"")</f>
        <v/>
      </c>
      <c r="D126" s="53" t="str">
        <f>IF('2-定性盤查'!D125&lt;&gt;"",'2-定性盤查'!D125,"")</f>
        <v/>
      </c>
      <c r="E126" s="174"/>
      <c r="F126" s="174"/>
      <c r="G126" s="174"/>
      <c r="H126" s="55" t="str">
        <f>IF('3-定量盤查'!I129&lt;&gt;"",'3-定量盤查'!I129,"")</f>
        <v/>
      </c>
      <c r="I126" s="134" t="str">
        <f>'3-定量盤查'!N130</f>
        <v/>
      </c>
      <c r="J126" s="174"/>
      <c r="K126" s="174"/>
      <c r="L126" s="174"/>
      <c r="M126" s="135">
        <f t="shared" si="60"/>
        <v>0</v>
      </c>
      <c r="N126" s="136">
        <f t="shared" si="61"/>
        <v>0</v>
      </c>
      <c r="O126" s="55" t="str">
        <f>IF('3-定量盤查'!O129&lt;&gt;"",'3-定量盤查'!O129,"")</f>
        <v/>
      </c>
      <c r="P126" s="137" t="str">
        <f>IF(E126&lt;&gt;"",IF(J126&lt;&gt;"",IF('3-定量盤查'!T129&lt;&gt;"",'3-定量盤查'!T129,0),""),"")</f>
        <v/>
      </c>
      <c r="Q126" s="174"/>
      <c r="R126" s="174"/>
      <c r="S126" s="174"/>
      <c r="T126" s="135">
        <f t="shared" si="62"/>
        <v>0</v>
      </c>
      <c r="U126" s="138">
        <f t="shared" si="63"/>
        <v>0</v>
      </c>
      <c r="V126" s="55" t="str">
        <f>IF('3-定量盤查'!U129&lt;&gt;"",'3-定量盤查'!U129,"")</f>
        <v/>
      </c>
      <c r="W126" s="137" t="str">
        <f>IF(E126&lt;&gt;"",IF(J126&lt;&gt;"",IF('3-定量盤查'!Z129&lt;&gt;"",'3-定量盤查'!Z129,0),""),"")</f>
        <v/>
      </c>
      <c r="X126" s="174"/>
      <c r="Y126" s="174"/>
      <c r="Z126" s="174"/>
      <c r="AA126" s="135">
        <f t="shared" si="64"/>
        <v>0</v>
      </c>
      <c r="AB126" s="139">
        <f t="shared" si="65"/>
        <v>0</v>
      </c>
      <c r="AC126" s="138" t="str">
        <f t="shared" si="56"/>
        <v/>
      </c>
      <c r="AD126" s="138" t="str">
        <f t="shared" si="57"/>
        <v/>
      </c>
      <c r="AE126" s="144" t="str">
        <f t="shared" si="58"/>
        <v/>
      </c>
      <c r="AF126" s="144" t="str">
        <f t="shared" si="59"/>
        <v/>
      </c>
      <c r="AG126" s="144" t="str">
        <f t="shared" si="52"/>
        <v/>
      </c>
      <c r="AH126" s="144" t="str">
        <f t="shared" si="53"/>
        <v/>
      </c>
      <c r="AI126" s="144" t="str">
        <f t="shared" si="54"/>
        <v/>
      </c>
    </row>
    <row r="127" spans="2:35" customFormat="1">
      <c r="B127" s="53" t="str">
        <f>IF('2-定性盤查'!A126&lt;&gt;"",'2-定性盤查'!A126,"")</f>
        <v/>
      </c>
      <c r="C127" s="53" t="str">
        <f>IF('2-定性盤查'!C126&lt;&gt;"",'2-定性盤查'!C126,"")</f>
        <v/>
      </c>
      <c r="D127" s="53" t="str">
        <f>IF('2-定性盤查'!D126&lt;&gt;"",'2-定性盤查'!D126,"")</f>
        <v/>
      </c>
      <c r="E127" s="174"/>
      <c r="F127" s="174"/>
      <c r="G127" s="174"/>
      <c r="H127" s="55" t="str">
        <f>IF('3-定量盤查'!I130&lt;&gt;"",'3-定量盤查'!I130,"")</f>
        <v/>
      </c>
      <c r="I127" s="134" t="str">
        <f>'3-定量盤查'!N131</f>
        <v/>
      </c>
      <c r="J127" s="174"/>
      <c r="K127" s="174"/>
      <c r="L127" s="174"/>
      <c r="M127" s="135">
        <f t="shared" si="60"/>
        <v>0</v>
      </c>
      <c r="N127" s="136">
        <f t="shared" si="61"/>
        <v>0</v>
      </c>
      <c r="O127" s="55" t="str">
        <f>IF('3-定量盤查'!O130&lt;&gt;"",'3-定量盤查'!O130,"")</f>
        <v/>
      </c>
      <c r="P127" s="137" t="str">
        <f>IF(E127&lt;&gt;"",IF(J127&lt;&gt;"",IF('3-定量盤查'!T130&lt;&gt;"",'3-定量盤查'!T130,0),""),"")</f>
        <v/>
      </c>
      <c r="Q127" s="174"/>
      <c r="R127" s="174"/>
      <c r="S127" s="174"/>
      <c r="T127" s="135">
        <f t="shared" si="62"/>
        <v>0</v>
      </c>
      <c r="U127" s="138">
        <f t="shared" si="63"/>
        <v>0</v>
      </c>
      <c r="V127" s="55" t="str">
        <f>IF('3-定量盤查'!U130&lt;&gt;"",'3-定量盤查'!U130,"")</f>
        <v/>
      </c>
      <c r="W127" s="137" t="str">
        <f>IF(E127&lt;&gt;"",IF(J127&lt;&gt;"",IF('3-定量盤查'!Z130&lt;&gt;"",'3-定量盤查'!Z130,0),""),"")</f>
        <v/>
      </c>
      <c r="X127" s="174"/>
      <c r="Y127" s="174"/>
      <c r="Z127" s="174"/>
      <c r="AA127" s="135">
        <f t="shared" si="64"/>
        <v>0</v>
      </c>
      <c r="AB127" s="139">
        <f t="shared" si="65"/>
        <v>0</v>
      </c>
      <c r="AC127" s="138" t="str">
        <f t="shared" si="56"/>
        <v/>
      </c>
      <c r="AD127" s="138" t="str">
        <f t="shared" si="57"/>
        <v/>
      </c>
      <c r="AE127" s="144" t="str">
        <f t="shared" si="58"/>
        <v/>
      </c>
      <c r="AF127" s="144" t="str">
        <f t="shared" si="59"/>
        <v/>
      </c>
      <c r="AG127" s="144" t="str">
        <f t="shared" si="52"/>
        <v/>
      </c>
      <c r="AH127" s="144" t="str">
        <f t="shared" si="53"/>
        <v/>
      </c>
      <c r="AI127" s="144" t="str">
        <f t="shared" si="54"/>
        <v/>
      </c>
    </row>
    <row r="128" spans="2:35" customFormat="1">
      <c r="B128" s="53" t="str">
        <f>IF('2-定性盤查'!A127&lt;&gt;"",'2-定性盤查'!A127,"")</f>
        <v/>
      </c>
      <c r="C128" s="53" t="str">
        <f>IF('2-定性盤查'!C127&lt;&gt;"",'2-定性盤查'!C127,"")</f>
        <v/>
      </c>
      <c r="D128" s="53" t="str">
        <f>IF('2-定性盤查'!D127&lt;&gt;"",'2-定性盤查'!D127,"")</f>
        <v/>
      </c>
      <c r="E128" s="174"/>
      <c r="F128" s="174"/>
      <c r="G128" s="174"/>
      <c r="H128" s="55" t="str">
        <f>IF('3-定量盤查'!I131&lt;&gt;"",'3-定量盤查'!I131,"")</f>
        <v/>
      </c>
      <c r="I128" s="134" t="str">
        <f>'3-定量盤查'!N132</f>
        <v/>
      </c>
      <c r="J128" s="174"/>
      <c r="K128" s="174"/>
      <c r="L128" s="174"/>
      <c r="M128" s="135">
        <f t="shared" si="60"/>
        <v>0</v>
      </c>
      <c r="N128" s="136">
        <f t="shared" si="61"/>
        <v>0</v>
      </c>
      <c r="O128" s="55" t="str">
        <f>IF('3-定量盤查'!O131&lt;&gt;"",'3-定量盤查'!O131,"")</f>
        <v/>
      </c>
      <c r="P128" s="137" t="str">
        <f>IF(E128&lt;&gt;"",IF(J128&lt;&gt;"",IF('3-定量盤查'!T131&lt;&gt;"",'3-定量盤查'!T131,0),""),"")</f>
        <v/>
      </c>
      <c r="Q128" s="174"/>
      <c r="R128" s="174"/>
      <c r="S128" s="174"/>
      <c r="T128" s="135">
        <f t="shared" si="62"/>
        <v>0</v>
      </c>
      <c r="U128" s="138">
        <f t="shared" si="63"/>
        <v>0</v>
      </c>
      <c r="V128" s="55" t="str">
        <f>IF('3-定量盤查'!U131&lt;&gt;"",'3-定量盤查'!U131,"")</f>
        <v/>
      </c>
      <c r="W128" s="137" t="str">
        <f>IF(E128&lt;&gt;"",IF(J128&lt;&gt;"",IF('3-定量盤查'!Z131&lt;&gt;"",'3-定量盤查'!Z131,0),""),"")</f>
        <v/>
      </c>
      <c r="X128" s="174"/>
      <c r="Y128" s="174"/>
      <c r="Z128" s="174"/>
      <c r="AA128" s="135">
        <f t="shared" si="64"/>
        <v>0</v>
      </c>
      <c r="AB128" s="139">
        <f t="shared" si="65"/>
        <v>0</v>
      </c>
      <c r="AC128" s="138" t="str">
        <f t="shared" si="56"/>
        <v/>
      </c>
      <c r="AD128" s="138" t="str">
        <f t="shared" si="57"/>
        <v/>
      </c>
      <c r="AE128" s="144" t="str">
        <f t="shared" si="58"/>
        <v/>
      </c>
      <c r="AF128" s="144" t="str">
        <f t="shared" si="59"/>
        <v/>
      </c>
      <c r="AG128" s="144" t="str">
        <f t="shared" si="52"/>
        <v/>
      </c>
      <c r="AH128" s="144" t="str">
        <f t="shared" si="53"/>
        <v/>
      </c>
      <c r="AI128" s="144" t="str">
        <f t="shared" si="54"/>
        <v/>
      </c>
    </row>
    <row r="129" spans="2:35" customFormat="1">
      <c r="B129" s="53" t="str">
        <f>IF('2-定性盤查'!A128&lt;&gt;"",'2-定性盤查'!A128,"")</f>
        <v/>
      </c>
      <c r="C129" s="53" t="str">
        <f>IF('2-定性盤查'!C128&lt;&gt;"",'2-定性盤查'!C128,"")</f>
        <v/>
      </c>
      <c r="D129" s="53" t="str">
        <f>IF('2-定性盤查'!D128&lt;&gt;"",'2-定性盤查'!D128,"")</f>
        <v/>
      </c>
      <c r="E129" s="174"/>
      <c r="F129" s="174"/>
      <c r="G129" s="174"/>
      <c r="H129" s="55" t="str">
        <f>IF('3-定量盤查'!I132&lt;&gt;"",'3-定量盤查'!I132,"")</f>
        <v/>
      </c>
      <c r="I129" s="134" t="str">
        <f>'3-定量盤查'!N133</f>
        <v/>
      </c>
      <c r="J129" s="174"/>
      <c r="K129" s="174"/>
      <c r="L129" s="174"/>
      <c r="M129" s="135">
        <f t="shared" si="60"/>
        <v>0</v>
      </c>
      <c r="N129" s="136">
        <f t="shared" si="61"/>
        <v>0</v>
      </c>
      <c r="O129" s="55" t="str">
        <f>IF('3-定量盤查'!O132&lt;&gt;"",'3-定量盤查'!O132,"")</f>
        <v/>
      </c>
      <c r="P129" s="137" t="str">
        <f>IF(E129&lt;&gt;"",IF(J129&lt;&gt;"",IF('3-定量盤查'!T132&lt;&gt;"",'3-定量盤查'!T132,0),""),"")</f>
        <v/>
      </c>
      <c r="Q129" s="174"/>
      <c r="R129" s="174"/>
      <c r="S129" s="174"/>
      <c r="T129" s="135">
        <f t="shared" si="62"/>
        <v>0</v>
      </c>
      <c r="U129" s="138">
        <f t="shared" si="63"/>
        <v>0</v>
      </c>
      <c r="V129" s="55" t="str">
        <f>IF('3-定量盤查'!U132&lt;&gt;"",'3-定量盤查'!U132,"")</f>
        <v/>
      </c>
      <c r="W129" s="137" t="str">
        <f>IF(E129&lt;&gt;"",IF(J129&lt;&gt;"",IF('3-定量盤查'!Z132&lt;&gt;"",'3-定量盤查'!Z132,0),""),"")</f>
        <v/>
      </c>
      <c r="X129" s="174"/>
      <c r="Y129" s="174"/>
      <c r="Z129" s="174"/>
      <c r="AA129" s="135">
        <f t="shared" si="64"/>
        <v>0</v>
      </c>
      <c r="AB129" s="139">
        <f t="shared" si="65"/>
        <v>0</v>
      </c>
      <c r="AC129" s="138" t="str">
        <f t="shared" si="56"/>
        <v/>
      </c>
      <c r="AD129" s="138" t="str">
        <f t="shared" si="57"/>
        <v/>
      </c>
      <c r="AE129" s="144" t="str">
        <f t="shared" si="58"/>
        <v/>
      </c>
      <c r="AF129" s="144" t="str">
        <f t="shared" si="59"/>
        <v/>
      </c>
      <c r="AG129" s="144" t="str">
        <f t="shared" si="52"/>
        <v/>
      </c>
      <c r="AH129" s="144" t="str">
        <f t="shared" si="53"/>
        <v/>
      </c>
      <c r="AI129" s="144" t="str">
        <f t="shared" si="54"/>
        <v/>
      </c>
    </row>
    <row r="130" spans="2:35" customFormat="1">
      <c r="B130" s="53" t="str">
        <f>IF('2-定性盤查'!A129&lt;&gt;"",'2-定性盤查'!A129,"")</f>
        <v/>
      </c>
      <c r="C130" s="53" t="str">
        <f>IF('2-定性盤查'!C129&lt;&gt;"",'2-定性盤查'!C129,"")</f>
        <v/>
      </c>
      <c r="D130" s="53" t="str">
        <f>IF('2-定性盤查'!D129&lt;&gt;"",'2-定性盤查'!D129,"")</f>
        <v/>
      </c>
      <c r="E130" s="174"/>
      <c r="F130" s="174"/>
      <c r="G130" s="174"/>
      <c r="H130" s="55" t="str">
        <f>IF('3-定量盤查'!I133&lt;&gt;"",'3-定量盤查'!I133,"")</f>
        <v/>
      </c>
      <c r="I130" s="134" t="str">
        <f>'3-定量盤查'!N134</f>
        <v/>
      </c>
      <c r="J130" s="174"/>
      <c r="K130" s="174"/>
      <c r="L130" s="174"/>
      <c r="M130" s="135">
        <f t="shared" si="60"/>
        <v>0</v>
      </c>
      <c r="N130" s="136">
        <f t="shared" si="61"/>
        <v>0</v>
      </c>
      <c r="O130" s="55" t="str">
        <f>IF('3-定量盤查'!O133&lt;&gt;"",'3-定量盤查'!O133,"")</f>
        <v/>
      </c>
      <c r="P130" s="137" t="str">
        <f>IF(E130&lt;&gt;"",IF(J130&lt;&gt;"",IF('3-定量盤查'!T133&lt;&gt;"",'3-定量盤查'!T133,0),""),"")</f>
        <v/>
      </c>
      <c r="Q130" s="174"/>
      <c r="R130" s="174"/>
      <c r="S130" s="174"/>
      <c r="T130" s="135">
        <f t="shared" si="62"/>
        <v>0</v>
      </c>
      <c r="U130" s="138">
        <f t="shared" si="63"/>
        <v>0</v>
      </c>
      <c r="V130" s="55" t="str">
        <f>IF('3-定量盤查'!U133&lt;&gt;"",'3-定量盤查'!U133,"")</f>
        <v/>
      </c>
      <c r="W130" s="137" t="str">
        <f>IF(E130&lt;&gt;"",IF(J130&lt;&gt;"",IF('3-定量盤查'!Z133&lt;&gt;"",'3-定量盤查'!Z133,0),""),"")</f>
        <v/>
      </c>
      <c r="X130" s="174"/>
      <c r="Y130" s="174"/>
      <c r="Z130" s="174"/>
      <c r="AA130" s="135">
        <f t="shared" si="64"/>
        <v>0</v>
      </c>
      <c r="AB130" s="139">
        <f t="shared" si="65"/>
        <v>0</v>
      </c>
      <c r="AC130" s="138" t="str">
        <f t="shared" si="56"/>
        <v/>
      </c>
      <c r="AD130" s="138" t="str">
        <f t="shared" si="57"/>
        <v/>
      </c>
      <c r="AE130" s="144" t="str">
        <f t="shared" si="58"/>
        <v/>
      </c>
      <c r="AF130" s="144" t="str">
        <f t="shared" si="59"/>
        <v/>
      </c>
      <c r="AG130" s="144" t="str">
        <f t="shared" si="52"/>
        <v/>
      </c>
      <c r="AH130" s="144" t="str">
        <f t="shared" si="53"/>
        <v/>
      </c>
      <c r="AI130" s="144" t="str">
        <f t="shared" si="54"/>
        <v/>
      </c>
    </row>
    <row r="131" spans="2:35" customFormat="1">
      <c r="B131" s="53" t="str">
        <f>IF('2-定性盤查'!A130&lt;&gt;"",'2-定性盤查'!A130,"")</f>
        <v/>
      </c>
      <c r="C131" s="53" t="str">
        <f>IF('2-定性盤查'!C130&lt;&gt;"",'2-定性盤查'!C130,"")</f>
        <v/>
      </c>
      <c r="D131" s="53" t="str">
        <f>IF('2-定性盤查'!D130&lt;&gt;"",'2-定性盤查'!D130,"")</f>
        <v/>
      </c>
      <c r="E131" s="174"/>
      <c r="F131" s="174"/>
      <c r="G131" s="174"/>
      <c r="H131" s="55" t="str">
        <f>IF('3-定量盤查'!I134&lt;&gt;"",'3-定量盤查'!I134,"")</f>
        <v/>
      </c>
      <c r="I131" s="134" t="str">
        <f>'3-定量盤查'!N135</f>
        <v/>
      </c>
      <c r="J131" s="174"/>
      <c r="K131" s="174"/>
      <c r="L131" s="174"/>
      <c r="M131" s="135">
        <f t="shared" si="60"/>
        <v>0</v>
      </c>
      <c r="N131" s="136">
        <f t="shared" si="61"/>
        <v>0</v>
      </c>
      <c r="O131" s="55" t="str">
        <f>IF('3-定量盤查'!O134&lt;&gt;"",'3-定量盤查'!O134,"")</f>
        <v/>
      </c>
      <c r="P131" s="137" t="str">
        <f>IF(E131&lt;&gt;"",IF(J131&lt;&gt;"",IF('3-定量盤查'!T134&lt;&gt;"",'3-定量盤查'!T134,0),""),"")</f>
        <v/>
      </c>
      <c r="Q131" s="174"/>
      <c r="R131" s="174"/>
      <c r="S131" s="174"/>
      <c r="T131" s="135">
        <f t="shared" si="62"/>
        <v>0</v>
      </c>
      <c r="U131" s="138">
        <f t="shared" si="63"/>
        <v>0</v>
      </c>
      <c r="V131" s="55" t="str">
        <f>IF('3-定量盤查'!U134&lt;&gt;"",'3-定量盤查'!U134,"")</f>
        <v/>
      </c>
      <c r="W131" s="137" t="str">
        <f>IF(E131&lt;&gt;"",IF(J131&lt;&gt;"",IF('3-定量盤查'!Z134&lt;&gt;"",'3-定量盤查'!Z134,0),""),"")</f>
        <v/>
      </c>
      <c r="X131" s="174"/>
      <c r="Y131" s="174"/>
      <c r="Z131" s="174"/>
      <c r="AA131" s="135">
        <f t="shared" si="64"/>
        <v>0</v>
      </c>
      <c r="AB131" s="139">
        <f t="shared" si="65"/>
        <v>0</v>
      </c>
      <c r="AC131" s="138" t="str">
        <f t="shared" si="56"/>
        <v/>
      </c>
      <c r="AD131" s="138" t="str">
        <f t="shared" si="57"/>
        <v/>
      </c>
      <c r="AE131" s="144" t="str">
        <f t="shared" si="58"/>
        <v/>
      </c>
      <c r="AF131" s="144" t="str">
        <f t="shared" si="59"/>
        <v/>
      </c>
      <c r="AG131" s="144" t="str">
        <f t="shared" si="52"/>
        <v/>
      </c>
      <c r="AH131" s="144" t="str">
        <f t="shared" si="53"/>
        <v/>
      </c>
      <c r="AI131" s="144" t="str">
        <f t="shared" si="54"/>
        <v/>
      </c>
    </row>
    <row r="132" spans="2:35" customFormat="1">
      <c r="B132" s="53" t="str">
        <f>IF('2-定性盤查'!A131&lt;&gt;"",'2-定性盤查'!A131,"")</f>
        <v/>
      </c>
      <c r="C132" s="53" t="str">
        <f>IF('2-定性盤查'!C131&lt;&gt;"",'2-定性盤查'!C131,"")</f>
        <v/>
      </c>
      <c r="D132" s="53" t="str">
        <f>IF('2-定性盤查'!D131&lt;&gt;"",'2-定性盤查'!D131,"")</f>
        <v/>
      </c>
      <c r="E132" s="174"/>
      <c r="F132" s="174"/>
      <c r="G132" s="174"/>
      <c r="H132" s="55" t="str">
        <f>IF('3-定量盤查'!I135&lt;&gt;"",'3-定量盤查'!I135,"")</f>
        <v/>
      </c>
      <c r="I132" s="134" t="str">
        <f>'3-定量盤查'!N136</f>
        <v/>
      </c>
      <c r="J132" s="174"/>
      <c r="K132" s="174"/>
      <c r="L132" s="174"/>
      <c r="M132" s="135">
        <f t="shared" si="60"/>
        <v>0</v>
      </c>
      <c r="N132" s="136">
        <f t="shared" si="61"/>
        <v>0</v>
      </c>
      <c r="O132" s="55" t="str">
        <f>IF('3-定量盤查'!O135&lt;&gt;"",'3-定量盤查'!O135,"")</f>
        <v/>
      </c>
      <c r="P132" s="137" t="str">
        <f>IF(E132&lt;&gt;"",IF(J132&lt;&gt;"",IF('3-定量盤查'!T135&lt;&gt;"",'3-定量盤查'!T135,0),""),"")</f>
        <v/>
      </c>
      <c r="Q132" s="174"/>
      <c r="R132" s="174"/>
      <c r="S132" s="174"/>
      <c r="T132" s="135">
        <f t="shared" si="62"/>
        <v>0</v>
      </c>
      <c r="U132" s="138">
        <f t="shared" si="63"/>
        <v>0</v>
      </c>
      <c r="V132" s="55" t="str">
        <f>IF('3-定量盤查'!U135&lt;&gt;"",'3-定量盤查'!U135,"")</f>
        <v/>
      </c>
      <c r="W132" s="137" t="str">
        <f>IF(E132&lt;&gt;"",IF(J132&lt;&gt;"",IF('3-定量盤查'!Z135&lt;&gt;"",'3-定量盤查'!Z135,0),""),"")</f>
        <v/>
      </c>
      <c r="X132" s="174"/>
      <c r="Y132" s="174"/>
      <c r="Z132" s="174"/>
      <c r="AA132" s="135">
        <f t="shared" si="64"/>
        <v>0</v>
      </c>
      <c r="AB132" s="139">
        <f t="shared" si="65"/>
        <v>0</v>
      </c>
      <c r="AC132" s="138" t="str">
        <f t="shared" si="56"/>
        <v/>
      </c>
      <c r="AD132" s="138" t="str">
        <f t="shared" si="57"/>
        <v/>
      </c>
      <c r="AE132" s="144" t="str">
        <f t="shared" si="58"/>
        <v/>
      </c>
      <c r="AF132" s="144" t="str">
        <f t="shared" si="59"/>
        <v/>
      </c>
      <c r="AG132" s="144" t="str">
        <f t="shared" ref="AG132:AG195" si="66">IFERROR(ABS(I132),"")</f>
        <v/>
      </c>
      <c r="AH132" s="144" t="str">
        <f t="shared" ref="AH132:AH195" si="67">IFERROR(ABS(P132),"")</f>
        <v/>
      </c>
      <c r="AI132" s="144" t="str">
        <f t="shared" ref="AI132:AI195" si="68">IFERROR(ABS(W132),"")</f>
        <v/>
      </c>
    </row>
    <row r="133" spans="2:35" customFormat="1">
      <c r="B133" s="53" t="str">
        <f>IF('2-定性盤查'!A132&lt;&gt;"",'2-定性盤查'!A132,"")</f>
        <v/>
      </c>
      <c r="C133" s="53" t="str">
        <f>IF('2-定性盤查'!C132&lt;&gt;"",'2-定性盤查'!C132,"")</f>
        <v/>
      </c>
      <c r="D133" s="53" t="str">
        <f>IF('2-定性盤查'!D132&lt;&gt;"",'2-定性盤查'!D132,"")</f>
        <v/>
      </c>
      <c r="E133" s="174"/>
      <c r="F133" s="174"/>
      <c r="G133" s="174"/>
      <c r="H133" s="55" t="str">
        <f>IF('3-定量盤查'!I136&lt;&gt;"",'3-定量盤查'!I136,"")</f>
        <v/>
      </c>
      <c r="I133" s="134" t="str">
        <f>'3-定量盤查'!N137</f>
        <v/>
      </c>
      <c r="J133" s="174"/>
      <c r="K133" s="174"/>
      <c r="L133" s="174"/>
      <c r="M133" s="135">
        <f t="shared" si="60"/>
        <v>0</v>
      </c>
      <c r="N133" s="136">
        <f t="shared" si="61"/>
        <v>0</v>
      </c>
      <c r="O133" s="55" t="str">
        <f>IF('3-定量盤查'!O136&lt;&gt;"",'3-定量盤查'!O136,"")</f>
        <v/>
      </c>
      <c r="P133" s="137" t="str">
        <f>IF(E133&lt;&gt;"",IF(J133&lt;&gt;"",IF('3-定量盤查'!T136&lt;&gt;"",'3-定量盤查'!T136,0),""),"")</f>
        <v/>
      </c>
      <c r="Q133" s="174"/>
      <c r="R133" s="174"/>
      <c r="S133" s="174"/>
      <c r="T133" s="135">
        <f t="shared" si="62"/>
        <v>0</v>
      </c>
      <c r="U133" s="138">
        <f t="shared" si="63"/>
        <v>0</v>
      </c>
      <c r="V133" s="55" t="str">
        <f>IF('3-定量盤查'!U136&lt;&gt;"",'3-定量盤查'!U136,"")</f>
        <v/>
      </c>
      <c r="W133" s="137" t="str">
        <f>IF(E133&lt;&gt;"",IF(J133&lt;&gt;"",IF('3-定量盤查'!Z136&lt;&gt;"",'3-定量盤查'!Z136,0),""),"")</f>
        <v/>
      </c>
      <c r="X133" s="174"/>
      <c r="Y133" s="174"/>
      <c r="Z133" s="174"/>
      <c r="AA133" s="135">
        <f t="shared" si="64"/>
        <v>0</v>
      </c>
      <c r="AB133" s="139">
        <f t="shared" si="65"/>
        <v>0</v>
      </c>
      <c r="AC133" s="138" t="str">
        <f t="shared" si="56"/>
        <v/>
      </c>
      <c r="AD133" s="138" t="str">
        <f t="shared" si="57"/>
        <v/>
      </c>
      <c r="AE133" s="144" t="str">
        <f t="shared" ref="AE133:AE196" si="69">IF(AC133&lt;&gt;"",(AC133*SUM($I133,$P133,$W133))^2,"")</f>
        <v/>
      </c>
      <c r="AF133" s="144" t="str">
        <f t="shared" ref="AF133:AF196" si="70">IF(AD133&lt;&gt;"",(AD133*SUM($I133,$P133,$W133))^2,"")</f>
        <v/>
      </c>
      <c r="AG133" s="144" t="str">
        <f t="shared" si="66"/>
        <v/>
      </c>
      <c r="AH133" s="144" t="str">
        <f t="shared" si="67"/>
        <v/>
      </c>
      <c r="AI133" s="144" t="str">
        <f t="shared" si="68"/>
        <v/>
      </c>
    </row>
    <row r="134" spans="2:35" customFormat="1">
      <c r="B134" s="53" t="str">
        <f>IF('2-定性盤查'!A133&lt;&gt;"",'2-定性盤查'!A133,"")</f>
        <v/>
      </c>
      <c r="C134" s="53" t="str">
        <f>IF('2-定性盤查'!C133&lt;&gt;"",'2-定性盤查'!C133,"")</f>
        <v/>
      </c>
      <c r="D134" s="53" t="str">
        <f>IF('2-定性盤查'!D133&lt;&gt;"",'2-定性盤查'!D133,"")</f>
        <v/>
      </c>
      <c r="E134" s="174"/>
      <c r="F134" s="174"/>
      <c r="G134" s="174"/>
      <c r="H134" s="55" t="str">
        <f>IF('3-定量盤查'!I137&lt;&gt;"",'3-定量盤查'!I137,"")</f>
        <v/>
      </c>
      <c r="I134" s="134" t="str">
        <f>'3-定量盤查'!N138</f>
        <v/>
      </c>
      <c r="J134" s="174"/>
      <c r="K134" s="174"/>
      <c r="L134" s="174"/>
      <c r="M134" s="135">
        <f t="shared" si="60"/>
        <v>0</v>
      </c>
      <c r="N134" s="136">
        <f t="shared" si="61"/>
        <v>0</v>
      </c>
      <c r="O134" s="55" t="str">
        <f>IF('3-定量盤查'!O137&lt;&gt;"",'3-定量盤查'!O137,"")</f>
        <v/>
      </c>
      <c r="P134" s="137" t="str">
        <f>IF(E134&lt;&gt;"",IF(J134&lt;&gt;"",IF('3-定量盤查'!T137&lt;&gt;"",'3-定量盤查'!T137,0),""),"")</f>
        <v/>
      </c>
      <c r="Q134" s="174"/>
      <c r="R134" s="174"/>
      <c r="S134" s="174"/>
      <c r="T134" s="135">
        <f t="shared" si="62"/>
        <v>0</v>
      </c>
      <c r="U134" s="138">
        <f t="shared" si="63"/>
        <v>0</v>
      </c>
      <c r="V134" s="55" t="str">
        <f>IF('3-定量盤查'!U137&lt;&gt;"",'3-定量盤查'!U137,"")</f>
        <v/>
      </c>
      <c r="W134" s="137" t="str">
        <f>IF(E134&lt;&gt;"",IF(J134&lt;&gt;"",IF('3-定量盤查'!Z137&lt;&gt;"",'3-定量盤查'!Z137,0),""),"")</f>
        <v/>
      </c>
      <c r="X134" s="174"/>
      <c r="Y134" s="174"/>
      <c r="Z134" s="174"/>
      <c r="AA134" s="135">
        <f t="shared" si="64"/>
        <v>0</v>
      </c>
      <c r="AB134" s="139">
        <f t="shared" si="65"/>
        <v>0</v>
      </c>
      <c r="AC134" s="138" t="str">
        <f t="shared" si="56"/>
        <v/>
      </c>
      <c r="AD134" s="138" t="str">
        <f t="shared" si="57"/>
        <v/>
      </c>
      <c r="AE134" s="144" t="str">
        <f t="shared" si="69"/>
        <v/>
      </c>
      <c r="AF134" s="144" t="str">
        <f t="shared" si="70"/>
        <v/>
      </c>
      <c r="AG134" s="144" t="str">
        <f t="shared" si="66"/>
        <v/>
      </c>
      <c r="AH134" s="144" t="str">
        <f t="shared" si="67"/>
        <v/>
      </c>
      <c r="AI134" s="144" t="str">
        <f t="shared" si="68"/>
        <v/>
      </c>
    </row>
    <row r="135" spans="2:35" customFormat="1">
      <c r="B135" s="53" t="str">
        <f>IF('2-定性盤查'!A134&lt;&gt;"",'2-定性盤查'!A134,"")</f>
        <v/>
      </c>
      <c r="C135" s="53" t="str">
        <f>IF('2-定性盤查'!C134&lt;&gt;"",'2-定性盤查'!C134,"")</f>
        <v/>
      </c>
      <c r="D135" s="53" t="str">
        <f>IF('2-定性盤查'!D134&lt;&gt;"",'2-定性盤查'!D134,"")</f>
        <v/>
      </c>
      <c r="E135" s="174"/>
      <c r="F135" s="174"/>
      <c r="G135" s="174"/>
      <c r="H135" s="55" t="str">
        <f>IF('3-定量盤查'!I138&lt;&gt;"",'3-定量盤查'!I138,"")</f>
        <v/>
      </c>
      <c r="I135" s="134" t="str">
        <f>'3-定量盤查'!N139</f>
        <v/>
      </c>
      <c r="J135" s="174"/>
      <c r="K135" s="174"/>
      <c r="L135" s="174"/>
      <c r="M135" s="135">
        <f t="shared" si="60"/>
        <v>0</v>
      </c>
      <c r="N135" s="136">
        <f t="shared" si="61"/>
        <v>0</v>
      </c>
      <c r="O135" s="55" t="str">
        <f>IF('3-定量盤查'!O138&lt;&gt;"",'3-定量盤查'!O138,"")</f>
        <v/>
      </c>
      <c r="P135" s="137" t="str">
        <f>IF(E135&lt;&gt;"",IF(J135&lt;&gt;"",IF('3-定量盤查'!T138&lt;&gt;"",'3-定量盤查'!T138,0),""),"")</f>
        <v/>
      </c>
      <c r="Q135" s="174"/>
      <c r="R135" s="174"/>
      <c r="S135" s="174"/>
      <c r="T135" s="135">
        <f t="shared" si="62"/>
        <v>0</v>
      </c>
      <c r="U135" s="138">
        <f t="shared" si="63"/>
        <v>0</v>
      </c>
      <c r="V135" s="55" t="str">
        <f>IF('3-定量盤查'!U138&lt;&gt;"",'3-定量盤查'!U138,"")</f>
        <v/>
      </c>
      <c r="W135" s="137" t="str">
        <f>IF(E135&lt;&gt;"",IF(J135&lt;&gt;"",IF('3-定量盤查'!Z138&lt;&gt;"",'3-定量盤查'!Z138,0),""),"")</f>
        <v/>
      </c>
      <c r="X135" s="174"/>
      <c r="Y135" s="174"/>
      <c r="Z135" s="174"/>
      <c r="AA135" s="135">
        <f t="shared" si="64"/>
        <v>0</v>
      </c>
      <c r="AB135" s="139">
        <f t="shared" si="65"/>
        <v>0</v>
      </c>
      <c r="AC135" s="138" t="str">
        <f t="shared" si="56"/>
        <v/>
      </c>
      <c r="AD135" s="138" t="str">
        <f t="shared" si="57"/>
        <v/>
      </c>
      <c r="AE135" s="144" t="str">
        <f t="shared" si="69"/>
        <v/>
      </c>
      <c r="AF135" s="144" t="str">
        <f t="shared" si="70"/>
        <v/>
      </c>
      <c r="AG135" s="144" t="str">
        <f t="shared" si="66"/>
        <v/>
      </c>
      <c r="AH135" s="144" t="str">
        <f t="shared" si="67"/>
        <v/>
      </c>
      <c r="AI135" s="144" t="str">
        <f t="shared" si="68"/>
        <v/>
      </c>
    </row>
    <row r="136" spans="2:35" customFormat="1">
      <c r="B136" s="53" t="str">
        <f>IF('2-定性盤查'!A135&lt;&gt;"",'2-定性盤查'!A135,"")</f>
        <v/>
      </c>
      <c r="C136" s="53" t="str">
        <f>IF('2-定性盤查'!C135&lt;&gt;"",'2-定性盤查'!C135,"")</f>
        <v/>
      </c>
      <c r="D136" s="53" t="str">
        <f>IF('2-定性盤查'!D135&lt;&gt;"",'2-定性盤查'!D135,"")</f>
        <v/>
      </c>
      <c r="E136" s="174"/>
      <c r="F136" s="174"/>
      <c r="G136" s="174"/>
      <c r="H136" s="55" t="str">
        <f>IF('3-定量盤查'!I139&lt;&gt;"",'3-定量盤查'!I139,"")</f>
        <v/>
      </c>
      <c r="I136" s="134" t="str">
        <f>'3-定量盤查'!N140</f>
        <v/>
      </c>
      <c r="J136" s="174"/>
      <c r="K136" s="174"/>
      <c r="L136" s="174"/>
      <c r="M136" s="135">
        <f t="shared" si="60"/>
        <v>0</v>
      </c>
      <c r="N136" s="136">
        <f t="shared" si="61"/>
        <v>0</v>
      </c>
      <c r="O136" s="55" t="str">
        <f>IF('3-定量盤查'!O139&lt;&gt;"",'3-定量盤查'!O139,"")</f>
        <v/>
      </c>
      <c r="P136" s="137" t="str">
        <f>IF(E136&lt;&gt;"",IF(J136&lt;&gt;"",IF('3-定量盤查'!T139&lt;&gt;"",'3-定量盤查'!T139,0),""),"")</f>
        <v/>
      </c>
      <c r="Q136" s="174"/>
      <c r="R136" s="174"/>
      <c r="S136" s="174"/>
      <c r="T136" s="135">
        <f t="shared" si="62"/>
        <v>0</v>
      </c>
      <c r="U136" s="138">
        <f t="shared" si="63"/>
        <v>0</v>
      </c>
      <c r="V136" s="55" t="str">
        <f>IF('3-定量盤查'!U139&lt;&gt;"",'3-定量盤查'!U139,"")</f>
        <v/>
      </c>
      <c r="W136" s="137" t="str">
        <f>IF(E136&lt;&gt;"",IF(J136&lt;&gt;"",IF('3-定量盤查'!Z139&lt;&gt;"",'3-定量盤查'!Z139,0),""),"")</f>
        <v/>
      </c>
      <c r="X136" s="174"/>
      <c r="Y136" s="174"/>
      <c r="Z136" s="174"/>
      <c r="AA136" s="135">
        <f t="shared" si="64"/>
        <v>0</v>
      </c>
      <c r="AB136" s="139">
        <f t="shared" si="65"/>
        <v>0</v>
      </c>
      <c r="AC136" s="138" t="str">
        <f t="shared" si="56"/>
        <v/>
      </c>
      <c r="AD136" s="138" t="str">
        <f t="shared" si="57"/>
        <v/>
      </c>
      <c r="AE136" s="144" t="str">
        <f t="shared" si="69"/>
        <v/>
      </c>
      <c r="AF136" s="144" t="str">
        <f t="shared" si="70"/>
        <v/>
      </c>
      <c r="AG136" s="144" t="str">
        <f t="shared" si="66"/>
        <v/>
      </c>
      <c r="AH136" s="144" t="str">
        <f t="shared" si="67"/>
        <v/>
      </c>
      <c r="AI136" s="144" t="str">
        <f t="shared" si="68"/>
        <v/>
      </c>
    </row>
    <row r="137" spans="2:35" customFormat="1">
      <c r="B137" s="53" t="str">
        <f>IF('2-定性盤查'!A136&lt;&gt;"",'2-定性盤查'!A136,"")</f>
        <v/>
      </c>
      <c r="C137" s="53" t="str">
        <f>IF('2-定性盤查'!C136&lt;&gt;"",'2-定性盤查'!C136,"")</f>
        <v/>
      </c>
      <c r="D137" s="53" t="str">
        <f>IF('2-定性盤查'!D136&lt;&gt;"",'2-定性盤查'!D136,"")</f>
        <v/>
      </c>
      <c r="E137" s="174"/>
      <c r="F137" s="174"/>
      <c r="G137" s="174"/>
      <c r="H137" s="55" t="str">
        <f>IF('3-定量盤查'!I140&lt;&gt;"",'3-定量盤查'!I140,"")</f>
        <v/>
      </c>
      <c r="I137" s="134" t="str">
        <f>'3-定量盤查'!N141</f>
        <v/>
      </c>
      <c r="J137" s="174"/>
      <c r="K137" s="174"/>
      <c r="L137" s="174"/>
      <c r="M137" s="135">
        <f t="shared" si="60"/>
        <v>0</v>
      </c>
      <c r="N137" s="136">
        <f t="shared" si="61"/>
        <v>0</v>
      </c>
      <c r="O137" s="55" t="str">
        <f>IF('3-定量盤查'!O140&lt;&gt;"",'3-定量盤查'!O140,"")</f>
        <v/>
      </c>
      <c r="P137" s="137" t="str">
        <f>IF(E137&lt;&gt;"",IF(J137&lt;&gt;"",IF('3-定量盤查'!T140&lt;&gt;"",'3-定量盤查'!T140,0),""),"")</f>
        <v/>
      </c>
      <c r="Q137" s="174"/>
      <c r="R137" s="174"/>
      <c r="S137" s="174"/>
      <c r="T137" s="135">
        <f t="shared" si="62"/>
        <v>0</v>
      </c>
      <c r="U137" s="138">
        <f t="shared" si="63"/>
        <v>0</v>
      </c>
      <c r="V137" s="55" t="str">
        <f>IF('3-定量盤查'!U140&lt;&gt;"",'3-定量盤查'!U140,"")</f>
        <v/>
      </c>
      <c r="W137" s="137" t="str">
        <f>IF(E137&lt;&gt;"",IF(J137&lt;&gt;"",IF('3-定量盤查'!Z140&lt;&gt;"",'3-定量盤查'!Z140,0),""),"")</f>
        <v/>
      </c>
      <c r="X137" s="174"/>
      <c r="Y137" s="174"/>
      <c r="Z137" s="174"/>
      <c r="AA137" s="135">
        <f t="shared" si="64"/>
        <v>0</v>
      </c>
      <c r="AB137" s="139">
        <f t="shared" si="65"/>
        <v>0</v>
      </c>
      <c r="AC137" s="138" t="str">
        <f t="shared" si="56"/>
        <v/>
      </c>
      <c r="AD137" s="138" t="str">
        <f t="shared" si="57"/>
        <v/>
      </c>
      <c r="AE137" s="144" t="str">
        <f t="shared" si="69"/>
        <v/>
      </c>
      <c r="AF137" s="144" t="str">
        <f t="shared" si="70"/>
        <v/>
      </c>
      <c r="AG137" s="144" t="str">
        <f t="shared" si="66"/>
        <v/>
      </c>
      <c r="AH137" s="144" t="str">
        <f t="shared" si="67"/>
        <v/>
      </c>
      <c r="AI137" s="144" t="str">
        <f t="shared" si="68"/>
        <v/>
      </c>
    </row>
    <row r="138" spans="2:35" customFormat="1">
      <c r="B138" s="53" t="str">
        <f>IF('2-定性盤查'!A137&lt;&gt;"",'2-定性盤查'!A137,"")</f>
        <v/>
      </c>
      <c r="C138" s="53" t="str">
        <f>IF('2-定性盤查'!C137&lt;&gt;"",'2-定性盤查'!C137,"")</f>
        <v/>
      </c>
      <c r="D138" s="53" t="str">
        <f>IF('2-定性盤查'!D137&lt;&gt;"",'2-定性盤查'!D137,"")</f>
        <v/>
      </c>
      <c r="E138" s="174"/>
      <c r="F138" s="174"/>
      <c r="G138" s="174"/>
      <c r="H138" s="55" t="str">
        <f>IF('3-定量盤查'!I141&lt;&gt;"",'3-定量盤查'!I141,"")</f>
        <v/>
      </c>
      <c r="I138" s="134" t="str">
        <f>'3-定量盤查'!N142</f>
        <v/>
      </c>
      <c r="J138" s="174"/>
      <c r="K138" s="174"/>
      <c r="L138" s="174"/>
      <c r="M138" s="135">
        <f t="shared" si="60"/>
        <v>0</v>
      </c>
      <c r="N138" s="136">
        <f t="shared" si="61"/>
        <v>0</v>
      </c>
      <c r="O138" s="55" t="str">
        <f>IF('3-定量盤查'!O141&lt;&gt;"",'3-定量盤查'!O141,"")</f>
        <v/>
      </c>
      <c r="P138" s="137" t="str">
        <f>IF(E138&lt;&gt;"",IF(J138&lt;&gt;"",IF('3-定量盤查'!T141&lt;&gt;"",'3-定量盤查'!T141,0),""),"")</f>
        <v/>
      </c>
      <c r="Q138" s="174"/>
      <c r="R138" s="174"/>
      <c r="S138" s="174"/>
      <c r="T138" s="135">
        <f t="shared" si="62"/>
        <v>0</v>
      </c>
      <c r="U138" s="138">
        <f t="shared" si="63"/>
        <v>0</v>
      </c>
      <c r="V138" s="55" t="str">
        <f>IF('3-定量盤查'!U141&lt;&gt;"",'3-定量盤查'!U141,"")</f>
        <v/>
      </c>
      <c r="W138" s="137" t="str">
        <f>IF(E138&lt;&gt;"",IF(J138&lt;&gt;"",IF('3-定量盤查'!Z141&lt;&gt;"",'3-定量盤查'!Z141,0),""),"")</f>
        <v/>
      </c>
      <c r="X138" s="174"/>
      <c r="Y138" s="174"/>
      <c r="Z138" s="174"/>
      <c r="AA138" s="135">
        <f t="shared" si="64"/>
        <v>0</v>
      </c>
      <c r="AB138" s="139">
        <f t="shared" si="65"/>
        <v>0</v>
      </c>
      <c r="AC138" s="138" t="str">
        <f t="shared" si="56"/>
        <v/>
      </c>
      <c r="AD138" s="138" t="str">
        <f t="shared" si="57"/>
        <v/>
      </c>
      <c r="AE138" s="144" t="str">
        <f t="shared" si="69"/>
        <v/>
      </c>
      <c r="AF138" s="144" t="str">
        <f t="shared" si="70"/>
        <v/>
      </c>
      <c r="AG138" s="144" t="str">
        <f t="shared" si="66"/>
        <v/>
      </c>
      <c r="AH138" s="144" t="str">
        <f t="shared" si="67"/>
        <v/>
      </c>
      <c r="AI138" s="144" t="str">
        <f t="shared" si="68"/>
        <v/>
      </c>
    </row>
    <row r="139" spans="2:35" customFormat="1">
      <c r="B139" s="53" t="str">
        <f>IF('2-定性盤查'!A138&lt;&gt;"",'2-定性盤查'!A138,"")</f>
        <v/>
      </c>
      <c r="C139" s="53" t="str">
        <f>IF('2-定性盤查'!C138&lt;&gt;"",'2-定性盤查'!C138,"")</f>
        <v/>
      </c>
      <c r="D139" s="53" t="str">
        <f>IF('2-定性盤查'!D138&lt;&gt;"",'2-定性盤查'!D138,"")</f>
        <v/>
      </c>
      <c r="E139" s="174"/>
      <c r="F139" s="174"/>
      <c r="G139" s="174"/>
      <c r="H139" s="55" t="str">
        <f>IF('3-定量盤查'!I142&lt;&gt;"",'3-定量盤查'!I142,"")</f>
        <v/>
      </c>
      <c r="I139" s="134" t="str">
        <f>'3-定量盤查'!N143</f>
        <v/>
      </c>
      <c r="J139" s="174"/>
      <c r="K139" s="174"/>
      <c r="L139" s="174"/>
      <c r="M139" s="135">
        <f t="shared" si="60"/>
        <v>0</v>
      </c>
      <c r="N139" s="136">
        <f t="shared" si="61"/>
        <v>0</v>
      </c>
      <c r="O139" s="55" t="str">
        <f>IF('3-定量盤查'!O142&lt;&gt;"",'3-定量盤查'!O142,"")</f>
        <v/>
      </c>
      <c r="P139" s="137" t="str">
        <f>IF(E139&lt;&gt;"",IF(J139&lt;&gt;"",IF('3-定量盤查'!T142&lt;&gt;"",'3-定量盤查'!T142,0),""),"")</f>
        <v/>
      </c>
      <c r="Q139" s="174"/>
      <c r="R139" s="174"/>
      <c r="S139" s="174"/>
      <c r="T139" s="135">
        <f t="shared" si="62"/>
        <v>0</v>
      </c>
      <c r="U139" s="138">
        <f t="shared" si="63"/>
        <v>0</v>
      </c>
      <c r="V139" s="55" t="str">
        <f>IF('3-定量盤查'!U142&lt;&gt;"",'3-定量盤查'!U142,"")</f>
        <v/>
      </c>
      <c r="W139" s="137" t="str">
        <f>IF(E139&lt;&gt;"",IF(J139&lt;&gt;"",IF('3-定量盤查'!Z142&lt;&gt;"",'3-定量盤查'!Z142,0),""),"")</f>
        <v/>
      </c>
      <c r="X139" s="174"/>
      <c r="Y139" s="174"/>
      <c r="Z139" s="174"/>
      <c r="AA139" s="135">
        <f t="shared" si="64"/>
        <v>0</v>
      </c>
      <c r="AB139" s="139">
        <f t="shared" si="65"/>
        <v>0</v>
      </c>
      <c r="AC139" s="138" t="str">
        <f t="shared" ref="AC139:AC202" si="71">IF($I139&lt;&gt;"",IF($P139&lt;&gt;"",IF($W139&lt;&gt;"",(($I139*M139)^2+($P139*T139)^2+($W139*AA139)^2)^0.5/SUM($I139,$P139,$W139),(($I139*M139)^2+($P139*T139)^2)^0.5/SUM($I139,$P139)),M139),"")</f>
        <v/>
      </c>
      <c r="AD139" s="138" t="str">
        <f t="shared" ref="AD139:AD202" si="72">IF($I139&lt;&gt;"",IF($P139&lt;&gt;"",IF($W139&lt;&gt;"",(($I139*N139)^2+($P139*U139)^2+($W139*AB139)^2)^0.5/SUM($I139,$P139,$W139),(($I139*N139)^2+($P139*U139)^2)^0.5/SUM($I139,$P139)),N139),"")</f>
        <v/>
      </c>
      <c r="AE139" s="144" t="str">
        <f t="shared" si="69"/>
        <v/>
      </c>
      <c r="AF139" s="144" t="str">
        <f t="shared" si="70"/>
        <v/>
      </c>
      <c r="AG139" s="144" t="str">
        <f t="shared" si="66"/>
        <v/>
      </c>
      <c r="AH139" s="144" t="str">
        <f t="shared" si="67"/>
        <v/>
      </c>
      <c r="AI139" s="144" t="str">
        <f t="shared" si="68"/>
        <v/>
      </c>
    </row>
    <row r="140" spans="2:35" customFormat="1">
      <c r="B140" s="53" t="str">
        <f>IF('2-定性盤查'!A139&lt;&gt;"",'2-定性盤查'!A139,"")</f>
        <v/>
      </c>
      <c r="C140" s="53" t="str">
        <f>IF('2-定性盤查'!C139&lt;&gt;"",'2-定性盤查'!C139,"")</f>
        <v/>
      </c>
      <c r="D140" s="53" t="str">
        <f>IF('2-定性盤查'!D139&lt;&gt;"",'2-定性盤查'!D139,"")</f>
        <v/>
      </c>
      <c r="E140" s="174"/>
      <c r="F140" s="174"/>
      <c r="G140" s="174"/>
      <c r="H140" s="55" t="str">
        <f>IF('3-定量盤查'!I143&lt;&gt;"",'3-定量盤查'!I143,"")</f>
        <v/>
      </c>
      <c r="I140" s="134" t="str">
        <f>'3-定量盤查'!N144</f>
        <v/>
      </c>
      <c r="J140" s="174"/>
      <c r="K140" s="174"/>
      <c r="L140" s="174"/>
      <c r="M140" s="135">
        <f t="shared" si="60"/>
        <v>0</v>
      </c>
      <c r="N140" s="136">
        <f t="shared" si="61"/>
        <v>0</v>
      </c>
      <c r="O140" s="55" t="str">
        <f>IF('3-定量盤查'!O143&lt;&gt;"",'3-定量盤查'!O143,"")</f>
        <v/>
      </c>
      <c r="P140" s="137" t="str">
        <f>IF(E140&lt;&gt;"",IF(J140&lt;&gt;"",IF('3-定量盤查'!T143&lt;&gt;"",'3-定量盤查'!T143,0),""),"")</f>
        <v/>
      </c>
      <c r="Q140" s="174"/>
      <c r="R140" s="174"/>
      <c r="S140" s="174"/>
      <c r="T140" s="135">
        <f t="shared" si="62"/>
        <v>0</v>
      </c>
      <c r="U140" s="138">
        <f t="shared" si="63"/>
        <v>0</v>
      </c>
      <c r="V140" s="55" t="str">
        <f>IF('3-定量盤查'!U143&lt;&gt;"",'3-定量盤查'!U143,"")</f>
        <v/>
      </c>
      <c r="W140" s="137" t="str">
        <f>IF(E140&lt;&gt;"",IF(J140&lt;&gt;"",IF('3-定量盤查'!Z143&lt;&gt;"",'3-定量盤查'!Z143,0),""),"")</f>
        <v/>
      </c>
      <c r="X140" s="174"/>
      <c r="Y140" s="174"/>
      <c r="Z140" s="174"/>
      <c r="AA140" s="135">
        <f t="shared" si="64"/>
        <v>0</v>
      </c>
      <c r="AB140" s="139">
        <f t="shared" si="65"/>
        <v>0</v>
      </c>
      <c r="AC140" s="138" t="str">
        <f t="shared" si="71"/>
        <v/>
      </c>
      <c r="AD140" s="138" t="str">
        <f t="shared" si="72"/>
        <v/>
      </c>
      <c r="AE140" s="144" t="str">
        <f t="shared" si="69"/>
        <v/>
      </c>
      <c r="AF140" s="144" t="str">
        <f t="shared" si="70"/>
        <v/>
      </c>
      <c r="AG140" s="144" t="str">
        <f t="shared" si="66"/>
        <v/>
      </c>
      <c r="AH140" s="144" t="str">
        <f t="shared" si="67"/>
        <v/>
      </c>
      <c r="AI140" s="144" t="str">
        <f t="shared" si="68"/>
        <v/>
      </c>
    </row>
    <row r="141" spans="2:35" customFormat="1">
      <c r="B141" s="53" t="str">
        <f>IF('2-定性盤查'!A140&lt;&gt;"",'2-定性盤查'!A140,"")</f>
        <v/>
      </c>
      <c r="C141" s="53" t="str">
        <f>IF('2-定性盤查'!C140&lt;&gt;"",'2-定性盤查'!C140,"")</f>
        <v/>
      </c>
      <c r="D141" s="53" t="str">
        <f>IF('2-定性盤查'!D140&lt;&gt;"",'2-定性盤查'!D140,"")</f>
        <v/>
      </c>
      <c r="E141" s="174"/>
      <c r="F141" s="174"/>
      <c r="G141" s="174"/>
      <c r="H141" s="55" t="str">
        <f>IF('3-定量盤查'!I144&lt;&gt;"",'3-定量盤查'!I144,"")</f>
        <v/>
      </c>
      <c r="I141" s="134" t="str">
        <f>'3-定量盤查'!N145</f>
        <v/>
      </c>
      <c r="J141" s="174"/>
      <c r="K141" s="174"/>
      <c r="L141" s="174"/>
      <c r="M141" s="135">
        <f t="shared" si="60"/>
        <v>0</v>
      </c>
      <c r="N141" s="136">
        <f t="shared" si="61"/>
        <v>0</v>
      </c>
      <c r="O141" s="55" t="str">
        <f>IF('3-定量盤查'!O144&lt;&gt;"",'3-定量盤查'!O144,"")</f>
        <v/>
      </c>
      <c r="P141" s="137" t="str">
        <f>IF(E141&lt;&gt;"",IF(J141&lt;&gt;"",IF('3-定量盤查'!T144&lt;&gt;"",'3-定量盤查'!T144,0),""),"")</f>
        <v/>
      </c>
      <c r="Q141" s="174"/>
      <c r="R141" s="174"/>
      <c r="S141" s="174"/>
      <c r="T141" s="135">
        <f t="shared" si="62"/>
        <v>0</v>
      </c>
      <c r="U141" s="138">
        <f t="shared" si="63"/>
        <v>0</v>
      </c>
      <c r="V141" s="55" t="str">
        <f>IF('3-定量盤查'!U144&lt;&gt;"",'3-定量盤查'!U144,"")</f>
        <v/>
      </c>
      <c r="W141" s="137" t="str">
        <f>IF(E141&lt;&gt;"",IF(J141&lt;&gt;"",IF('3-定量盤查'!Z144&lt;&gt;"",'3-定量盤查'!Z144,0),""),"")</f>
        <v/>
      </c>
      <c r="X141" s="174"/>
      <c r="Y141" s="174"/>
      <c r="Z141" s="174"/>
      <c r="AA141" s="135">
        <f t="shared" si="64"/>
        <v>0</v>
      </c>
      <c r="AB141" s="139">
        <f t="shared" si="65"/>
        <v>0</v>
      </c>
      <c r="AC141" s="138" t="str">
        <f t="shared" si="71"/>
        <v/>
      </c>
      <c r="AD141" s="138" t="str">
        <f t="shared" si="72"/>
        <v/>
      </c>
      <c r="AE141" s="144" t="str">
        <f t="shared" si="69"/>
        <v/>
      </c>
      <c r="AF141" s="144" t="str">
        <f t="shared" si="70"/>
        <v/>
      </c>
      <c r="AG141" s="144" t="str">
        <f t="shared" si="66"/>
        <v/>
      </c>
      <c r="AH141" s="144" t="str">
        <f t="shared" si="67"/>
        <v/>
      </c>
      <c r="AI141" s="144" t="str">
        <f t="shared" si="68"/>
        <v/>
      </c>
    </row>
    <row r="142" spans="2:35" customFormat="1">
      <c r="B142" s="53" t="str">
        <f>IF('2-定性盤查'!A141&lt;&gt;"",'2-定性盤查'!A141,"")</f>
        <v/>
      </c>
      <c r="C142" s="53" t="str">
        <f>IF('2-定性盤查'!C141&lt;&gt;"",'2-定性盤查'!C141,"")</f>
        <v/>
      </c>
      <c r="D142" s="53" t="str">
        <f>IF('2-定性盤查'!D141&lt;&gt;"",'2-定性盤查'!D141,"")</f>
        <v/>
      </c>
      <c r="E142" s="174"/>
      <c r="F142" s="174"/>
      <c r="G142" s="174"/>
      <c r="H142" s="55" t="str">
        <f>IF('3-定量盤查'!I145&lt;&gt;"",'3-定量盤查'!I145,"")</f>
        <v/>
      </c>
      <c r="I142" s="134" t="str">
        <f>'3-定量盤查'!N146</f>
        <v/>
      </c>
      <c r="J142" s="174"/>
      <c r="K142" s="174"/>
      <c r="L142" s="174"/>
      <c r="M142" s="135">
        <f t="shared" si="60"/>
        <v>0</v>
      </c>
      <c r="N142" s="136">
        <f t="shared" si="61"/>
        <v>0</v>
      </c>
      <c r="O142" s="55" t="str">
        <f>IF('3-定量盤查'!O145&lt;&gt;"",'3-定量盤查'!O145,"")</f>
        <v/>
      </c>
      <c r="P142" s="137" t="str">
        <f>IF(E142&lt;&gt;"",IF(J142&lt;&gt;"",IF('3-定量盤查'!T145&lt;&gt;"",'3-定量盤查'!T145,0),""),"")</f>
        <v/>
      </c>
      <c r="Q142" s="174"/>
      <c r="R142" s="174"/>
      <c r="S142" s="174"/>
      <c r="T142" s="135">
        <f t="shared" si="62"/>
        <v>0</v>
      </c>
      <c r="U142" s="138">
        <f t="shared" si="63"/>
        <v>0</v>
      </c>
      <c r="V142" s="55" t="str">
        <f>IF('3-定量盤查'!U145&lt;&gt;"",'3-定量盤查'!U145,"")</f>
        <v/>
      </c>
      <c r="W142" s="137" t="str">
        <f>IF(E142&lt;&gt;"",IF(J142&lt;&gt;"",IF('3-定量盤查'!Z145&lt;&gt;"",'3-定量盤查'!Z145,0),""),"")</f>
        <v/>
      </c>
      <c r="X142" s="174"/>
      <c r="Y142" s="174"/>
      <c r="Z142" s="174"/>
      <c r="AA142" s="135">
        <f t="shared" si="64"/>
        <v>0</v>
      </c>
      <c r="AB142" s="139">
        <f t="shared" si="65"/>
        <v>0</v>
      </c>
      <c r="AC142" s="138" t="str">
        <f t="shared" si="71"/>
        <v/>
      </c>
      <c r="AD142" s="138" t="str">
        <f t="shared" si="72"/>
        <v/>
      </c>
      <c r="AE142" s="144" t="str">
        <f t="shared" si="69"/>
        <v/>
      </c>
      <c r="AF142" s="144" t="str">
        <f t="shared" si="70"/>
        <v/>
      </c>
      <c r="AG142" s="144" t="str">
        <f t="shared" si="66"/>
        <v/>
      </c>
      <c r="AH142" s="144" t="str">
        <f t="shared" si="67"/>
        <v/>
      </c>
      <c r="AI142" s="144" t="str">
        <f t="shared" si="68"/>
        <v/>
      </c>
    </row>
    <row r="143" spans="2:35" customFormat="1">
      <c r="B143" s="53" t="str">
        <f>IF('2-定性盤查'!A142&lt;&gt;"",'2-定性盤查'!A142,"")</f>
        <v/>
      </c>
      <c r="C143" s="53" t="str">
        <f>IF('2-定性盤查'!C142&lt;&gt;"",'2-定性盤查'!C142,"")</f>
        <v/>
      </c>
      <c r="D143" s="53" t="str">
        <f>IF('2-定性盤查'!D142&lt;&gt;"",'2-定性盤查'!D142,"")</f>
        <v/>
      </c>
      <c r="E143" s="174"/>
      <c r="F143" s="174"/>
      <c r="G143" s="174"/>
      <c r="H143" s="55" t="str">
        <f>IF('3-定量盤查'!I146&lt;&gt;"",'3-定量盤查'!I146,"")</f>
        <v/>
      </c>
      <c r="I143" s="134" t="str">
        <f>'3-定量盤查'!N147</f>
        <v/>
      </c>
      <c r="J143" s="174"/>
      <c r="K143" s="174"/>
      <c r="L143" s="174"/>
      <c r="M143" s="135">
        <f t="shared" si="60"/>
        <v>0</v>
      </c>
      <c r="N143" s="136">
        <f t="shared" si="61"/>
        <v>0</v>
      </c>
      <c r="O143" s="55" t="str">
        <f>IF('3-定量盤查'!O146&lt;&gt;"",'3-定量盤查'!O146,"")</f>
        <v/>
      </c>
      <c r="P143" s="137" t="str">
        <f>IF(E143&lt;&gt;"",IF(J143&lt;&gt;"",IF('3-定量盤查'!T146&lt;&gt;"",'3-定量盤查'!T146,0),""),"")</f>
        <v/>
      </c>
      <c r="Q143" s="174"/>
      <c r="R143" s="174"/>
      <c r="S143" s="174"/>
      <c r="T143" s="135">
        <f t="shared" si="62"/>
        <v>0</v>
      </c>
      <c r="U143" s="138">
        <f t="shared" si="63"/>
        <v>0</v>
      </c>
      <c r="V143" s="55" t="str">
        <f>IF('3-定量盤查'!U146&lt;&gt;"",'3-定量盤查'!U146,"")</f>
        <v/>
      </c>
      <c r="W143" s="137" t="str">
        <f>IF(E143&lt;&gt;"",IF(J143&lt;&gt;"",IF('3-定量盤查'!Z146&lt;&gt;"",'3-定量盤查'!Z146,0),""),"")</f>
        <v/>
      </c>
      <c r="X143" s="174"/>
      <c r="Y143" s="174"/>
      <c r="Z143" s="174"/>
      <c r="AA143" s="135">
        <f t="shared" si="64"/>
        <v>0</v>
      </c>
      <c r="AB143" s="139">
        <f t="shared" si="65"/>
        <v>0</v>
      </c>
      <c r="AC143" s="138" t="str">
        <f t="shared" si="71"/>
        <v/>
      </c>
      <c r="AD143" s="138" t="str">
        <f t="shared" si="72"/>
        <v/>
      </c>
      <c r="AE143" s="144" t="str">
        <f t="shared" si="69"/>
        <v/>
      </c>
      <c r="AF143" s="144" t="str">
        <f t="shared" si="70"/>
        <v/>
      </c>
      <c r="AG143" s="144" t="str">
        <f t="shared" si="66"/>
        <v/>
      </c>
      <c r="AH143" s="144" t="str">
        <f t="shared" si="67"/>
        <v/>
      </c>
      <c r="AI143" s="144" t="str">
        <f t="shared" si="68"/>
        <v/>
      </c>
    </row>
    <row r="144" spans="2:35" customFormat="1">
      <c r="B144" s="53" t="str">
        <f>IF('2-定性盤查'!A143&lt;&gt;"",'2-定性盤查'!A143,"")</f>
        <v/>
      </c>
      <c r="C144" s="53" t="str">
        <f>IF('2-定性盤查'!C143&lt;&gt;"",'2-定性盤查'!C143,"")</f>
        <v/>
      </c>
      <c r="D144" s="53" t="str">
        <f>IF('2-定性盤查'!D143&lt;&gt;"",'2-定性盤查'!D143,"")</f>
        <v/>
      </c>
      <c r="E144" s="174"/>
      <c r="F144" s="174"/>
      <c r="G144" s="174"/>
      <c r="H144" s="55" t="str">
        <f>IF('3-定量盤查'!I147&lt;&gt;"",'3-定量盤查'!I147,"")</f>
        <v/>
      </c>
      <c r="I144" s="134" t="str">
        <f>'3-定量盤查'!N148</f>
        <v/>
      </c>
      <c r="J144" s="174"/>
      <c r="K144" s="174"/>
      <c r="L144" s="174"/>
      <c r="M144" s="135">
        <f t="shared" si="60"/>
        <v>0</v>
      </c>
      <c r="N144" s="136">
        <f t="shared" si="61"/>
        <v>0</v>
      </c>
      <c r="O144" s="55" t="str">
        <f>IF('3-定量盤查'!O147&lt;&gt;"",'3-定量盤查'!O147,"")</f>
        <v/>
      </c>
      <c r="P144" s="137" t="str">
        <f>IF(E144&lt;&gt;"",IF(J144&lt;&gt;"",IF('3-定量盤查'!T147&lt;&gt;"",'3-定量盤查'!T147,0),""),"")</f>
        <v/>
      </c>
      <c r="Q144" s="174"/>
      <c r="R144" s="174"/>
      <c r="S144" s="174"/>
      <c r="T144" s="135">
        <f t="shared" si="62"/>
        <v>0</v>
      </c>
      <c r="U144" s="138">
        <f t="shared" si="63"/>
        <v>0</v>
      </c>
      <c r="V144" s="55" t="str">
        <f>IF('3-定量盤查'!U147&lt;&gt;"",'3-定量盤查'!U147,"")</f>
        <v/>
      </c>
      <c r="W144" s="137" t="str">
        <f>IF(E144&lt;&gt;"",IF(J144&lt;&gt;"",IF('3-定量盤查'!Z147&lt;&gt;"",'3-定量盤查'!Z147,0),""),"")</f>
        <v/>
      </c>
      <c r="X144" s="174"/>
      <c r="Y144" s="174"/>
      <c r="Z144" s="174"/>
      <c r="AA144" s="135">
        <f t="shared" si="64"/>
        <v>0</v>
      </c>
      <c r="AB144" s="139">
        <f t="shared" si="65"/>
        <v>0</v>
      </c>
      <c r="AC144" s="138" t="str">
        <f t="shared" si="71"/>
        <v/>
      </c>
      <c r="AD144" s="138" t="str">
        <f t="shared" si="72"/>
        <v/>
      </c>
      <c r="AE144" s="144" t="str">
        <f t="shared" si="69"/>
        <v/>
      </c>
      <c r="AF144" s="144" t="str">
        <f t="shared" si="70"/>
        <v/>
      </c>
      <c r="AG144" s="144" t="str">
        <f t="shared" si="66"/>
        <v/>
      </c>
      <c r="AH144" s="144" t="str">
        <f t="shared" si="67"/>
        <v/>
      </c>
      <c r="AI144" s="144" t="str">
        <f t="shared" si="68"/>
        <v/>
      </c>
    </row>
    <row r="145" spans="2:35" customFormat="1">
      <c r="B145" s="53" t="str">
        <f>IF('2-定性盤查'!A144&lt;&gt;"",'2-定性盤查'!A144,"")</f>
        <v/>
      </c>
      <c r="C145" s="53" t="str">
        <f>IF('2-定性盤查'!C144&lt;&gt;"",'2-定性盤查'!C144,"")</f>
        <v/>
      </c>
      <c r="D145" s="53" t="str">
        <f>IF('2-定性盤查'!D144&lt;&gt;"",'2-定性盤查'!D144,"")</f>
        <v/>
      </c>
      <c r="E145" s="174"/>
      <c r="F145" s="174"/>
      <c r="G145" s="174"/>
      <c r="H145" s="55" t="str">
        <f>IF('3-定量盤查'!I148&lt;&gt;"",'3-定量盤查'!I148,"")</f>
        <v/>
      </c>
      <c r="I145" s="134" t="str">
        <f>'3-定量盤查'!N149</f>
        <v/>
      </c>
      <c r="J145" s="174"/>
      <c r="K145" s="174"/>
      <c r="L145" s="174"/>
      <c r="M145" s="135">
        <f t="shared" si="60"/>
        <v>0</v>
      </c>
      <c r="N145" s="136">
        <f t="shared" si="61"/>
        <v>0</v>
      </c>
      <c r="O145" s="55" t="str">
        <f>IF('3-定量盤查'!O148&lt;&gt;"",'3-定量盤查'!O148,"")</f>
        <v/>
      </c>
      <c r="P145" s="137" t="str">
        <f>IF(E145&lt;&gt;"",IF(J145&lt;&gt;"",IF('3-定量盤查'!T148&lt;&gt;"",'3-定量盤查'!T148,0),""),"")</f>
        <v/>
      </c>
      <c r="Q145" s="174"/>
      <c r="R145" s="174"/>
      <c r="S145" s="174"/>
      <c r="T145" s="135">
        <f t="shared" si="62"/>
        <v>0</v>
      </c>
      <c r="U145" s="138">
        <f t="shared" si="63"/>
        <v>0</v>
      </c>
      <c r="V145" s="55" t="str">
        <f>IF('3-定量盤查'!U148&lt;&gt;"",'3-定量盤查'!U148,"")</f>
        <v/>
      </c>
      <c r="W145" s="137" t="str">
        <f>IF(E145&lt;&gt;"",IF(J145&lt;&gt;"",IF('3-定量盤查'!Z148&lt;&gt;"",'3-定量盤查'!Z148,0),""),"")</f>
        <v/>
      </c>
      <c r="X145" s="174"/>
      <c r="Y145" s="174"/>
      <c r="Z145" s="174"/>
      <c r="AA145" s="135">
        <f t="shared" si="64"/>
        <v>0</v>
      </c>
      <c r="AB145" s="139">
        <f t="shared" si="65"/>
        <v>0</v>
      </c>
      <c r="AC145" s="138" t="str">
        <f t="shared" si="71"/>
        <v/>
      </c>
      <c r="AD145" s="138" t="str">
        <f t="shared" si="72"/>
        <v/>
      </c>
      <c r="AE145" s="144" t="str">
        <f t="shared" si="69"/>
        <v/>
      </c>
      <c r="AF145" s="144" t="str">
        <f t="shared" si="70"/>
        <v/>
      </c>
      <c r="AG145" s="144" t="str">
        <f t="shared" si="66"/>
        <v/>
      </c>
      <c r="AH145" s="144" t="str">
        <f t="shared" si="67"/>
        <v/>
      </c>
      <c r="AI145" s="144" t="str">
        <f t="shared" si="68"/>
        <v/>
      </c>
    </row>
    <row r="146" spans="2:35" customFormat="1">
      <c r="B146" s="53" t="str">
        <f>IF('2-定性盤查'!A145&lt;&gt;"",'2-定性盤查'!A145,"")</f>
        <v/>
      </c>
      <c r="C146" s="53" t="str">
        <f>IF('2-定性盤查'!C145&lt;&gt;"",'2-定性盤查'!C145,"")</f>
        <v/>
      </c>
      <c r="D146" s="53" t="str">
        <f>IF('2-定性盤查'!D145&lt;&gt;"",'2-定性盤查'!D145,"")</f>
        <v/>
      </c>
      <c r="E146" s="174"/>
      <c r="F146" s="174"/>
      <c r="G146" s="174"/>
      <c r="H146" s="55" t="str">
        <f>IF('3-定量盤查'!I149&lt;&gt;"",'3-定量盤查'!I149,"")</f>
        <v/>
      </c>
      <c r="I146" s="134" t="str">
        <f>'3-定量盤查'!N150</f>
        <v/>
      </c>
      <c r="J146" s="174"/>
      <c r="K146" s="174"/>
      <c r="L146" s="174"/>
      <c r="M146" s="135">
        <f t="shared" si="60"/>
        <v>0</v>
      </c>
      <c r="N146" s="136">
        <f t="shared" si="61"/>
        <v>0</v>
      </c>
      <c r="O146" s="55" t="str">
        <f>IF('3-定量盤查'!O149&lt;&gt;"",'3-定量盤查'!O149,"")</f>
        <v/>
      </c>
      <c r="P146" s="137" t="str">
        <f>IF(E146&lt;&gt;"",IF(J146&lt;&gt;"",IF('3-定量盤查'!T149&lt;&gt;"",'3-定量盤查'!T149,0),""),"")</f>
        <v/>
      </c>
      <c r="Q146" s="174"/>
      <c r="R146" s="174"/>
      <c r="S146" s="174"/>
      <c r="T146" s="135">
        <f t="shared" si="62"/>
        <v>0</v>
      </c>
      <c r="U146" s="138">
        <f t="shared" si="63"/>
        <v>0</v>
      </c>
      <c r="V146" s="55" t="str">
        <f>IF('3-定量盤查'!U149&lt;&gt;"",'3-定量盤查'!U149,"")</f>
        <v/>
      </c>
      <c r="W146" s="137" t="str">
        <f>IF(E146&lt;&gt;"",IF(J146&lt;&gt;"",IF('3-定量盤查'!Z149&lt;&gt;"",'3-定量盤查'!Z149,0),""),"")</f>
        <v/>
      </c>
      <c r="X146" s="174"/>
      <c r="Y146" s="174"/>
      <c r="Z146" s="174"/>
      <c r="AA146" s="135">
        <f t="shared" si="64"/>
        <v>0</v>
      </c>
      <c r="AB146" s="139">
        <f t="shared" si="65"/>
        <v>0</v>
      </c>
      <c r="AC146" s="138" t="str">
        <f t="shared" si="71"/>
        <v/>
      </c>
      <c r="AD146" s="138" t="str">
        <f t="shared" si="72"/>
        <v/>
      </c>
      <c r="AE146" s="144" t="str">
        <f t="shared" si="69"/>
        <v/>
      </c>
      <c r="AF146" s="144" t="str">
        <f t="shared" si="70"/>
        <v/>
      </c>
      <c r="AG146" s="144" t="str">
        <f t="shared" si="66"/>
        <v/>
      </c>
      <c r="AH146" s="144" t="str">
        <f t="shared" si="67"/>
        <v/>
      </c>
      <c r="AI146" s="144" t="str">
        <f t="shared" si="68"/>
        <v/>
      </c>
    </row>
    <row r="147" spans="2:35" customFormat="1">
      <c r="B147" s="53" t="str">
        <f>IF('2-定性盤查'!A146&lt;&gt;"",'2-定性盤查'!A146,"")</f>
        <v/>
      </c>
      <c r="C147" s="53" t="str">
        <f>IF('2-定性盤查'!C146&lt;&gt;"",'2-定性盤查'!C146,"")</f>
        <v/>
      </c>
      <c r="D147" s="53" t="str">
        <f>IF('2-定性盤查'!D146&lt;&gt;"",'2-定性盤查'!D146,"")</f>
        <v/>
      </c>
      <c r="E147" s="174"/>
      <c r="F147" s="174"/>
      <c r="G147" s="174"/>
      <c r="H147" s="55" t="str">
        <f>IF('3-定量盤查'!I150&lt;&gt;"",'3-定量盤查'!I150,"")</f>
        <v/>
      </c>
      <c r="I147" s="134" t="str">
        <f>'3-定量盤查'!N151</f>
        <v/>
      </c>
      <c r="J147" s="174"/>
      <c r="K147" s="174"/>
      <c r="L147" s="174"/>
      <c r="M147" s="135">
        <f t="shared" si="60"/>
        <v>0</v>
      </c>
      <c r="N147" s="136">
        <f t="shared" si="61"/>
        <v>0</v>
      </c>
      <c r="O147" s="55" t="str">
        <f>IF('3-定量盤查'!O150&lt;&gt;"",'3-定量盤查'!O150,"")</f>
        <v/>
      </c>
      <c r="P147" s="137" t="str">
        <f>IF(E147&lt;&gt;"",IF(J147&lt;&gt;"",IF('3-定量盤查'!T150&lt;&gt;"",'3-定量盤查'!T150,0),""),"")</f>
        <v/>
      </c>
      <c r="Q147" s="174"/>
      <c r="R147" s="174"/>
      <c r="S147" s="174"/>
      <c r="T147" s="135">
        <f t="shared" si="62"/>
        <v>0</v>
      </c>
      <c r="U147" s="138">
        <f t="shared" si="63"/>
        <v>0</v>
      </c>
      <c r="V147" s="55" t="str">
        <f>IF('3-定量盤查'!U150&lt;&gt;"",'3-定量盤查'!U150,"")</f>
        <v/>
      </c>
      <c r="W147" s="137" t="str">
        <f>IF(E147&lt;&gt;"",IF(J147&lt;&gt;"",IF('3-定量盤查'!Z150&lt;&gt;"",'3-定量盤查'!Z150,0),""),"")</f>
        <v/>
      </c>
      <c r="X147" s="174"/>
      <c r="Y147" s="174"/>
      <c r="Z147" s="174"/>
      <c r="AA147" s="135">
        <f t="shared" si="64"/>
        <v>0</v>
      </c>
      <c r="AB147" s="139">
        <f t="shared" si="65"/>
        <v>0</v>
      </c>
      <c r="AC147" s="138" t="str">
        <f t="shared" si="71"/>
        <v/>
      </c>
      <c r="AD147" s="138" t="str">
        <f t="shared" si="72"/>
        <v/>
      </c>
      <c r="AE147" s="144" t="str">
        <f t="shared" si="69"/>
        <v/>
      </c>
      <c r="AF147" s="144" t="str">
        <f t="shared" si="70"/>
        <v/>
      </c>
      <c r="AG147" s="144" t="str">
        <f t="shared" si="66"/>
        <v/>
      </c>
      <c r="AH147" s="144" t="str">
        <f t="shared" si="67"/>
        <v/>
      </c>
      <c r="AI147" s="144" t="str">
        <f t="shared" si="68"/>
        <v/>
      </c>
    </row>
    <row r="148" spans="2:35" customFormat="1">
      <c r="B148" s="53" t="str">
        <f>IF('2-定性盤查'!A147&lt;&gt;"",'2-定性盤查'!A147,"")</f>
        <v/>
      </c>
      <c r="C148" s="53" t="str">
        <f>IF('2-定性盤查'!C147&lt;&gt;"",'2-定性盤查'!C147,"")</f>
        <v/>
      </c>
      <c r="D148" s="53" t="str">
        <f>IF('2-定性盤查'!D147&lt;&gt;"",'2-定性盤查'!D147,"")</f>
        <v/>
      </c>
      <c r="E148" s="174"/>
      <c r="F148" s="174"/>
      <c r="G148" s="174"/>
      <c r="H148" s="55" t="str">
        <f>IF('3-定量盤查'!I151&lt;&gt;"",'3-定量盤查'!I151,"")</f>
        <v/>
      </c>
      <c r="I148" s="134" t="str">
        <f>'3-定量盤查'!N152</f>
        <v/>
      </c>
      <c r="J148" s="174"/>
      <c r="K148" s="174"/>
      <c r="L148" s="174"/>
      <c r="M148" s="135">
        <f t="shared" si="60"/>
        <v>0</v>
      </c>
      <c r="N148" s="136">
        <f t="shared" si="61"/>
        <v>0</v>
      </c>
      <c r="O148" s="55" t="str">
        <f>IF('3-定量盤查'!O151&lt;&gt;"",'3-定量盤查'!O151,"")</f>
        <v/>
      </c>
      <c r="P148" s="137" t="str">
        <f>IF(E148&lt;&gt;"",IF(J148&lt;&gt;"",IF('3-定量盤查'!T151&lt;&gt;"",'3-定量盤查'!T151,0),""),"")</f>
        <v/>
      </c>
      <c r="Q148" s="174"/>
      <c r="R148" s="174"/>
      <c r="S148" s="174"/>
      <c r="T148" s="135">
        <f t="shared" si="62"/>
        <v>0</v>
      </c>
      <c r="U148" s="138">
        <f t="shared" si="63"/>
        <v>0</v>
      </c>
      <c r="V148" s="55" t="str">
        <f>IF('3-定量盤查'!U151&lt;&gt;"",'3-定量盤查'!U151,"")</f>
        <v/>
      </c>
      <c r="W148" s="137" t="str">
        <f>IF(E148&lt;&gt;"",IF(J148&lt;&gt;"",IF('3-定量盤查'!Z151&lt;&gt;"",'3-定量盤查'!Z151,0),""),"")</f>
        <v/>
      </c>
      <c r="X148" s="174"/>
      <c r="Y148" s="174"/>
      <c r="Z148" s="174"/>
      <c r="AA148" s="135">
        <f t="shared" si="64"/>
        <v>0</v>
      </c>
      <c r="AB148" s="139">
        <f t="shared" si="65"/>
        <v>0</v>
      </c>
      <c r="AC148" s="138" t="str">
        <f t="shared" si="71"/>
        <v/>
      </c>
      <c r="AD148" s="138" t="str">
        <f t="shared" si="72"/>
        <v/>
      </c>
      <c r="AE148" s="144" t="str">
        <f t="shared" si="69"/>
        <v/>
      </c>
      <c r="AF148" s="144" t="str">
        <f t="shared" si="70"/>
        <v/>
      </c>
      <c r="AG148" s="144" t="str">
        <f t="shared" si="66"/>
        <v/>
      </c>
      <c r="AH148" s="144" t="str">
        <f t="shared" si="67"/>
        <v/>
      </c>
      <c r="AI148" s="144" t="str">
        <f t="shared" si="68"/>
        <v/>
      </c>
    </row>
    <row r="149" spans="2:35" customFormat="1">
      <c r="B149" s="53" t="str">
        <f>IF('2-定性盤查'!A148&lt;&gt;"",'2-定性盤查'!A148,"")</f>
        <v/>
      </c>
      <c r="C149" s="53" t="str">
        <f>IF('2-定性盤查'!C148&lt;&gt;"",'2-定性盤查'!C148,"")</f>
        <v/>
      </c>
      <c r="D149" s="53" t="str">
        <f>IF('2-定性盤查'!D148&lt;&gt;"",'2-定性盤查'!D148,"")</f>
        <v/>
      </c>
      <c r="E149" s="174"/>
      <c r="F149" s="174"/>
      <c r="G149" s="174"/>
      <c r="H149" s="55" t="str">
        <f>IF('3-定量盤查'!I152&lt;&gt;"",'3-定量盤查'!I152,"")</f>
        <v/>
      </c>
      <c r="I149" s="134" t="str">
        <f>'3-定量盤查'!N153</f>
        <v/>
      </c>
      <c r="J149" s="174"/>
      <c r="K149" s="174"/>
      <c r="L149" s="174"/>
      <c r="M149" s="135">
        <f t="shared" si="60"/>
        <v>0</v>
      </c>
      <c r="N149" s="136">
        <f t="shared" si="61"/>
        <v>0</v>
      </c>
      <c r="O149" s="55" t="str">
        <f>IF('3-定量盤查'!O152&lt;&gt;"",'3-定量盤查'!O152,"")</f>
        <v/>
      </c>
      <c r="P149" s="137" t="str">
        <f>IF(E149&lt;&gt;"",IF(J149&lt;&gt;"",IF('3-定量盤查'!T152&lt;&gt;"",'3-定量盤查'!T152,0),""),"")</f>
        <v/>
      </c>
      <c r="Q149" s="174"/>
      <c r="R149" s="174"/>
      <c r="S149" s="174"/>
      <c r="T149" s="135">
        <f t="shared" si="62"/>
        <v>0</v>
      </c>
      <c r="U149" s="138">
        <f t="shared" si="63"/>
        <v>0</v>
      </c>
      <c r="V149" s="55" t="str">
        <f>IF('3-定量盤查'!U152&lt;&gt;"",'3-定量盤查'!U152,"")</f>
        <v/>
      </c>
      <c r="W149" s="137" t="str">
        <f>IF(E149&lt;&gt;"",IF(J149&lt;&gt;"",IF('3-定量盤查'!Z152&lt;&gt;"",'3-定量盤查'!Z152,0),""),"")</f>
        <v/>
      </c>
      <c r="X149" s="174"/>
      <c r="Y149" s="174"/>
      <c r="Z149" s="174"/>
      <c r="AA149" s="135">
        <f t="shared" si="64"/>
        <v>0</v>
      </c>
      <c r="AB149" s="139">
        <f t="shared" si="65"/>
        <v>0</v>
      </c>
      <c r="AC149" s="138" t="str">
        <f t="shared" si="71"/>
        <v/>
      </c>
      <c r="AD149" s="138" t="str">
        <f t="shared" si="72"/>
        <v/>
      </c>
      <c r="AE149" s="144" t="str">
        <f t="shared" si="69"/>
        <v/>
      </c>
      <c r="AF149" s="144" t="str">
        <f t="shared" si="70"/>
        <v/>
      </c>
      <c r="AG149" s="144" t="str">
        <f t="shared" si="66"/>
        <v/>
      </c>
      <c r="AH149" s="144" t="str">
        <f t="shared" si="67"/>
        <v/>
      </c>
      <c r="AI149" s="144" t="str">
        <f t="shared" si="68"/>
        <v/>
      </c>
    </row>
    <row r="150" spans="2:35" customFormat="1">
      <c r="B150" s="53" t="str">
        <f>IF('2-定性盤查'!A149&lt;&gt;"",'2-定性盤查'!A149,"")</f>
        <v/>
      </c>
      <c r="C150" s="53" t="str">
        <f>IF('2-定性盤查'!C149&lt;&gt;"",'2-定性盤查'!C149,"")</f>
        <v/>
      </c>
      <c r="D150" s="53" t="str">
        <f>IF('2-定性盤查'!D149&lt;&gt;"",'2-定性盤查'!D149,"")</f>
        <v/>
      </c>
      <c r="E150" s="174"/>
      <c r="F150" s="174"/>
      <c r="G150" s="174"/>
      <c r="H150" s="55" t="str">
        <f>IF('3-定量盤查'!I153&lt;&gt;"",'3-定量盤查'!I153,"")</f>
        <v/>
      </c>
      <c r="I150" s="134" t="str">
        <f>'3-定量盤查'!N154</f>
        <v/>
      </c>
      <c r="J150" s="174"/>
      <c r="K150" s="174"/>
      <c r="L150" s="174"/>
      <c r="M150" s="135">
        <f t="shared" si="60"/>
        <v>0</v>
      </c>
      <c r="N150" s="136">
        <f t="shared" si="61"/>
        <v>0</v>
      </c>
      <c r="O150" s="55" t="str">
        <f>IF('3-定量盤查'!O153&lt;&gt;"",'3-定量盤查'!O153,"")</f>
        <v/>
      </c>
      <c r="P150" s="137" t="str">
        <f>IF(E150&lt;&gt;"",IF(J150&lt;&gt;"",IF('3-定量盤查'!T153&lt;&gt;"",'3-定量盤查'!T153,0),""),"")</f>
        <v/>
      </c>
      <c r="Q150" s="174"/>
      <c r="R150" s="174"/>
      <c r="S150" s="174"/>
      <c r="T150" s="135">
        <f t="shared" si="62"/>
        <v>0</v>
      </c>
      <c r="U150" s="138">
        <f t="shared" si="63"/>
        <v>0</v>
      </c>
      <c r="V150" s="55" t="str">
        <f>IF('3-定量盤查'!U153&lt;&gt;"",'3-定量盤查'!U153,"")</f>
        <v/>
      </c>
      <c r="W150" s="137" t="str">
        <f>IF(E150&lt;&gt;"",IF(J150&lt;&gt;"",IF('3-定量盤查'!Z153&lt;&gt;"",'3-定量盤查'!Z153,0),""),"")</f>
        <v/>
      </c>
      <c r="X150" s="174"/>
      <c r="Y150" s="174"/>
      <c r="Z150" s="174"/>
      <c r="AA150" s="135">
        <f t="shared" si="64"/>
        <v>0</v>
      </c>
      <c r="AB150" s="139">
        <f t="shared" si="65"/>
        <v>0</v>
      </c>
      <c r="AC150" s="138" t="str">
        <f t="shared" si="71"/>
        <v/>
      </c>
      <c r="AD150" s="138" t="str">
        <f t="shared" si="72"/>
        <v/>
      </c>
      <c r="AE150" s="144" t="str">
        <f t="shared" si="69"/>
        <v/>
      </c>
      <c r="AF150" s="144" t="str">
        <f t="shared" si="70"/>
        <v/>
      </c>
      <c r="AG150" s="144" t="str">
        <f t="shared" si="66"/>
        <v/>
      </c>
      <c r="AH150" s="144" t="str">
        <f t="shared" si="67"/>
        <v/>
      </c>
      <c r="AI150" s="144" t="str">
        <f t="shared" si="68"/>
        <v/>
      </c>
    </row>
    <row r="151" spans="2:35" customFormat="1">
      <c r="B151" s="53" t="str">
        <f>IF('2-定性盤查'!A150&lt;&gt;"",'2-定性盤查'!A150,"")</f>
        <v/>
      </c>
      <c r="C151" s="53" t="str">
        <f>IF('2-定性盤查'!C150&lt;&gt;"",'2-定性盤查'!C150,"")</f>
        <v/>
      </c>
      <c r="D151" s="53" t="str">
        <f>IF('2-定性盤查'!D150&lt;&gt;"",'2-定性盤查'!D150,"")</f>
        <v/>
      </c>
      <c r="E151" s="174"/>
      <c r="F151" s="174"/>
      <c r="G151" s="174"/>
      <c r="H151" s="55" t="str">
        <f>IF('3-定量盤查'!I154&lt;&gt;"",'3-定量盤查'!I154,"")</f>
        <v/>
      </c>
      <c r="I151" s="134" t="str">
        <f>'3-定量盤查'!N155</f>
        <v/>
      </c>
      <c r="J151" s="174"/>
      <c r="K151" s="174"/>
      <c r="L151" s="174"/>
      <c r="M151" s="135">
        <f t="shared" si="60"/>
        <v>0</v>
      </c>
      <c r="N151" s="136">
        <f t="shared" si="61"/>
        <v>0</v>
      </c>
      <c r="O151" s="55" t="str">
        <f>IF('3-定量盤查'!O154&lt;&gt;"",'3-定量盤查'!O154,"")</f>
        <v/>
      </c>
      <c r="P151" s="137" t="str">
        <f>IF(E151&lt;&gt;"",IF(J151&lt;&gt;"",IF('3-定量盤查'!T154&lt;&gt;"",'3-定量盤查'!T154,0),""),"")</f>
        <v/>
      </c>
      <c r="Q151" s="174"/>
      <c r="R151" s="174"/>
      <c r="S151" s="174"/>
      <c r="T151" s="135">
        <f t="shared" si="62"/>
        <v>0</v>
      </c>
      <c r="U151" s="138">
        <f t="shared" si="63"/>
        <v>0</v>
      </c>
      <c r="V151" s="55" t="str">
        <f>IF('3-定量盤查'!U154&lt;&gt;"",'3-定量盤查'!U154,"")</f>
        <v/>
      </c>
      <c r="W151" s="137" t="str">
        <f>IF(E151&lt;&gt;"",IF(J151&lt;&gt;"",IF('3-定量盤查'!Z154&lt;&gt;"",'3-定量盤查'!Z154,0),""),"")</f>
        <v/>
      </c>
      <c r="X151" s="174"/>
      <c r="Y151" s="174"/>
      <c r="Z151" s="174"/>
      <c r="AA151" s="135">
        <f t="shared" si="64"/>
        <v>0</v>
      </c>
      <c r="AB151" s="139">
        <f t="shared" si="65"/>
        <v>0</v>
      </c>
      <c r="AC151" s="138" t="str">
        <f t="shared" si="71"/>
        <v/>
      </c>
      <c r="AD151" s="138" t="str">
        <f t="shared" si="72"/>
        <v/>
      </c>
      <c r="AE151" s="144" t="str">
        <f t="shared" si="69"/>
        <v/>
      </c>
      <c r="AF151" s="144" t="str">
        <f t="shared" si="70"/>
        <v/>
      </c>
      <c r="AG151" s="144" t="str">
        <f t="shared" si="66"/>
        <v/>
      </c>
      <c r="AH151" s="144" t="str">
        <f t="shared" si="67"/>
        <v/>
      </c>
      <c r="AI151" s="144" t="str">
        <f t="shared" si="68"/>
        <v/>
      </c>
    </row>
    <row r="152" spans="2:35" customFormat="1">
      <c r="B152" s="53" t="str">
        <f>IF('2-定性盤查'!A151&lt;&gt;"",'2-定性盤查'!A151,"")</f>
        <v/>
      </c>
      <c r="C152" s="53" t="str">
        <f>IF('2-定性盤查'!C151&lt;&gt;"",'2-定性盤查'!C151,"")</f>
        <v/>
      </c>
      <c r="D152" s="53" t="str">
        <f>IF('2-定性盤查'!D151&lt;&gt;"",'2-定性盤查'!D151,"")</f>
        <v/>
      </c>
      <c r="E152" s="174"/>
      <c r="F152" s="174"/>
      <c r="G152" s="174"/>
      <c r="H152" s="55" t="str">
        <f>IF('3-定量盤查'!I155&lt;&gt;"",'3-定量盤查'!I155,"")</f>
        <v/>
      </c>
      <c r="I152" s="134" t="str">
        <f>'3-定量盤查'!N156</f>
        <v/>
      </c>
      <c r="J152" s="174"/>
      <c r="K152" s="174"/>
      <c r="L152" s="174"/>
      <c r="M152" s="135">
        <f t="shared" si="60"/>
        <v>0</v>
      </c>
      <c r="N152" s="136">
        <f t="shared" si="61"/>
        <v>0</v>
      </c>
      <c r="O152" s="55" t="str">
        <f>IF('3-定量盤查'!O155&lt;&gt;"",'3-定量盤查'!O155,"")</f>
        <v/>
      </c>
      <c r="P152" s="137" t="str">
        <f>IF(E152&lt;&gt;"",IF(J152&lt;&gt;"",IF('3-定量盤查'!T155&lt;&gt;"",'3-定量盤查'!T155,0),""),"")</f>
        <v/>
      </c>
      <c r="Q152" s="174"/>
      <c r="R152" s="174"/>
      <c r="S152" s="174"/>
      <c r="T152" s="135">
        <f t="shared" si="62"/>
        <v>0</v>
      </c>
      <c r="U152" s="138">
        <f t="shared" si="63"/>
        <v>0</v>
      </c>
      <c r="V152" s="55" t="str">
        <f>IF('3-定量盤查'!U155&lt;&gt;"",'3-定量盤查'!U155,"")</f>
        <v/>
      </c>
      <c r="W152" s="137" t="str">
        <f>IF(E152&lt;&gt;"",IF(J152&lt;&gt;"",IF('3-定量盤查'!Z155&lt;&gt;"",'3-定量盤查'!Z155,0),""),"")</f>
        <v/>
      </c>
      <c r="X152" s="174"/>
      <c r="Y152" s="174"/>
      <c r="Z152" s="174"/>
      <c r="AA152" s="135">
        <f t="shared" si="64"/>
        <v>0</v>
      </c>
      <c r="AB152" s="139">
        <f t="shared" si="65"/>
        <v>0</v>
      </c>
      <c r="AC152" s="138" t="str">
        <f t="shared" si="71"/>
        <v/>
      </c>
      <c r="AD152" s="138" t="str">
        <f t="shared" si="72"/>
        <v/>
      </c>
      <c r="AE152" s="144" t="str">
        <f t="shared" si="69"/>
        <v/>
      </c>
      <c r="AF152" s="144" t="str">
        <f t="shared" si="70"/>
        <v/>
      </c>
      <c r="AG152" s="144" t="str">
        <f t="shared" si="66"/>
        <v/>
      </c>
      <c r="AH152" s="144" t="str">
        <f t="shared" si="67"/>
        <v/>
      </c>
      <c r="AI152" s="144" t="str">
        <f t="shared" si="68"/>
        <v/>
      </c>
    </row>
    <row r="153" spans="2:35" customFormat="1">
      <c r="B153" s="53" t="str">
        <f>IF('2-定性盤查'!A152&lt;&gt;"",'2-定性盤查'!A152,"")</f>
        <v/>
      </c>
      <c r="C153" s="53" t="str">
        <f>IF('2-定性盤查'!C152&lt;&gt;"",'2-定性盤查'!C152,"")</f>
        <v/>
      </c>
      <c r="D153" s="53" t="str">
        <f>IF('2-定性盤查'!D152&lt;&gt;"",'2-定性盤查'!D152,"")</f>
        <v/>
      </c>
      <c r="E153" s="174"/>
      <c r="F153" s="174"/>
      <c r="G153" s="174"/>
      <c r="H153" s="55" t="str">
        <f>IF('3-定量盤查'!I156&lt;&gt;"",'3-定量盤查'!I156,"")</f>
        <v/>
      </c>
      <c r="I153" s="134" t="str">
        <f>'3-定量盤查'!N157</f>
        <v/>
      </c>
      <c r="J153" s="174"/>
      <c r="K153" s="174"/>
      <c r="L153" s="174"/>
      <c r="M153" s="135">
        <f t="shared" si="60"/>
        <v>0</v>
      </c>
      <c r="N153" s="136">
        <f t="shared" si="61"/>
        <v>0</v>
      </c>
      <c r="O153" s="55" t="str">
        <f>IF('3-定量盤查'!O156&lt;&gt;"",'3-定量盤查'!O156,"")</f>
        <v/>
      </c>
      <c r="P153" s="137" t="str">
        <f>IF(E153&lt;&gt;"",IF(J153&lt;&gt;"",IF('3-定量盤查'!T156&lt;&gt;"",'3-定量盤查'!T156,0),""),"")</f>
        <v/>
      </c>
      <c r="Q153" s="174"/>
      <c r="R153" s="174"/>
      <c r="S153" s="174"/>
      <c r="T153" s="135">
        <f t="shared" si="62"/>
        <v>0</v>
      </c>
      <c r="U153" s="138">
        <f t="shared" si="63"/>
        <v>0</v>
      </c>
      <c r="V153" s="55" t="str">
        <f>IF('3-定量盤查'!U156&lt;&gt;"",'3-定量盤查'!U156,"")</f>
        <v/>
      </c>
      <c r="W153" s="137" t="str">
        <f>IF(E153&lt;&gt;"",IF(J153&lt;&gt;"",IF('3-定量盤查'!Z156&lt;&gt;"",'3-定量盤查'!Z156,0),""),"")</f>
        <v/>
      </c>
      <c r="X153" s="174"/>
      <c r="Y153" s="174"/>
      <c r="Z153" s="174"/>
      <c r="AA153" s="135">
        <f t="shared" si="64"/>
        <v>0</v>
      </c>
      <c r="AB153" s="139">
        <f t="shared" si="65"/>
        <v>0</v>
      </c>
      <c r="AC153" s="138" t="str">
        <f t="shared" si="71"/>
        <v/>
      </c>
      <c r="AD153" s="138" t="str">
        <f t="shared" si="72"/>
        <v/>
      </c>
      <c r="AE153" s="144" t="str">
        <f t="shared" si="69"/>
        <v/>
      </c>
      <c r="AF153" s="144" t="str">
        <f t="shared" si="70"/>
        <v/>
      </c>
      <c r="AG153" s="144" t="str">
        <f t="shared" si="66"/>
        <v/>
      </c>
      <c r="AH153" s="144" t="str">
        <f t="shared" si="67"/>
        <v/>
      </c>
      <c r="AI153" s="144" t="str">
        <f t="shared" si="68"/>
        <v/>
      </c>
    </row>
    <row r="154" spans="2:35" customFormat="1">
      <c r="B154" s="53" t="str">
        <f>IF('2-定性盤查'!A153&lt;&gt;"",'2-定性盤查'!A153,"")</f>
        <v/>
      </c>
      <c r="C154" s="53" t="str">
        <f>IF('2-定性盤查'!C153&lt;&gt;"",'2-定性盤查'!C153,"")</f>
        <v/>
      </c>
      <c r="D154" s="53" t="str">
        <f>IF('2-定性盤查'!D153&lt;&gt;"",'2-定性盤查'!D153,"")</f>
        <v/>
      </c>
      <c r="E154" s="174"/>
      <c r="F154" s="174"/>
      <c r="G154" s="174"/>
      <c r="H154" s="55" t="str">
        <f>IF('3-定量盤查'!I157&lt;&gt;"",'3-定量盤查'!I157,"")</f>
        <v/>
      </c>
      <c r="I154" s="134" t="str">
        <f>'3-定量盤查'!N158</f>
        <v/>
      </c>
      <c r="J154" s="174"/>
      <c r="K154" s="174"/>
      <c r="L154" s="174"/>
      <c r="M154" s="135">
        <f t="shared" si="60"/>
        <v>0</v>
      </c>
      <c r="N154" s="136">
        <f t="shared" si="61"/>
        <v>0</v>
      </c>
      <c r="O154" s="55" t="str">
        <f>IF('3-定量盤查'!O157&lt;&gt;"",'3-定量盤查'!O157,"")</f>
        <v/>
      </c>
      <c r="P154" s="137" t="str">
        <f>IF(E154&lt;&gt;"",IF(J154&lt;&gt;"",IF('3-定量盤查'!T157&lt;&gt;"",'3-定量盤查'!T157,0),""),"")</f>
        <v/>
      </c>
      <c r="Q154" s="174"/>
      <c r="R154" s="174"/>
      <c r="S154" s="174"/>
      <c r="T154" s="135">
        <f t="shared" si="62"/>
        <v>0</v>
      </c>
      <c r="U154" s="138">
        <f t="shared" si="63"/>
        <v>0</v>
      </c>
      <c r="V154" s="55" t="str">
        <f>IF('3-定量盤查'!U157&lt;&gt;"",'3-定量盤查'!U157,"")</f>
        <v/>
      </c>
      <c r="W154" s="137" t="str">
        <f>IF(E154&lt;&gt;"",IF(J154&lt;&gt;"",IF('3-定量盤查'!Z157&lt;&gt;"",'3-定量盤查'!Z157,0),""),"")</f>
        <v/>
      </c>
      <c r="X154" s="174"/>
      <c r="Y154" s="174"/>
      <c r="Z154" s="174"/>
      <c r="AA154" s="135">
        <f t="shared" si="64"/>
        <v>0</v>
      </c>
      <c r="AB154" s="139">
        <f t="shared" si="65"/>
        <v>0</v>
      </c>
      <c r="AC154" s="138" t="str">
        <f t="shared" si="71"/>
        <v/>
      </c>
      <c r="AD154" s="138" t="str">
        <f t="shared" si="72"/>
        <v/>
      </c>
      <c r="AE154" s="144" t="str">
        <f t="shared" si="69"/>
        <v/>
      </c>
      <c r="AF154" s="144" t="str">
        <f t="shared" si="70"/>
        <v/>
      </c>
      <c r="AG154" s="144" t="str">
        <f t="shared" si="66"/>
        <v/>
      </c>
      <c r="AH154" s="144" t="str">
        <f t="shared" si="67"/>
        <v/>
      </c>
      <c r="AI154" s="144" t="str">
        <f t="shared" si="68"/>
        <v/>
      </c>
    </row>
    <row r="155" spans="2:35" customFormat="1">
      <c r="B155" s="53" t="str">
        <f>IF('2-定性盤查'!A154&lt;&gt;"",'2-定性盤查'!A154,"")</f>
        <v/>
      </c>
      <c r="C155" s="53" t="str">
        <f>IF('2-定性盤查'!C154&lt;&gt;"",'2-定性盤查'!C154,"")</f>
        <v/>
      </c>
      <c r="D155" s="53" t="str">
        <f>IF('2-定性盤查'!D154&lt;&gt;"",'2-定性盤查'!D154,"")</f>
        <v/>
      </c>
      <c r="E155" s="174"/>
      <c r="F155" s="174"/>
      <c r="G155" s="174"/>
      <c r="H155" s="55" t="str">
        <f>IF('3-定量盤查'!I158&lt;&gt;"",'3-定量盤查'!I158,"")</f>
        <v/>
      </c>
      <c r="I155" s="134" t="str">
        <f>'3-定量盤查'!N159</f>
        <v/>
      </c>
      <c r="J155" s="174"/>
      <c r="K155" s="174"/>
      <c r="L155" s="174"/>
      <c r="M155" s="135">
        <f t="shared" si="60"/>
        <v>0</v>
      </c>
      <c r="N155" s="136">
        <f t="shared" si="61"/>
        <v>0</v>
      </c>
      <c r="O155" s="55" t="str">
        <f>IF('3-定量盤查'!O158&lt;&gt;"",'3-定量盤查'!O158,"")</f>
        <v/>
      </c>
      <c r="P155" s="137" t="str">
        <f>IF(E155&lt;&gt;"",IF(J155&lt;&gt;"",IF('3-定量盤查'!T158&lt;&gt;"",'3-定量盤查'!T158,0),""),"")</f>
        <v/>
      </c>
      <c r="Q155" s="174"/>
      <c r="R155" s="174"/>
      <c r="S155" s="174"/>
      <c r="T155" s="135">
        <f t="shared" si="62"/>
        <v>0</v>
      </c>
      <c r="U155" s="138">
        <f t="shared" si="63"/>
        <v>0</v>
      </c>
      <c r="V155" s="55" t="str">
        <f>IF('3-定量盤查'!U158&lt;&gt;"",'3-定量盤查'!U158,"")</f>
        <v/>
      </c>
      <c r="W155" s="137" t="str">
        <f>IF(E155&lt;&gt;"",IF(J155&lt;&gt;"",IF('3-定量盤查'!Z158&lt;&gt;"",'3-定量盤查'!Z158,0),""),"")</f>
        <v/>
      </c>
      <c r="X155" s="174"/>
      <c r="Y155" s="174"/>
      <c r="Z155" s="174"/>
      <c r="AA155" s="135">
        <f t="shared" si="64"/>
        <v>0</v>
      </c>
      <c r="AB155" s="139">
        <f t="shared" si="65"/>
        <v>0</v>
      </c>
      <c r="AC155" s="138" t="str">
        <f t="shared" si="71"/>
        <v/>
      </c>
      <c r="AD155" s="138" t="str">
        <f t="shared" si="72"/>
        <v/>
      </c>
      <c r="AE155" s="144" t="str">
        <f t="shared" si="69"/>
        <v/>
      </c>
      <c r="AF155" s="144" t="str">
        <f t="shared" si="70"/>
        <v/>
      </c>
      <c r="AG155" s="144" t="str">
        <f t="shared" si="66"/>
        <v/>
      </c>
      <c r="AH155" s="144" t="str">
        <f t="shared" si="67"/>
        <v/>
      </c>
      <c r="AI155" s="144" t="str">
        <f t="shared" si="68"/>
        <v/>
      </c>
    </row>
    <row r="156" spans="2:35" customFormat="1">
      <c r="B156" s="53" t="str">
        <f>IF('2-定性盤查'!A155&lt;&gt;"",'2-定性盤查'!A155,"")</f>
        <v/>
      </c>
      <c r="C156" s="53" t="str">
        <f>IF('2-定性盤查'!C155&lt;&gt;"",'2-定性盤查'!C155,"")</f>
        <v/>
      </c>
      <c r="D156" s="53" t="str">
        <f>IF('2-定性盤查'!D155&lt;&gt;"",'2-定性盤查'!D155,"")</f>
        <v/>
      </c>
      <c r="E156" s="174"/>
      <c r="F156" s="174"/>
      <c r="G156" s="174"/>
      <c r="H156" s="55" t="str">
        <f>IF('3-定量盤查'!I159&lt;&gt;"",'3-定量盤查'!I159,"")</f>
        <v/>
      </c>
      <c r="I156" s="134" t="str">
        <f>'3-定量盤查'!N160</f>
        <v/>
      </c>
      <c r="J156" s="174"/>
      <c r="K156" s="174"/>
      <c r="L156" s="174"/>
      <c r="M156" s="135">
        <f t="shared" si="60"/>
        <v>0</v>
      </c>
      <c r="N156" s="136">
        <f t="shared" si="61"/>
        <v>0</v>
      </c>
      <c r="O156" s="55" t="str">
        <f>IF('3-定量盤查'!O159&lt;&gt;"",'3-定量盤查'!O159,"")</f>
        <v/>
      </c>
      <c r="P156" s="137" t="str">
        <f>IF(E156&lt;&gt;"",IF(J156&lt;&gt;"",IF('3-定量盤查'!T159&lt;&gt;"",'3-定量盤查'!T159,0),""),"")</f>
        <v/>
      </c>
      <c r="Q156" s="174"/>
      <c r="R156" s="174"/>
      <c r="S156" s="174"/>
      <c r="T156" s="135">
        <f t="shared" si="62"/>
        <v>0</v>
      </c>
      <c r="U156" s="138">
        <f t="shared" si="63"/>
        <v>0</v>
      </c>
      <c r="V156" s="55" t="str">
        <f>IF('3-定量盤查'!U159&lt;&gt;"",'3-定量盤查'!U159,"")</f>
        <v/>
      </c>
      <c r="W156" s="137" t="str">
        <f>IF(E156&lt;&gt;"",IF(J156&lt;&gt;"",IF('3-定量盤查'!Z159&lt;&gt;"",'3-定量盤查'!Z159,0),""),"")</f>
        <v/>
      </c>
      <c r="X156" s="174"/>
      <c r="Y156" s="174"/>
      <c r="Z156" s="174"/>
      <c r="AA156" s="135">
        <f t="shared" si="64"/>
        <v>0</v>
      </c>
      <c r="AB156" s="139">
        <f t="shared" si="65"/>
        <v>0</v>
      </c>
      <c r="AC156" s="138" t="str">
        <f t="shared" si="71"/>
        <v/>
      </c>
      <c r="AD156" s="138" t="str">
        <f t="shared" si="72"/>
        <v/>
      </c>
      <c r="AE156" s="144" t="str">
        <f t="shared" si="69"/>
        <v/>
      </c>
      <c r="AF156" s="144" t="str">
        <f t="shared" si="70"/>
        <v/>
      </c>
      <c r="AG156" s="144" t="str">
        <f t="shared" si="66"/>
        <v/>
      </c>
      <c r="AH156" s="144" t="str">
        <f t="shared" si="67"/>
        <v/>
      </c>
      <c r="AI156" s="144" t="str">
        <f t="shared" si="68"/>
        <v/>
      </c>
    </row>
    <row r="157" spans="2:35" customFormat="1">
      <c r="B157" s="53" t="str">
        <f>IF('2-定性盤查'!A156&lt;&gt;"",'2-定性盤查'!A156,"")</f>
        <v/>
      </c>
      <c r="C157" s="53" t="str">
        <f>IF('2-定性盤查'!C156&lt;&gt;"",'2-定性盤查'!C156,"")</f>
        <v/>
      </c>
      <c r="D157" s="53" t="str">
        <f>IF('2-定性盤查'!D156&lt;&gt;"",'2-定性盤查'!D156,"")</f>
        <v/>
      </c>
      <c r="E157" s="174"/>
      <c r="F157" s="174"/>
      <c r="G157" s="174"/>
      <c r="H157" s="55" t="str">
        <f>IF('3-定量盤查'!I160&lt;&gt;"",'3-定量盤查'!I160,"")</f>
        <v/>
      </c>
      <c r="I157" s="134" t="str">
        <f>'3-定量盤查'!N161</f>
        <v/>
      </c>
      <c r="J157" s="174"/>
      <c r="K157" s="174"/>
      <c r="L157" s="174"/>
      <c r="M157" s="135">
        <f t="shared" si="60"/>
        <v>0</v>
      </c>
      <c r="N157" s="136">
        <f t="shared" si="61"/>
        <v>0</v>
      </c>
      <c r="O157" s="55" t="str">
        <f>IF('3-定量盤查'!O160&lt;&gt;"",'3-定量盤查'!O160,"")</f>
        <v/>
      </c>
      <c r="P157" s="137" t="str">
        <f>IF(E157&lt;&gt;"",IF(J157&lt;&gt;"",IF('3-定量盤查'!T160&lt;&gt;"",'3-定量盤查'!T160,0),""),"")</f>
        <v/>
      </c>
      <c r="Q157" s="174"/>
      <c r="R157" s="174"/>
      <c r="S157" s="174"/>
      <c r="T157" s="135">
        <f t="shared" si="62"/>
        <v>0</v>
      </c>
      <c r="U157" s="138">
        <f t="shared" si="63"/>
        <v>0</v>
      </c>
      <c r="V157" s="55" t="str">
        <f>IF('3-定量盤查'!U160&lt;&gt;"",'3-定量盤查'!U160,"")</f>
        <v/>
      </c>
      <c r="W157" s="137" t="str">
        <f>IF(E157&lt;&gt;"",IF(J157&lt;&gt;"",IF('3-定量盤查'!Z160&lt;&gt;"",'3-定量盤查'!Z160,0),""),"")</f>
        <v/>
      </c>
      <c r="X157" s="174"/>
      <c r="Y157" s="174"/>
      <c r="Z157" s="174"/>
      <c r="AA157" s="135">
        <f t="shared" si="64"/>
        <v>0</v>
      </c>
      <c r="AB157" s="139">
        <f t="shared" si="65"/>
        <v>0</v>
      </c>
      <c r="AC157" s="138" t="str">
        <f t="shared" si="71"/>
        <v/>
      </c>
      <c r="AD157" s="138" t="str">
        <f t="shared" si="72"/>
        <v/>
      </c>
      <c r="AE157" s="144" t="str">
        <f t="shared" si="69"/>
        <v/>
      </c>
      <c r="AF157" s="144" t="str">
        <f t="shared" si="70"/>
        <v/>
      </c>
      <c r="AG157" s="144" t="str">
        <f t="shared" si="66"/>
        <v/>
      </c>
      <c r="AH157" s="144" t="str">
        <f t="shared" si="67"/>
        <v/>
      </c>
      <c r="AI157" s="144" t="str">
        <f t="shared" si="68"/>
        <v/>
      </c>
    </row>
    <row r="158" spans="2:35" customFormat="1">
      <c r="B158" s="53" t="str">
        <f>IF('2-定性盤查'!A157&lt;&gt;"",'2-定性盤查'!A157,"")</f>
        <v/>
      </c>
      <c r="C158" s="53" t="str">
        <f>IF('2-定性盤查'!C157&lt;&gt;"",'2-定性盤查'!C157,"")</f>
        <v/>
      </c>
      <c r="D158" s="53" t="str">
        <f>IF('2-定性盤查'!D157&lt;&gt;"",'2-定性盤查'!D157,"")</f>
        <v/>
      </c>
      <c r="E158" s="174"/>
      <c r="F158" s="174"/>
      <c r="G158" s="174"/>
      <c r="H158" s="55" t="str">
        <f>IF('3-定量盤查'!I161&lt;&gt;"",'3-定量盤查'!I161,"")</f>
        <v/>
      </c>
      <c r="I158" s="134" t="str">
        <f>'3-定量盤查'!N162</f>
        <v/>
      </c>
      <c r="J158" s="174"/>
      <c r="K158" s="174"/>
      <c r="L158" s="174"/>
      <c r="M158" s="135">
        <f t="shared" si="60"/>
        <v>0</v>
      </c>
      <c r="N158" s="136">
        <f t="shared" si="61"/>
        <v>0</v>
      </c>
      <c r="O158" s="55" t="str">
        <f>IF('3-定量盤查'!O161&lt;&gt;"",'3-定量盤查'!O161,"")</f>
        <v/>
      </c>
      <c r="P158" s="137" t="str">
        <f>IF(E158&lt;&gt;"",IF(J158&lt;&gt;"",IF('3-定量盤查'!T161&lt;&gt;"",'3-定量盤查'!T161,0),""),"")</f>
        <v/>
      </c>
      <c r="Q158" s="174"/>
      <c r="R158" s="174"/>
      <c r="S158" s="174"/>
      <c r="T158" s="135">
        <f t="shared" si="62"/>
        <v>0</v>
      </c>
      <c r="U158" s="138">
        <f t="shared" si="63"/>
        <v>0</v>
      </c>
      <c r="V158" s="55" t="str">
        <f>IF('3-定量盤查'!U161&lt;&gt;"",'3-定量盤查'!U161,"")</f>
        <v/>
      </c>
      <c r="W158" s="137" t="str">
        <f>IF(E158&lt;&gt;"",IF(J158&lt;&gt;"",IF('3-定量盤查'!Z161&lt;&gt;"",'3-定量盤查'!Z161,0),""),"")</f>
        <v/>
      </c>
      <c r="X158" s="174"/>
      <c r="Y158" s="174"/>
      <c r="Z158" s="174"/>
      <c r="AA158" s="135">
        <f t="shared" si="64"/>
        <v>0</v>
      </c>
      <c r="AB158" s="139">
        <f t="shared" si="65"/>
        <v>0</v>
      </c>
      <c r="AC158" s="138" t="str">
        <f t="shared" si="71"/>
        <v/>
      </c>
      <c r="AD158" s="138" t="str">
        <f t="shared" si="72"/>
        <v/>
      </c>
      <c r="AE158" s="144" t="str">
        <f t="shared" si="69"/>
        <v/>
      </c>
      <c r="AF158" s="144" t="str">
        <f t="shared" si="70"/>
        <v/>
      </c>
      <c r="AG158" s="144" t="str">
        <f t="shared" si="66"/>
        <v/>
      </c>
      <c r="AH158" s="144" t="str">
        <f t="shared" si="67"/>
        <v/>
      </c>
      <c r="AI158" s="144" t="str">
        <f t="shared" si="68"/>
        <v/>
      </c>
    </row>
    <row r="159" spans="2:35" customFormat="1">
      <c r="B159" s="53" t="str">
        <f>IF('2-定性盤查'!A158&lt;&gt;"",'2-定性盤查'!A158,"")</f>
        <v/>
      </c>
      <c r="C159" s="53" t="str">
        <f>IF('2-定性盤查'!C158&lt;&gt;"",'2-定性盤查'!C158,"")</f>
        <v/>
      </c>
      <c r="D159" s="53" t="str">
        <f>IF('2-定性盤查'!D158&lt;&gt;"",'2-定性盤查'!D158,"")</f>
        <v/>
      </c>
      <c r="E159" s="174"/>
      <c r="F159" s="174"/>
      <c r="G159" s="174"/>
      <c r="H159" s="55" t="str">
        <f>IF('3-定量盤查'!I162&lt;&gt;"",'3-定量盤查'!I162,"")</f>
        <v/>
      </c>
      <c r="I159" s="134" t="str">
        <f>'3-定量盤查'!N163</f>
        <v/>
      </c>
      <c r="J159" s="174"/>
      <c r="K159" s="174"/>
      <c r="L159" s="174"/>
      <c r="M159" s="135">
        <f t="shared" si="60"/>
        <v>0</v>
      </c>
      <c r="N159" s="136">
        <f t="shared" si="61"/>
        <v>0</v>
      </c>
      <c r="O159" s="55" t="str">
        <f>IF('3-定量盤查'!O162&lt;&gt;"",'3-定量盤查'!O162,"")</f>
        <v/>
      </c>
      <c r="P159" s="137" t="str">
        <f>IF(E159&lt;&gt;"",IF(J159&lt;&gt;"",IF('3-定量盤查'!T162&lt;&gt;"",'3-定量盤查'!T162,0),""),"")</f>
        <v/>
      </c>
      <c r="Q159" s="174"/>
      <c r="R159" s="174"/>
      <c r="S159" s="174"/>
      <c r="T159" s="135">
        <f t="shared" si="62"/>
        <v>0</v>
      </c>
      <c r="U159" s="138">
        <f t="shared" si="63"/>
        <v>0</v>
      </c>
      <c r="V159" s="55" t="str">
        <f>IF('3-定量盤查'!U162&lt;&gt;"",'3-定量盤查'!U162,"")</f>
        <v/>
      </c>
      <c r="W159" s="137" t="str">
        <f>IF(E159&lt;&gt;"",IF(J159&lt;&gt;"",IF('3-定量盤查'!Z162&lt;&gt;"",'3-定量盤查'!Z162,0),""),"")</f>
        <v/>
      </c>
      <c r="X159" s="174"/>
      <c r="Y159" s="174"/>
      <c r="Z159" s="174"/>
      <c r="AA159" s="135">
        <f t="shared" si="64"/>
        <v>0</v>
      </c>
      <c r="AB159" s="139">
        <f t="shared" si="65"/>
        <v>0</v>
      </c>
      <c r="AC159" s="138" t="str">
        <f t="shared" si="71"/>
        <v/>
      </c>
      <c r="AD159" s="138" t="str">
        <f t="shared" si="72"/>
        <v/>
      </c>
      <c r="AE159" s="144" t="str">
        <f t="shared" si="69"/>
        <v/>
      </c>
      <c r="AF159" s="144" t="str">
        <f t="shared" si="70"/>
        <v/>
      </c>
      <c r="AG159" s="144" t="str">
        <f t="shared" si="66"/>
        <v/>
      </c>
      <c r="AH159" s="144" t="str">
        <f t="shared" si="67"/>
        <v/>
      </c>
      <c r="AI159" s="144" t="str">
        <f t="shared" si="68"/>
        <v/>
      </c>
    </row>
    <row r="160" spans="2:35" customFormat="1">
      <c r="B160" s="53" t="str">
        <f>IF('2-定性盤查'!A159&lt;&gt;"",'2-定性盤查'!A159,"")</f>
        <v/>
      </c>
      <c r="C160" s="53" t="str">
        <f>IF('2-定性盤查'!C159&lt;&gt;"",'2-定性盤查'!C159,"")</f>
        <v/>
      </c>
      <c r="D160" s="53" t="str">
        <f>IF('2-定性盤查'!D159&lt;&gt;"",'2-定性盤查'!D159,"")</f>
        <v/>
      </c>
      <c r="E160" s="174"/>
      <c r="F160" s="174"/>
      <c r="G160" s="174"/>
      <c r="H160" s="55" t="str">
        <f>IF('3-定量盤查'!I163&lt;&gt;"",'3-定量盤查'!I163,"")</f>
        <v/>
      </c>
      <c r="I160" s="134" t="str">
        <f>'3-定量盤查'!N164</f>
        <v/>
      </c>
      <c r="J160" s="174"/>
      <c r="K160" s="174"/>
      <c r="L160" s="174"/>
      <c r="M160" s="135">
        <f t="shared" si="60"/>
        <v>0</v>
      </c>
      <c r="N160" s="136">
        <f t="shared" si="61"/>
        <v>0</v>
      </c>
      <c r="O160" s="55" t="str">
        <f>IF('3-定量盤查'!O163&lt;&gt;"",'3-定量盤查'!O163,"")</f>
        <v/>
      </c>
      <c r="P160" s="137" t="str">
        <f>IF(E160&lt;&gt;"",IF(J160&lt;&gt;"",IF('3-定量盤查'!T163&lt;&gt;"",'3-定量盤查'!T163,0),""),"")</f>
        <v/>
      </c>
      <c r="Q160" s="174"/>
      <c r="R160" s="174"/>
      <c r="S160" s="174"/>
      <c r="T160" s="135">
        <f t="shared" si="62"/>
        <v>0</v>
      </c>
      <c r="U160" s="138">
        <f t="shared" si="63"/>
        <v>0</v>
      </c>
      <c r="V160" s="55" t="str">
        <f>IF('3-定量盤查'!U163&lt;&gt;"",'3-定量盤查'!U163,"")</f>
        <v/>
      </c>
      <c r="W160" s="137" t="str">
        <f>IF(E160&lt;&gt;"",IF(J160&lt;&gt;"",IF('3-定量盤查'!Z163&lt;&gt;"",'3-定量盤查'!Z163,0),""),"")</f>
        <v/>
      </c>
      <c r="X160" s="174"/>
      <c r="Y160" s="174"/>
      <c r="Z160" s="174"/>
      <c r="AA160" s="135">
        <f t="shared" si="64"/>
        <v>0</v>
      </c>
      <c r="AB160" s="139">
        <f t="shared" si="65"/>
        <v>0</v>
      </c>
      <c r="AC160" s="138" t="str">
        <f t="shared" si="71"/>
        <v/>
      </c>
      <c r="AD160" s="138" t="str">
        <f t="shared" si="72"/>
        <v/>
      </c>
      <c r="AE160" s="144" t="str">
        <f t="shared" si="69"/>
        <v/>
      </c>
      <c r="AF160" s="144" t="str">
        <f t="shared" si="70"/>
        <v/>
      </c>
      <c r="AG160" s="144" t="str">
        <f t="shared" si="66"/>
        <v/>
      </c>
      <c r="AH160" s="144" t="str">
        <f t="shared" si="67"/>
        <v/>
      </c>
      <c r="AI160" s="144" t="str">
        <f t="shared" si="68"/>
        <v/>
      </c>
    </row>
    <row r="161" spans="2:35" customFormat="1">
      <c r="B161" s="53" t="str">
        <f>IF('2-定性盤查'!A160&lt;&gt;"",'2-定性盤查'!A160,"")</f>
        <v/>
      </c>
      <c r="C161" s="53" t="str">
        <f>IF('2-定性盤查'!C160&lt;&gt;"",'2-定性盤查'!C160,"")</f>
        <v/>
      </c>
      <c r="D161" s="53" t="str">
        <f>IF('2-定性盤查'!D160&lt;&gt;"",'2-定性盤查'!D160,"")</f>
        <v/>
      </c>
      <c r="E161" s="174"/>
      <c r="F161" s="174"/>
      <c r="G161" s="174"/>
      <c r="H161" s="55" t="str">
        <f>IF('3-定量盤查'!I164&lt;&gt;"",'3-定量盤查'!I164,"")</f>
        <v/>
      </c>
      <c r="I161" s="134" t="str">
        <f>'3-定量盤查'!N165</f>
        <v/>
      </c>
      <c r="J161" s="174"/>
      <c r="K161" s="174"/>
      <c r="L161" s="174"/>
      <c r="M161" s="135">
        <f t="shared" si="60"/>
        <v>0</v>
      </c>
      <c r="N161" s="136">
        <f t="shared" si="61"/>
        <v>0</v>
      </c>
      <c r="O161" s="55" t="str">
        <f>IF('3-定量盤查'!O164&lt;&gt;"",'3-定量盤查'!O164,"")</f>
        <v/>
      </c>
      <c r="P161" s="137" t="str">
        <f>IF(E161&lt;&gt;"",IF(J161&lt;&gt;"",IF('3-定量盤查'!T164&lt;&gt;"",'3-定量盤查'!T164,0),""),"")</f>
        <v/>
      </c>
      <c r="Q161" s="174"/>
      <c r="R161" s="174"/>
      <c r="S161" s="174"/>
      <c r="T161" s="135">
        <f t="shared" si="62"/>
        <v>0</v>
      </c>
      <c r="U161" s="138">
        <f t="shared" si="63"/>
        <v>0</v>
      </c>
      <c r="V161" s="55" t="str">
        <f>IF('3-定量盤查'!U164&lt;&gt;"",'3-定量盤查'!U164,"")</f>
        <v/>
      </c>
      <c r="W161" s="137" t="str">
        <f>IF(E161&lt;&gt;"",IF(J161&lt;&gt;"",IF('3-定量盤查'!Z164&lt;&gt;"",'3-定量盤查'!Z164,0),""),"")</f>
        <v/>
      </c>
      <c r="X161" s="174"/>
      <c r="Y161" s="174"/>
      <c r="Z161" s="174"/>
      <c r="AA161" s="135">
        <f t="shared" si="64"/>
        <v>0</v>
      </c>
      <c r="AB161" s="139">
        <f t="shared" si="65"/>
        <v>0</v>
      </c>
      <c r="AC161" s="138" t="str">
        <f t="shared" si="71"/>
        <v/>
      </c>
      <c r="AD161" s="138" t="str">
        <f t="shared" si="72"/>
        <v/>
      </c>
      <c r="AE161" s="144" t="str">
        <f t="shared" si="69"/>
        <v/>
      </c>
      <c r="AF161" s="144" t="str">
        <f t="shared" si="70"/>
        <v/>
      </c>
      <c r="AG161" s="144" t="str">
        <f t="shared" si="66"/>
        <v/>
      </c>
      <c r="AH161" s="144" t="str">
        <f t="shared" si="67"/>
        <v/>
      </c>
      <c r="AI161" s="144" t="str">
        <f t="shared" si="68"/>
        <v/>
      </c>
    </row>
    <row r="162" spans="2:35" customFormat="1">
      <c r="B162" s="53" t="str">
        <f>IF('2-定性盤查'!A161&lt;&gt;"",'2-定性盤查'!A161,"")</f>
        <v/>
      </c>
      <c r="C162" s="53" t="str">
        <f>IF('2-定性盤查'!C161&lt;&gt;"",'2-定性盤查'!C161,"")</f>
        <v/>
      </c>
      <c r="D162" s="53" t="str">
        <f>IF('2-定性盤查'!D161&lt;&gt;"",'2-定性盤查'!D161,"")</f>
        <v/>
      </c>
      <c r="E162" s="174"/>
      <c r="F162" s="174"/>
      <c r="G162" s="174"/>
      <c r="H162" s="55" t="str">
        <f>IF('3-定量盤查'!I165&lt;&gt;"",'3-定量盤查'!I165,"")</f>
        <v/>
      </c>
      <c r="I162" s="134" t="str">
        <f>'3-定量盤查'!N166</f>
        <v/>
      </c>
      <c r="J162" s="174"/>
      <c r="K162" s="174"/>
      <c r="L162" s="174"/>
      <c r="M162" s="135">
        <f t="shared" si="60"/>
        <v>0</v>
      </c>
      <c r="N162" s="136">
        <f t="shared" si="61"/>
        <v>0</v>
      </c>
      <c r="O162" s="55" t="str">
        <f>IF('3-定量盤查'!O165&lt;&gt;"",'3-定量盤查'!O165,"")</f>
        <v/>
      </c>
      <c r="P162" s="137" t="str">
        <f>IF(E162&lt;&gt;"",IF(J162&lt;&gt;"",IF('3-定量盤查'!T165&lt;&gt;"",'3-定量盤查'!T165,0),""),"")</f>
        <v/>
      </c>
      <c r="Q162" s="174"/>
      <c r="R162" s="174"/>
      <c r="S162" s="174"/>
      <c r="T162" s="135">
        <f t="shared" si="62"/>
        <v>0</v>
      </c>
      <c r="U162" s="138">
        <f t="shared" si="63"/>
        <v>0</v>
      </c>
      <c r="V162" s="55" t="str">
        <f>IF('3-定量盤查'!U165&lt;&gt;"",'3-定量盤查'!U165,"")</f>
        <v/>
      </c>
      <c r="W162" s="137" t="str">
        <f>IF(E162&lt;&gt;"",IF(J162&lt;&gt;"",IF('3-定量盤查'!Z165&lt;&gt;"",'3-定量盤查'!Z165,0),""),"")</f>
        <v/>
      </c>
      <c r="X162" s="174"/>
      <c r="Y162" s="174"/>
      <c r="Z162" s="174"/>
      <c r="AA162" s="135">
        <f t="shared" si="64"/>
        <v>0</v>
      </c>
      <c r="AB162" s="139">
        <f t="shared" si="65"/>
        <v>0</v>
      </c>
      <c r="AC162" s="138" t="str">
        <f t="shared" si="71"/>
        <v/>
      </c>
      <c r="AD162" s="138" t="str">
        <f t="shared" si="72"/>
        <v/>
      </c>
      <c r="AE162" s="144" t="str">
        <f t="shared" si="69"/>
        <v/>
      </c>
      <c r="AF162" s="144" t="str">
        <f t="shared" si="70"/>
        <v/>
      </c>
      <c r="AG162" s="144" t="str">
        <f t="shared" si="66"/>
        <v/>
      </c>
      <c r="AH162" s="144" t="str">
        <f t="shared" si="67"/>
        <v/>
      </c>
      <c r="AI162" s="144" t="str">
        <f t="shared" si="68"/>
        <v/>
      </c>
    </row>
    <row r="163" spans="2:35" customFormat="1">
      <c r="B163" s="53" t="str">
        <f>IF('2-定性盤查'!A162&lt;&gt;"",'2-定性盤查'!A162,"")</f>
        <v/>
      </c>
      <c r="C163" s="53" t="str">
        <f>IF('2-定性盤查'!C162&lt;&gt;"",'2-定性盤查'!C162,"")</f>
        <v/>
      </c>
      <c r="D163" s="53" t="str">
        <f>IF('2-定性盤查'!D162&lt;&gt;"",'2-定性盤查'!D162,"")</f>
        <v/>
      </c>
      <c r="E163" s="174"/>
      <c r="F163" s="174"/>
      <c r="G163" s="174"/>
      <c r="H163" s="55" t="str">
        <f>IF('3-定量盤查'!I166&lt;&gt;"",'3-定量盤查'!I166,"")</f>
        <v/>
      </c>
      <c r="I163" s="134" t="str">
        <f>'3-定量盤查'!N167</f>
        <v/>
      </c>
      <c r="J163" s="174"/>
      <c r="K163" s="174"/>
      <c r="L163" s="174"/>
      <c r="M163" s="135">
        <f t="shared" si="60"/>
        <v>0</v>
      </c>
      <c r="N163" s="136">
        <f t="shared" si="61"/>
        <v>0</v>
      </c>
      <c r="O163" s="55" t="str">
        <f>IF('3-定量盤查'!O166&lt;&gt;"",'3-定量盤查'!O166,"")</f>
        <v/>
      </c>
      <c r="P163" s="137" t="str">
        <f>IF(E163&lt;&gt;"",IF(J163&lt;&gt;"",IF('3-定量盤查'!T166&lt;&gt;"",'3-定量盤查'!T166,0),""),"")</f>
        <v/>
      </c>
      <c r="Q163" s="174"/>
      <c r="R163" s="174"/>
      <c r="S163" s="174"/>
      <c r="T163" s="135">
        <f t="shared" si="62"/>
        <v>0</v>
      </c>
      <c r="U163" s="138">
        <f t="shared" si="63"/>
        <v>0</v>
      </c>
      <c r="V163" s="55" t="str">
        <f>IF('3-定量盤查'!U166&lt;&gt;"",'3-定量盤查'!U166,"")</f>
        <v/>
      </c>
      <c r="W163" s="137" t="str">
        <f>IF(E163&lt;&gt;"",IF(J163&lt;&gt;"",IF('3-定量盤查'!Z166&lt;&gt;"",'3-定量盤查'!Z166,0),""),"")</f>
        <v/>
      </c>
      <c r="X163" s="174"/>
      <c r="Y163" s="174"/>
      <c r="Z163" s="174"/>
      <c r="AA163" s="135">
        <f t="shared" si="64"/>
        <v>0</v>
      </c>
      <c r="AB163" s="139">
        <f t="shared" si="65"/>
        <v>0</v>
      </c>
      <c r="AC163" s="138" t="str">
        <f t="shared" si="71"/>
        <v/>
      </c>
      <c r="AD163" s="138" t="str">
        <f t="shared" si="72"/>
        <v/>
      </c>
      <c r="AE163" s="144" t="str">
        <f t="shared" si="69"/>
        <v/>
      </c>
      <c r="AF163" s="144" t="str">
        <f t="shared" si="70"/>
        <v/>
      </c>
      <c r="AG163" s="144" t="str">
        <f t="shared" si="66"/>
        <v/>
      </c>
      <c r="AH163" s="144" t="str">
        <f t="shared" si="67"/>
        <v/>
      </c>
      <c r="AI163" s="144" t="str">
        <f t="shared" si="68"/>
        <v/>
      </c>
    </row>
    <row r="164" spans="2:35" customFormat="1">
      <c r="B164" s="53" t="str">
        <f>IF('2-定性盤查'!A163&lt;&gt;"",'2-定性盤查'!A163,"")</f>
        <v/>
      </c>
      <c r="C164" s="53" t="str">
        <f>IF('2-定性盤查'!C163&lt;&gt;"",'2-定性盤查'!C163,"")</f>
        <v/>
      </c>
      <c r="D164" s="53" t="str">
        <f>IF('2-定性盤查'!D163&lt;&gt;"",'2-定性盤查'!D163,"")</f>
        <v/>
      </c>
      <c r="E164" s="174"/>
      <c r="F164" s="174"/>
      <c r="G164" s="174"/>
      <c r="H164" s="55" t="str">
        <f>IF('3-定量盤查'!I167&lt;&gt;"",'3-定量盤查'!I167,"")</f>
        <v/>
      </c>
      <c r="I164" s="134" t="str">
        <f>'3-定量盤查'!N168</f>
        <v/>
      </c>
      <c r="J164" s="174"/>
      <c r="K164" s="174"/>
      <c r="L164" s="174"/>
      <c r="M164" s="135">
        <f t="shared" si="60"/>
        <v>0</v>
      </c>
      <c r="N164" s="136">
        <f t="shared" si="61"/>
        <v>0</v>
      </c>
      <c r="O164" s="55" t="str">
        <f>IF('3-定量盤查'!O167&lt;&gt;"",'3-定量盤查'!O167,"")</f>
        <v/>
      </c>
      <c r="P164" s="137" t="str">
        <f>IF(E164&lt;&gt;"",IF(J164&lt;&gt;"",IF('3-定量盤查'!T167&lt;&gt;"",'3-定量盤查'!T167,0),""),"")</f>
        <v/>
      </c>
      <c r="Q164" s="174"/>
      <c r="R164" s="174"/>
      <c r="S164" s="174"/>
      <c r="T164" s="135">
        <f t="shared" si="62"/>
        <v>0</v>
      </c>
      <c r="U164" s="138">
        <f t="shared" si="63"/>
        <v>0</v>
      </c>
      <c r="V164" s="55" t="str">
        <f>IF('3-定量盤查'!U167&lt;&gt;"",'3-定量盤查'!U167,"")</f>
        <v/>
      </c>
      <c r="W164" s="137" t="str">
        <f>IF(E164&lt;&gt;"",IF(J164&lt;&gt;"",IF('3-定量盤查'!Z167&lt;&gt;"",'3-定量盤查'!Z167,0),""),"")</f>
        <v/>
      </c>
      <c r="X164" s="174"/>
      <c r="Y164" s="174"/>
      <c r="Z164" s="174"/>
      <c r="AA164" s="135">
        <f t="shared" si="64"/>
        <v>0</v>
      </c>
      <c r="AB164" s="139">
        <f t="shared" si="65"/>
        <v>0</v>
      </c>
      <c r="AC164" s="138" t="str">
        <f t="shared" si="71"/>
        <v/>
      </c>
      <c r="AD164" s="138" t="str">
        <f t="shared" si="72"/>
        <v/>
      </c>
      <c r="AE164" s="144" t="str">
        <f t="shared" si="69"/>
        <v/>
      </c>
      <c r="AF164" s="144" t="str">
        <f t="shared" si="70"/>
        <v/>
      </c>
      <c r="AG164" s="144" t="str">
        <f t="shared" si="66"/>
        <v/>
      </c>
      <c r="AH164" s="144" t="str">
        <f t="shared" si="67"/>
        <v/>
      </c>
      <c r="AI164" s="144" t="str">
        <f t="shared" si="68"/>
        <v/>
      </c>
    </row>
    <row r="165" spans="2:35" customFormat="1">
      <c r="B165" s="53" t="str">
        <f>IF('2-定性盤查'!A164&lt;&gt;"",'2-定性盤查'!A164,"")</f>
        <v/>
      </c>
      <c r="C165" s="53" t="str">
        <f>IF('2-定性盤查'!C164&lt;&gt;"",'2-定性盤查'!C164,"")</f>
        <v/>
      </c>
      <c r="D165" s="53" t="str">
        <f>IF('2-定性盤查'!D164&lt;&gt;"",'2-定性盤查'!D164,"")</f>
        <v/>
      </c>
      <c r="E165" s="174"/>
      <c r="F165" s="174"/>
      <c r="G165" s="174"/>
      <c r="H165" s="55" t="str">
        <f>IF('3-定量盤查'!I168&lt;&gt;"",'3-定量盤查'!I168,"")</f>
        <v/>
      </c>
      <c r="I165" s="134" t="str">
        <f>'3-定量盤查'!N169</f>
        <v/>
      </c>
      <c r="J165" s="174"/>
      <c r="K165" s="174"/>
      <c r="L165" s="174"/>
      <c r="M165" s="135">
        <f t="shared" si="60"/>
        <v>0</v>
      </c>
      <c r="N165" s="136">
        <f t="shared" si="61"/>
        <v>0</v>
      </c>
      <c r="O165" s="55" t="str">
        <f>IF('3-定量盤查'!O168&lt;&gt;"",'3-定量盤查'!O168,"")</f>
        <v/>
      </c>
      <c r="P165" s="137" t="str">
        <f>IF(E165&lt;&gt;"",IF(J165&lt;&gt;"",IF('3-定量盤查'!T168&lt;&gt;"",'3-定量盤查'!T168,0),""),"")</f>
        <v/>
      </c>
      <c r="Q165" s="174"/>
      <c r="R165" s="174"/>
      <c r="S165" s="174"/>
      <c r="T165" s="135">
        <f t="shared" si="62"/>
        <v>0</v>
      </c>
      <c r="U165" s="138">
        <f t="shared" si="63"/>
        <v>0</v>
      </c>
      <c r="V165" s="55" t="str">
        <f>IF('3-定量盤查'!U168&lt;&gt;"",'3-定量盤查'!U168,"")</f>
        <v/>
      </c>
      <c r="W165" s="137" t="str">
        <f>IF(E165&lt;&gt;"",IF(J165&lt;&gt;"",IF('3-定量盤查'!Z168&lt;&gt;"",'3-定量盤查'!Z168,0),""),"")</f>
        <v/>
      </c>
      <c r="X165" s="174"/>
      <c r="Y165" s="174"/>
      <c r="Z165" s="174"/>
      <c r="AA165" s="135">
        <f t="shared" si="64"/>
        <v>0</v>
      </c>
      <c r="AB165" s="139">
        <f t="shared" si="65"/>
        <v>0</v>
      </c>
      <c r="AC165" s="138" t="str">
        <f t="shared" si="71"/>
        <v/>
      </c>
      <c r="AD165" s="138" t="str">
        <f t="shared" si="72"/>
        <v/>
      </c>
      <c r="AE165" s="144" t="str">
        <f t="shared" si="69"/>
        <v/>
      </c>
      <c r="AF165" s="144" t="str">
        <f t="shared" si="70"/>
        <v/>
      </c>
      <c r="AG165" s="144" t="str">
        <f t="shared" si="66"/>
        <v/>
      </c>
      <c r="AH165" s="144" t="str">
        <f t="shared" si="67"/>
        <v/>
      </c>
      <c r="AI165" s="144" t="str">
        <f t="shared" si="68"/>
        <v/>
      </c>
    </row>
    <row r="166" spans="2:35" customFormat="1">
      <c r="B166" s="53" t="str">
        <f>IF('2-定性盤查'!A165&lt;&gt;"",'2-定性盤查'!A165,"")</f>
        <v/>
      </c>
      <c r="C166" s="53" t="str">
        <f>IF('2-定性盤查'!C165&lt;&gt;"",'2-定性盤查'!C165,"")</f>
        <v/>
      </c>
      <c r="D166" s="53" t="str">
        <f>IF('2-定性盤查'!D165&lt;&gt;"",'2-定性盤查'!D165,"")</f>
        <v/>
      </c>
      <c r="E166" s="174"/>
      <c r="F166" s="174"/>
      <c r="G166" s="174"/>
      <c r="H166" s="55" t="str">
        <f>IF('3-定量盤查'!I169&lt;&gt;"",'3-定量盤查'!I169,"")</f>
        <v/>
      </c>
      <c r="I166" s="134" t="str">
        <f>'3-定量盤查'!N170</f>
        <v/>
      </c>
      <c r="J166" s="174"/>
      <c r="K166" s="174"/>
      <c r="L166" s="174"/>
      <c r="M166" s="135">
        <f t="shared" si="60"/>
        <v>0</v>
      </c>
      <c r="N166" s="136">
        <f t="shared" si="61"/>
        <v>0</v>
      </c>
      <c r="O166" s="55" t="str">
        <f>IF('3-定量盤查'!O169&lt;&gt;"",'3-定量盤查'!O169,"")</f>
        <v/>
      </c>
      <c r="P166" s="137" t="str">
        <f>IF(E166&lt;&gt;"",IF(J166&lt;&gt;"",IF('3-定量盤查'!T169&lt;&gt;"",'3-定量盤查'!T169,0),""),"")</f>
        <v/>
      </c>
      <c r="Q166" s="174"/>
      <c r="R166" s="174"/>
      <c r="S166" s="174"/>
      <c r="T166" s="135">
        <f t="shared" si="62"/>
        <v>0</v>
      </c>
      <c r="U166" s="138">
        <f t="shared" si="63"/>
        <v>0</v>
      </c>
      <c r="V166" s="55" t="str">
        <f>IF('3-定量盤查'!U169&lt;&gt;"",'3-定量盤查'!U169,"")</f>
        <v/>
      </c>
      <c r="W166" s="137" t="str">
        <f>IF(E166&lt;&gt;"",IF(J166&lt;&gt;"",IF('3-定量盤查'!Z169&lt;&gt;"",'3-定量盤查'!Z169,0),""),"")</f>
        <v/>
      </c>
      <c r="X166" s="174"/>
      <c r="Y166" s="174"/>
      <c r="Z166" s="174"/>
      <c r="AA166" s="135">
        <f t="shared" si="64"/>
        <v>0</v>
      </c>
      <c r="AB166" s="139">
        <f t="shared" si="65"/>
        <v>0</v>
      </c>
      <c r="AC166" s="138" t="str">
        <f t="shared" si="71"/>
        <v/>
      </c>
      <c r="AD166" s="138" t="str">
        <f t="shared" si="72"/>
        <v/>
      </c>
      <c r="AE166" s="144" t="str">
        <f t="shared" si="69"/>
        <v/>
      </c>
      <c r="AF166" s="144" t="str">
        <f t="shared" si="70"/>
        <v/>
      </c>
      <c r="AG166" s="144" t="str">
        <f t="shared" si="66"/>
        <v/>
      </c>
      <c r="AH166" s="144" t="str">
        <f t="shared" si="67"/>
        <v/>
      </c>
      <c r="AI166" s="144" t="str">
        <f t="shared" si="68"/>
        <v/>
      </c>
    </row>
    <row r="167" spans="2:35" customFormat="1">
      <c r="B167" s="53" t="str">
        <f>IF('2-定性盤查'!A166&lt;&gt;"",'2-定性盤查'!A166,"")</f>
        <v/>
      </c>
      <c r="C167" s="53" t="str">
        <f>IF('2-定性盤查'!C166&lt;&gt;"",'2-定性盤查'!C166,"")</f>
        <v/>
      </c>
      <c r="D167" s="53" t="str">
        <f>IF('2-定性盤查'!D166&lt;&gt;"",'2-定性盤查'!D166,"")</f>
        <v/>
      </c>
      <c r="E167" s="174"/>
      <c r="F167" s="174"/>
      <c r="G167" s="174"/>
      <c r="H167" s="55" t="str">
        <f>IF('3-定量盤查'!I170&lt;&gt;"",'3-定量盤查'!I170,"")</f>
        <v/>
      </c>
      <c r="I167" s="134" t="str">
        <f>'3-定量盤查'!N171</f>
        <v/>
      </c>
      <c r="J167" s="174"/>
      <c r="K167" s="174"/>
      <c r="L167" s="174"/>
      <c r="M167" s="135">
        <f t="shared" si="60"/>
        <v>0</v>
      </c>
      <c r="N167" s="136">
        <f t="shared" si="61"/>
        <v>0</v>
      </c>
      <c r="O167" s="55" t="str">
        <f>IF('3-定量盤查'!O170&lt;&gt;"",'3-定量盤查'!O170,"")</f>
        <v/>
      </c>
      <c r="P167" s="137" t="str">
        <f>IF(E167&lt;&gt;"",IF(J167&lt;&gt;"",IF('3-定量盤查'!T170&lt;&gt;"",'3-定量盤查'!T170,0),""),"")</f>
        <v/>
      </c>
      <c r="Q167" s="174"/>
      <c r="R167" s="174"/>
      <c r="S167" s="174"/>
      <c r="T167" s="135">
        <f t="shared" si="62"/>
        <v>0</v>
      </c>
      <c r="U167" s="138">
        <f t="shared" si="63"/>
        <v>0</v>
      </c>
      <c r="V167" s="55" t="str">
        <f>IF('3-定量盤查'!U170&lt;&gt;"",'3-定量盤查'!U170,"")</f>
        <v/>
      </c>
      <c r="W167" s="137" t="str">
        <f>IF(E167&lt;&gt;"",IF(J167&lt;&gt;"",IF('3-定量盤查'!Z170&lt;&gt;"",'3-定量盤查'!Z170,0),""),"")</f>
        <v/>
      </c>
      <c r="X167" s="174"/>
      <c r="Y167" s="174"/>
      <c r="Z167" s="174"/>
      <c r="AA167" s="135">
        <f t="shared" si="64"/>
        <v>0</v>
      </c>
      <c r="AB167" s="139">
        <f t="shared" si="65"/>
        <v>0</v>
      </c>
      <c r="AC167" s="138" t="str">
        <f t="shared" si="71"/>
        <v/>
      </c>
      <c r="AD167" s="138" t="str">
        <f t="shared" si="72"/>
        <v/>
      </c>
      <c r="AE167" s="144" t="str">
        <f t="shared" si="69"/>
        <v/>
      </c>
      <c r="AF167" s="144" t="str">
        <f t="shared" si="70"/>
        <v/>
      </c>
      <c r="AG167" s="144" t="str">
        <f t="shared" si="66"/>
        <v/>
      </c>
      <c r="AH167" s="144" t="str">
        <f t="shared" si="67"/>
        <v/>
      </c>
      <c r="AI167" s="144" t="str">
        <f t="shared" si="68"/>
        <v/>
      </c>
    </row>
    <row r="168" spans="2:35" customFormat="1">
      <c r="B168" s="53" t="str">
        <f>IF('2-定性盤查'!A167&lt;&gt;"",'2-定性盤查'!A167,"")</f>
        <v/>
      </c>
      <c r="C168" s="53" t="str">
        <f>IF('2-定性盤查'!C167&lt;&gt;"",'2-定性盤查'!C167,"")</f>
        <v/>
      </c>
      <c r="D168" s="53" t="str">
        <f>IF('2-定性盤查'!D167&lt;&gt;"",'2-定性盤查'!D167,"")</f>
        <v/>
      </c>
      <c r="E168" s="174"/>
      <c r="F168" s="174"/>
      <c r="G168" s="174"/>
      <c r="H168" s="55" t="str">
        <f>IF('3-定量盤查'!I171&lt;&gt;"",'3-定量盤查'!I171,"")</f>
        <v/>
      </c>
      <c r="I168" s="134" t="str">
        <f>'3-定量盤查'!N172</f>
        <v/>
      </c>
      <c r="J168" s="174"/>
      <c r="K168" s="174"/>
      <c r="L168" s="174"/>
      <c r="M168" s="135">
        <f t="shared" si="60"/>
        <v>0</v>
      </c>
      <c r="N168" s="136">
        <f t="shared" si="61"/>
        <v>0</v>
      </c>
      <c r="O168" s="55" t="str">
        <f>IF('3-定量盤查'!O171&lt;&gt;"",'3-定量盤查'!O171,"")</f>
        <v/>
      </c>
      <c r="P168" s="137" t="str">
        <f>IF(E168&lt;&gt;"",IF(J168&lt;&gt;"",IF('3-定量盤查'!T171&lt;&gt;"",'3-定量盤查'!T171,0),""),"")</f>
        <v/>
      </c>
      <c r="Q168" s="174"/>
      <c r="R168" s="174"/>
      <c r="S168" s="174"/>
      <c r="T168" s="135">
        <f t="shared" si="62"/>
        <v>0</v>
      </c>
      <c r="U168" s="138">
        <f t="shared" si="63"/>
        <v>0</v>
      </c>
      <c r="V168" s="55" t="str">
        <f>IF('3-定量盤查'!U171&lt;&gt;"",'3-定量盤查'!U171,"")</f>
        <v/>
      </c>
      <c r="W168" s="137" t="str">
        <f>IF(E168&lt;&gt;"",IF(J168&lt;&gt;"",IF('3-定量盤查'!Z171&lt;&gt;"",'3-定量盤查'!Z171,0),""),"")</f>
        <v/>
      </c>
      <c r="X168" s="174"/>
      <c r="Y168" s="174"/>
      <c r="Z168" s="174"/>
      <c r="AA168" s="135">
        <f t="shared" si="64"/>
        <v>0</v>
      </c>
      <c r="AB168" s="139">
        <f t="shared" si="65"/>
        <v>0</v>
      </c>
      <c r="AC168" s="138" t="str">
        <f t="shared" si="71"/>
        <v/>
      </c>
      <c r="AD168" s="138" t="str">
        <f t="shared" si="72"/>
        <v/>
      </c>
      <c r="AE168" s="144" t="str">
        <f t="shared" si="69"/>
        <v/>
      </c>
      <c r="AF168" s="144" t="str">
        <f t="shared" si="70"/>
        <v/>
      </c>
      <c r="AG168" s="144" t="str">
        <f t="shared" si="66"/>
        <v/>
      </c>
      <c r="AH168" s="144" t="str">
        <f t="shared" si="67"/>
        <v/>
      </c>
      <c r="AI168" s="144" t="str">
        <f t="shared" si="68"/>
        <v/>
      </c>
    </row>
    <row r="169" spans="2:35" customFormat="1">
      <c r="B169" s="53" t="str">
        <f>IF('2-定性盤查'!A168&lt;&gt;"",'2-定性盤查'!A168,"")</f>
        <v/>
      </c>
      <c r="C169" s="53" t="str">
        <f>IF('2-定性盤查'!C168&lt;&gt;"",'2-定性盤查'!C168,"")</f>
        <v/>
      </c>
      <c r="D169" s="53" t="str">
        <f>IF('2-定性盤查'!D168&lt;&gt;"",'2-定性盤查'!D168,"")</f>
        <v/>
      </c>
      <c r="E169" s="174"/>
      <c r="F169" s="174"/>
      <c r="G169" s="174"/>
      <c r="H169" s="55" t="str">
        <f>IF('3-定量盤查'!I172&lt;&gt;"",'3-定量盤查'!I172,"")</f>
        <v/>
      </c>
      <c r="I169" s="134" t="str">
        <f>'3-定量盤查'!N173</f>
        <v/>
      </c>
      <c r="J169" s="174"/>
      <c r="K169" s="174"/>
      <c r="L169" s="174"/>
      <c r="M169" s="135">
        <f t="shared" si="60"/>
        <v>0</v>
      </c>
      <c r="N169" s="136">
        <f t="shared" si="61"/>
        <v>0</v>
      </c>
      <c r="O169" s="55" t="str">
        <f>IF('3-定量盤查'!O172&lt;&gt;"",'3-定量盤查'!O172,"")</f>
        <v/>
      </c>
      <c r="P169" s="137" t="str">
        <f>IF(E169&lt;&gt;"",IF(J169&lt;&gt;"",IF('3-定量盤查'!T172&lt;&gt;"",'3-定量盤查'!T172,0),""),"")</f>
        <v/>
      </c>
      <c r="Q169" s="174"/>
      <c r="R169" s="174"/>
      <c r="S169" s="174"/>
      <c r="T169" s="135">
        <f t="shared" si="62"/>
        <v>0</v>
      </c>
      <c r="U169" s="138">
        <f t="shared" si="63"/>
        <v>0</v>
      </c>
      <c r="V169" s="55" t="str">
        <f>IF('3-定量盤查'!U172&lt;&gt;"",'3-定量盤查'!U172,"")</f>
        <v/>
      </c>
      <c r="W169" s="137" t="str">
        <f>IF(E169&lt;&gt;"",IF(J169&lt;&gt;"",IF('3-定量盤查'!Z172&lt;&gt;"",'3-定量盤查'!Z172,0),""),"")</f>
        <v/>
      </c>
      <c r="X169" s="174"/>
      <c r="Y169" s="174"/>
      <c r="Z169" s="174"/>
      <c r="AA169" s="135">
        <f t="shared" si="64"/>
        <v>0</v>
      </c>
      <c r="AB169" s="139">
        <f t="shared" si="65"/>
        <v>0</v>
      </c>
      <c r="AC169" s="138" t="str">
        <f t="shared" si="71"/>
        <v/>
      </c>
      <c r="AD169" s="138" t="str">
        <f t="shared" si="72"/>
        <v/>
      </c>
      <c r="AE169" s="144" t="str">
        <f t="shared" si="69"/>
        <v/>
      </c>
      <c r="AF169" s="144" t="str">
        <f t="shared" si="70"/>
        <v/>
      </c>
      <c r="AG169" s="144" t="str">
        <f t="shared" si="66"/>
        <v/>
      </c>
      <c r="AH169" s="144" t="str">
        <f t="shared" si="67"/>
        <v/>
      </c>
      <c r="AI169" s="144" t="str">
        <f t="shared" si="68"/>
        <v/>
      </c>
    </row>
    <row r="170" spans="2:35" customFormat="1">
      <c r="B170" s="53" t="str">
        <f>IF('2-定性盤查'!A169&lt;&gt;"",'2-定性盤查'!A169,"")</f>
        <v/>
      </c>
      <c r="C170" s="53" t="str">
        <f>IF('2-定性盤查'!C169&lt;&gt;"",'2-定性盤查'!C169,"")</f>
        <v/>
      </c>
      <c r="D170" s="53" t="str">
        <f>IF('2-定性盤查'!D169&lt;&gt;"",'2-定性盤查'!D169,"")</f>
        <v/>
      </c>
      <c r="E170" s="174"/>
      <c r="F170" s="174"/>
      <c r="G170" s="174"/>
      <c r="H170" s="55" t="str">
        <f>IF('3-定量盤查'!I173&lt;&gt;"",'3-定量盤查'!I173,"")</f>
        <v/>
      </c>
      <c r="I170" s="134" t="str">
        <f>'3-定量盤查'!N174</f>
        <v/>
      </c>
      <c r="J170" s="174"/>
      <c r="K170" s="174"/>
      <c r="L170" s="174"/>
      <c r="M170" s="135">
        <f t="shared" si="60"/>
        <v>0</v>
      </c>
      <c r="N170" s="136">
        <f t="shared" si="61"/>
        <v>0</v>
      </c>
      <c r="O170" s="55" t="str">
        <f>IF('3-定量盤查'!O173&lt;&gt;"",'3-定量盤查'!O173,"")</f>
        <v/>
      </c>
      <c r="P170" s="137" t="str">
        <f>IF(E170&lt;&gt;"",IF(J170&lt;&gt;"",IF('3-定量盤查'!T173&lt;&gt;"",'3-定量盤查'!T173,0),""),"")</f>
        <v/>
      </c>
      <c r="Q170" s="174"/>
      <c r="R170" s="174"/>
      <c r="S170" s="174"/>
      <c r="T170" s="135">
        <f t="shared" si="62"/>
        <v>0</v>
      </c>
      <c r="U170" s="138">
        <f t="shared" si="63"/>
        <v>0</v>
      </c>
      <c r="V170" s="55" t="str">
        <f>IF('3-定量盤查'!U173&lt;&gt;"",'3-定量盤查'!U173,"")</f>
        <v/>
      </c>
      <c r="W170" s="137" t="str">
        <f>IF(E170&lt;&gt;"",IF(J170&lt;&gt;"",IF('3-定量盤查'!Z173&lt;&gt;"",'3-定量盤查'!Z173,0),""),"")</f>
        <v/>
      </c>
      <c r="X170" s="174"/>
      <c r="Y170" s="174"/>
      <c r="Z170" s="174"/>
      <c r="AA170" s="135">
        <f t="shared" si="64"/>
        <v>0</v>
      </c>
      <c r="AB170" s="139">
        <f t="shared" si="65"/>
        <v>0</v>
      </c>
      <c r="AC170" s="138" t="str">
        <f t="shared" si="71"/>
        <v/>
      </c>
      <c r="AD170" s="138" t="str">
        <f t="shared" si="72"/>
        <v/>
      </c>
      <c r="AE170" s="144" t="str">
        <f t="shared" si="69"/>
        <v/>
      </c>
      <c r="AF170" s="144" t="str">
        <f t="shared" si="70"/>
        <v/>
      </c>
      <c r="AG170" s="144" t="str">
        <f t="shared" si="66"/>
        <v/>
      </c>
      <c r="AH170" s="144" t="str">
        <f t="shared" si="67"/>
        <v/>
      </c>
      <c r="AI170" s="144" t="str">
        <f t="shared" si="68"/>
        <v/>
      </c>
    </row>
    <row r="171" spans="2:35" customFormat="1">
      <c r="B171" s="53" t="str">
        <f>IF('2-定性盤查'!A170&lt;&gt;"",'2-定性盤查'!A170,"")</f>
        <v/>
      </c>
      <c r="C171" s="53" t="str">
        <f>IF('2-定性盤查'!C170&lt;&gt;"",'2-定性盤查'!C170,"")</f>
        <v/>
      </c>
      <c r="D171" s="53" t="str">
        <f>IF('2-定性盤查'!D170&lt;&gt;"",'2-定性盤查'!D170,"")</f>
        <v/>
      </c>
      <c r="E171" s="174"/>
      <c r="F171" s="174"/>
      <c r="G171" s="174"/>
      <c r="H171" s="55" t="str">
        <f>IF('3-定量盤查'!I174&lt;&gt;"",'3-定量盤查'!I174,"")</f>
        <v/>
      </c>
      <c r="I171" s="134" t="str">
        <f>'3-定量盤查'!N175</f>
        <v/>
      </c>
      <c r="J171" s="174"/>
      <c r="K171" s="174"/>
      <c r="L171" s="174"/>
      <c r="M171" s="135">
        <f t="shared" si="60"/>
        <v>0</v>
      </c>
      <c r="N171" s="136">
        <f t="shared" si="61"/>
        <v>0</v>
      </c>
      <c r="O171" s="55" t="str">
        <f>IF('3-定量盤查'!O174&lt;&gt;"",'3-定量盤查'!O174,"")</f>
        <v/>
      </c>
      <c r="P171" s="137" t="str">
        <f>IF(E171&lt;&gt;"",IF(J171&lt;&gt;"",IF('3-定量盤查'!T174&lt;&gt;"",'3-定量盤查'!T174,0),""),"")</f>
        <v/>
      </c>
      <c r="Q171" s="174"/>
      <c r="R171" s="174"/>
      <c r="S171" s="174"/>
      <c r="T171" s="135">
        <f t="shared" si="62"/>
        <v>0</v>
      </c>
      <c r="U171" s="138">
        <f t="shared" si="63"/>
        <v>0</v>
      </c>
      <c r="V171" s="55" t="str">
        <f>IF('3-定量盤查'!U174&lt;&gt;"",'3-定量盤查'!U174,"")</f>
        <v/>
      </c>
      <c r="W171" s="137" t="str">
        <f>IF(E171&lt;&gt;"",IF(J171&lt;&gt;"",IF('3-定量盤查'!Z174&lt;&gt;"",'3-定量盤查'!Z174,0),""),"")</f>
        <v/>
      </c>
      <c r="X171" s="174"/>
      <c r="Y171" s="174"/>
      <c r="Z171" s="174"/>
      <c r="AA171" s="135">
        <f t="shared" si="64"/>
        <v>0</v>
      </c>
      <c r="AB171" s="139">
        <f t="shared" si="65"/>
        <v>0</v>
      </c>
      <c r="AC171" s="138" t="str">
        <f t="shared" si="71"/>
        <v/>
      </c>
      <c r="AD171" s="138" t="str">
        <f t="shared" si="72"/>
        <v/>
      </c>
      <c r="AE171" s="144" t="str">
        <f t="shared" si="69"/>
        <v/>
      </c>
      <c r="AF171" s="144" t="str">
        <f t="shared" si="70"/>
        <v/>
      </c>
      <c r="AG171" s="144" t="str">
        <f t="shared" si="66"/>
        <v/>
      </c>
      <c r="AH171" s="144" t="str">
        <f t="shared" si="67"/>
        <v/>
      </c>
      <c r="AI171" s="144" t="str">
        <f t="shared" si="68"/>
        <v/>
      </c>
    </row>
    <row r="172" spans="2:35" customFormat="1">
      <c r="B172" s="53" t="str">
        <f>IF('2-定性盤查'!A171&lt;&gt;"",'2-定性盤查'!A171,"")</f>
        <v/>
      </c>
      <c r="C172" s="53" t="str">
        <f>IF('2-定性盤查'!C171&lt;&gt;"",'2-定性盤查'!C171,"")</f>
        <v/>
      </c>
      <c r="D172" s="53" t="str">
        <f>IF('2-定性盤查'!D171&lt;&gt;"",'2-定性盤查'!D171,"")</f>
        <v/>
      </c>
      <c r="E172" s="174"/>
      <c r="F172" s="174"/>
      <c r="G172" s="174"/>
      <c r="H172" s="55" t="str">
        <f>IF('3-定量盤查'!I175&lt;&gt;"",'3-定量盤查'!I175,"")</f>
        <v/>
      </c>
      <c r="I172" s="134" t="str">
        <f>'3-定量盤查'!N176</f>
        <v/>
      </c>
      <c r="J172" s="174"/>
      <c r="K172" s="174"/>
      <c r="L172" s="174"/>
      <c r="M172" s="135">
        <f t="shared" si="60"/>
        <v>0</v>
      </c>
      <c r="N172" s="136">
        <f t="shared" si="61"/>
        <v>0</v>
      </c>
      <c r="O172" s="55" t="str">
        <f>IF('3-定量盤查'!O175&lt;&gt;"",'3-定量盤查'!O175,"")</f>
        <v/>
      </c>
      <c r="P172" s="137" t="str">
        <f>IF(E172&lt;&gt;"",IF(J172&lt;&gt;"",IF('3-定量盤查'!T175&lt;&gt;"",'3-定量盤查'!T175,0),""),"")</f>
        <v/>
      </c>
      <c r="Q172" s="174"/>
      <c r="R172" s="174"/>
      <c r="S172" s="174"/>
      <c r="T172" s="135">
        <f t="shared" si="62"/>
        <v>0</v>
      </c>
      <c r="U172" s="138">
        <f t="shared" si="63"/>
        <v>0</v>
      </c>
      <c r="V172" s="55" t="str">
        <f>IF('3-定量盤查'!U175&lt;&gt;"",'3-定量盤查'!U175,"")</f>
        <v/>
      </c>
      <c r="W172" s="137" t="str">
        <f>IF(E172&lt;&gt;"",IF(J172&lt;&gt;"",IF('3-定量盤查'!Z175&lt;&gt;"",'3-定量盤查'!Z175,0),""),"")</f>
        <v/>
      </c>
      <c r="X172" s="174"/>
      <c r="Y172" s="174"/>
      <c r="Z172" s="174"/>
      <c r="AA172" s="135">
        <f t="shared" si="64"/>
        <v>0</v>
      </c>
      <c r="AB172" s="139">
        <f t="shared" si="65"/>
        <v>0</v>
      </c>
      <c r="AC172" s="138" t="str">
        <f t="shared" si="71"/>
        <v/>
      </c>
      <c r="AD172" s="138" t="str">
        <f t="shared" si="72"/>
        <v/>
      </c>
      <c r="AE172" s="144" t="str">
        <f t="shared" si="69"/>
        <v/>
      </c>
      <c r="AF172" s="144" t="str">
        <f t="shared" si="70"/>
        <v/>
      </c>
      <c r="AG172" s="144" t="str">
        <f t="shared" si="66"/>
        <v/>
      </c>
      <c r="AH172" s="144" t="str">
        <f t="shared" si="67"/>
        <v/>
      </c>
      <c r="AI172" s="144" t="str">
        <f t="shared" si="68"/>
        <v/>
      </c>
    </row>
    <row r="173" spans="2:35" customFormat="1">
      <c r="B173" s="53" t="str">
        <f>IF('2-定性盤查'!A172&lt;&gt;"",'2-定性盤查'!A172,"")</f>
        <v/>
      </c>
      <c r="C173" s="53" t="str">
        <f>IF('2-定性盤查'!C172&lt;&gt;"",'2-定性盤查'!C172,"")</f>
        <v/>
      </c>
      <c r="D173" s="53" t="str">
        <f>IF('2-定性盤查'!D172&lt;&gt;"",'2-定性盤查'!D172,"")</f>
        <v/>
      </c>
      <c r="E173" s="174"/>
      <c r="F173" s="174"/>
      <c r="G173" s="174"/>
      <c r="H173" s="55" t="str">
        <f>IF('3-定量盤查'!I176&lt;&gt;"",'3-定量盤查'!I176,"")</f>
        <v/>
      </c>
      <c r="I173" s="134" t="str">
        <f>'3-定量盤查'!N177</f>
        <v/>
      </c>
      <c r="J173" s="174"/>
      <c r="K173" s="174"/>
      <c r="L173" s="174"/>
      <c r="M173" s="135">
        <f t="shared" si="60"/>
        <v>0</v>
      </c>
      <c r="N173" s="136">
        <f t="shared" si="61"/>
        <v>0</v>
      </c>
      <c r="O173" s="55" t="str">
        <f>IF('3-定量盤查'!O176&lt;&gt;"",'3-定量盤查'!O176,"")</f>
        <v/>
      </c>
      <c r="P173" s="137" t="str">
        <f>IF(E173&lt;&gt;"",IF(J173&lt;&gt;"",IF('3-定量盤查'!T176&lt;&gt;"",'3-定量盤查'!T176,0),""),"")</f>
        <v/>
      </c>
      <c r="Q173" s="174"/>
      <c r="R173" s="174"/>
      <c r="S173" s="174"/>
      <c r="T173" s="135">
        <f t="shared" si="62"/>
        <v>0</v>
      </c>
      <c r="U173" s="138">
        <f t="shared" si="63"/>
        <v>0</v>
      </c>
      <c r="V173" s="55" t="str">
        <f>IF('3-定量盤查'!U176&lt;&gt;"",'3-定量盤查'!U176,"")</f>
        <v/>
      </c>
      <c r="W173" s="137" t="str">
        <f>IF(E173&lt;&gt;"",IF(J173&lt;&gt;"",IF('3-定量盤查'!Z176&lt;&gt;"",'3-定量盤查'!Z176,0),""),"")</f>
        <v/>
      </c>
      <c r="X173" s="174"/>
      <c r="Y173" s="174"/>
      <c r="Z173" s="174"/>
      <c r="AA173" s="135">
        <f t="shared" si="64"/>
        <v>0</v>
      </c>
      <c r="AB173" s="139">
        <f t="shared" si="65"/>
        <v>0</v>
      </c>
      <c r="AC173" s="138" t="str">
        <f t="shared" si="71"/>
        <v/>
      </c>
      <c r="AD173" s="138" t="str">
        <f t="shared" si="72"/>
        <v/>
      </c>
      <c r="AE173" s="144" t="str">
        <f t="shared" si="69"/>
        <v/>
      </c>
      <c r="AF173" s="144" t="str">
        <f t="shared" si="70"/>
        <v/>
      </c>
      <c r="AG173" s="144" t="str">
        <f t="shared" si="66"/>
        <v/>
      </c>
      <c r="AH173" s="144" t="str">
        <f t="shared" si="67"/>
        <v/>
      </c>
      <c r="AI173" s="144" t="str">
        <f t="shared" si="68"/>
        <v/>
      </c>
    </row>
    <row r="174" spans="2:35" customFormat="1">
      <c r="B174" s="53" t="str">
        <f>IF('2-定性盤查'!A173&lt;&gt;"",'2-定性盤查'!A173,"")</f>
        <v/>
      </c>
      <c r="C174" s="53" t="str">
        <f>IF('2-定性盤查'!C173&lt;&gt;"",'2-定性盤查'!C173,"")</f>
        <v/>
      </c>
      <c r="D174" s="53" t="str">
        <f>IF('2-定性盤查'!D173&lt;&gt;"",'2-定性盤查'!D173,"")</f>
        <v/>
      </c>
      <c r="E174" s="174"/>
      <c r="F174" s="174"/>
      <c r="G174" s="174"/>
      <c r="H174" s="55" t="str">
        <f>IF('3-定量盤查'!I177&lt;&gt;"",'3-定量盤查'!I177,"")</f>
        <v/>
      </c>
      <c r="I174" s="134" t="str">
        <f>'3-定量盤查'!N178</f>
        <v/>
      </c>
      <c r="J174" s="174"/>
      <c r="K174" s="174"/>
      <c r="L174" s="174"/>
      <c r="M174" s="135">
        <f t="shared" si="60"/>
        <v>0</v>
      </c>
      <c r="N174" s="136">
        <f t="shared" si="61"/>
        <v>0</v>
      </c>
      <c r="O174" s="55" t="str">
        <f>IF('3-定量盤查'!O177&lt;&gt;"",'3-定量盤查'!O177,"")</f>
        <v/>
      </c>
      <c r="P174" s="137" t="str">
        <f>IF(E174&lt;&gt;"",IF(J174&lt;&gt;"",IF('3-定量盤查'!T177&lt;&gt;"",'3-定量盤查'!T177,0),""),"")</f>
        <v/>
      </c>
      <c r="Q174" s="174"/>
      <c r="R174" s="174"/>
      <c r="S174" s="174"/>
      <c r="T174" s="135">
        <f t="shared" si="62"/>
        <v>0</v>
      </c>
      <c r="U174" s="138">
        <f t="shared" si="63"/>
        <v>0</v>
      </c>
      <c r="V174" s="55" t="str">
        <f>IF('3-定量盤查'!U177&lt;&gt;"",'3-定量盤查'!U177,"")</f>
        <v/>
      </c>
      <c r="W174" s="137" t="str">
        <f>IF(E174&lt;&gt;"",IF(J174&lt;&gt;"",IF('3-定量盤查'!Z177&lt;&gt;"",'3-定量盤查'!Z177,0),""),"")</f>
        <v/>
      </c>
      <c r="X174" s="174"/>
      <c r="Y174" s="174"/>
      <c r="Z174" s="174"/>
      <c r="AA174" s="135">
        <f t="shared" si="64"/>
        <v>0</v>
      </c>
      <c r="AB174" s="139">
        <f t="shared" si="65"/>
        <v>0</v>
      </c>
      <c r="AC174" s="138" t="str">
        <f t="shared" si="71"/>
        <v/>
      </c>
      <c r="AD174" s="138" t="str">
        <f t="shared" si="72"/>
        <v/>
      </c>
      <c r="AE174" s="144" t="str">
        <f t="shared" si="69"/>
        <v/>
      </c>
      <c r="AF174" s="144" t="str">
        <f t="shared" si="70"/>
        <v/>
      </c>
      <c r="AG174" s="144" t="str">
        <f t="shared" si="66"/>
        <v/>
      </c>
      <c r="AH174" s="144" t="str">
        <f t="shared" si="67"/>
        <v/>
      </c>
      <c r="AI174" s="144" t="str">
        <f t="shared" si="68"/>
        <v/>
      </c>
    </row>
    <row r="175" spans="2:35" customFormat="1">
      <c r="B175" s="53" t="str">
        <f>IF('2-定性盤查'!A174&lt;&gt;"",'2-定性盤查'!A174,"")</f>
        <v/>
      </c>
      <c r="C175" s="53" t="str">
        <f>IF('2-定性盤查'!C174&lt;&gt;"",'2-定性盤查'!C174,"")</f>
        <v/>
      </c>
      <c r="D175" s="53" t="str">
        <f>IF('2-定性盤查'!D174&lt;&gt;"",'2-定性盤查'!D174,"")</f>
        <v/>
      </c>
      <c r="E175" s="174"/>
      <c r="F175" s="174"/>
      <c r="G175" s="174"/>
      <c r="H175" s="55" t="str">
        <f>IF('3-定量盤查'!I178&lt;&gt;"",'3-定量盤查'!I178,"")</f>
        <v/>
      </c>
      <c r="I175" s="134" t="str">
        <f>'3-定量盤查'!N179</f>
        <v/>
      </c>
      <c r="J175" s="174"/>
      <c r="K175" s="174"/>
      <c r="L175" s="174"/>
      <c r="M175" s="135">
        <f t="shared" si="60"/>
        <v>0</v>
      </c>
      <c r="N175" s="136">
        <f t="shared" si="61"/>
        <v>0</v>
      </c>
      <c r="O175" s="55" t="str">
        <f>IF('3-定量盤查'!O178&lt;&gt;"",'3-定量盤查'!O178,"")</f>
        <v/>
      </c>
      <c r="P175" s="137" t="str">
        <f>IF(E175&lt;&gt;"",IF(J175&lt;&gt;"",IF('3-定量盤查'!T178&lt;&gt;"",'3-定量盤查'!T178,0),""),"")</f>
        <v/>
      </c>
      <c r="Q175" s="174"/>
      <c r="R175" s="174"/>
      <c r="S175" s="174"/>
      <c r="T175" s="135">
        <f t="shared" si="62"/>
        <v>0</v>
      </c>
      <c r="U175" s="138">
        <f t="shared" si="63"/>
        <v>0</v>
      </c>
      <c r="V175" s="55" t="str">
        <f>IF('3-定量盤查'!U178&lt;&gt;"",'3-定量盤查'!U178,"")</f>
        <v/>
      </c>
      <c r="W175" s="137" t="str">
        <f>IF(E175&lt;&gt;"",IF(J175&lt;&gt;"",IF('3-定量盤查'!Z178&lt;&gt;"",'3-定量盤查'!Z178,0),""),"")</f>
        <v/>
      </c>
      <c r="X175" s="174"/>
      <c r="Y175" s="174"/>
      <c r="Z175" s="174"/>
      <c r="AA175" s="135">
        <f t="shared" si="64"/>
        <v>0</v>
      </c>
      <c r="AB175" s="139">
        <f t="shared" si="65"/>
        <v>0</v>
      </c>
      <c r="AC175" s="138" t="str">
        <f t="shared" si="71"/>
        <v/>
      </c>
      <c r="AD175" s="138" t="str">
        <f t="shared" si="72"/>
        <v/>
      </c>
      <c r="AE175" s="144" t="str">
        <f t="shared" si="69"/>
        <v/>
      </c>
      <c r="AF175" s="144" t="str">
        <f t="shared" si="70"/>
        <v/>
      </c>
      <c r="AG175" s="144" t="str">
        <f t="shared" si="66"/>
        <v/>
      </c>
      <c r="AH175" s="144" t="str">
        <f t="shared" si="67"/>
        <v/>
      </c>
      <c r="AI175" s="144" t="str">
        <f t="shared" si="68"/>
        <v/>
      </c>
    </row>
    <row r="176" spans="2:35" customFormat="1">
      <c r="B176" s="53" t="str">
        <f>IF('2-定性盤查'!A175&lt;&gt;"",'2-定性盤查'!A175,"")</f>
        <v/>
      </c>
      <c r="C176" s="53" t="str">
        <f>IF('2-定性盤查'!C175&lt;&gt;"",'2-定性盤查'!C175,"")</f>
        <v/>
      </c>
      <c r="D176" s="53" t="str">
        <f>IF('2-定性盤查'!D175&lt;&gt;"",'2-定性盤查'!D175,"")</f>
        <v/>
      </c>
      <c r="E176" s="174"/>
      <c r="F176" s="174"/>
      <c r="G176" s="174"/>
      <c r="H176" s="55" t="str">
        <f>IF('3-定量盤查'!I179&lt;&gt;"",'3-定量盤查'!I179,"")</f>
        <v/>
      </c>
      <c r="I176" s="134" t="str">
        <f>'3-定量盤查'!N180</f>
        <v/>
      </c>
      <c r="J176" s="174"/>
      <c r="K176" s="174"/>
      <c r="L176" s="174"/>
      <c r="M176" s="135">
        <f t="shared" si="60"/>
        <v>0</v>
      </c>
      <c r="N176" s="136">
        <f t="shared" si="61"/>
        <v>0</v>
      </c>
      <c r="O176" s="55" t="str">
        <f>IF('3-定量盤查'!O179&lt;&gt;"",'3-定量盤查'!O179,"")</f>
        <v/>
      </c>
      <c r="P176" s="137" t="str">
        <f>IF(E176&lt;&gt;"",IF(J176&lt;&gt;"",IF('3-定量盤查'!T179&lt;&gt;"",'3-定量盤查'!T179,0),""),"")</f>
        <v/>
      </c>
      <c r="Q176" s="174"/>
      <c r="R176" s="174"/>
      <c r="S176" s="174"/>
      <c r="T176" s="135">
        <f t="shared" si="62"/>
        <v>0</v>
      </c>
      <c r="U176" s="138">
        <f t="shared" si="63"/>
        <v>0</v>
      </c>
      <c r="V176" s="55" t="str">
        <f>IF('3-定量盤查'!U179&lt;&gt;"",'3-定量盤查'!U179,"")</f>
        <v/>
      </c>
      <c r="W176" s="137" t="str">
        <f>IF(E176&lt;&gt;"",IF(J176&lt;&gt;"",IF('3-定量盤查'!Z179&lt;&gt;"",'3-定量盤查'!Z179,0),""),"")</f>
        <v/>
      </c>
      <c r="X176" s="174"/>
      <c r="Y176" s="174"/>
      <c r="Z176" s="174"/>
      <c r="AA176" s="135">
        <f t="shared" si="64"/>
        <v>0</v>
      </c>
      <c r="AB176" s="139">
        <f t="shared" si="65"/>
        <v>0</v>
      </c>
      <c r="AC176" s="138" t="str">
        <f t="shared" si="71"/>
        <v/>
      </c>
      <c r="AD176" s="138" t="str">
        <f t="shared" si="72"/>
        <v/>
      </c>
      <c r="AE176" s="144" t="str">
        <f t="shared" si="69"/>
        <v/>
      </c>
      <c r="AF176" s="144" t="str">
        <f t="shared" si="70"/>
        <v/>
      </c>
      <c r="AG176" s="144" t="str">
        <f t="shared" si="66"/>
        <v/>
      </c>
      <c r="AH176" s="144" t="str">
        <f t="shared" si="67"/>
        <v/>
      </c>
      <c r="AI176" s="144" t="str">
        <f t="shared" si="68"/>
        <v/>
      </c>
    </row>
    <row r="177" spans="2:35" customFormat="1">
      <c r="B177" s="53" t="str">
        <f>IF('2-定性盤查'!A176&lt;&gt;"",'2-定性盤查'!A176,"")</f>
        <v/>
      </c>
      <c r="C177" s="53" t="str">
        <f>IF('2-定性盤查'!C176&lt;&gt;"",'2-定性盤查'!C176,"")</f>
        <v/>
      </c>
      <c r="D177" s="53" t="str">
        <f>IF('2-定性盤查'!D176&lt;&gt;"",'2-定性盤查'!D176,"")</f>
        <v/>
      </c>
      <c r="E177" s="174"/>
      <c r="F177" s="174"/>
      <c r="G177" s="174"/>
      <c r="H177" s="55" t="str">
        <f>IF('3-定量盤查'!I180&lt;&gt;"",'3-定量盤查'!I180,"")</f>
        <v/>
      </c>
      <c r="I177" s="134" t="str">
        <f>'3-定量盤查'!N181</f>
        <v/>
      </c>
      <c r="J177" s="174"/>
      <c r="K177" s="174"/>
      <c r="L177" s="174"/>
      <c r="M177" s="135">
        <f t="shared" si="60"/>
        <v>0</v>
      </c>
      <c r="N177" s="136">
        <f t="shared" si="61"/>
        <v>0</v>
      </c>
      <c r="O177" s="55" t="str">
        <f>IF('3-定量盤查'!O180&lt;&gt;"",'3-定量盤查'!O180,"")</f>
        <v/>
      </c>
      <c r="P177" s="137" t="str">
        <f>IF(E177&lt;&gt;"",IF(J177&lt;&gt;"",IF('3-定量盤查'!T180&lt;&gt;"",'3-定量盤查'!T180,0),""),"")</f>
        <v/>
      </c>
      <c r="Q177" s="174"/>
      <c r="R177" s="174"/>
      <c r="S177" s="174"/>
      <c r="T177" s="135">
        <f t="shared" si="62"/>
        <v>0</v>
      </c>
      <c r="U177" s="138">
        <f t="shared" si="63"/>
        <v>0</v>
      </c>
      <c r="V177" s="55" t="str">
        <f>IF('3-定量盤查'!U180&lt;&gt;"",'3-定量盤查'!U180,"")</f>
        <v/>
      </c>
      <c r="W177" s="137" t="str">
        <f>IF(E177&lt;&gt;"",IF(J177&lt;&gt;"",IF('3-定量盤查'!Z180&lt;&gt;"",'3-定量盤查'!Z180,0),""),"")</f>
        <v/>
      </c>
      <c r="X177" s="174"/>
      <c r="Y177" s="174"/>
      <c r="Z177" s="174"/>
      <c r="AA177" s="135">
        <f t="shared" si="64"/>
        <v>0</v>
      </c>
      <c r="AB177" s="139">
        <f t="shared" si="65"/>
        <v>0</v>
      </c>
      <c r="AC177" s="138" t="str">
        <f t="shared" si="71"/>
        <v/>
      </c>
      <c r="AD177" s="138" t="str">
        <f t="shared" si="72"/>
        <v/>
      </c>
      <c r="AE177" s="144" t="str">
        <f t="shared" si="69"/>
        <v/>
      </c>
      <c r="AF177" s="144" t="str">
        <f t="shared" si="70"/>
        <v/>
      </c>
      <c r="AG177" s="144" t="str">
        <f t="shared" si="66"/>
        <v/>
      </c>
      <c r="AH177" s="144" t="str">
        <f t="shared" si="67"/>
        <v/>
      </c>
      <c r="AI177" s="144" t="str">
        <f t="shared" si="68"/>
        <v/>
      </c>
    </row>
    <row r="178" spans="2:35" customFormat="1">
      <c r="B178" s="53" t="str">
        <f>IF('2-定性盤查'!A177&lt;&gt;"",'2-定性盤查'!A177,"")</f>
        <v/>
      </c>
      <c r="C178" s="53" t="str">
        <f>IF('2-定性盤查'!C177&lt;&gt;"",'2-定性盤查'!C177,"")</f>
        <v/>
      </c>
      <c r="D178" s="53" t="str">
        <f>IF('2-定性盤查'!D177&lt;&gt;"",'2-定性盤查'!D177,"")</f>
        <v/>
      </c>
      <c r="E178" s="174"/>
      <c r="F178" s="174"/>
      <c r="G178" s="174"/>
      <c r="H178" s="55" t="str">
        <f>IF('3-定量盤查'!I181&lt;&gt;"",'3-定量盤查'!I181,"")</f>
        <v/>
      </c>
      <c r="I178" s="134" t="str">
        <f>'3-定量盤查'!N182</f>
        <v/>
      </c>
      <c r="J178" s="174"/>
      <c r="K178" s="174"/>
      <c r="L178" s="174"/>
      <c r="M178" s="135">
        <f t="shared" si="60"/>
        <v>0</v>
      </c>
      <c r="N178" s="136">
        <f t="shared" si="61"/>
        <v>0</v>
      </c>
      <c r="O178" s="55" t="str">
        <f>IF('3-定量盤查'!O181&lt;&gt;"",'3-定量盤查'!O181,"")</f>
        <v/>
      </c>
      <c r="P178" s="137" t="str">
        <f>IF(E178&lt;&gt;"",IF(J178&lt;&gt;"",IF('3-定量盤查'!T181&lt;&gt;"",'3-定量盤查'!T181,0),""),"")</f>
        <v/>
      </c>
      <c r="Q178" s="174"/>
      <c r="R178" s="174"/>
      <c r="S178" s="174"/>
      <c r="T178" s="135">
        <f t="shared" si="62"/>
        <v>0</v>
      </c>
      <c r="U178" s="138">
        <f t="shared" si="63"/>
        <v>0</v>
      </c>
      <c r="V178" s="55" t="str">
        <f>IF('3-定量盤查'!U181&lt;&gt;"",'3-定量盤查'!U181,"")</f>
        <v/>
      </c>
      <c r="W178" s="137" t="str">
        <f>IF(E178&lt;&gt;"",IF(J178&lt;&gt;"",IF('3-定量盤查'!Z181&lt;&gt;"",'3-定量盤查'!Z181,0),""),"")</f>
        <v/>
      </c>
      <c r="X178" s="174"/>
      <c r="Y178" s="174"/>
      <c r="Z178" s="174"/>
      <c r="AA178" s="135">
        <f t="shared" si="64"/>
        <v>0</v>
      </c>
      <c r="AB178" s="139">
        <f t="shared" si="65"/>
        <v>0</v>
      </c>
      <c r="AC178" s="138" t="str">
        <f t="shared" si="71"/>
        <v/>
      </c>
      <c r="AD178" s="138" t="str">
        <f t="shared" si="72"/>
        <v/>
      </c>
      <c r="AE178" s="144" t="str">
        <f t="shared" si="69"/>
        <v/>
      </c>
      <c r="AF178" s="144" t="str">
        <f t="shared" si="70"/>
        <v/>
      </c>
      <c r="AG178" s="144" t="str">
        <f t="shared" si="66"/>
        <v/>
      </c>
      <c r="AH178" s="144" t="str">
        <f t="shared" si="67"/>
        <v/>
      </c>
      <c r="AI178" s="144" t="str">
        <f t="shared" si="68"/>
        <v/>
      </c>
    </row>
    <row r="179" spans="2:35" customFormat="1">
      <c r="B179" s="53" t="str">
        <f>IF('2-定性盤查'!A178&lt;&gt;"",'2-定性盤查'!A178,"")</f>
        <v/>
      </c>
      <c r="C179" s="53" t="str">
        <f>IF('2-定性盤查'!C178&lt;&gt;"",'2-定性盤查'!C178,"")</f>
        <v/>
      </c>
      <c r="D179" s="53" t="str">
        <f>IF('2-定性盤查'!D178&lt;&gt;"",'2-定性盤查'!D178,"")</f>
        <v/>
      </c>
      <c r="E179" s="174"/>
      <c r="F179" s="174"/>
      <c r="G179" s="174"/>
      <c r="H179" s="55" t="str">
        <f>IF('3-定量盤查'!I182&lt;&gt;"",'3-定量盤查'!I182,"")</f>
        <v/>
      </c>
      <c r="I179" s="134" t="str">
        <f>'3-定量盤查'!N183</f>
        <v/>
      </c>
      <c r="J179" s="174"/>
      <c r="K179" s="174"/>
      <c r="L179" s="174"/>
      <c r="M179" s="135">
        <f t="shared" si="60"/>
        <v>0</v>
      </c>
      <c r="N179" s="136">
        <f t="shared" si="61"/>
        <v>0</v>
      </c>
      <c r="O179" s="55" t="str">
        <f>IF('3-定量盤查'!O182&lt;&gt;"",'3-定量盤查'!O182,"")</f>
        <v/>
      </c>
      <c r="P179" s="137" t="str">
        <f>IF(E179&lt;&gt;"",IF(J179&lt;&gt;"",IF('3-定量盤查'!T182&lt;&gt;"",'3-定量盤查'!T182,0),""),"")</f>
        <v/>
      </c>
      <c r="Q179" s="174"/>
      <c r="R179" s="174"/>
      <c r="S179" s="174"/>
      <c r="T179" s="135">
        <f t="shared" si="62"/>
        <v>0</v>
      </c>
      <c r="U179" s="138">
        <f t="shared" si="63"/>
        <v>0</v>
      </c>
      <c r="V179" s="55" t="str">
        <f>IF('3-定量盤查'!U182&lt;&gt;"",'3-定量盤查'!U182,"")</f>
        <v/>
      </c>
      <c r="W179" s="137" t="str">
        <f>IF(E179&lt;&gt;"",IF(J179&lt;&gt;"",IF('3-定量盤查'!Z182&lt;&gt;"",'3-定量盤查'!Z182,0),""),"")</f>
        <v/>
      </c>
      <c r="X179" s="174"/>
      <c r="Y179" s="174"/>
      <c r="Z179" s="174"/>
      <c r="AA179" s="135">
        <f t="shared" si="64"/>
        <v>0</v>
      </c>
      <c r="AB179" s="139">
        <f t="shared" si="65"/>
        <v>0</v>
      </c>
      <c r="AC179" s="138" t="str">
        <f t="shared" si="71"/>
        <v/>
      </c>
      <c r="AD179" s="138" t="str">
        <f t="shared" si="72"/>
        <v/>
      </c>
      <c r="AE179" s="144" t="str">
        <f t="shared" si="69"/>
        <v/>
      </c>
      <c r="AF179" s="144" t="str">
        <f t="shared" si="70"/>
        <v/>
      </c>
      <c r="AG179" s="144" t="str">
        <f t="shared" si="66"/>
        <v/>
      </c>
      <c r="AH179" s="144" t="str">
        <f t="shared" si="67"/>
        <v/>
      </c>
      <c r="AI179" s="144" t="str">
        <f t="shared" si="68"/>
        <v/>
      </c>
    </row>
    <row r="180" spans="2:35" customFormat="1">
      <c r="B180" s="53" t="str">
        <f>IF('2-定性盤查'!A179&lt;&gt;"",'2-定性盤查'!A179,"")</f>
        <v/>
      </c>
      <c r="C180" s="53" t="str">
        <f>IF('2-定性盤查'!C179&lt;&gt;"",'2-定性盤查'!C179,"")</f>
        <v/>
      </c>
      <c r="D180" s="53" t="str">
        <f>IF('2-定性盤查'!D179&lt;&gt;"",'2-定性盤查'!D179,"")</f>
        <v/>
      </c>
      <c r="E180" s="174"/>
      <c r="F180" s="174"/>
      <c r="G180" s="174"/>
      <c r="H180" s="55" t="str">
        <f>IF('3-定量盤查'!I183&lt;&gt;"",'3-定量盤查'!I183,"")</f>
        <v/>
      </c>
      <c r="I180" s="134" t="str">
        <f>'3-定量盤查'!N184</f>
        <v/>
      </c>
      <c r="J180" s="174"/>
      <c r="K180" s="174"/>
      <c r="L180" s="174"/>
      <c r="M180" s="135">
        <f t="shared" si="60"/>
        <v>0</v>
      </c>
      <c r="N180" s="136">
        <f t="shared" si="61"/>
        <v>0</v>
      </c>
      <c r="O180" s="55" t="str">
        <f>IF('3-定量盤查'!O183&lt;&gt;"",'3-定量盤查'!O183,"")</f>
        <v/>
      </c>
      <c r="P180" s="137" t="str">
        <f>IF(E180&lt;&gt;"",IF(J180&lt;&gt;"",IF('3-定量盤查'!T183&lt;&gt;"",'3-定量盤查'!T183,0),""),"")</f>
        <v/>
      </c>
      <c r="Q180" s="174"/>
      <c r="R180" s="174"/>
      <c r="S180" s="174"/>
      <c r="T180" s="135">
        <f t="shared" si="62"/>
        <v>0</v>
      </c>
      <c r="U180" s="138">
        <f t="shared" si="63"/>
        <v>0</v>
      </c>
      <c r="V180" s="55" t="str">
        <f>IF('3-定量盤查'!U183&lt;&gt;"",'3-定量盤查'!U183,"")</f>
        <v/>
      </c>
      <c r="W180" s="137" t="str">
        <f>IF(E180&lt;&gt;"",IF(J180&lt;&gt;"",IF('3-定量盤查'!Z183&lt;&gt;"",'3-定量盤查'!Z183,0),""),"")</f>
        <v/>
      </c>
      <c r="X180" s="174"/>
      <c r="Y180" s="174"/>
      <c r="Z180" s="174"/>
      <c r="AA180" s="135">
        <f t="shared" si="64"/>
        <v>0</v>
      </c>
      <c r="AB180" s="139">
        <f t="shared" si="65"/>
        <v>0</v>
      </c>
      <c r="AC180" s="138" t="str">
        <f t="shared" si="71"/>
        <v/>
      </c>
      <c r="AD180" s="138" t="str">
        <f t="shared" si="72"/>
        <v/>
      </c>
      <c r="AE180" s="144" t="str">
        <f t="shared" si="69"/>
        <v/>
      </c>
      <c r="AF180" s="144" t="str">
        <f t="shared" si="70"/>
        <v/>
      </c>
      <c r="AG180" s="144" t="str">
        <f t="shared" si="66"/>
        <v/>
      </c>
      <c r="AH180" s="144" t="str">
        <f t="shared" si="67"/>
        <v/>
      </c>
      <c r="AI180" s="144" t="str">
        <f t="shared" si="68"/>
        <v/>
      </c>
    </row>
    <row r="181" spans="2:35" customFormat="1">
      <c r="B181" s="53" t="str">
        <f>IF('2-定性盤查'!A180&lt;&gt;"",'2-定性盤查'!A180,"")</f>
        <v/>
      </c>
      <c r="C181" s="53" t="str">
        <f>IF('2-定性盤查'!C180&lt;&gt;"",'2-定性盤查'!C180,"")</f>
        <v/>
      </c>
      <c r="D181" s="53" t="str">
        <f>IF('2-定性盤查'!D180&lt;&gt;"",'2-定性盤查'!D180,"")</f>
        <v/>
      </c>
      <c r="E181" s="174"/>
      <c r="F181" s="174"/>
      <c r="G181" s="174"/>
      <c r="H181" s="55" t="str">
        <f>IF('3-定量盤查'!I184&lt;&gt;"",'3-定量盤查'!I184,"")</f>
        <v/>
      </c>
      <c r="I181" s="134" t="str">
        <f>'3-定量盤查'!N185</f>
        <v/>
      </c>
      <c r="J181" s="174"/>
      <c r="K181" s="174"/>
      <c r="L181" s="174"/>
      <c r="M181" s="135">
        <f t="shared" si="60"/>
        <v>0</v>
      </c>
      <c r="N181" s="136">
        <f t="shared" si="61"/>
        <v>0</v>
      </c>
      <c r="O181" s="55" t="str">
        <f>IF('3-定量盤查'!O184&lt;&gt;"",'3-定量盤查'!O184,"")</f>
        <v/>
      </c>
      <c r="P181" s="137" t="str">
        <f>IF(E181&lt;&gt;"",IF(J181&lt;&gt;"",IF('3-定量盤查'!T184&lt;&gt;"",'3-定量盤查'!T184,0),""),"")</f>
        <v/>
      </c>
      <c r="Q181" s="174"/>
      <c r="R181" s="174"/>
      <c r="S181" s="174"/>
      <c r="T181" s="135">
        <f t="shared" si="62"/>
        <v>0</v>
      </c>
      <c r="U181" s="138">
        <f t="shared" si="63"/>
        <v>0</v>
      </c>
      <c r="V181" s="55" t="str">
        <f>IF('3-定量盤查'!U184&lt;&gt;"",'3-定量盤查'!U184,"")</f>
        <v/>
      </c>
      <c r="W181" s="137" t="str">
        <f>IF(E181&lt;&gt;"",IF(J181&lt;&gt;"",IF('3-定量盤查'!Z184&lt;&gt;"",'3-定量盤查'!Z184,0),""),"")</f>
        <v/>
      </c>
      <c r="X181" s="174"/>
      <c r="Y181" s="174"/>
      <c r="Z181" s="174"/>
      <c r="AA181" s="135">
        <f t="shared" si="64"/>
        <v>0</v>
      </c>
      <c r="AB181" s="139">
        <f t="shared" si="65"/>
        <v>0</v>
      </c>
      <c r="AC181" s="138" t="str">
        <f t="shared" si="71"/>
        <v/>
      </c>
      <c r="AD181" s="138" t="str">
        <f t="shared" si="72"/>
        <v/>
      </c>
      <c r="AE181" s="144" t="str">
        <f t="shared" si="69"/>
        <v/>
      </c>
      <c r="AF181" s="144" t="str">
        <f t="shared" si="70"/>
        <v/>
      </c>
      <c r="AG181" s="144" t="str">
        <f t="shared" si="66"/>
        <v/>
      </c>
      <c r="AH181" s="144" t="str">
        <f t="shared" si="67"/>
        <v/>
      </c>
      <c r="AI181" s="144" t="str">
        <f t="shared" si="68"/>
        <v/>
      </c>
    </row>
    <row r="182" spans="2:35" customFormat="1">
      <c r="B182" s="53" t="str">
        <f>IF('2-定性盤查'!A181&lt;&gt;"",'2-定性盤查'!A181,"")</f>
        <v/>
      </c>
      <c r="C182" s="53" t="str">
        <f>IF('2-定性盤查'!C181&lt;&gt;"",'2-定性盤查'!C181,"")</f>
        <v/>
      </c>
      <c r="D182" s="53" t="str">
        <f>IF('2-定性盤查'!D181&lt;&gt;"",'2-定性盤查'!D181,"")</f>
        <v/>
      </c>
      <c r="E182" s="174"/>
      <c r="F182" s="174"/>
      <c r="G182" s="174"/>
      <c r="H182" s="55" t="str">
        <f>IF('3-定量盤查'!I185&lt;&gt;"",'3-定量盤查'!I185,"")</f>
        <v/>
      </c>
      <c r="I182" s="134" t="str">
        <f>'3-定量盤查'!N186</f>
        <v/>
      </c>
      <c r="J182" s="174"/>
      <c r="K182" s="174"/>
      <c r="L182" s="174"/>
      <c r="M182" s="135">
        <f t="shared" si="60"/>
        <v>0</v>
      </c>
      <c r="N182" s="136">
        <f t="shared" si="61"/>
        <v>0</v>
      </c>
      <c r="O182" s="55" t="str">
        <f>IF('3-定量盤查'!O185&lt;&gt;"",'3-定量盤查'!O185,"")</f>
        <v/>
      </c>
      <c r="P182" s="137" t="str">
        <f>IF(E182&lt;&gt;"",IF(J182&lt;&gt;"",IF('3-定量盤查'!T185&lt;&gt;"",'3-定量盤查'!T185,0),""),"")</f>
        <v/>
      </c>
      <c r="Q182" s="174"/>
      <c r="R182" s="174"/>
      <c r="S182" s="174"/>
      <c r="T182" s="135">
        <f t="shared" si="62"/>
        <v>0</v>
      </c>
      <c r="U182" s="138">
        <f t="shared" si="63"/>
        <v>0</v>
      </c>
      <c r="V182" s="55" t="str">
        <f>IF('3-定量盤查'!U185&lt;&gt;"",'3-定量盤查'!U185,"")</f>
        <v/>
      </c>
      <c r="W182" s="137" t="str">
        <f>IF(E182&lt;&gt;"",IF(J182&lt;&gt;"",IF('3-定量盤查'!Z185&lt;&gt;"",'3-定量盤查'!Z185,0),""),"")</f>
        <v/>
      </c>
      <c r="X182" s="174"/>
      <c r="Y182" s="174"/>
      <c r="Z182" s="174"/>
      <c r="AA182" s="135">
        <f t="shared" si="64"/>
        <v>0</v>
      </c>
      <c r="AB182" s="139">
        <f t="shared" si="65"/>
        <v>0</v>
      </c>
      <c r="AC182" s="138" t="str">
        <f t="shared" si="71"/>
        <v/>
      </c>
      <c r="AD182" s="138" t="str">
        <f t="shared" si="72"/>
        <v/>
      </c>
      <c r="AE182" s="144" t="str">
        <f t="shared" si="69"/>
        <v/>
      </c>
      <c r="AF182" s="144" t="str">
        <f t="shared" si="70"/>
        <v/>
      </c>
      <c r="AG182" s="144" t="str">
        <f t="shared" si="66"/>
        <v/>
      </c>
      <c r="AH182" s="144" t="str">
        <f t="shared" si="67"/>
        <v/>
      </c>
      <c r="AI182" s="144" t="str">
        <f t="shared" si="68"/>
        <v/>
      </c>
    </row>
    <row r="183" spans="2:35" customFormat="1">
      <c r="B183" s="53" t="str">
        <f>IF('2-定性盤查'!A182&lt;&gt;"",'2-定性盤查'!A182,"")</f>
        <v/>
      </c>
      <c r="C183" s="53" t="str">
        <f>IF('2-定性盤查'!C182&lt;&gt;"",'2-定性盤查'!C182,"")</f>
        <v/>
      </c>
      <c r="D183" s="53" t="str">
        <f>IF('2-定性盤查'!D182&lt;&gt;"",'2-定性盤查'!D182,"")</f>
        <v/>
      </c>
      <c r="E183" s="174"/>
      <c r="F183" s="174"/>
      <c r="G183" s="174"/>
      <c r="H183" s="55" t="str">
        <f>IF('3-定量盤查'!I186&lt;&gt;"",'3-定量盤查'!I186,"")</f>
        <v/>
      </c>
      <c r="I183" s="134" t="str">
        <f>'3-定量盤查'!N187</f>
        <v/>
      </c>
      <c r="J183" s="174"/>
      <c r="K183" s="174"/>
      <c r="L183" s="174"/>
      <c r="M183" s="135">
        <f t="shared" si="60"/>
        <v>0</v>
      </c>
      <c r="N183" s="136">
        <f t="shared" si="61"/>
        <v>0</v>
      </c>
      <c r="O183" s="55" t="str">
        <f>IF('3-定量盤查'!O186&lt;&gt;"",'3-定量盤查'!O186,"")</f>
        <v/>
      </c>
      <c r="P183" s="137" t="str">
        <f>IF(E183&lt;&gt;"",IF(J183&lt;&gt;"",IF('3-定量盤查'!T186&lt;&gt;"",'3-定量盤查'!T186,0),""),"")</f>
        <v/>
      </c>
      <c r="Q183" s="174"/>
      <c r="R183" s="174"/>
      <c r="S183" s="174"/>
      <c r="T183" s="135">
        <f t="shared" si="62"/>
        <v>0</v>
      </c>
      <c r="U183" s="138">
        <f t="shared" si="63"/>
        <v>0</v>
      </c>
      <c r="V183" s="55" t="str">
        <f>IF('3-定量盤查'!U186&lt;&gt;"",'3-定量盤查'!U186,"")</f>
        <v/>
      </c>
      <c r="W183" s="137" t="str">
        <f>IF(E183&lt;&gt;"",IF(J183&lt;&gt;"",IF('3-定量盤查'!Z186&lt;&gt;"",'3-定量盤查'!Z186,0),""),"")</f>
        <v/>
      </c>
      <c r="X183" s="174"/>
      <c r="Y183" s="174"/>
      <c r="Z183" s="174"/>
      <c r="AA183" s="135">
        <f t="shared" si="64"/>
        <v>0</v>
      </c>
      <c r="AB183" s="139">
        <f t="shared" si="65"/>
        <v>0</v>
      </c>
      <c r="AC183" s="138" t="str">
        <f t="shared" si="71"/>
        <v/>
      </c>
      <c r="AD183" s="138" t="str">
        <f t="shared" si="72"/>
        <v/>
      </c>
      <c r="AE183" s="144" t="str">
        <f t="shared" si="69"/>
        <v/>
      </c>
      <c r="AF183" s="144" t="str">
        <f t="shared" si="70"/>
        <v/>
      </c>
      <c r="AG183" s="144" t="str">
        <f t="shared" si="66"/>
        <v/>
      </c>
      <c r="AH183" s="144" t="str">
        <f t="shared" si="67"/>
        <v/>
      </c>
      <c r="AI183" s="144" t="str">
        <f t="shared" si="68"/>
        <v/>
      </c>
    </row>
    <row r="184" spans="2:35" customFormat="1">
      <c r="B184" s="53" t="str">
        <f>IF('2-定性盤查'!A183&lt;&gt;"",'2-定性盤查'!A183,"")</f>
        <v/>
      </c>
      <c r="C184" s="53" t="str">
        <f>IF('2-定性盤查'!C183&lt;&gt;"",'2-定性盤查'!C183,"")</f>
        <v/>
      </c>
      <c r="D184" s="53" t="str">
        <f>IF('2-定性盤查'!D183&lt;&gt;"",'2-定性盤查'!D183,"")</f>
        <v/>
      </c>
      <c r="E184" s="174"/>
      <c r="F184" s="174"/>
      <c r="G184" s="174"/>
      <c r="H184" s="55" t="str">
        <f>IF('3-定量盤查'!I187&lt;&gt;"",'3-定量盤查'!I187,"")</f>
        <v/>
      </c>
      <c r="I184" s="134" t="str">
        <f>'3-定量盤查'!N188</f>
        <v/>
      </c>
      <c r="J184" s="174"/>
      <c r="K184" s="174"/>
      <c r="L184" s="174"/>
      <c r="M184" s="135">
        <f t="shared" si="60"/>
        <v>0</v>
      </c>
      <c r="N184" s="136">
        <f t="shared" si="61"/>
        <v>0</v>
      </c>
      <c r="O184" s="55" t="str">
        <f>IF('3-定量盤查'!O187&lt;&gt;"",'3-定量盤查'!O187,"")</f>
        <v/>
      </c>
      <c r="P184" s="137" t="str">
        <f>IF(E184&lt;&gt;"",IF(J184&lt;&gt;"",IF('3-定量盤查'!T187&lt;&gt;"",'3-定量盤查'!T187,0),""),"")</f>
        <v/>
      </c>
      <c r="Q184" s="174"/>
      <c r="R184" s="174"/>
      <c r="S184" s="174"/>
      <c r="T184" s="135">
        <f t="shared" si="62"/>
        <v>0</v>
      </c>
      <c r="U184" s="138">
        <f t="shared" si="63"/>
        <v>0</v>
      </c>
      <c r="V184" s="55" t="str">
        <f>IF('3-定量盤查'!U187&lt;&gt;"",'3-定量盤查'!U187,"")</f>
        <v/>
      </c>
      <c r="W184" s="137" t="str">
        <f>IF(E184&lt;&gt;"",IF(J184&lt;&gt;"",IF('3-定量盤查'!Z187&lt;&gt;"",'3-定量盤查'!Z187,0),""),"")</f>
        <v/>
      </c>
      <c r="X184" s="174"/>
      <c r="Y184" s="174"/>
      <c r="Z184" s="174"/>
      <c r="AA184" s="135">
        <f t="shared" si="64"/>
        <v>0</v>
      </c>
      <c r="AB184" s="139">
        <f t="shared" si="65"/>
        <v>0</v>
      </c>
      <c r="AC184" s="138" t="str">
        <f t="shared" si="71"/>
        <v/>
      </c>
      <c r="AD184" s="138" t="str">
        <f t="shared" si="72"/>
        <v/>
      </c>
      <c r="AE184" s="144" t="str">
        <f t="shared" si="69"/>
        <v/>
      </c>
      <c r="AF184" s="144" t="str">
        <f t="shared" si="70"/>
        <v/>
      </c>
      <c r="AG184" s="144" t="str">
        <f t="shared" si="66"/>
        <v/>
      </c>
      <c r="AH184" s="144" t="str">
        <f t="shared" si="67"/>
        <v/>
      </c>
      <c r="AI184" s="144" t="str">
        <f t="shared" si="68"/>
        <v/>
      </c>
    </row>
    <row r="185" spans="2:35" customFormat="1">
      <c r="B185" s="53" t="str">
        <f>IF('2-定性盤查'!A184&lt;&gt;"",'2-定性盤查'!A184,"")</f>
        <v/>
      </c>
      <c r="C185" s="53" t="str">
        <f>IF('2-定性盤查'!C184&lt;&gt;"",'2-定性盤查'!C184,"")</f>
        <v/>
      </c>
      <c r="D185" s="53" t="str">
        <f>IF('2-定性盤查'!D184&lt;&gt;"",'2-定性盤查'!D184,"")</f>
        <v/>
      </c>
      <c r="E185" s="174"/>
      <c r="F185" s="174"/>
      <c r="G185" s="174"/>
      <c r="H185" s="55" t="str">
        <f>IF('3-定量盤查'!I188&lt;&gt;"",'3-定量盤查'!I188,"")</f>
        <v/>
      </c>
      <c r="I185" s="134" t="str">
        <f>'3-定量盤查'!N189</f>
        <v/>
      </c>
      <c r="J185" s="174"/>
      <c r="K185" s="174"/>
      <c r="L185" s="174"/>
      <c r="M185" s="135">
        <f t="shared" ref="M185:M248" si="73">ROUND(IF($E185="",IF(J185="",0,0),IF(I185="",0,($E185^2+J185^2)^0.5)),5)</f>
        <v>0</v>
      </c>
      <c r="N185" s="136">
        <f t="shared" ref="N185:N248" si="74">ROUND(IF($F185="",IF(K185="",0,0),IF(K185="",0,($F185^2+K185^2)^0.5)),5)</f>
        <v>0</v>
      </c>
      <c r="O185" s="55" t="str">
        <f>IF('3-定量盤查'!O188&lt;&gt;"",'3-定量盤查'!O188,"")</f>
        <v/>
      </c>
      <c r="P185" s="137" t="str">
        <f>IF(E185&lt;&gt;"",IF(J185&lt;&gt;"",IF('3-定量盤查'!T188&lt;&gt;"",'3-定量盤查'!T188,0),""),"")</f>
        <v/>
      </c>
      <c r="Q185" s="174"/>
      <c r="R185" s="174"/>
      <c r="S185" s="174"/>
      <c r="T185" s="135">
        <f t="shared" ref="T185:T248" si="75">ROUND(IF($E185="",IF(Q185="",0,0),IF(Q185="",0,($E185^2+Q185^2)^0.5)),5)</f>
        <v>0</v>
      </c>
      <c r="U185" s="138">
        <f t="shared" ref="U185:U248" si="76">ROUND(IF($F185="",IF(R185="",0,0),IF(R185="",0,($F185^2+R185^2)^0.5)),5)</f>
        <v>0</v>
      </c>
      <c r="V185" s="55" t="str">
        <f>IF('3-定量盤查'!U188&lt;&gt;"",'3-定量盤查'!U188,"")</f>
        <v/>
      </c>
      <c r="W185" s="137" t="str">
        <f>IF(E185&lt;&gt;"",IF(J185&lt;&gt;"",IF('3-定量盤查'!Z188&lt;&gt;"",'3-定量盤查'!Z188,0),""),"")</f>
        <v/>
      </c>
      <c r="X185" s="174"/>
      <c r="Y185" s="174"/>
      <c r="Z185" s="174"/>
      <c r="AA185" s="135">
        <f t="shared" ref="AA185:AA248" si="77">ROUND(IF($E185="",IF(X185="",0,0),IF(X185="",0,($E185^2+X185^2)^0.5)),5)</f>
        <v>0</v>
      </c>
      <c r="AB185" s="139">
        <f t="shared" ref="AB185:AB248" si="78">ROUND(IF($F185="",IF(Y185="",0,0),IF(Y185="",0,($F185^2+Y185^2)^0.5)),5)</f>
        <v>0</v>
      </c>
      <c r="AC185" s="138" t="str">
        <f t="shared" si="71"/>
        <v/>
      </c>
      <c r="AD185" s="138" t="str">
        <f t="shared" si="72"/>
        <v/>
      </c>
      <c r="AE185" s="144" t="str">
        <f t="shared" si="69"/>
        <v/>
      </c>
      <c r="AF185" s="144" t="str">
        <f t="shared" si="70"/>
        <v/>
      </c>
      <c r="AG185" s="144" t="str">
        <f t="shared" si="66"/>
        <v/>
      </c>
      <c r="AH185" s="144" t="str">
        <f t="shared" si="67"/>
        <v/>
      </c>
      <c r="AI185" s="144" t="str">
        <f t="shared" si="68"/>
        <v/>
      </c>
    </row>
    <row r="186" spans="2:35" customFormat="1">
      <c r="B186" s="53" t="str">
        <f>IF('2-定性盤查'!A185&lt;&gt;"",'2-定性盤查'!A185,"")</f>
        <v/>
      </c>
      <c r="C186" s="53" t="str">
        <f>IF('2-定性盤查'!C185&lt;&gt;"",'2-定性盤查'!C185,"")</f>
        <v/>
      </c>
      <c r="D186" s="53" t="str">
        <f>IF('2-定性盤查'!D185&lt;&gt;"",'2-定性盤查'!D185,"")</f>
        <v/>
      </c>
      <c r="E186" s="174"/>
      <c r="F186" s="174"/>
      <c r="G186" s="174"/>
      <c r="H186" s="55" t="str">
        <f>IF('3-定量盤查'!I189&lt;&gt;"",'3-定量盤查'!I189,"")</f>
        <v/>
      </c>
      <c r="I186" s="134" t="str">
        <f>'3-定量盤查'!N190</f>
        <v/>
      </c>
      <c r="J186" s="174"/>
      <c r="K186" s="174"/>
      <c r="L186" s="174"/>
      <c r="M186" s="135">
        <f t="shared" si="73"/>
        <v>0</v>
      </c>
      <c r="N186" s="136">
        <f t="shared" si="74"/>
        <v>0</v>
      </c>
      <c r="O186" s="55" t="str">
        <f>IF('3-定量盤查'!O189&lt;&gt;"",'3-定量盤查'!O189,"")</f>
        <v/>
      </c>
      <c r="P186" s="137" t="str">
        <f>IF(E186&lt;&gt;"",IF(J186&lt;&gt;"",IF('3-定量盤查'!T189&lt;&gt;"",'3-定量盤查'!T189,0),""),"")</f>
        <v/>
      </c>
      <c r="Q186" s="174"/>
      <c r="R186" s="174"/>
      <c r="S186" s="174"/>
      <c r="T186" s="135">
        <f t="shared" si="75"/>
        <v>0</v>
      </c>
      <c r="U186" s="138">
        <f t="shared" si="76"/>
        <v>0</v>
      </c>
      <c r="V186" s="55" t="str">
        <f>IF('3-定量盤查'!U189&lt;&gt;"",'3-定量盤查'!U189,"")</f>
        <v/>
      </c>
      <c r="W186" s="137" t="str">
        <f>IF(E186&lt;&gt;"",IF(J186&lt;&gt;"",IF('3-定量盤查'!Z189&lt;&gt;"",'3-定量盤查'!Z189,0),""),"")</f>
        <v/>
      </c>
      <c r="X186" s="174"/>
      <c r="Y186" s="174"/>
      <c r="Z186" s="174"/>
      <c r="AA186" s="135">
        <f t="shared" si="77"/>
        <v>0</v>
      </c>
      <c r="AB186" s="139">
        <f t="shared" si="78"/>
        <v>0</v>
      </c>
      <c r="AC186" s="138" t="str">
        <f t="shared" si="71"/>
        <v/>
      </c>
      <c r="AD186" s="138" t="str">
        <f t="shared" si="72"/>
        <v/>
      </c>
      <c r="AE186" s="144" t="str">
        <f t="shared" si="69"/>
        <v/>
      </c>
      <c r="AF186" s="144" t="str">
        <f t="shared" si="70"/>
        <v/>
      </c>
      <c r="AG186" s="144" t="str">
        <f t="shared" si="66"/>
        <v/>
      </c>
      <c r="AH186" s="144" t="str">
        <f t="shared" si="67"/>
        <v/>
      </c>
      <c r="AI186" s="144" t="str">
        <f t="shared" si="68"/>
        <v/>
      </c>
    </row>
    <row r="187" spans="2:35" customFormat="1">
      <c r="B187" s="53" t="str">
        <f>IF('2-定性盤查'!A186&lt;&gt;"",'2-定性盤查'!A186,"")</f>
        <v/>
      </c>
      <c r="C187" s="53" t="str">
        <f>IF('2-定性盤查'!C186&lt;&gt;"",'2-定性盤查'!C186,"")</f>
        <v/>
      </c>
      <c r="D187" s="53" t="str">
        <f>IF('2-定性盤查'!D186&lt;&gt;"",'2-定性盤查'!D186,"")</f>
        <v/>
      </c>
      <c r="E187" s="174"/>
      <c r="F187" s="174"/>
      <c r="G187" s="174"/>
      <c r="H187" s="55" t="str">
        <f>IF('3-定量盤查'!I190&lt;&gt;"",'3-定量盤查'!I190,"")</f>
        <v/>
      </c>
      <c r="I187" s="134" t="str">
        <f>'3-定量盤查'!N191</f>
        <v/>
      </c>
      <c r="J187" s="174"/>
      <c r="K187" s="174"/>
      <c r="L187" s="174"/>
      <c r="M187" s="135">
        <f t="shared" si="73"/>
        <v>0</v>
      </c>
      <c r="N187" s="136">
        <f t="shared" si="74"/>
        <v>0</v>
      </c>
      <c r="O187" s="55" t="str">
        <f>IF('3-定量盤查'!O190&lt;&gt;"",'3-定量盤查'!O190,"")</f>
        <v/>
      </c>
      <c r="P187" s="137" t="str">
        <f>IF(E187&lt;&gt;"",IF(J187&lt;&gt;"",IF('3-定量盤查'!T190&lt;&gt;"",'3-定量盤查'!T190,0),""),"")</f>
        <v/>
      </c>
      <c r="Q187" s="174"/>
      <c r="R187" s="174"/>
      <c r="S187" s="174"/>
      <c r="T187" s="135">
        <f t="shared" si="75"/>
        <v>0</v>
      </c>
      <c r="U187" s="138">
        <f t="shared" si="76"/>
        <v>0</v>
      </c>
      <c r="V187" s="55" t="str">
        <f>IF('3-定量盤查'!U190&lt;&gt;"",'3-定量盤查'!U190,"")</f>
        <v/>
      </c>
      <c r="W187" s="137" t="str">
        <f>IF(E187&lt;&gt;"",IF(J187&lt;&gt;"",IF('3-定量盤查'!Z190&lt;&gt;"",'3-定量盤查'!Z190,0),""),"")</f>
        <v/>
      </c>
      <c r="X187" s="174"/>
      <c r="Y187" s="174"/>
      <c r="Z187" s="174"/>
      <c r="AA187" s="135">
        <f t="shared" si="77"/>
        <v>0</v>
      </c>
      <c r="AB187" s="139">
        <f t="shared" si="78"/>
        <v>0</v>
      </c>
      <c r="AC187" s="138" t="str">
        <f t="shared" si="71"/>
        <v/>
      </c>
      <c r="AD187" s="138" t="str">
        <f t="shared" si="72"/>
        <v/>
      </c>
      <c r="AE187" s="144" t="str">
        <f t="shared" si="69"/>
        <v/>
      </c>
      <c r="AF187" s="144" t="str">
        <f t="shared" si="70"/>
        <v/>
      </c>
      <c r="AG187" s="144" t="str">
        <f t="shared" si="66"/>
        <v/>
      </c>
      <c r="AH187" s="144" t="str">
        <f t="shared" si="67"/>
        <v/>
      </c>
      <c r="AI187" s="144" t="str">
        <f t="shared" si="68"/>
        <v/>
      </c>
    </row>
    <row r="188" spans="2:35" customFormat="1">
      <c r="B188" s="53" t="str">
        <f>IF('2-定性盤查'!A187&lt;&gt;"",'2-定性盤查'!A187,"")</f>
        <v/>
      </c>
      <c r="C188" s="53" t="str">
        <f>IF('2-定性盤查'!C187&lt;&gt;"",'2-定性盤查'!C187,"")</f>
        <v/>
      </c>
      <c r="D188" s="53" t="str">
        <f>IF('2-定性盤查'!D187&lt;&gt;"",'2-定性盤查'!D187,"")</f>
        <v/>
      </c>
      <c r="E188" s="174"/>
      <c r="F188" s="174"/>
      <c r="G188" s="174"/>
      <c r="H188" s="55" t="str">
        <f>IF('3-定量盤查'!I191&lt;&gt;"",'3-定量盤查'!I191,"")</f>
        <v/>
      </c>
      <c r="I188" s="134" t="str">
        <f>'3-定量盤查'!N192</f>
        <v/>
      </c>
      <c r="J188" s="174"/>
      <c r="K188" s="174"/>
      <c r="L188" s="174"/>
      <c r="M188" s="135">
        <f t="shared" si="73"/>
        <v>0</v>
      </c>
      <c r="N188" s="136">
        <f t="shared" si="74"/>
        <v>0</v>
      </c>
      <c r="O188" s="55" t="str">
        <f>IF('3-定量盤查'!O191&lt;&gt;"",'3-定量盤查'!O191,"")</f>
        <v/>
      </c>
      <c r="P188" s="137" t="str">
        <f>IF(E188&lt;&gt;"",IF(J188&lt;&gt;"",IF('3-定量盤查'!T191&lt;&gt;"",'3-定量盤查'!T191,0),""),"")</f>
        <v/>
      </c>
      <c r="Q188" s="174"/>
      <c r="R188" s="174"/>
      <c r="S188" s="174"/>
      <c r="T188" s="135">
        <f t="shared" si="75"/>
        <v>0</v>
      </c>
      <c r="U188" s="138">
        <f t="shared" si="76"/>
        <v>0</v>
      </c>
      <c r="V188" s="55" t="str">
        <f>IF('3-定量盤查'!U191&lt;&gt;"",'3-定量盤查'!U191,"")</f>
        <v/>
      </c>
      <c r="W188" s="137" t="str">
        <f>IF(E188&lt;&gt;"",IF(J188&lt;&gt;"",IF('3-定量盤查'!Z191&lt;&gt;"",'3-定量盤查'!Z191,0),""),"")</f>
        <v/>
      </c>
      <c r="X188" s="174"/>
      <c r="Y188" s="174"/>
      <c r="Z188" s="174"/>
      <c r="AA188" s="135">
        <f t="shared" si="77"/>
        <v>0</v>
      </c>
      <c r="AB188" s="139">
        <f t="shared" si="78"/>
        <v>0</v>
      </c>
      <c r="AC188" s="138" t="str">
        <f t="shared" si="71"/>
        <v/>
      </c>
      <c r="AD188" s="138" t="str">
        <f t="shared" si="72"/>
        <v/>
      </c>
      <c r="AE188" s="144" t="str">
        <f t="shared" si="69"/>
        <v/>
      </c>
      <c r="AF188" s="144" t="str">
        <f t="shared" si="70"/>
        <v/>
      </c>
      <c r="AG188" s="144" t="str">
        <f t="shared" si="66"/>
        <v/>
      </c>
      <c r="AH188" s="144" t="str">
        <f t="shared" si="67"/>
        <v/>
      </c>
      <c r="AI188" s="144" t="str">
        <f t="shared" si="68"/>
        <v/>
      </c>
    </row>
    <row r="189" spans="2:35" customFormat="1">
      <c r="B189" s="53" t="str">
        <f>IF('2-定性盤查'!A188&lt;&gt;"",'2-定性盤查'!A188,"")</f>
        <v/>
      </c>
      <c r="C189" s="53" t="str">
        <f>IF('2-定性盤查'!C188&lt;&gt;"",'2-定性盤查'!C188,"")</f>
        <v/>
      </c>
      <c r="D189" s="53" t="str">
        <f>IF('2-定性盤查'!D188&lt;&gt;"",'2-定性盤查'!D188,"")</f>
        <v/>
      </c>
      <c r="E189" s="174"/>
      <c r="F189" s="174"/>
      <c r="G189" s="174"/>
      <c r="H189" s="55" t="str">
        <f>IF('3-定量盤查'!I192&lt;&gt;"",'3-定量盤查'!I192,"")</f>
        <v/>
      </c>
      <c r="I189" s="134" t="str">
        <f>'3-定量盤查'!N193</f>
        <v/>
      </c>
      <c r="J189" s="174"/>
      <c r="K189" s="174"/>
      <c r="L189" s="174"/>
      <c r="M189" s="135">
        <f t="shared" si="73"/>
        <v>0</v>
      </c>
      <c r="N189" s="136">
        <f t="shared" si="74"/>
        <v>0</v>
      </c>
      <c r="O189" s="55" t="str">
        <f>IF('3-定量盤查'!O192&lt;&gt;"",'3-定量盤查'!O192,"")</f>
        <v/>
      </c>
      <c r="P189" s="137" t="str">
        <f>IF(E189&lt;&gt;"",IF(J189&lt;&gt;"",IF('3-定量盤查'!T192&lt;&gt;"",'3-定量盤查'!T192,0),""),"")</f>
        <v/>
      </c>
      <c r="Q189" s="174"/>
      <c r="R189" s="174"/>
      <c r="S189" s="174"/>
      <c r="T189" s="135">
        <f t="shared" si="75"/>
        <v>0</v>
      </c>
      <c r="U189" s="138">
        <f t="shared" si="76"/>
        <v>0</v>
      </c>
      <c r="V189" s="55" t="str">
        <f>IF('3-定量盤查'!U192&lt;&gt;"",'3-定量盤查'!U192,"")</f>
        <v/>
      </c>
      <c r="W189" s="137" t="str">
        <f>IF(E189&lt;&gt;"",IF(J189&lt;&gt;"",IF('3-定量盤查'!Z192&lt;&gt;"",'3-定量盤查'!Z192,0),""),"")</f>
        <v/>
      </c>
      <c r="X189" s="174"/>
      <c r="Y189" s="174"/>
      <c r="Z189" s="174"/>
      <c r="AA189" s="135">
        <f t="shared" si="77"/>
        <v>0</v>
      </c>
      <c r="AB189" s="139">
        <f t="shared" si="78"/>
        <v>0</v>
      </c>
      <c r="AC189" s="138" t="str">
        <f t="shared" si="71"/>
        <v/>
      </c>
      <c r="AD189" s="138" t="str">
        <f t="shared" si="72"/>
        <v/>
      </c>
      <c r="AE189" s="144" t="str">
        <f t="shared" si="69"/>
        <v/>
      </c>
      <c r="AF189" s="144" t="str">
        <f t="shared" si="70"/>
        <v/>
      </c>
      <c r="AG189" s="144" t="str">
        <f t="shared" si="66"/>
        <v/>
      </c>
      <c r="AH189" s="144" t="str">
        <f t="shared" si="67"/>
        <v/>
      </c>
      <c r="AI189" s="144" t="str">
        <f t="shared" si="68"/>
        <v/>
      </c>
    </row>
    <row r="190" spans="2:35" customFormat="1">
      <c r="B190" s="53" t="str">
        <f>IF('2-定性盤查'!A189&lt;&gt;"",'2-定性盤查'!A189,"")</f>
        <v/>
      </c>
      <c r="C190" s="53" t="str">
        <f>IF('2-定性盤查'!C189&lt;&gt;"",'2-定性盤查'!C189,"")</f>
        <v/>
      </c>
      <c r="D190" s="53" t="str">
        <f>IF('2-定性盤查'!D189&lt;&gt;"",'2-定性盤查'!D189,"")</f>
        <v/>
      </c>
      <c r="E190" s="174"/>
      <c r="F190" s="174"/>
      <c r="G190" s="174"/>
      <c r="H190" s="55" t="str">
        <f>IF('3-定量盤查'!I193&lt;&gt;"",'3-定量盤查'!I193,"")</f>
        <v/>
      </c>
      <c r="I190" s="134" t="str">
        <f>'3-定量盤查'!N194</f>
        <v/>
      </c>
      <c r="J190" s="174"/>
      <c r="K190" s="174"/>
      <c r="L190" s="174"/>
      <c r="M190" s="135">
        <f t="shared" si="73"/>
        <v>0</v>
      </c>
      <c r="N190" s="136">
        <f t="shared" si="74"/>
        <v>0</v>
      </c>
      <c r="O190" s="55" t="str">
        <f>IF('3-定量盤查'!O193&lt;&gt;"",'3-定量盤查'!O193,"")</f>
        <v/>
      </c>
      <c r="P190" s="137" t="str">
        <f>IF(E190&lt;&gt;"",IF(J190&lt;&gt;"",IF('3-定量盤查'!T193&lt;&gt;"",'3-定量盤查'!T193,0),""),"")</f>
        <v/>
      </c>
      <c r="Q190" s="174"/>
      <c r="R190" s="174"/>
      <c r="S190" s="174"/>
      <c r="T190" s="135">
        <f t="shared" si="75"/>
        <v>0</v>
      </c>
      <c r="U190" s="138">
        <f t="shared" si="76"/>
        <v>0</v>
      </c>
      <c r="V190" s="55" t="str">
        <f>IF('3-定量盤查'!U193&lt;&gt;"",'3-定量盤查'!U193,"")</f>
        <v/>
      </c>
      <c r="W190" s="137" t="str">
        <f>IF(E190&lt;&gt;"",IF(J190&lt;&gt;"",IF('3-定量盤查'!Z193&lt;&gt;"",'3-定量盤查'!Z193,0),""),"")</f>
        <v/>
      </c>
      <c r="X190" s="174"/>
      <c r="Y190" s="174"/>
      <c r="Z190" s="174"/>
      <c r="AA190" s="135">
        <f t="shared" si="77"/>
        <v>0</v>
      </c>
      <c r="AB190" s="139">
        <f t="shared" si="78"/>
        <v>0</v>
      </c>
      <c r="AC190" s="138" t="str">
        <f t="shared" si="71"/>
        <v/>
      </c>
      <c r="AD190" s="138" t="str">
        <f t="shared" si="72"/>
        <v/>
      </c>
      <c r="AE190" s="144" t="str">
        <f t="shared" si="69"/>
        <v/>
      </c>
      <c r="AF190" s="144" t="str">
        <f t="shared" si="70"/>
        <v/>
      </c>
      <c r="AG190" s="144" t="str">
        <f t="shared" si="66"/>
        <v/>
      </c>
      <c r="AH190" s="144" t="str">
        <f t="shared" si="67"/>
        <v/>
      </c>
      <c r="AI190" s="144" t="str">
        <f t="shared" si="68"/>
        <v/>
      </c>
    </row>
    <row r="191" spans="2:35" customFormat="1">
      <c r="B191" s="53" t="str">
        <f>IF('2-定性盤查'!A190&lt;&gt;"",'2-定性盤查'!A190,"")</f>
        <v/>
      </c>
      <c r="C191" s="53" t="str">
        <f>IF('2-定性盤查'!C190&lt;&gt;"",'2-定性盤查'!C190,"")</f>
        <v/>
      </c>
      <c r="D191" s="53" t="str">
        <f>IF('2-定性盤查'!D190&lt;&gt;"",'2-定性盤查'!D190,"")</f>
        <v/>
      </c>
      <c r="E191" s="174"/>
      <c r="F191" s="174"/>
      <c r="G191" s="174"/>
      <c r="H191" s="55" t="str">
        <f>IF('3-定量盤查'!I194&lt;&gt;"",'3-定量盤查'!I194,"")</f>
        <v/>
      </c>
      <c r="I191" s="134" t="str">
        <f>'3-定量盤查'!N195</f>
        <v/>
      </c>
      <c r="J191" s="174"/>
      <c r="K191" s="174"/>
      <c r="L191" s="174"/>
      <c r="M191" s="135">
        <f t="shared" si="73"/>
        <v>0</v>
      </c>
      <c r="N191" s="136">
        <f t="shared" si="74"/>
        <v>0</v>
      </c>
      <c r="O191" s="55" t="str">
        <f>IF('3-定量盤查'!O194&lt;&gt;"",'3-定量盤查'!O194,"")</f>
        <v/>
      </c>
      <c r="P191" s="137" t="str">
        <f>IF(E191&lt;&gt;"",IF(J191&lt;&gt;"",IF('3-定量盤查'!T194&lt;&gt;"",'3-定量盤查'!T194,0),""),"")</f>
        <v/>
      </c>
      <c r="Q191" s="174"/>
      <c r="R191" s="174"/>
      <c r="S191" s="174"/>
      <c r="T191" s="135">
        <f t="shared" si="75"/>
        <v>0</v>
      </c>
      <c r="U191" s="138">
        <f t="shared" si="76"/>
        <v>0</v>
      </c>
      <c r="V191" s="55" t="str">
        <f>IF('3-定量盤查'!U194&lt;&gt;"",'3-定量盤查'!U194,"")</f>
        <v/>
      </c>
      <c r="W191" s="137" t="str">
        <f>IF(E191&lt;&gt;"",IF(J191&lt;&gt;"",IF('3-定量盤查'!Z194&lt;&gt;"",'3-定量盤查'!Z194,0),""),"")</f>
        <v/>
      </c>
      <c r="X191" s="174"/>
      <c r="Y191" s="174"/>
      <c r="Z191" s="174"/>
      <c r="AA191" s="135">
        <f t="shared" si="77"/>
        <v>0</v>
      </c>
      <c r="AB191" s="139">
        <f t="shared" si="78"/>
        <v>0</v>
      </c>
      <c r="AC191" s="138" t="str">
        <f t="shared" si="71"/>
        <v/>
      </c>
      <c r="AD191" s="138" t="str">
        <f t="shared" si="72"/>
        <v/>
      </c>
      <c r="AE191" s="144" t="str">
        <f t="shared" si="69"/>
        <v/>
      </c>
      <c r="AF191" s="144" t="str">
        <f t="shared" si="70"/>
        <v/>
      </c>
      <c r="AG191" s="144" t="str">
        <f t="shared" si="66"/>
        <v/>
      </c>
      <c r="AH191" s="144" t="str">
        <f t="shared" si="67"/>
        <v/>
      </c>
      <c r="AI191" s="144" t="str">
        <f t="shared" si="68"/>
        <v/>
      </c>
    </row>
    <row r="192" spans="2:35" customFormat="1">
      <c r="B192" s="53" t="str">
        <f>IF('2-定性盤查'!A191&lt;&gt;"",'2-定性盤查'!A191,"")</f>
        <v/>
      </c>
      <c r="C192" s="53" t="str">
        <f>IF('2-定性盤查'!C191&lt;&gt;"",'2-定性盤查'!C191,"")</f>
        <v/>
      </c>
      <c r="D192" s="53" t="str">
        <f>IF('2-定性盤查'!D191&lt;&gt;"",'2-定性盤查'!D191,"")</f>
        <v/>
      </c>
      <c r="E192" s="174"/>
      <c r="F192" s="174"/>
      <c r="G192" s="174"/>
      <c r="H192" s="55" t="str">
        <f>IF('3-定量盤查'!I195&lt;&gt;"",'3-定量盤查'!I195,"")</f>
        <v/>
      </c>
      <c r="I192" s="134" t="str">
        <f>'3-定量盤查'!N196</f>
        <v/>
      </c>
      <c r="J192" s="174"/>
      <c r="K192" s="174"/>
      <c r="L192" s="174"/>
      <c r="M192" s="135">
        <f t="shared" si="73"/>
        <v>0</v>
      </c>
      <c r="N192" s="136">
        <f t="shared" si="74"/>
        <v>0</v>
      </c>
      <c r="O192" s="55" t="str">
        <f>IF('3-定量盤查'!O195&lt;&gt;"",'3-定量盤查'!O195,"")</f>
        <v/>
      </c>
      <c r="P192" s="137" t="str">
        <f>IF(E192&lt;&gt;"",IF(J192&lt;&gt;"",IF('3-定量盤查'!T195&lt;&gt;"",'3-定量盤查'!T195,0),""),"")</f>
        <v/>
      </c>
      <c r="Q192" s="174"/>
      <c r="R192" s="174"/>
      <c r="S192" s="174"/>
      <c r="T192" s="135">
        <f t="shared" si="75"/>
        <v>0</v>
      </c>
      <c r="U192" s="138">
        <f t="shared" si="76"/>
        <v>0</v>
      </c>
      <c r="V192" s="55" t="str">
        <f>IF('3-定量盤查'!U195&lt;&gt;"",'3-定量盤查'!U195,"")</f>
        <v/>
      </c>
      <c r="W192" s="137" t="str">
        <f>IF(E192&lt;&gt;"",IF(J192&lt;&gt;"",IF('3-定量盤查'!Z195&lt;&gt;"",'3-定量盤查'!Z195,0),""),"")</f>
        <v/>
      </c>
      <c r="X192" s="174"/>
      <c r="Y192" s="174"/>
      <c r="Z192" s="174"/>
      <c r="AA192" s="135">
        <f t="shared" si="77"/>
        <v>0</v>
      </c>
      <c r="AB192" s="139">
        <f t="shared" si="78"/>
        <v>0</v>
      </c>
      <c r="AC192" s="138" t="str">
        <f t="shared" si="71"/>
        <v/>
      </c>
      <c r="AD192" s="138" t="str">
        <f t="shared" si="72"/>
        <v/>
      </c>
      <c r="AE192" s="144" t="str">
        <f t="shared" si="69"/>
        <v/>
      </c>
      <c r="AF192" s="144" t="str">
        <f t="shared" si="70"/>
        <v/>
      </c>
      <c r="AG192" s="144" t="str">
        <f t="shared" si="66"/>
        <v/>
      </c>
      <c r="AH192" s="144" t="str">
        <f t="shared" si="67"/>
        <v/>
      </c>
      <c r="AI192" s="144" t="str">
        <f t="shared" si="68"/>
        <v/>
      </c>
    </row>
    <row r="193" spans="2:35" customFormat="1">
      <c r="B193" s="53" t="str">
        <f>IF('2-定性盤查'!A192&lt;&gt;"",'2-定性盤查'!A192,"")</f>
        <v/>
      </c>
      <c r="C193" s="53" t="str">
        <f>IF('2-定性盤查'!C192&lt;&gt;"",'2-定性盤查'!C192,"")</f>
        <v/>
      </c>
      <c r="D193" s="53" t="str">
        <f>IF('2-定性盤查'!D192&lt;&gt;"",'2-定性盤查'!D192,"")</f>
        <v/>
      </c>
      <c r="E193" s="174"/>
      <c r="F193" s="174"/>
      <c r="G193" s="174"/>
      <c r="H193" s="55" t="str">
        <f>IF('3-定量盤查'!I196&lt;&gt;"",'3-定量盤查'!I196,"")</f>
        <v/>
      </c>
      <c r="I193" s="134" t="str">
        <f>'3-定量盤查'!N197</f>
        <v/>
      </c>
      <c r="J193" s="174"/>
      <c r="K193" s="174"/>
      <c r="L193" s="174"/>
      <c r="M193" s="135">
        <f t="shared" si="73"/>
        <v>0</v>
      </c>
      <c r="N193" s="136">
        <f t="shared" si="74"/>
        <v>0</v>
      </c>
      <c r="O193" s="55" t="str">
        <f>IF('3-定量盤查'!O196&lt;&gt;"",'3-定量盤查'!O196,"")</f>
        <v/>
      </c>
      <c r="P193" s="137" t="str">
        <f>IF(E193&lt;&gt;"",IF(J193&lt;&gt;"",IF('3-定量盤查'!T196&lt;&gt;"",'3-定量盤查'!T196,0),""),"")</f>
        <v/>
      </c>
      <c r="Q193" s="174"/>
      <c r="R193" s="174"/>
      <c r="S193" s="174"/>
      <c r="T193" s="135">
        <f t="shared" si="75"/>
        <v>0</v>
      </c>
      <c r="U193" s="138">
        <f t="shared" si="76"/>
        <v>0</v>
      </c>
      <c r="V193" s="55" t="str">
        <f>IF('3-定量盤查'!U196&lt;&gt;"",'3-定量盤查'!U196,"")</f>
        <v/>
      </c>
      <c r="W193" s="137" t="str">
        <f>IF(E193&lt;&gt;"",IF(J193&lt;&gt;"",IF('3-定量盤查'!Z196&lt;&gt;"",'3-定量盤查'!Z196,0),""),"")</f>
        <v/>
      </c>
      <c r="X193" s="174"/>
      <c r="Y193" s="174"/>
      <c r="Z193" s="174"/>
      <c r="AA193" s="135">
        <f t="shared" si="77"/>
        <v>0</v>
      </c>
      <c r="AB193" s="139">
        <f t="shared" si="78"/>
        <v>0</v>
      </c>
      <c r="AC193" s="138" t="str">
        <f t="shared" si="71"/>
        <v/>
      </c>
      <c r="AD193" s="138" t="str">
        <f t="shared" si="72"/>
        <v/>
      </c>
      <c r="AE193" s="144" t="str">
        <f t="shared" si="69"/>
        <v/>
      </c>
      <c r="AF193" s="144" t="str">
        <f t="shared" si="70"/>
        <v/>
      </c>
      <c r="AG193" s="144" t="str">
        <f t="shared" si="66"/>
        <v/>
      </c>
      <c r="AH193" s="144" t="str">
        <f t="shared" si="67"/>
        <v/>
      </c>
      <c r="AI193" s="144" t="str">
        <f t="shared" si="68"/>
        <v/>
      </c>
    </row>
    <row r="194" spans="2:35" customFormat="1">
      <c r="B194" s="53" t="str">
        <f>IF('2-定性盤查'!A193&lt;&gt;"",'2-定性盤查'!A193,"")</f>
        <v/>
      </c>
      <c r="C194" s="53" t="str">
        <f>IF('2-定性盤查'!C193&lt;&gt;"",'2-定性盤查'!C193,"")</f>
        <v/>
      </c>
      <c r="D194" s="53" t="str">
        <f>IF('2-定性盤查'!D193&lt;&gt;"",'2-定性盤查'!D193,"")</f>
        <v/>
      </c>
      <c r="E194" s="174"/>
      <c r="F194" s="174"/>
      <c r="G194" s="174"/>
      <c r="H194" s="55" t="str">
        <f>IF('3-定量盤查'!I197&lt;&gt;"",'3-定量盤查'!I197,"")</f>
        <v/>
      </c>
      <c r="I194" s="134" t="str">
        <f>'3-定量盤查'!N198</f>
        <v/>
      </c>
      <c r="J194" s="174"/>
      <c r="K194" s="174"/>
      <c r="L194" s="174"/>
      <c r="M194" s="135">
        <f t="shared" si="73"/>
        <v>0</v>
      </c>
      <c r="N194" s="136">
        <f t="shared" si="74"/>
        <v>0</v>
      </c>
      <c r="O194" s="55" t="str">
        <f>IF('3-定量盤查'!O197&lt;&gt;"",'3-定量盤查'!O197,"")</f>
        <v/>
      </c>
      <c r="P194" s="137" t="str">
        <f>IF(E194&lt;&gt;"",IF(J194&lt;&gt;"",IF('3-定量盤查'!T197&lt;&gt;"",'3-定量盤查'!T197,0),""),"")</f>
        <v/>
      </c>
      <c r="Q194" s="174"/>
      <c r="R194" s="174"/>
      <c r="S194" s="174"/>
      <c r="T194" s="135">
        <f t="shared" si="75"/>
        <v>0</v>
      </c>
      <c r="U194" s="138">
        <f t="shared" si="76"/>
        <v>0</v>
      </c>
      <c r="V194" s="55" t="str">
        <f>IF('3-定量盤查'!U197&lt;&gt;"",'3-定量盤查'!U197,"")</f>
        <v/>
      </c>
      <c r="W194" s="137" t="str">
        <f>IF(E194&lt;&gt;"",IF(J194&lt;&gt;"",IF('3-定量盤查'!Z197&lt;&gt;"",'3-定量盤查'!Z197,0),""),"")</f>
        <v/>
      </c>
      <c r="X194" s="174"/>
      <c r="Y194" s="174"/>
      <c r="Z194" s="174"/>
      <c r="AA194" s="135">
        <f t="shared" si="77"/>
        <v>0</v>
      </c>
      <c r="AB194" s="139">
        <f t="shared" si="78"/>
        <v>0</v>
      </c>
      <c r="AC194" s="138" t="str">
        <f t="shared" si="71"/>
        <v/>
      </c>
      <c r="AD194" s="138" t="str">
        <f t="shared" si="72"/>
        <v/>
      </c>
      <c r="AE194" s="144" t="str">
        <f t="shared" si="69"/>
        <v/>
      </c>
      <c r="AF194" s="144" t="str">
        <f t="shared" si="70"/>
        <v/>
      </c>
      <c r="AG194" s="144" t="str">
        <f t="shared" si="66"/>
        <v/>
      </c>
      <c r="AH194" s="144" t="str">
        <f t="shared" si="67"/>
        <v/>
      </c>
      <c r="AI194" s="144" t="str">
        <f t="shared" si="68"/>
        <v/>
      </c>
    </row>
    <row r="195" spans="2:35" customFormat="1">
      <c r="B195" s="53" t="str">
        <f>IF('2-定性盤查'!A194&lt;&gt;"",'2-定性盤查'!A194,"")</f>
        <v/>
      </c>
      <c r="C195" s="53" t="str">
        <f>IF('2-定性盤查'!C194&lt;&gt;"",'2-定性盤查'!C194,"")</f>
        <v/>
      </c>
      <c r="D195" s="53" t="str">
        <f>IF('2-定性盤查'!D194&lt;&gt;"",'2-定性盤查'!D194,"")</f>
        <v/>
      </c>
      <c r="E195" s="174"/>
      <c r="F195" s="174"/>
      <c r="G195" s="174"/>
      <c r="H195" s="55" t="str">
        <f>IF('3-定量盤查'!I198&lt;&gt;"",'3-定量盤查'!I198,"")</f>
        <v/>
      </c>
      <c r="I195" s="134" t="str">
        <f>'3-定量盤查'!N199</f>
        <v/>
      </c>
      <c r="J195" s="174"/>
      <c r="K195" s="174"/>
      <c r="L195" s="174"/>
      <c r="M195" s="135">
        <f t="shared" si="73"/>
        <v>0</v>
      </c>
      <c r="N195" s="136">
        <f t="shared" si="74"/>
        <v>0</v>
      </c>
      <c r="O195" s="55" t="str">
        <f>IF('3-定量盤查'!O198&lt;&gt;"",'3-定量盤查'!O198,"")</f>
        <v/>
      </c>
      <c r="P195" s="137" t="str">
        <f>IF(E195&lt;&gt;"",IF(J195&lt;&gt;"",IF('3-定量盤查'!T198&lt;&gt;"",'3-定量盤查'!T198,0),""),"")</f>
        <v/>
      </c>
      <c r="Q195" s="174"/>
      <c r="R195" s="174"/>
      <c r="S195" s="174"/>
      <c r="T195" s="135">
        <f t="shared" si="75"/>
        <v>0</v>
      </c>
      <c r="U195" s="138">
        <f t="shared" si="76"/>
        <v>0</v>
      </c>
      <c r="V195" s="55" t="str">
        <f>IF('3-定量盤查'!U198&lt;&gt;"",'3-定量盤查'!U198,"")</f>
        <v/>
      </c>
      <c r="W195" s="137" t="str">
        <f>IF(E195&lt;&gt;"",IF(J195&lt;&gt;"",IF('3-定量盤查'!Z198&lt;&gt;"",'3-定量盤查'!Z198,0),""),"")</f>
        <v/>
      </c>
      <c r="X195" s="174"/>
      <c r="Y195" s="174"/>
      <c r="Z195" s="174"/>
      <c r="AA195" s="135">
        <f t="shared" si="77"/>
        <v>0</v>
      </c>
      <c r="AB195" s="139">
        <f t="shared" si="78"/>
        <v>0</v>
      </c>
      <c r="AC195" s="138" t="str">
        <f t="shared" si="71"/>
        <v/>
      </c>
      <c r="AD195" s="138" t="str">
        <f t="shared" si="72"/>
        <v/>
      </c>
      <c r="AE195" s="144" t="str">
        <f t="shared" si="69"/>
        <v/>
      </c>
      <c r="AF195" s="144" t="str">
        <f t="shared" si="70"/>
        <v/>
      </c>
      <c r="AG195" s="144" t="str">
        <f t="shared" si="66"/>
        <v/>
      </c>
      <c r="AH195" s="144" t="str">
        <f t="shared" si="67"/>
        <v/>
      </c>
      <c r="AI195" s="144" t="str">
        <f t="shared" si="68"/>
        <v/>
      </c>
    </row>
    <row r="196" spans="2:35" customFormat="1">
      <c r="B196" s="53" t="str">
        <f>IF('2-定性盤查'!A195&lt;&gt;"",'2-定性盤查'!A195,"")</f>
        <v/>
      </c>
      <c r="C196" s="53" t="str">
        <f>IF('2-定性盤查'!C195&lt;&gt;"",'2-定性盤查'!C195,"")</f>
        <v/>
      </c>
      <c r="D196" s="53" t="str">
        <f>IF('2-定性盤查'!D195&lt;&gt;"",'2-定性盤查'!D195,"")</f>
        <v/>
      </c>
      <c r="E196" s="174"/>
      <c r="F196" s="174"/>
      <c r="G196" s="174"/>
      <c r="H196" s="55" t="str">
        <f>IF('3-定量盤查'!I199&lt;&gt;"",'3-定量盤查'!I199,"")</f>
        <v/>
      </c>
      <c r="I196" s="134" t="str">
        <f>'3-定量盤查'!N200</f>
        <v/>
      </c>
      <c r="J196" s="174"/>
      <c r="K196" s="174"/>
      <c r="L196" s="174"/>
      <c r="M196" s="135">
        <f t="shared" si="73"/>
        <v>0</v>
      </c>
      <c r="N196" s="136">
        <f t="shared" si="74"/>
        <v>0</v>
      </c>
      <c r="O196" s="55" t="str">
        <f>IF('3-定量盤查'!O199&lt;&gt;"",'3-定量盤查'!O199,"")</f>
        <v/>
      </c>
      <c r="P196" s="137" t="str">
        <f>IF(E196&lt;&gt;"",IF(J196&lt;&gt;"",IF('3-定量盤查'!T199&lt;&gt;"",'3-定量盤查'!T199,0),""),"")</f>
        <v/>
      </c>
      <c r="Q196" s="174"/>
      <c r="R196" s="174"/>
      <c r="S196" s="174"/>
      <c r="T196" s="135">
        <f t="shared" si="75"/>
        <v>0</v>
      </c>
      <c r="U196" s="138">
        <f t="shared" si="76"/>
        <v>0</v>
      </c>
      <c r="V196" s="55" t="str">
        <f>IF('3-定量盤查'!U199&lt;&gt;"",'3-定量盤查'!U199,"")</f>
        <v/>
      </c>
      <c r="W196" s="137" t="str">
        <f>IF(E196&lt;&gt;"",IF(J196&lt;&gt;"",IF('3-定量盤查'!Z199&lt;&gt;"",'3-定量盤查'!Z199,0),""),"")</f>
        <v/>
      </c>
      <c r="X196" s="174"/>
      <c r="Y196" s="174"/>
      <c r="Z196" s="174"/>
      <c r="AA196" s="135">
        <f t="shared" si="77"/>
        <v>0</v>
      </c>
      <c r="AB196" s="139">
        <f t="shared" si="78"/>
        <v>0</v>
      </c>
      <c r="AC196" s="138" t="str">
        <f t="shared" si="71"/>
        <v/>
      </c>
      <c r="AD196" s="138" t="str">
        <f t="shared" si="72"/>
        <v/>
      </c>
      <c r="AE196" s="144" t="str">
        <f t="shared" si="69"/>
        <v/>
      </c>
      <c r="AF196" s="144" t="str">
        <f t="shared" si="70"/>
        <v/>
      </c>
      <c r="AG196" s="144" t="str">
        <f t="shared" ref="AG196:AG259" si="79">IFERROR(ABS(I196),"")</f>
        <v/>
      </c>
      <c r="AH196" s="144" t="str">
        <f t="shared" ref="AH196:AH259" si="80">IFERROR(ABS(P196),"")</f>
        <v/>
      </c>
      <c r="AI196" s="144" t="str">
        <f t="shared" ref="AI196:AI259" si="81">IFERROR(ABS(W196),"")</f>
        <v/>
      </c>
    </row>
    <row r="197" spans="2:35" customFormat="1">
      <c r="B197" s="53" t="str">
        <f>IF('2-定性盤查'!A196&lt;&gt;"",'2-定性盤查'!A196,"")</f>
        <v/>
      </c>
      <c r="C197" s="53" t="str">
        <f>IF('2-定性盤查'!C196&lt;&gt;"",'2-定性盤查'!C196,"")</f>
        <v/>
      </c>
      <c r="D197" s="53" t="str">
        <f>IF('2-定性盤查'!D196&lt;&gt;"",'2-定性盤查'!D196,"")</f>
        <v/>
      </c>
      <c r="E197" s="174"/>
      <c r="F197" s="174"/>
      <c r="G197" s="174"/>
      <c r="H197" s="55" t="str">
        <f>IF('3-定量盤查'!I200&lt;&gt;"",'3-定量盤查'!I200,"")</f>
        <v/>
      </c>
      <c r="I197" s="134" t="str">
        <f>'3-定量盤查'!N201</f>
        <v/>
      </c>
      <c r="J197" s="174"/>
      <c r="K197" s="174"/>
      <c r="L197" s="174"/>
      <c r="M197" s="135">
        <f t="shared" si="73"/>
        <v>0</v>
      </c>
      <c r="N197" s="136">
        <f t="shared" si="74"/>
        <v>0</v>
      </c>
      <c r="O197" s="55" t="str">
        <f>IF('3-定量盤查'!O200&lt;&gt;"",'3-定量盤查'!O200,"")</f>
        <v/>
      </c>
      <c r="P197" s="137" t="str">
        <f>IF(E197&lt;&gt;"",IF(J197&lt;&gt;"",IF('3-定量盤查'!T200&lt;&gt;"",'3-定量盤查'!T200,0),""),"")</f>
        <v/>
      </c>
      <c r="Q197" s="174"/>
      <c r="R197" s="174"/>
      <c r="S197" s="174"/>
      <c r="T197" s="135">
        <f t="shared" si="75"/>
        <v>0</v>
      </c>
      <c r="U197" s="138">
        <f t="shared" si="76"/>
        <v>0</v>
      </c>
      <c r="V197" s="55" t="str">
        <f>IF('3-定量盤查'!U200&lt;&gt;"",'3-定量盤查'!U200,"")</f>
        <v/>
      </c>
      <c r="W197" s="137" t="str">
        <f>IF(E197&lt;&gt;"",IF(J197&lt;&gt;"",IF('3-定量盤查'!Z200&lt;&gt;"",'3-定量盤查'!Z200,0),""),"")</f>
        <v/>
      </c>
      <c r="X197" s="174"/>
      <c r="Y197" s="174"/>
      <c r="Z197" s="174"/>
      <c r="AA197" s="135">
        <f t="shared" si="77"/>
        <v>0</v>
      </c>
      <c r="AB197" s="139">
        <f t="shared" si="78"/>
        <v>0</v>
      </c>
      <c r="AC197" s="138" t="str">
        <f t="shared" si="71"/>
        <v/>
      </c>
      <c r="AD197" s="138" t="str">
        <f t="shared" si="72"/>
        <v/>
      </c>
      <c r="AE197" s="144" t="str">
        <f t="shared" ref="AE197:AE260" si="82">IF(AC197&lt;&gt;"",(AC197*SUM($I197,$P197,$W197))^2,"")</f>
        <v/>
      </c>
      <c r="AF197" s="144" t="str">
        <f t="shared" ref="AF197:AF260" si="83">IF(AD197&lt;&gt;"",(AD197*SUM($I197,$P197,$W197))^2,"")</f>
        <v/>
      </c>
      <c r="AG197" s="144" t="str">
        <f t="shared" si="79"/>
        <v/>
      </c>
      <c r="AH197" s="144" t="str">
        <f t="shared" si="80"/>
        <v/>
      </c>
      <c r="AI197" s="144" t="str">
        <f t="shared" si="81"/>
        <v/>
      </c>
    </row>
    <row r="198" spans="2:35" customFormat="1">
      <c r="B198" s="53" t="str">
        <f>IF('2-定性盤查'!A197&lt;&gt;"",'2-定性盤查'!A197,"")</f>
        <v/>
      </c>
      <c r="C198" s="53" t="str">
        <f>IF('2-定性盤查'!C197&lt;&gt;"",'2-定性盤查'!C197,"")</f>
        <v/>
      </c>
      <c r="D198" s="53" t="str">
        <f>IF('2-定性盤查'!D197&lt;&gt;"",'2-定性盤查'!D197,"")</f>
        <v/>
      </c>
      <c r="E198" s="174"/>
      <c r="F198" s="174"/>
      <c r="G198" s="174"/>
      <c r="H198" s="55" t="str">
        <f>IF('3-定量盤查'!I201&lt;&gt;"",'3-定量盤查'!I201,"")</f>
        <v/>
      </c>
      <c r="I198" s="134" t="str">
        <f>'3-定量盤查'!N202</f>
        <v/>
      </c>
      <c r="J198" s="174"/>
      <c r="K198" s="174"/>
      <c r="L198" s="174"/>
      <c r="M198" s="135">
        <f t="shared" si="73"/>
        <v>0</v>
      </c>
      <c r="N198" s="136">
        <f t="shared" si="74"/>
        <v>0</v>
      </c>
      <c r="O198" s="55" t="str">
        <f>IF('3-定量盤查'!O201&lt;&gt;"",'3-定量盤查'!O201,"")</f>
        <v/>
      </c>
      <c r="P198" s="137" t="str">
        <f>IF(E198&lt;&gt;"",IF(J198&lt;&gt;"",IF('3-定量盤查'!T201&lt;&gt;"",'3-定量盤查'!T201,0),""),"")</f>
        <v/>
      </c>
      <c r="Q198" s="174"/>
      <c r="R198" s="174"/>
      <c r="S198" s="174"/>
      <c r="T198" s="135">
        <f t="shared" si="75"/>
        <v>0</v>
      </c>
      <c r="U198" s="138">
        <f t="shared" si="76"/>
        <v>0</v>
      </c>
      <c r="V198" s="55" t="str">
        <f>IF('3-定量盤查'!U201&lt;&gt;"",'3-定量盤查'!U201,"")</f>
        <v/>
      </c>
      <c r="W198" s="137" t="str">
        <f>IF(E198&lt;&gt;"",IF(J198&lt;&gt;"",IF('3-定量盤查'!Z201&lt;&gt;"",'3-定量盤查'!Z201,0),""),"")</f>
        <v/>
      </c>
      <c r="X198" s="174"/>
      <c r="Y198" s="174"/>
      <c r="Z198" s="174"/>
      <c r="AA198" s="135">
        <f t="shared" si="77"/>
        <v>0</v>
      </c>
      <c r="AB198" s="139">
        <f t="shared" si="78"/>
        <v>0</v>
      </c>
      <c r="AC198" s="138" t="str">
        <f t="shared" si="71"/>
        <v/>
      </c>
      <c r="AD198" s="138" t="str">
        <f t="shared" si="72"/>
        <v/>
      </c>
      <c r="AE198" s="144" t="str">
        <f t="shared" si="82"/>
        <v/>
      </c>
      <c r="AF198" s="144" t="str">
        <f t="shared" si="83"/>
        <v/>
      </c>
      <c r="AG198" s="144" t="str">
        <f t="shared" si="79"/>
        <v/>
      </c>
      <c r="AH198" s="144" t="str">
        <f t="shared" si="80"/>
        <v/>
      </c>
      <c r="AI198" s="144" t="str">
        <f t="shared" si="81"/>
        <v/>
      </c>
    </row>
    <row r="199" spans="2:35" customFormat="1">
      <c r="B199" s="53" t="str">
        <f>IF('2-定性盤查'!A198&lt;&gt;"",'2-定性盤查'!A198,"")</f>
        <v/>
      </c>
      <c r="C199" s="53" t="str">
        <f>IF('2-定性盤查'!C198&lt;&gt;"",'2-定性盤查'!C198,"")</f>
        <v/>
      </c>
      <c r="D199" s="53" t="str">
        <f>IF('2-定性盤查'!D198&lt;&gt;"",'2-定性盤查'!D198,"")</f>
        <v/>
      </c>
      <c r="E199" s="174"/>
      <c r="F199" s="174"/>
      <c r="G199" s="174"/>
      <c r="H199" s="55" t="str">
        <f>IF('3-定量盤查'!I202&lt;&gt;"",'3-定量盤查'!I202,"")</f>
        <v/>
      </c>
      <c r="I199" s="134" t="str">
        <f>'3-定量盤查'!N203</f>
        <v/>
      </c>
      <c r="J199" s="174"/>
      <c r="K199" s="174"/>
      <c r="L199" s="174"/>
      <c r="M199" s="135">
        <f t="shared" si="73"/>
        <v>0</v>
      </c>
      <c r="N199" s="136">
        <f t="shared" si="74"/>
        <v>0</v>
      </c>
      <c r="O199" s="55" t="str">
        <f>IF('3-定量盤查'!O202&lt;&gt;"",'3-定量盤查'!O202,"")</f>
        <v/>
      </c>
      <c r="P199" s="137" t="str">
        <f>IF(E199&lt;&gt;"",IF(J199&lt;&gt;"",IF('3-定量盤查'!T202&lt;&gt;"",'3-定量盤查'!T202,0),""),"")</f>
        <v/>
      </c>
      <c r="Q199" s="174"/>
      <c r="R199" s="174"/>
      <c r="S199" s="174"/>
      <c r="T199" s="135">
        <f t="shared" si="75"/>
        <v>0</v>
      </c>
      <c r="U199" s="138">
        <f t="shared" si="76"/>
        <v>0</v>
      </c>
      <c r="V199" s="55" t="str">
        <f>IF('3-定量盤查'!U202&lt;&gt;"",'3-定量盤查'!U202,"")</f>
        <v/>
      </c>
      <c r="W199" s="137" t="str">
        <f>IF(E199&lt;&gt;"",IF(J199&lt;&gt;"",IF('3-定量盤查'!Z202&lt;&gt;"",'3-定量盤查'!Z202,0),""),"")</f>
        <v/>
      </c>
      <c r="X199" s="174"/>
      <c r="Y199" s="174"/>
      <c r="Z199" s="174"/>
      <c r="AA199" s="135">
        <f t="shared" si="77"/>
        <v>0</v>
      </c>
      <c r="AB199" s="139">
        <f t="shared" si="78"/>
        <v>0</v>
      </c>
      <c r="AC199" s="138" t="str">
        <f t="shared" si="71"/>
        <v/>
      </c>
      <c r="AD199" s="138" t="str">
        <f t="shared" si="72"/>
        <v/>
      </c>
      <c r="AE199" s="144" t="str">
        <f t="shared" si="82"/>
        <v/>
      </c>
      <c r="AF199" s="144" t="str">
        <f t="shared" si="83"/>
        <v/>
      </c>
      <c r="AG199" s="144" t="str">
        <f t="shared" si="79"/>
        <v/>
      </c>
      <c r="AH199" s="144" t="str">
        <f t="shared" si="80"/>
        <v/>
      </c>
      <c r="AI199" s="144" t="str">
        <f t="shared" si="81"/>
        <v/>
      </c>
    </row>
    <row r="200" spans="2:35" customFormat="1">
      <c r="B200" s="53" t="str">
        <f>IF('2-定性盤查'!A199&lt;&gt;"",'2-定性盤查'!A199,"")</f>
        <v/>
      </c>
      <c r="C200" s="53" t="str">
        <f>IF('2-定性盤查'!C199&lt;&gt;"",'2-定性盤查'!C199,"")</f>
        <v/>
      </c>
      <c r="D200" s="53" t="str">
        <f>IF('2-定性盤查'!D199&lt;&gt;"",'2-定性盤查'!D199,"")</f>
        <v/>
      </c>
      <c r="E200" s="174"/>
      <c r="F200" s="174"/>
      <c r="G200" s="174"/>
      <c r="H200" s="55" t="str">
        <f>IF('3-定量盤查'!I203&lt;&gt;"",'3-定量盤查'!I203,"")</f>
        <v/>
      </c>
      <c r="I200" s="134" t="str">
        <f>'3-定量盤查'!N204</f>
        <v/>
      </c>
      <c r="J200" s="174"/>
      <c r="K200" s="174"/>
      <c r="L200" s="174"/>
      <c r="M200" s="135">
        <f t="shared" si="73"/>
        <v>0</v>
      </c>
      <c r="N200" s="136">
        <f t="shared" si="74"/>
        <v>0</v>
      </c>
      <c r="O200" s="55" t="str">
        <f>IF('3-定量盤查'!O203&lt;&gt;"",'3-定量盤查'!O203,"")</f>
        <v/>
      </c>
      <c r="P200" s="137" t="str">
        <f>IF(E200&lt;&gt;"",IF(J200&lt;&gt;"",IF('3-定量盤查'!T203&lt;&gt;"",'3-定量盤查'!T203,0),""),"")</f>
        <v/>
      </c>
      <c r="Q200" s="174"/>
      <c r="R200" s="174"/>
      <c r="S200" s="174"/>
      <c r="T200" s="135">
        <f t="shared" si="75"/>
        <v>0</v>
      </c>
      <c r="U200" s="138">
        <f t="shared" si="76"/>
        <v>0</v>
      </c>
      <c r="V200" s="55" t="str">
        <f>IF('3-定量盤查'!U203&lt;&gt;"",'3-定量盤查'!U203,"")</f>
        <v/>
      </c>
      <c r="W200" s="137" t="str">
        <f>IF(E200&lt;&gt;"",IF(J200&lt;&gt;"",IF('3-定量盤查'!Z203&lt;&gt;"",'3-定量盤查'!Z203,0),""),"")</f>
        <v/>
      </c>
      <c r="X200" s="174"/>
      <c r="Y200" s="174"/>
      <c r="Z200" s="174"/>
      <c r="AA200" s="135">
        <f t="shared" si="77"/>
        <v>0</v>
      </c>
      <c r="AB200" s="139">
        <f t="shared" si="78"/>
        <v>0</v>
      </c>
      <c r="AC200" s="138" t="str">
        <f t="shared" si="71"/>
        <v/>
      </c>
      <c r="AD200" s="138" t="str">
        <f t="shared" si="72"/>
        <v/>
      </c>
      <c r="AE200" s="144" t="str">
        <f t="shared" si="82"/>
        <v/>
      </c>
      <c r="AF200" s="144" t="str">
        <f t="shared" si="83"/>
        <v/>
      </c>
      <c r="AG200" s="144" t="str">
        <f t="shared" si="79"/>
        <v/>
      </c>
      <c r="AH200" s="144" t="str">
        <f t="shared" si="80"/>
        <v/>
      </c>
      <c r="AI200" s="144" t="str">
        <f t="shared" si="81"/>
        <v/>
      </c>
    </row>
    <row r="201" spans="2:35" customFormat="1">
      <c r="B201" s="53" t="str">
        <f>IF('2-定性盤查'!A200&lt;&gt;"",'2-定性盤查'!A200,"")</f>
        <v/>
      </c>
      <c r="C201" s="53" t="str">
        <f>IF('2-定性盤查'!C200&lt;&gt;"",'2-定性盤查'!C200,"")</f>
        <v/>
      </c>
      <c r="D201" s="53" t="str">
        <f>IF('2-定性盤查'!D200&lt;&gt;"",'2-定性盤查'!D200,"")</f>
        <v/>
      </c>
      <c r="E201" s="174"/>
      <c r="F201" s="174"/>
      <c r="G201" s="174"/>
      <c r="H201" s="55" t="str">
        <f>IF('3-定量盤查'!I204&lt;&gt;"",'3-定量盤查'!I204,"")</f>
        <v/>
      </c>
      <c r="I201" s="134" t="str">
        <f>'3-定量盤查'!N205</f>
        <v/>
      </c>
      <c r="J201" s="174"/>
      <c r="K201" s="174"/>
      <c r="L201" s="174"/>
      <c r="M201" s="135">
        <f t="shared" si="73"/>
        <v>0</v>
      </c>
      <c r="N201" s="136">
        <f t="shared" si="74"/>
        <v>0</v>
      </c>
      <c r="O201" s="55" t="str">
        <f>IF('3-定量盤查'!O204&lt;&gt;"",'3-定量盤查'!O204,"")</f>
        <v/>
      </c>
      <c r="P201" s="137" t="str">
        <f>IF(E201&lt;&gt;"",IF(J201&lt;&gt;"",IF('3-定量盤查'!T204&lt;&gt;"",'3-定量盤查'!T204,0),""),"")</f>
        <v/>
      </c>
      <c r="Q201" s="174"/>
      <c r="R201" s="174"/>
      <c r="S201" s="174"/>
      <c r="T201" s="135">
        <f t="shared" si="75"/>
        <v>0</v>
      </c>
      <c r="U201" s="138">
        <f t="shared" si="76"/>
        <v>0</v>
      </c>
      <c r="V201" s="55" t="str">
        <f>IF('3-定量盤查'!U204&lt;&gt;"",'3-定量盤查'!U204,"")</f>
        <v/>
      </c>
      <c r="W201" s="137" t="str">
        <f>IF(E201&lt;&gt;"",IF(J201&lt;&gt;"",IF('3-定量盤查'!Z204&lt;&gt;"",'3-定量盤查'!Z204,0),""),"")</f>
        <v/>
      </c>
      <c r="X201" s="174"/>
      <c r="Y201" s="174"/>
      <c r="Z201" s="174"/>
      <c r="AA201" s="135">
        <f t="shared" si="77"/>
        <v>0</v>
      </c>
      <c r="AB201" s="139">
        <f t="shared" si="78"/>
        <v>0</v>
      </c>
      <c r="AC201" s="138" t="str">
        <f t="shared" si="71"/>
        <v/>
      </c>
      <c r="AD201" s="138" t="str">
        <f t="shared" si="72"/>
        <v/>
      </c>
      <c r="AE201" s="144" t="str">
        <f t="shared" si="82"/>
        <v/>
      </c>
      <c r="AF201" s="144" t="str">
        <f t="shared" si="83"/>
        <v/>
      </c>
      <c r="AG201" s="144" t="str">
        <f t="shared" si="79"/>
        <v/>
      </c>
      <c r="AH201" s="144" t="str">
        <f t="shared" si="80"/>
        <v/>
      </c>
      <c r="AI201" s="144" t="str">
        <f t="shared" si="81"/>
        <v/>
      </c>
    </row>
    <row r="202" spans="2:35" customFormat="1">
      <c r="B202" s="53" t="str">
        <f>IF('2-定性盤查'!A201&lt;&gt;"",'2-定性盤查'!A201,"")</f>
        <v/>
      </c>
      <c r="C202" s="53" t="str">
        <f>IF('2-定性盤查'!C201&lt;&gt;"",'2-定性盤查'!C201,"")</f>
        <v/>
      </c>
      <c r="D202" s="53" t="str">
        <f>IF('2-定性盤查'!D201&lt;&gt;"",'2-定性盤查'!D201,"")</f>
        <v/>
      </c>
      <c r="E202" s="174"/>
      <c r="F202" s="174"/>
      <c r="G202" s="174"/>
      <c r="H202" s="55" t="str">
        <f>IF('3-定量盤查'!I205&lt;&gt;"",'3-定量盤查'!I205,"")</f>
        <v/>
      </c>
      <c r="I202" s="134" t="str">
        <f>'3-定量盤查'!N206</f>
        <v/>
      </c>
      <c r="J202" s="174"/>
      <c r="K202" s="174"/>
      <c r="L202" s="174"/>
      <c r="M202" s="135">
        <f t="shared" si="73"/>
        <v>0</v>
      </c>
      <c r="N202" s="136">
        <f t="shared" si="74"/>
        <v>0</v>
      </c>
      <c r="O202" s="55" t="str">
        <f>IF('3-定量盤查'!O205&lt;&gt;"",'3-定量盤查'!O205,"")</f>
        <v/>
      </c>
      <c r="P202" s="137" t="str">
        <f>IF(E202&lt;&gt;"",IF(J202&lt;&gt;"",IF('3-定量盤查'!T205&lt;&gt;"",'3-定量盤查'!T205,0),""),"")</f>
        <v/>
      </c>
      <c r="Q202" s="174"/>
      <c r="R202" s="174"/>
      <c r="S202" s="174"/>
      <c r="T202" s="135">
        <f t="shared" si="75"/>
        <v>0</v>
      </c>
      <c r="U202" s="138">
        <f t="shared" si="76"/>
        <v>0</v>
      </c>
      <c r="V202" s="55" t="str">
        <f>IF('3-定量盤查'!U205&lt;&gt;"",'3-定量盤查'!U205,"")</f>
        <v/>
      </c>
      <c r="W202" s="137" t="str">
        <f>IF(E202&lt;&gt;"",IF(J202&lt;&gt;"",IF('3-定量盤查'!Z205&lt;&gt;"",'3-定量盤查'!Z205,0),""),"")</f>
        <v/>
      </c>
      <c r="X202" s="174"/>
      <c r="Y202" s="174"/>
      <c r="Z202" s="174"/>
      <c r="AA202" s="135">
        <f t="shared" si="77"/>
        <v>0</v>
      </c>
      <c r="AB202" s="139">
        <f t="shared" si="78"/>
        <v>0</v>
      </c>
      <c r="AC202" s="138" t="str">
        <f t="shared" si="71"/>
        <v/>
      </c>
      <c r="AD202" s="138" t="str">
        <f t="shared" si="72"/>
        <v/>
      </c>
      <c r="AE202" s="144" t="str">
        <f t="shared" si="82"/>
        <v/>
      </c>
      <c r="AF202" s="144" t="str">
        <f t="shared" si="83"/>
        <v/>
      </c>
      <c r="AG202" s="144" t="str">
        <f t="shared" si="79"/>
        <v/>
      </c>
      <c r="AH202" s="144" t="str">
        <f t="shared" si="80"/>
        <v/>
      </c>
      <c r="AI202" s="144" t="str">
        <f t="shared" si="81"/>
        <v/>
      </c>
    </row>
    <row r="203" spans="2:35" customFormat="1">
      <c r="B203" s="53" t="str">
        <f>IF('2-定性盤查'!A202&lt;&gt;"",'2-定性盤查'!A202,"")</f>
        <v/>
      </c>
      <c r="C203" s="53" t="str">
        <f>IF('2-定性盤查'!C202&lt;&gt;"",'2-定性盤查'!C202,"")</f>
        <v/>
      </c>
      <c r="D203" s="53" t="str">
        <f>IF('2-定性盤查'!D202&lt;&gt;"",'2-定性盤查'!D202,"")</f>
        <v/>
      </c>
      <c r="E203" s="174"/>
      <c r="F203" s="174"/>
      <c r="G203" s="174"/>
      <c r="H203" s="55" t="str">
        <f>IF('3-定量盤查'!I206&lt;&gt;"",'3-定量盤查'!I206,"")</f>
        <v/>
      </c>
      <c r="I203" s="134" t="str">
        <f>'3-定量盤查'!N207</f>
        <v/>
      </c>
      <c r="J203" s="174"/>
      <c r="K203" s="174"/>
      <c r="L203" s="174"/>
      <c r="M203" s="135">
        <f t="shared" si="73"/>
        <v>0</v>
      </c>
      <c r="N203" s="136">
        <f t="shared" si="74"/>
        <v>0</v>
      </c>
      <c r="O203" s="55" t="str">
        <f>IF('3-定量盤查'!O206&lt;&gt;"",'3-定量盤查'!O206,"")</f>
        <v/>
      </c>
      <c r="P203" s="137" t="str">
        <f>IF(E203&lt;&gt;"",IF(J203&lt;&gt;"",IF('3-定量盤查'!T206&lt;&gt;"",'3-定量盤查'!T206,0),""),"")</f>
        <v/>
      </c>
      <c r="Q203" s="174"/>
      <c r="R203" s="174"/>
      <c r="S203" s="174"/>
      <c r="T203" s="135">
        <f t="shared" si="75"/>
        <v>0</v>
      </c>
      <c r="U203" s="138">
        <f t="shared" si="76"/>
        <v>0</v>
      </c>
      <c r="V203" s="55" t="str">
        <f>IF('3-定量盤查'!U206&lt;&gt;"",'3-定量盤查'!U206,"")</f>
        <v/>
      </c>
      <c r="W203" s="137" t="str">
        <f>IF(E203&lt;&gt;"",IF(J203&lt;&gt;"",IF('3-定量盤查'!Z206&lt;&gt;"",'3-定量盤查'!Z206,0),""),"")</f>
        <v/>
      </c>
      <c r="X203" s="174"/>
      <c r="Y203" s="174"/>
      <c r="Z203" s="174"/>
      <c r="AA203" s="135">
        <f t="shared" si="77"/>
        <v>0</v>
      </c>
      <c r="AB203" s="139">
        <f t="shared" si="78"/>
        <v>0</v>
      </c>
      <c r="AC203" s="138" t="str">
        <f t="shared" ref="AC203:AC266" si="84">IF($I203&lt;&gt;"",IF($P203&lt;&gt;"",IF($W203&lt;&gt;"",(($I203*M203)^2+($P203*T203)^2+($W203*AA203)^2)^0.5/SUM($I203,$P203,$W203),(($I203*M203)^2+($P203*T203)^2)^0.5/SUM($I203,$P203)),M203),"")</f>
        <v/>
      </c>
      <c r="AD203" s="138" t="str">
        <f t="shared" ref="AD203:AD266" si="85">IF($I203&lt;&gt;"",IF($P203&lt;&gt;"",IF($W203&lt;&gt;"",(($I203*N203)^2+($P203*U203)^2+($W203*AB203)^2)^0.5/SUM($I203,$P203,$W203),(($I203*N203)^2+($P203*U203)^2)^0.5/SUM($I203,$P203)),N203),"")</f>
        <v/>
      </c>
      <c r="AE203" s="144" t="str">
        <f t="shared" si="82"/>
        <v/>
      </c>
      <c r="AF203" s="144" t="str">
        <f t="shared" si="83"/>
        <v/>
      </c>
      <c r="AG203" s="144" t="str">
        <f t="shared" si="79"/>
        <v/>
      </c>
      <c r="AH203" s="144" t="str">
        <f t="shared" si="80"/>
        <v/>
      </c>
      <c r="AI203" s="144" t="str">
        <f t="shared" si="81"/>
        <v/>
      </c>
    </row>
    <row r="204" spans="2:35" customFormat="1">
      <c r="B204" s="53" t="str">
        <f>IF('2-定性盤查'!A203&lt;&gt;"",'2-定性盤查'!A203,"")</f>
        <v/>
      </c>
      <c r="C204" s="53" t="str">
        <f>IF('2-定性盤查'!C203&lt;&gt;"",'2-定性盤查'!C203,"")</f>
        <v/>
      </c>
      <c r="D204" s="53" t="str">
        <f>IF('2-定性盤查'!D203&lt;&gt;"",'2-定性盤查'!D203,"")</f>
        <v/>
      </c>
      <c r="E204" s="174"/>
      <c r="F204" s="174"/>
      <c r="G204" s="174"/>
      <c r="H204" s="55" t="str">
        <f>IF('3-定量盤查'!I207&lt;&gt;"",'3-定量盤查'!I207,"")</f>
        <v/>
      </c>
      <c r="I204" s="134" t="str">
        <f>'3-定量盤查'!N208</f>
        <v/>
      </c>
      <c r="J204" s="174"/>
      <c r="K204" s="174"/>
      <c r="L204" s="174"/>
      <c r="M204" s="135">
        <f t="shared" si="73"/>
        <v>0</v>
      </c>
      <c r="N204" s="136">
        <f t="shared" si="74"/>
        <v>0</v>
      </c>
      <c r="O204" s="55" t="str">
        <f>IF('3-定量盤查'!O207&lt;&gt;"",'3-定量盤查'!O207,"")</f>
        <v/>
      </c>
      <c r="P204" s="137" t="str">
        <f>IF(E204&lt;&gt;"",IF(J204&lt;&gt;"",IF('3-定量盤查'!T207&lt;&gt;"",'3-定量盤查'!T207,0),""),"")</f>
        <v/>
      </c>
      <c r="Q204" s="174"/>
      <c r="R204" s="174"/>
      <c r="S204" s="174"/>
      <c r="T204" s="135">
        <f t="shared" si="75"/>
        <v>0</v>
      </c>
      <c r="U204" s="138">
        <f t="shared" si="76"/>
        <v>0</v>
      </c>
      <c r="V204" s="55" t="str">
        <f>IF('3-定量盤查'!U207&lt;&gt;"",'3-定量盤查'!U207,"")</f>
        <v/>
      </c>
      <c r="W204" s="137" t="str">
        <f>IF(E204&lt;&gt;"",IF(J204&lt;&gt;"",IF('3-定量盤查'!Z207&lt;&gt;"",'3-定量盤查'!Z207,0),""),"")</f>
        <v/>
      </c>
      <c r="X204" s="174"/>
      <c r="Y204" s="174"/>
      <c r="Z204" s="174"/>
      <c r="AA204" s="135">
        <f t="shared" si="77"/>
        <v>0</v>
      </c>
      <c r="AB204" s="139">
        <f t="shared" si="78"/>
        <v>0</v>
      </c>
      <c r="AC204" s="138" t="str">
        <f t="shared" si="84"/>
        <v/>
      </c>
      <c r="AD204" s="138" t="str">
        <f t="shared" si="85"/>
        <v/>
      </c>
      <c r="AE204" s="144" t="str">
        <f t="shared" si="82"/>
        <v/>
      </c>
      <c r="AF204" s="144" t="str">
        <f t="shared" si="83"/>
        <v/>
      </c>
      <c r="AG204" s="144" t="str">
        <f t="shared" si="79"/>
        <v/>
      </c>
      <c r="AH204" s="144" t="str">
        <f t="shared" si="80"/>
        <v/>
      </c>
      <c r="AI204" s="144" t="str">
        <f t="shared" si="81"/>
        <v/>
      </c>
    </row>
    <row r="205" spans="2:35" customFormat="1">
      <c r="B205" s="53" t="str">
        <f>IF('2-定性盤查'!A204&lt;&gt;"",'2-定性盤查'!A204,"")</f>
        <v/>
      </c>
      <c r="C205" s="53" t="str">
        <f>IF('2-定性盤查'!C204&lt;&gt;"",'2-定性盤查'!C204,"")</f>
        <v/>
      </c>
      <c r="D205" s="53" t="str">
        <f>IF('2-定性盤查'!D204&lt;&gt;"",'2-定性盤查'!D204,"")</f>
        <v/>
      </c>
      <c r="E205" s="174"/>
      <c r="F205" s="174"/>
      <c r="G205" s="174"/>
      <c r="H205" s="55" t="str">
        <f>IF('3-定量盤查'!I208&lt;&gt;"",'3-定量盤查'!I208,"")</f>
        <v/>
      </c>
      <c r="I205" s="134" t="str">
        <f>'3-定量盤查'!N209</f>
        <v/>
      </c>
      <c r="J205" s="174"/>
      <c r="K205" s="174"/>
      <c r="L205" s="174"/>
      <c r="M205" s="135">
        <f t="shared" si="73"/>
        <v>0</v>
      </c>
      <c r="N205" s="136">
        <f t="shared" si="74"/>
        <v>0</v>
      </c>
      <c r="O205" s="55" t="str">
        <f>IF('3-定量盤查'!O208&lt;&gt;"",'3-定量盤查'!O208,"")</f>
        <v/>
      </c>
      <c r="P205" s="137" t="str">
        <f>IF(E205&lt;&gt;"",IF(J205&lt;&gt;"",IF('3-定量盤查'!T208&lt;&gt;"",'3-定量盤查'!T208,0),""),"")</f>
        <v/>
      </c>
      <c r="Q205" s="174"/>
      <c r="R205" s="174"/>
      <c r="S205" s="174"/>
      <c r="T205" s="135">
        <f t="shared" si="75"/>
        <v>0</v>
      </c>
      <c r="U205" s="138">
        <f t="shared" si="76"/>
        <v>0</v>
      </c>
      <c r="V205" s="55" t="str">
        <f>IF('3-定量盤查'!U208&lt;&gt;"",'3-定量盤查'!U208,"")</f>
        <v/>
      </c>
      <c r="W205" s="137" t="str">
        <f>IF(E205&lt;&gt;"",IF(J205&lt;&gt;"",IF('3-定量盤查'!Z208&lt;&gt;"",'3-定量盤查'!Z208,0),""),"")</f>
        <v/>
      </c>
      <c r="X205" s="174"/>
      <c r="Y205" s="174"/>
      <c r="Z205" s="174"/>
      <c r="AA205" s="135">
        <f t="shared" si="77"/>
        <v>0</v>
      </c>
      <c r="AB205" s="139">
        <f t="shared" si="78"/>
        <v>0</v>
      </c>
      <c r="AC205" s="138" t="str">
        <f t="shared" si="84"/>
        <v/>
      </c>
      <c r="AD205" s="138" t="str">
        <f t="shared" si="85"/>
        <v/>
      </c>
      <c r="AE205" s="144" t="str">
        <f t="shared" si="82"/>
        <v/>
      </c>
      <c r="AF205" s="144" t="str">
        <f t="shared" si="83"/>
        <v/>
      </c>
      <c r="AG205" s="144" t="str">
        <f t="shared" si="79"/>
        <v/>
      </c>
      <c r="AH205" s="144" t="str">
        <f t="shared" si="80"/>
        <v/>
      </c>
      <c r="AI205" s="144" t="str">
        <f t="shared" si="81"/>
        <v/>
      </c>
    </row>
    <row r="206" spans="2:35" customFormat="1">
      <c r="B206" s="53" t="str">
        <f>IF('2-定性盤查'!A205&lt;&gt;"",'2-定性盤查'!A205,"")</f>
        <v/>
      </c>
      <c r="C206" s="53" t="str">
        <f>IF('2-定性盤查'!C205&lt;&gt;"",'2-定性盤查'!C205,"")</f>
        <v/>
      </c>
      <c r="D206" s="53" t="str">
        <f>IF('2-定性盤查'!D205&lt;&gt;"",'2-定性盤查'!D205,"")</f>
        <v/>
      </c>
      <c r="E206" s="174"/>
      <c r="F206" s="174"/>
      <c r="G206" s="174"/>
      <c r="H206" s="55" t="str">
        <f>IF('3-定量盤查'!I209&lt;&gt;"",'3-定量盤查'!I209,"")</f>
        <v/>
      </c>
      <c r="I206" s="134" t="str">
        <f>'3-定量盤查'!N210</f>
        <v/>
      </c>
      <c r="J206" s="174"/>
      <c r="K206" s="174"/>
      <c r="L206" s="174"/>
      <c r="M206" s="135">
        <f t="shared" si="73"/>
        <v>0</v>
      </c>
      <c r="N206" s="136">
        <f t="shared" si="74"/>
        <v>0</v>
      </c>
      <c r="O206" s="55" t="str">
        <f>IF('3-定量盤查'!O209&lt;&gt;"",'3-定量盤查'!O209,"")</f>
        <v/>
      </c>
      <c r="P206" s="137" t="str">
        <f>IF(E206&lt;&gt;"",IF(J206&lt;&gt;"",IF('3-定量盤查'!T209&lt;&gt;"",'3-定量盤查'!T209,0),""),"")</f>
        <v/>
      </c>
      <c r="Q206" s="174"/>
      <c r="R206" s="174"/>
      <c r="S206" s="174"/>
      <c r="T206" s="135">
        <f t="shared" si="75"/>
        <v>0</v>
      </c>
      <c r="U206" s="138">
        <f t="shared" si="76"/>
        <v>0</v>
      </c>
      <c r="V206" s="55" t="str">
        <f>IF('3-定量盤查'!U209&lt;&gt;"",'3-定量盤查'!U209,"")</f>
        <v/>
      </c>
      <c r="W206" s="137" t="str">
        <f>IF(E206&lt;&gt;"",IF(J206&lt;&gt;"",IF('3-定量盤查'!Z209&lt;&gt;"",'3-定量盤查'!Z209,0),""),"")</f>
        <v/>
      </c>
      <c r="X206" s="174"/>
      <c r="Y206" s="174"/>
      <c r="Z206" s="174"/>
      <c r="AA206" s="135">
        <f t="shared" si="77"/>
        <v>0</v>
      </c>
      <c r="AB206" s="139">
        <f t="shared" si="78"/>
        <v>0</v>
      </c>
      <c r="AC206" s="138" t="str">
        <f t="shared" si="84"/>
        <v/>
      </c>
      <c r="AD206" s="138" t="str">
        <f t="shared" si="85"/>
        <v/>
      </c>
      <c r="AE206" s="144" t="str">
        <f t="shared" si="82"/>
        <v/>
      </c>
      <c r="AF206" s="144" t="str">
        <f t="shared" si="83"/>
        <v/>
      </c>
      <c r="AG206" s="144" t="str">
        <f t="shared" si="79"/>
        <v/>
      </c>
      <c r="AH206" s="144" t="str">
        <f t="shared" si="80"/>
        <v/>
      </c>
      <c r="AI206" s="144" t="str">
        <f t="shared" si="81"/>
        <v/>
      </c>
    </row>
    <row r="207" spans="2:35" customFormat="1">
      <c r="B207" s="53" t="str">
        <f>IF('2-定性盤查'!A206&lt;&gt;"",'2-定性盤查'!A206,"")</f>
        <v/>
      </c>
      <c r="C207" s="53" t="str">
        <f>IF('2-定性盤查'!C206&lt;&gt;"",'2-定性盤查'!C206,"")</f>
        <v/>
      </c>
      <c r="D207" s="53" t="str">
        <f>IF('2-定性盤查'!D206&lt;&gt;"",'2-定性盤查'!D206,"")</f>
        <v/>
      </c>
      <c r="E207" s="174"/>
      <c r="F207" s="174"/>
      <c r="G207" s="174"/>
      <c r="H207" s="55" t="str">
        <f>IF('3-定量盤查'!I210&lt;&gt;"",'3-定量盤查'!I210,"")</f>
        <v/>
      </c>
      <c r="I207" s="134" t="str">
        <f>'3-定量盤查'!N211</f>
        <v/>
      </c>
      <c r="J207" s="174"/>
      <c r="K207" s="174"/>
      <c r="L207" s="174"/>
      <c r="M207" s="135">
        <f t="shared" si="73"/>
        <v>0</v>
      </c>
      <c r="N207" s="136">
        <f t="shared" si="74"/>
        <v>0</v>
      </c>
      <c r="O207" s="55" t="str">
        <f>IF('3-定量盤查'!O210&lt;&gt;"",'3-定量盤查'!O210,"")</f>
        <v/>
      </c>
      <c r="P207" s="137" t="str">
        <f>IF(E207&lt;&gt;"",IF(J207&lt;&gt;"",IF('3-定量盤查'!T210&lt;&gt;"",'3-定量盤查'!T210,0),""),"")</f>
        <v/>
      </c>
      <c r="Q207" s="174"/>
      <c r="R207" s="174"/>
      <c r="S207" s="174"/>
      <c r="T207" s="135">
        <f t="shared" si="75"/>
        <v>0</v>
      </c>
      <c r="U207" s="138">
        <f t="shared" si="76"/>
        <v>0</v>
      </c>
      <c r="V207" s="55" t="str">
        <f>IF('3-定量盤查'!U210&lt;&gt;"",'3-定量盤查'!U210,"")</f>
        <v/>
      </c>
      <c r="W207" s="137" t="str">
        <f>IF(E207&lt;&gt;"",IF(J207&lt;&gt;"",IF('3-定量盤查'!Z210&lt;&gt;"",'3-定量盤查'!Z210,0),""),"")</f>
        <v/>
      </c>
      <c r="X207" s="174"/>
      <c r="Y207" s="174"/>
      <c r="Z207" s="174"/>
      <c r="AA207" s="135">
        <f t="shared" si="77"/>
        <v>0</v>
      </c>
      <c r="AB207" s="139">
        <f t="shared" si="78"/>
        <v>0</v>
      </c>
      <c r="AC207" s="138" t="str">
        <f t="shared" si="84"/>
        <v/>
      </c>
      <c r="AD207" s="138" t="str">
        <f t="shared" si="85"/>
        <v/>
      </c>
      <c r="AE207" s="144" t="str">
        <f t="shared" si="82"/>
        <v/>
      </c>
      <c r="AF207" s="144" t="str">
        <f t="shared" si="83"/>
        <v/>
      </c>
      <c r="AG207" s="144" t="str">
        <f t="shared" si="79"/>
        <v/>
      </c>
      <c r="AH207" s="144" t="str">
        <f t="shared" si="80"/>
        <v/>
      </c>
      <c r="AI207" s="144" t="str">
        <f t="shared" si="81"/>
        <v/>
      </c>
    </row>
    <row r="208" spans="2:35" customFormat="1">
      <c r="B208" s="53" t="str">
        <f>IF('2-定性盤查'!A207&lt;&gt;"",'2-定性盤查'!A207,"")</f>
        <v/>
      </c>
      <c r="C208" s="53" t="str">
        <f>IF('2-定性盤查'!C207&lt;&gt;"",'2-定性盤查'!C207,"")</f>
        <v/>
      </c>
      <c r="D208" s="53" t="str">
        <f>IF('2-定性盤查'!D207&lt;&gt;"",'2-定性盤查'!D207,"")</f>
        <v/>
      </c>
      <c r="E208" s="174"/>
      <c r="F208" s="174"/>
      <c r="G208" s="174"/>
      <c r="H208" s="55" t="str">
        <f>IF('3-定量盤查'!I211&lt;&gt;"",'3-定量盤查'!I211,"")</f>
        <v/>
      </c>
      <c r="I208" s="134" t="str">
        <f>'3-定量盤查'!N212</f>
        <v/>
      </c>
      <c r="J208" s="174"/>
      <c r="K208" s="174"/>
      <c r="L208" s="174"/>
      <c r="M208" s="135">
        <f t="shared" si="73"/>
        <v>0</v>
      </c>
      <c r="N208" s="136">
        <f t="shared" si="74"/>
        <v>0</v>
      </c>
      <c r="O208" s="55" t="str">
        <f>IF('3-定量盤查'!O211&lt;&gt;"",'3-定量盤查'!O211,"")</f>
        <v/>
      </c>
      <c r="P208" s="137" t="str">
        <f>IF(E208&lt;&gt;"",IF(J208&lt;&gt;"",IF('3-定量盤查'!T211&lt;&gt;"",'3-定量盤查'!T211,0),""),"")</f>
        <v/>
      </c>
      <c r="Q208" s="174"/>
      <c r="R208" s="174"/>
      <c r="S208" s="174"/>
      <c r="T208" s="135">
        <f t="shared" si="75"/>
        <v>0</v>
      </c>
      <c r="U208" s="138">
        <f t="shared" si="76"/>
        <v>0</v>
      </c>
      <c r="V208" s="55" t="str">
        <f>IF('3-定量盤查'!U211&lt;&gt;"",'3-定量盤查'!U211,"")</f>
        <v/>
      </c>
      <c r="W208" s="137" t="str">
        <f>IF(E208&lt;&gt;"",IF(J208&lt;&gt;"",IF('3-定量盤查'!Z211&lt;&gt;"",'3-定量盤查'!Z211,0),""),"")</f>
        <v/>
      </c>
      <c r="X208" s="174"/>
      <c r="Y208" s="174"/>
      <c r="Z208" s="174"/>
      <c r="AA208" s="135">
        <f t="shared" si="77"/>
        <v>0</v>
      </c>
      <c r="AB208" s="139">
        <f t="shared" si="78"/>
        <v>0</v>
      </c>
      <c r="AC208" s="138" t="str">
        <f t="shared" si="84"/>
        <v/>
      </c>
      <c r="AD208" s="138" t="str">
        <f t="shared" si="85"/>
        <v/>
      </c>
      <c r="AE208" s="144" t="str">
        <f t="shared" si="82"/>
        <v/>
      </c>
      <c r="AF208" s="144" t="str">
        <f t="shared" si="83"/>
        <v/>
      </c>
      <c r="AG208" s="144" t="str">
        <f t="shared" si="79"/>
        <v/>
      </c>
      <c r="AH208" s="144" t="str">
        <f t="shared" si="80"/>
        <v/>
      </c>
      <c r="AI208" s="144" t="str">
        <f t="shared" si="81"/>
        <v/>
      </c>
    </row>
    <row r="209" spans="2:35" customFormat="1">
      <c r="B209" s="53" t="str">
        <f>IF('2-定性盤查'!A208&lt;&gt;"",'2-定性盤查'!A208,"")</f>
        <v/>
      </c>
      <c r="C209" s="53" t="str">
        <f>IF('2-定性盤查'!C208&lt;&gt;"",'2-定性盤查'!C208,"")</f>
        <v/>
      </c>
      <c r="D209" s="53" t="str">
        <f>IF('2-定性盤查'!D208&lt;&gt;"",'2-定性盤查'!D208,"")</f>
        <v/>
      </c>
      <c r="E209" s="174"/>
      <c r="F209" s="174"/>
      <c r="G209" s="174"/>
      <c r="H209" s="55" t="str">
        <f>IF('3-定量盤查'!I212&lt;&gt;"",'3-定量盤查'!I212,"")</f>
        <v/>
      </c>
      <c r="I209" s="134" t="str">
        <f>'3-定量盤查'!N213</f>
        <v/>
      </c>
      <c r="J209" s="174"/>
      <c r="K209" s="174"/>
      <c r="L209" s="174"/>
      <c r="M209" s="135">
        <f t="shared" si="73"/>
        <v>0</v>
      </c>
      <c r="N209" s="136">
        <f t="shared" si="74"/>
        <v>0</v>
      </c>
      <c r="O209" s="55" t="str">
        <f>IF('3-定量盤查'!O212&lt;&gt;"",'3-定量盤查'!O212,"")</f>
        <v/>
      </c>
      <c r="P209" s="137" t="str">
        <f>IF(E209&lt;&gt;"",IF(J209&lt;&gt;"",IF('3-定量盤查'!T212&lt;&gt;"",'3-定量盤查'!T212,0),""),"")</f>
        <v/>
      </c>
      <c r="Q209" s="174"/>
      <c r="R209" s="174"/>
      <c r="S209" s="174"/>
      <c r="T209" s="135">
        <f t="shared" si="75"/>
        <v>0</v>
      </c>
      <c r="U209" s="138">
        <f t="shared" si="76"/>
        <v>0</v>
      </c>
      <c r="V209" s="55" t="str">
        <f>IF('3-定量盤查'!U212&lt;&gt;"",'3-定量盤查'!U212,"")</f>
        <v/>
      </c>
      <c r="W209" s="137" t="str">
        <f>IF(E209&lt;&gt;"",IF(J209&lt;&gt;"",IF('3-定量盤查'!Z212&lt;&gt;"",'3-定量盤查'!Z212,0),""),"")</f>
        <v/>
      </c>
      <c r="X209" s="174"/>
      <c r="Y209" s="174"/>
      <c r="Z209" s="174"/>
      <c r="AA209" s="135">
        <f t="shared" si="77"/>
        <v>0</v>
      </c>
      <c r="AB209" s="139">
        <f t="shared" si="78"/>
        <v>0</v>
      </c>
      <c r="AC209" s="138" t="str">
        <f t="shared" si="84"/>
        <v/>
      </c>
      <c r="AD209" s="138" t="str">
        <f t="shared" si="85"/>
        <v/>
      </c>
      <c r="AE209" s="144" t="str">
        <f t="shared" si="82"/>
        <v/>
      </c>
      <c r="AF209" s="144" t="str">
        <f t="shared" si="83"/>
        <v/>
      </c>
      <c r="AG209" s="144" t="str">
        <f t="shared" si="79"/>
        <v/>
      </c>
      <c r="AH209" s="144" t="str">
        <f t="shared" si="80"/>
        <v/>
      </c>
      <c r="AI209" s="144" t="str">
        <f t="shared" si="81"/>
        <v/>
      </c>
    </row>
    <row r="210" spans="2:35" customFormat="1">
      <c r="B210" s="53" t="str">
        <f>IF('2-定性盤查'!A209&lt;&gt;"",'2-定性盤查'!A209,"")</f>
        <v/>
      </c>
      <c r="C210" s="53" t="str">
        <f>IF('2-定性盤查'!C209&lt;&gt;"",'2-定性盤查'!C209,"")</f>
        <v/>
      </c>
      <c r="D210" s="53" t="str">
        <f>IF('2-定性盤查'!D209&lt;&gt;"",'2-定性盤查'!D209,"")</f>
        <v/>
      </c>
      <c r="E210" s="174"/>
      <c r="F210" s="174"/>
      <c r="G210" s="174"/>
      <c r="H210" s="55" t="str">
        <f>IF('3-定量盤查'!I213&lt;&gt;"",'3-定量盤查'!I213,"")</f>
        <v/>
      </c>
      <c r="I210" s="134" t="str">
        <f>'3-定量盤查'!N214</f>
        <v/>
      </c>
      <c r="J210" s="174"/>
      <c r="K210" s="174"/>
      <c r="L210" s="174"/>
      <c r="M210" s="135">
        <f t="shared" si="73"/>
        <v>0</v>
      </c>
      <c r="N210" s="136">
        <f t="shared" si="74"/>
        <v>0</v>
      </c>
      <c r="O210" s="55" t="str">
        <f>IF('3-定量盤查'!O213&lt;&gt;"",'3-定量盤查'!O213,"")</f>
        <v/>
      </c>
      <c r="P210" s="137" t="str">
        <f>IF(E210&lt;&gt;"",IF(J210&lt;&gt;"",IF('3-定量盤查'!T213&lt;&gt;"",'3-定量盤查'!T213,0),""),"")</f>
        <v/>
      </c>
      <c r="Q210" s="174"/>
      <c r="R210" s="174"/>
      <c r="S210" s="174"/>
      <c r="T210" s="135">
        <f t="shared" si="75"/>
        <v>0</v>
      </c>
      <c r="U210" s="138">
        <f t="shared" si="76"/>
        <v>0</v>
      </c>
      <c r="V210" s="55" t="str">
        <f>IF('3-定量盤查'!U213&lt;&gt;"",'3-定量盤查'!U213,"")</f>
        <v/>
      </c>
      <c r="W210" s="137" t="str">
        <f>IF(E210&lt;&gt;"",IF(J210&lt;&gt;"",IF('3-定量盤查'!Z213&lt;&gt;"",'3-定量盤查'!Z213,0),""),"")</f>
        <v/>
      </c>
      <c r="X210" s="174"/>
      <c r="Y210" s="174"/>
      <c r="Z210" s="174"/>
      <c r="AA210" s="135">
        <f t="shared" si="77"/>
        <v>0</v>
      </c>
      <c r="AB210" s="139">
        <f t="shared" si="78"/>
        <v>0</v>
      </c>
      <c r="AC210" s="138" t="str">
        <f t="shared" si="84"/>
        <v/>
      </c>
      <c r="AD210" s="138" t="str">
        <f t="shared" si="85"/>
        <v/>
      </c>
      <c r="AE210" s="144" t="str">
        <f t="shared" si="82"/>
        <v/>
      </c>
      <c r="AF210" s="144" t="str">
        <f t="shared" si="83"/>
        <v/>
      </c>
      <c r="AG210" s="144" t="str">
        <f t="shared" si="79"/>
        <v/>
      </c>
      <c r="AH210" s="144" t="str">
        <f t="shared" si="80"/>
        <v/>
      </c>
      <c r="AI210" s="144" t="str">
        <f t="shared" si="81"/>
        <v/>
      </c>
    </row>
    <row r="211" spans="2:35" customFormat="1">
      <c r="B211" s="53" t="str">
        <f>IF('2-定性盤查'!A210&lt;&gt;"",'2-定性盤查'!A210,"")</f>
        <v/>
      </c>
      <c r="C211" s="53" t="str">
        <f>IF('2-定性盤查'!C210&lt;&gt;"",'2-定性盤查'!C210,"")</f>
        <v/>
      </c>
      <c r="D211" s="53" t="str">
        <f>IF('2-定性盤查'!D210&lt;&gt;"",'2-定性盤查'!D210,"")</f>
        <v/>
      </c>
      <c r="E211" s="174"/>
      <c r="F211" s="174"/>
      <c r="G211" s="174"/>
      <c r="H211" s="55" t="str">
        <f>IF('3-定量盤查'!I214&lt;&gt;"",'3-定量盤查'!I214,"")</f>
        <v/>
      </c>
      <c r="I211" s="134" t="str">
        <f>'3-定量盤查'!N215</f>
        <v/>
      </c>
      <c r="J211" s="174"/>
      <c r="K211" s="174"/>
      <c r="L211" s="174"/>
      <c r="M211" s="135">
        <f t="shared" si="73"/>
        <v>0</v>
      </c>
      <c r="N211" s="136">
        <f t="shared" si="74"/>
        <v>0</v>
      </c>
      <c r="O211" s="55" t="str">
        <f>IF('3-定量盤查'!O214&lt;&gt;"",'3-定量盤查'!O214,"")</f>
        <v/>
      </c>
      <c r="P211" s="137" t="str">
        <f>IF(E211&lt;&gt;"",IF(J211&lt;&gt;"",IF('3-定量盤查'!T214&lt;&gt;"",'3-定量盤查'!T214,0),""),"")</f>
        <v/>
      </c>
      <c r="Q211" s="174"/>
      <c r="R211" s="174"/>
      <c r="S211" s="174"/>
      <c r="T211" s="135">
        <f t="shared" si="75"/>
        <v>0</v>
      </c>
      <c r="U211" s="138">
        <f t="shared" si="76"/>
        <v>0</v>
      </c>
      <c r="V211" s="55" t="str">
        <f>IF('3-定量盤查'!U214&lt;&gt;"",'3-定量盤查'!U214,"")</f>
        <v/>
      </c>
      <c r="W211" s="137" t="str">
        <f>IF(E211&lt;&gt;"",IF(J211&lt;&gt;"",IF('3-定量盤查'!Z214&lt;&gt;"",'3-定量盤查'!Z214,0),""),"")</f>
        <v/>
      </c>
      <c r="X211" s="174"/>
      <c r="Y211" s="174"/>
      <c r="Z211" s="174"/>
      <c r="AA211" s="135">
        <f t="shared" si="77"/>
        <v>0</v>
      </c>
      <c r="AB211" s="139">
        <f t="shared" si="78"/>
        <v>0</v>
      </c>
      <c r="AC211" s="138" t="str">
        <f t="shared" si="84"/>
        <v/>
      </c>
      <c r="AD211" s="138" t="str">
        <f t="shared" si="85"/>
        <v/>
      </c>
      <c r="AE211" s="144" t="str">
        <f t="shared" si="82"/>
        <v/>
      </c>
      <c r="AF211" s="144" t="str">
        <f t="shared" si="83"/>
        <v/>
      </c>
      <c r="AG211" s="144" t="str">
        <f t="shared" si="79"/>
        <v/>
      </c>
      <c r="AH211" s="144" t="str">
        <f t="shared" si="80"/>
        <v/>
      </c>
      <c r="AI211" s="144" t="str">
        <f t="shared" si="81"/>
        <v/>
      </c>
    </row>
    <row r="212" spans="2:35" customFormat="1">
      <c r="B212" s="53" t="str">
        <f>IF('2-定性盤查'!A211&lt;&gt;"",'2-定性盤查'!A211,"")</f>
        <v/>
      </c>
      <c r="C212" s="53" t="str">
        <f>IF('2-定性盤查'!C211&lt;&gt;"",'2-定性盤查'!C211,"")</f>
        <v/>
      </c>
      <c r="D212" s="53" t="str">
        <f>IF('2-定性盤查'!D211&lt;&gt;"",'2-定性盤查'!D211,"")</f>
        <v/>
      </c>
      <c r="E212" s="174"/>
      <c r="F212" s="174"/>
      <c r="G212" s="174"/>
      <c r="H212" s="55" t="str">
        <f>IF('3-定量盤查'!I215&lt;&gt;"",'3-定量盤查'!I215,"")</f>
        <v/>
      </c>
      <c r="I212" s="134" t="str">
        <f>'3-定量盤查'!N216</f>
        <v/>
      </c>
      <c r="J212" s="174"/>
      <c r="K212" s="174"/>
      <c r="L212" s="174"/>
      <c r="M212" s="135">
        <f t="shared" si="73"/>
        <v>0</v>
      </c>
      <c r="N212" s="136">
        <f t="shared" si="74"/>
        <v>0</v>
      </c>
      <c r="O212" s="55" t="str">
        <f>IF('3-定量盤查'!O215&lt;&gt;"",'3-定量盤查'!O215,"")</f>
        <v/>
      </c>
      <c r="P212" s="137" t="str">
        <f>IF(E212&lt;&gt;"",IF(J212&lt;&gt;"",IF('3-定量盤查'!T215&lt;&gt;"",'3-定量盤查'!T215,0),""),"")</f>
        <v/>
      </c>
      <c r="Q212" s="174"/>
      <c r="R212" s="174"/>
      <c r="S212" s="174"/>
      <c r="T212" s="135">
        <f t="shared" si="75"/>
        <v>0</v>
      </c>
      <c r="U212" s="138">
        <f t="shared" si="76"/>
        <v>0</v>
      </c>
      <c r="V212" s="55" t="str">
        <f>IF('3-定量盤查'!U215&lt;&gt;"",'3-定量盤查'!U215,"")</f>
        <v/>
      </c>
      <c r="W212" s="137" t="str">
        <f>IF(E212&lt;&gt;"",IF(J212&lt;&gt;"",IF('3-定量盤查'!Z215&lt;&gt;"",'3-定量盤查'!Z215,0),""),"")</f>
        <v/>
      </c>
      <c r="X212" s="174"/>
      <c r="Y212" s="174"/>
      <c r="Z212" s="174"/>
      <c r="AA212" s="135">
        <f t="shared" si="77"/>
        <v>0</v>
      </c>
      <c r="AB212" s="139">
        <f t="shared" si="78"/>
        <v>0</v>
      </c>
      <c r="AC212" s="138" t="str">
        <f t="shared" si="84"/>
        <v/>
      </c>
      <c r="AD212" s="138" t="str">
        <f t="shared" si="85"/>
        <v/>
      </c>
      <c r="AE212" s="144" t="str">
        <f t="shared" si="82"/>
        <v/>
      </c>
      <c r="AF212" s="144" t="str">
        <f t="shared" si="83"/>
        <v/>
      </c>
      <c r="AG212" s="144" t="str">
        <f t="shared" si="79"/>
        <v/>
      </c>
      <c r="AH212" s="144" t="str">
        <f t="shared" si="80"/>
        <v/>
      </c>
      <c r="AI212" s="144" t="str">
        <f t="shared" si="81"/>
        <v/>
      </c>
    </row>
    <row r="213" spans="2:35" customFormat="1">
      <c r="B213" s="53" t="str">
        <f>IF('2-定性盤查'!A212&lt;&gt;"",'2-定性盤查'!A212,"")</f>
        <v/>
      </c>
      <c r="C213" s="53" t="str">
        <f>IF('2-定性盤查'!C212&lt;&gt;"",'2-定性盤查'!C212,"")</f>
        <v/>
      </c>
      <c r="D213" s="53" t="str">
        <f>IF('2-定性盤查'!D212&lt;&gt;"",'2-定性盤查'!D212,"")</f>
        <v/>
      </c>
      <c r="E213" s="174"/>
      <c r="F213" s="174"/>
      <c r="G213" s="174"/>
      <c r="H213" s="55" t="str">
        <f>IF('3-定量盤查'!I216&lt;&gt;"",'3-定量盤查'!I216,"")</f>
        <v/>
      </c>
      <c r="I213" s="134" t="str">
        <f>'3-定量盤查'!N217</f>
        <v/>
      </c>
      <c r="J213" s="174"/>
      <c r="K213" s="174"/>
      <c r="L213" s="174"/>
      <c r="M213" s="135">
        <f t="shared" si="73"/>
        <v>0</v>
      </c>
      <c r="N213" s="136">
        <f t="shared" si="74"/>
        <v>0</v>
      </c>
      <c r="O213" s="55" t="str">
        <f>IF('3-定量盤查'!O216&lt;&gt;"",'3-定量盤查'!O216,"")</f>
        <v/>
      </c>
      <c r="P213" s="137" t="str">
        <f>IF(E213&lt;&gt;"",IF(J213&lt;&gt;"",IF('3-定量盤查'!T216&lt;&gt;"",'3-定量盤查'!T216,0),""),"")</f>
        <v/>
      </c>
      <c r="Q213" s="174"/>
      <c r="R213" s="174"/>
      <c r="S213" s="174"/>
      <c r="T213" s="135">
        <f t="shared" si="75"/>
        <v>0</v>
      </c>
      <c r="U213" s="138">
        <f t="shared" si="76"/>
        <v>0</v>
      </c>
      <c r="V213" s="55" t="str">
        <f>IF('3-定量盤查'!U216&lt;&gt;"",'3-定量盤查'!U216,"")</f>
        <v/>
      </c>
      <c r="W213" s="137" t="str">
        <f>IF(E213&lt;&gt;"",IF(J213&lt;&gt;"",IF('3-定量盤查'!Z216&lt;&gt;"",'3-定量盤查'!Z216,0),""),"")</f>
        <v/>
      </c>
      <c r="X213" s="174"/>
      <c r="Y213" s="174"/>
      <c r="Z213" s="174"/>
      <c r="AA213" s="135">
        <f t="shared" si="77"/>
        <v>0</v>
      </c>
      <c r="AB213" s="139">
        <f t="shared" si="78"/>
        <v>0</v>
      </c>
      <c r="AC213" s="138" t="str">
        <f t="shared" si="84"/>
        <v/>
      </c>
      <c r="AD213" s="138" t="str">
        <f t="shared" si="85"/>
        <v/>
      </c>
      <c r="AE213" s="144" t="str">
        <f t="shared" si="82"/>
        <v/>
      </c>
      <c r="AF213" s="144" t="str">
        <f t="shared" si="83"/>
        <v/>
      </c>
      <c r="AG213" s="144" t="str">
        <f t="shared" si="79"/>
        <v/>
      </c>
      <c r="AH213" s="144" t="str">
        <f t="shared" si="80"/>
        <v/>
      </c>
      <c r="AI213" s="144" t="str">
        <f t="shared" si="81"/>
        <v/>
      </c>
    </row>
    <row r="214" spans="2:35" customFormat="1">
      <c r="B214" s="53" t="str">
        <f>IF('2-定性盤查'!A213&lt;&gt;"",'2-定性盤查'!A213,"")</f>
        <v/>
      </c>
      <c r="C214" s="53" t="str">
        <f>IF('2-定性盤查'!C213&lt;&gt;"",'2-定性盤查'!C213,"")</f>
        <v/>
      </c>
      <c r="D214" s="53" t="str">
        <f>IF('2-定性盤查'!D213&lt;&gt;"",'2-定性盤查'!D213,"")</f>
        <v/>
      </c>
      <c r="E214" s="174"/>
      <c r="F214" s="174"/>
      <c r="G214" s="174"/>
      <c r="H214" s="55" t="str">
        <f>IF('3-定量盤查'!I217&lt;&gt;"",'3-定量盤查'!I217,"")</f>
        <v/>
      </c>
      <c r="I214" s="134" t="str">
        <f>'3-定量盤查'!N218</f>
        <v/>
      </c>
      <c r="J214" s="174"/>
      <c r="K214" s="174"/>
      <c r="L214" s="174"/>
      <c r="M214" s="135">
        <f t="shared" si="73"/>
        <v>0</v>
      </c>
      <c r="N214" s="136">
        <f t="shared" si="74"/>
        <v>0</v>
      </c>
      <c r="O214" s="55" t="str">
        <f>IF('3-定量盤查'!O217&lt;&gt;"",'3-定量盤查'!O217,"")</f>
        <v/>
      </c>
      <c r="P214" s="137" t="str">
        <f>IF(E214&lt;&gt;"",IF(J214&lt;&gt;"",IF('3-定量盤查'!T217&lt;&gt;"",'3-定量盤查'!T217,0),""),"")</f>
        <v/>
      </c>
      <c r="Q214" s="174"/>
      <c r="R214" s="174"/>
      <c r="S214" s="174"/>
      <c r="T214" s="135">
        <f t="shared" si="75"/>
        <v>0</v>
      </c>
      <c r="U214" s="138">
        <f t="shared" si="76"/>
        <v>0</v>
      </c>
      <c r="V214" s="55" t="str">
        <f>IF('3-定量盤查'!U217&lt;&gt;"",'3-定量盤查'!U217,"")</f>
        <v/>
      </c>
      <c r="W214" s="137" t="str">
        <f>IF(E214&lt;&gt;"",IF(J214&lt;&gt;"",IF('3-定量盤查'!Z217&lt;&gt;"",'3-定量盤查'!Z217,0),""),"")</f>
        <v/>
      </c>
      <c r="X214" s="174"/>
      <c r="Y214" s="174"/>
      <c r="Z214" s="174"/>
      <c r="AA214" s="135">
        <f t="shared" si="77"/>
        <v>0</v>
      </c>
      <c r="AB214" s="139">
        <f t="shared" si="78"/>
        <v>0</v>
      </c>
      <c r="AC214" s="138" t="str">
        <f t="shared" si="84"/>
        <v/>
      </c>
      <c r="AD214" s="138" t="str">
        <f t="shared" si="85"/>
        <v/>
      </c>
      <c r="AE214" s="144" t="str">
        <f t="shared" si="82"/>
        <v/>
      </c>
      <c r="AF214" s="144" t="str">
        <f t="shared" si="83"/>
        <v/>
      </c>
      <c r="AG214" s="144" t="str">
        <f t="shared" si="79"/>
        <v/>
      </c>
      <c r="AH214" s="144" t="str">
        <f t="shared" si="80"/>
        <v/>
      </c>
      <c r="AI214" s="144" t="str">
        <f t="shared" si="81"/>
        <v/>
      </c>
    </row>
    <row r="215" spans="2:35" customFormat="1">
      <c r="B215" s="53" t="str">
        <f>IF('2-定性盤查'!A214&lt;&gt;"",'2-定性盤查'!A214,"")</f>
        <v/>
      </c>
      <c r="C215" s="53" t="str">
        <f>IF('2-定性盤查'!C214&lt;&gt;"",'2-定性盤查'!C214,"")</f>
        <v/>
      </c>
      <c r="D215" s="53" t="str">
        <f>IF('2-定性盤查'!D214&lt;&gt;"",'2-定性盤查'!D214,"")</f>
        <v/>
      </c>
      <c r="E215" s="174"/>
      <c r="F215" s="174"/>
      <c r="G215" s="174"/>
      <c r="H215" s="55" t="str">
        <f>IF('3-定量盤查'!I218&lt;&gt;"",'3-定量盤查'!I218,"")</f>
        <v/>
      </c>
      <c r="I215" s="134" t="str">
        <f>'3-定量盤查'!N219</f>
        <v/>
      </c>
      <c r="J215" s="174"/>
      <c r="K215" s="174"/>
      <c r="L215" s="174"/>
      <c r="M215" s="135">
        <f t="shared" si="73"/>
        <v>0</v>
      </c>
      <c r="N215" s="136">
        <f t="shared" si="74"/>
        <v>0</v>
      </c>
      <c r="O215" s="55" t="str">
        <f>IF('3-定量盤查'!O218&lt;&gt;"",'3-定量盤查'!O218,"")</f>
        <v/>
      </c>
      <c r="P215" s="137" t="str">
        <f>IF(E215&lt;&gt;"",IF(J215&lt;&gt;"",IF('3-定量盤查'!T218&lt;&gt;"",'3-定量盤查'!T218,0),""),"")</f>
        <v/>
      </c>
      <c r="Q215" s="174"/>
      <c r="R215" s="174"/>
      <c r="S215" s="174"/>
      <c r="T215" s="135">
        <f t="shared" si="75"/>
        <v>0</v>
      </c>
      <c r="U215" s="138">
        <f t="shared" si="76"/>
        <v>0</v>
      </c>
      <c r="V215" s="55" t="str">
        <f>IF('3-定量盤查'!U218&lt;&gt;"",'3-定量盤查'!U218,"")</f>
        <v/>
      </c>
      <c r="W215" s="137" t="str">
        <f>IF(E215&lt;&gt;"",IF(J215&lt;&gt;"",IF('3-定量盤查'!Z218&lt;&gt;"",'3-定量盤查'!Z218,0),""),"")</f>
        <v/>
      </c>
      <c r="X215" s="174"/>
      <c r="Y215" s="174"/>
      <c r="Z215" s="174"/>
      <c r="AA215" s="135">
        <f t="shared" si="77"/>
        <v>0</v>
      </c>
      <c r="AB215" s="139">
        <f t="shared" si="78"/>
        <v>0</v>
      </c>
      <c r="AC215" s="138" t="str">
        <f t="shared" si="84"/>
        <v/>
      </c>
      <c r="AD215" s="138" t="str">
        <f t="shared" si="85"/>
        <v/>
      </c>
      <c r="AE215" s="144" t="str">
        <f t="shared" si="82"/>
        <v/>
      </c>
      <c r="AF215" s="144" t="str">
        <f t="shared" si="83"/>
        <v/>
      </c>
      <c r="AG215" s="144" t="str">
        <f t="shared" si="79"/>
        <v/>
      </c>
      <c r="AH215" s="144" t="str">
        <f t="shared" si="80"/>
        <v/>
      </c>
      <c r="AI215" s="144" t="str">
        <f t="shared" si="81"/>
        <v/>
      </c>
    </row>
    <row r="216" spans="2:35" customFormat="1">
      <c r="B216" s="53" t="str">
        <f>IF('2-定性盤查'!A215&lt;&gt;"",'2-定性盤查'!A215,"")</f>
        <v/>
      </c>
      <c r="C216" s="53" t="str">
        <f>IF('2-定性盤查'!C215&lt;&gt;"",'2-定性盤查'!C215,"")</f>
        <v/>
      </c>
      <c r="D216" s="53" t="str">
        <f>IF('2-定性盤查'!D215&lt;&gt;"",'2-定性盤查'!D215,"")</f>
        <v/>
      </c>
      <c r="E216" s="174"/>
      <c r="F216" s="174"/>
      <c r="G216" s="174"/>
      <c r="H216" s="55" t="str">
        <f>IF('3-定量盤查'!I219&lt;&gt;"",'3-定量盤查'!I219,"")</f>
        <v/>
      </c>
      <c r="I216" s="134" t="str">
        <f>'3-定量盤查'!N220</f>
        <v/>
      </c>
      <c r="J216" s="174"/>
      <c r="K216" s="174"/>
      <c r="L216" s="174"/>
      <c r="M216" s="135">
        <f t="shared" si="73"/>
        <v>0</v>
      </c>
      <c r="N216" s="136">
        <f t="shared" si="74"/>
        <v>0</v>
      </c>
      <c r="O216" s="55" t="str">
        <f>IF('3-定量盤查'!O219&lt;&gt;"",'3-定量盤查'!O219,"")</f>
        <v/>
      </c>
      <c r="P216" s="137" t="str">
        <f>IF(E216&lt;&gt;"",IF(J216&lt;&gt;"",IF('3-定量盤查'!T219&lt;&gt;"",'3-定量盤查'!T219,0),""),"")</f>
        <v/>
      </c>
      <c r="Q216" s="174"/>
      <c r="R216" s="174"/>
      <c r="S216" s="174"/>
      <c r="T216" s="135">
        <f t="shared" si="75"/>
        <v>0</v>
      </c>
      <c r="U216" s="138">
        <f t="shared" si="76"/>
        <v>0</v>
      </c>
      <c r="V216" s="55" t="str">
        <f>IF('3-定量盤查'!U219&lt;&gt;"",'3-定量盤查'!U219,"")</f>
        <v/>
      </c>
      <c r="W216" s="137" t="str">
        <f>IF(E216&lt;&gt;"",IF(J216&lt;&gt;"",IF('3-定量盤查'!Z219&lt;&gt;"",'3-定量盤查'!Z219,0),""),"")</f>
        <v/>
      </c>
      <c r="X216" s="174"/>
      <c r="Y216" s="174"/>
      <c r="Z216" s="174"/>
      <c r="AA216" s="135">
        <f t="shared" si="77"/>
        <v>0</v>
      </c>
      <c r="AB216" s="139">
        <f t="shared" si="78"/>
        <v>0</v>
      </c>
      <c r="AC216" s="138" t="str">
        <f t="shared" si="84"/>
        <v/>
      </c>
      <c r="AD216" s="138" t="str">
        <f t="shared" si="85"/>
        <v/>
      </c>
      <c r="AE216" s="144" t="str">
        <f t="shared" si="82"/>
        <v/>
      </c>
      <c r="AF216" s="144" t="str">
        <f t="shared" si="83"/>
        <v/>
      </c>
      <c r="AG216" s="144" t="str">
        <f t="shared" si="79"/>
        <v/>
      </c>
      <c r="AH216" s="144" t="str">
        <f t="shared" si="80"/>
        <v/>
      </c>
      <c r="AI216" s="144" t="str">
        <f t="shared" si="81"/>
        <v/>
      </c>
    </row>
    <row r="217" spans="2:35" customFormat="1">
      <c r="B217" s="53" t="str">
        <f>IF('2-定性盤查'!A216&lt;&gt;"",'2-定性盤查'!A216,"")</f>
        <v/>
      </c>
      <c r="C217" s="53" t="str">
        <f>IF('2-定性盤查'!C216&lt;&gt;"",'2-定性盤查'!C216,"")</f>
        <v/>
      </c>
      <c r="D217" s="53" t="str">
        <f>IF('2-定性盤查'!D216&lt;&gt;"",'2-定性盤查'!D216,"")</f>
        <v/>
      </c>
      <c r="E217" s="174"/>
      <c r="F217" s="174"/>
      <c r="G217" s="174"/>
      <c r="H217" s="55" t="str">
        <f>IF('3-定量盤查'!I220&lt;&gt;"",'3-定量盤查'!I220,"")</f>
        <v/>
      </c>
      <c r="I217" s="134" t="str">
        <f>'3-定量盤查'!N221</f>
        <v/>
      </c>
      <c r="J217" s="174"/>
      <c r="K217" s="174"/>
      <c r="L217" s="174"/>
      <c r="M217" s="135">
        <f t="shared" si="73"/>
        <v>0</v>
      </c>
      <c r="N217" s="136">
        <f t="shared" si="74"/>
        <v>0</v>
      </c>
      <c r="O217" s="55" t="str">
        <f>IF('3-定量盤查'!O220&lt;&gt;"",'3-定量盤查'!O220,"")</f>
        <v/>
      </c>
      <c r="P217" s="137" t="str">
        <f>IF(E217&lt;&gt;"",IF(J217&lt;&gt;"",IF('3-定量盤查'!T220&lt;&gt;"",'3-定量盤查'!T220,0),""),"")</f>
        <v/>
      </c>
      <c r="Q217" s="174"/>
      <c r="R217" s="174"/>
      <c r="S217" s="174"/>
      <c r="T217" s="135">
        <f t="shared" si="75"/>
        <v>0</v>
      </c>
      <c r="U217" s="138">
        <f t="shared" si="76"/>
        <v>0</v>
      </c>
      <c r="V217" s="55" t="str">
        <f>IF('3-定量盤查'!U220&lt;&gt;"",'3-定量盤查'!U220,"")</f>
        <v/>
      </c>
      <c r="W217" s="137" t="str">
        <f>IF(E217&lt;&gt;"",IF(J217&lt;&gt;"",IF('3-定量盤查'!Z220&lt;&gt;"",'3-定量盤查'!Z220,0),""),"")</f>
        <v/>
      </c>
      <c r="X217" s="174"/>
      <c r="Y217" s="174"/>
      <c r="Z217" s="174"/>
      <c r="AA217" s="135">
        <f t="shared" si="77"/>
        <v>0</v>
      </c>
      <c r="AB217" s="139">
        <f t="shared" si="78"/>
        <v>0</v>
      </c>
      <c r="AC217" s="138" t="str">
        <f t="shared" si="84"/>
        <v/>
      </c>
      <c r="AD217" s="138" t="str">
        <f t="shared" si="85"/>
        <v/>
      </c>
      <c r="AE217" s="144" t="str">
        <f t="shared" si="82"/>
        <v/>
      </c>
      <c r="AF217" s="144" t="str">
        <f t="shared" si="83"/>
        <v/>
      </c>
      <c r="AG217" s="144" t="str">
        <f t="shared" si="79"/>
        <v/>
      </c>
      <c r="AH217" s="144" t="str">
        <f t="shared" si="80"/>
        <v/>
      </c>
      <c r="AI217" s="144" t="str">
        <f t="shared" si="81"/>
        <v/>
      </c>
    </row>
    <row r="218" spans="2:35" customFormat="1">
      <c r="B218" s="53" t="str">
        <f>IF('2-定性盤查'!A217&lt;&gt;"",'2-定性盤查'!A217,"")</f>
        <v/>
      </c>
      <c r="C218" s="53" t="str">
        <f>IF('2-定性盤查'!C217&lt;&gt;"",'2-定性盤查'!C217,"")</f>
        <v/>
      </c>
      <c r="D218" s="53" t="str">
        <f>IF('2-定性盤查'!D217&lt;&gt;"",'2-定性盤查'!D217,"")</f>
        <v/>
      </c>
      <c r="E218" s="174"/>
      <c r="F218" s="174"/>
      <c r="G218" s="174"/>
      <c r="H218" s="55" t="str">
        <f>IF('3-定量盤查'!I221&lt;&gt;"",'3-定量盤查'!I221,"")</f>
        <v/>
      </c>
      <c r="I218" s="134" t="str">
        <f>'3-定量盤查'!N222</f>
        <v/>
      </c>
      <c r="J218" s="174"/>
      <c r="K218" s="174"/>
      <c r="L218" s="174"/>
      <c r="M218" s="135">
        <f t="shared" si="73"/>
        <v>0</v>
      </c>
      <c r="N218" s="136">
        <f t="shared" si="74"/>
        <v>0</v>
      </c>
      <c r="O218" s="55" t="str">
        <f>IF('3-定量盤查'!O221&lt;&gt;"",'3-定量盤查'!O221,"")</f>
        <v/>
      </c>
      <c r="P218" s="137" t="str">
        <f>IF(E218&lt;&gt;"",IF(J218&lt;&gt;"",IF('3-定量盤查'!T221&lt;&gt;"",'3-定量盤查'!T221,0),""),"")</f>
        <v/>
      </c>
      <c r="Q218" s="174"/>
      <c r="R218" s="174"/>
      <c r="S218" s="174"/>
      <c r="T218" s="135">
        <f t="shared" si="75"/>
        <v>0</v>
      </c>
      <c r="U218" s="138">
        <f t="shared" si="76"/>
        <v>0</v>
      </c>
      <c r="V218" s="55" t="str">
        <f>IF('3-定量盤查'!U221&lt;&gt;"",'3-定量盤查'!U221,"")</f>
        <v/>
      </c>
      <c r="W218" s="137" t="str">
        <f>IF(E218&lt;&gt;"",IF(J218&lt;&gt;"",IF('3-定量盤查'!Z221&lt;&gt;"",'3-定量盤查'!Z221,0),""),"")</f>
        <v/>
      </c>
      <c r="X218" s="174"/>
      <c r="Y218" s="174"/>
      <c r="Z218" s="174"/>
      <c r="AA218" s="135">
        <f t="shared" si="77"/>
        <v>0</v>
      </c>
      <c r="AB218" s="139">
        <f t="shared" si="78"/>
        <v>0</v>
      </c>
      <c r="AC218" s="138" t="str">
        <f t="shared" si="84"/>
        <v/>
      </c>
      <c r="AD218" s="138" t="str">
        <f t="shared" si="85"/>
        <v/>
      </c>
      <c r="AE218" s="144" t="str">
        <f t="shared" si="82"/>
        <v/>
      </c>
      <c r="AF218" s="144" t="str">
        <f t="shared" si="83"/>
        <v/>
      </c>
      <c r="AG218" s="144" t="str">
        <f t="shared" si="79"/>
        <v/>
      </c>
      <c r="AH218" s="144" t="str">
        <f t="shared" si="80"/>
        <v/>
      </c>
      <c r="AI218" s="144" t="str">
        <f t="shared" si="81"/>
        <v/>
      </c>
    </row>
    <row r="219" spans="2:35" customFormat="1">
      <c r="B219" s="53" t="str">
        <f>IF('2-定性盤查'!A218&lt;&gt;"",'2-定性盤查'!A218,"")</f>
        <v/>
      </c>
      <c r="C219" s="53" t="str">
        <f>IF('2-定性盤查'!C218&lt;&gt;"",'2-定性盤查'!C218,"")</f>
        <v/>
      </c>
      <c r="D219" s="53" t="str">
        <f>IF('2-定性盤查'!D218&lt;&gt;"",'2-定性盤查'!D218,"")</f>
        <v/>
      </c>
      <c r="E219" s="174"/>
      <c r="F219" s="174"/>
      <c r="G219" s="174"/>
      <c r="H219" s="55" t="str">
        <f>IF('3-定量盤查'!I222&lt;&gt;"",'3-定量盤查'!I222,"")</f>
        <v/>
      </c>
      <c r="I219" s="134" t="str">
        <f>'3-定量盤查'!N223</f>
        <v/>
      </c>
      <c r="J219" s="174"/>
      <c r="K219" s="174"/>
      <c r="L219" s="174"/>
      <c r="M219" s="135">
        <f t="shared" si="73"/>
        <v>0</v>
      </c>
      <c r="N219" s="136">
        <f t="shared" si="74"/>
        <v>0</v>
      </c>
      <c r="O219" s="55" t="str">
        <f>IF('3-定量盤查'!O222&lt;&gt;"",'3-定量盤查'!O222,"")</f>
        <v/>
      </c>
      <c r="P219" s="137" t="str">
        <f>IF(E219&lt;&gt;"",IF(J219&lt;&gt;"",IF('3-定量盤查'!T222&lt;&gt;"",'3-定量盤查'!T222,0),""),"")</f>
        <v/>
      </c>
      <c r="Q219" s="174"/>
      <c r="R219" s="174"/>
      <c r="S219" s="174"/>
      <c r="T219" s="135">
        <f t="shared" si="75"/>
        <v>0</v>
      </c>
      <c r="U219" s="138">
        <f t="shared" si="76"/>
        <v>0</v>
      </c>
      <c r="V219" s="55" t="str">
        <f>IF('3-定量盤查'!U222&lt;&gt;"",'3-定量盤查'!U222,"")</f>
        <v/>
      </c>
      <c r="W219" s="137" t="str">
        <f>IF(E219&lt;&gt;"",IF(J219&lt;&gt;"",IF('3-定量盤查'!Z222&lt;&gt;"",'3-定量盤查'!Z222,0),""),"")</f>
        <v/>
      </c>
      <c r="X219" s="174"/>
      <c r="Y219" s="174"/>
      <c r="Z219" s="174"/>
      <c r="AA219" s="135">
        <f t="shared" si="77"/>
        <v>0</v>
      </c>
      <c r="AB219" s="139">
        <f t="shared" si="78"/>
        <v>0</v>
      </c>
      <c r="AC219" s="138" t="str">
        <f t="shared" si="84"/>
        <v/>
      </c>
      <c r="AD219" s="138" t="str">
        <f t="shared" si="85"/>
        <v/>
      </c>
      <c r="AE219" s="144" t="str">
        <f t="shared" si="82"/>
        <v/>
      </c>
      <c r="AF219" s="144" t="str">
        <f t="shared" si="83"/>
        <v/>
      </c>
      <c r="AG219" s="144" t="str">
        <f t="shared" si="79"/>
        <v/>
      </c>
      <c r="AH219" s="144" t="str">
        <f t="shared" si="80"/>
        <v/>
      </c>
      <c r="AI219" s="144" t="str">
        <f t="shared" si="81"/>
        <v/>
      </c>
    </row>
    <row r="220" spans="2:35" customFormat="1">
      <c r="B220" s="53" t="str">
        <f>IF('2-定性盤查'!A219&lt;&gt;"",'2-定性盤查'!A219,"")</f>
        <v/>
      </c>
      <c r="C220" s="53" t="str">
        <f>IF('2-定性盤查'!C219&lt;&gt;"",'2-定性盤查'!C219,"")</f>
        <v/>
      </c>
      <c r="D220" s="53" t="str">
        <f>IF('2-定性盤查'!D219&lt;&gt;"",'2-定性盤查'!D219,"")</f>
        <v/>
      </c>
      <c r="E220" s="174"/>
      <c r="F220" s="174"/>
      <c r="G220" s="174"/>
      <c r="H220" s="55" t="str">
        <f>IF('3-定量盤查'!I223&lt;&gt;"",'3-定量盤查'!I223,"")</f>
        <v/>
      </c>
      <c r="I220" s="134" t="str">
        <f>'3-定量盤查'!N224</f>
        <v/>
      </c>
      <c r="J220" s="174"/>
      <c r="K220" s="174"/>
      <c r="L220" s="174"/>
      <c r="M220" s="135">
        <f t="shared" si="73"/>
        <v>0</v>
      </c>
      <c r="N220" s="136">
        <f t="shared" si="74"/>
        <v>0</v>
      </c>
      <c r="O220" s="55" t="str">
        <f>IF('3-定量盤查'!O223&lt;&gt;"",'3-定量盤查'!O223,"")</f>
        <v/>
      </c>
      <c r="P220" s="137" t="str">
        <f>IF(E220&lt;&gt;"",IF(J220&lt;&gt;"",IF('3-定量盤查'!T223&lt;&gt;"",'3-定量盤查'!T223,0),""),"")</f>
        <v/>
      </c>
      <c r="Q220" s="174"/>
      <c r="R220" s="174"/>
      <c r="S220" s="174"/>
      <c r="T220" s="135">
        <f t="shared" si="75"/>
        <v>0</v>
      </c>
      <c r="U220" s="138">
        <f t="shared" si="76"/>
        <v>0</v>
      </c>
      <c r="V220" s="55" t="str">
        <f>IF('3-定量盤查'!U223&lt;&gt;"",'3-定量盤查'!U223,"")</f>
        <v/>
      </c>
      <c r="W220" s="137" t="str">
        <f>IF(E220&lt;&gt;"",IF(J220&lt;&gt;"",IF('3-定量盤查'!Z223&lt;&gt;"",'3-定量盤查'!Z223,0),""),"")</f>
        <v/>
      </c>
      <c r="X220" s="174"/>
      <c r="Y220" s="174"/>
      <c r="Z220" s="174"/>
      <c r="AA220" s="135">
        <f t="shared" si="77"/>
        <v>0</v>
      </c>
      <c r="AB220" s="139">
        <f t="shared" si="78"/>
        <v>0</v>
      </c>
      <c r="AC220" s="138" t="str">
        <f t="shared" si="84"/>
        <v/>
      </c>
      <c r="AD220" s="138" t="str">
        <f t="shared" si="85"/>
        <v/>
      </c>
      <c r="AE220" s="144" t="str">
        <f t="shared" si="82"/>
        <v/>
      </c>
      <c r="AF220" s="144" t="str">
        <f t="shared" si="83"/>
        <v/>
      </c>
      <c r="AG220" s="144" t="str">
        <f t="shared" si="79"/>
        <v/>
      </c>
      <c r="AH220" s="144" t="str">
        <f t="shared" si="80"/>
        <v/>
      </c>
      <c r="AI220" s="144" t="str">
        <f t="shared" si="81"/>
        <v/>
      </c>
    </row>
    <row r="221" spans="2:35" customFormat="1">
      <c r="B221" s="53" t="str">
        <f>IF('2-定性盤查'!A220&lt;&gt;"",'2-定性盤查'!A220,"")</f>
        <v/>
      </c>
      <c r="C221" s="53" t="str">
        <f>IF('2-定性盤查'!C220&lt;&gt;"",'2-定性盤查'!C220,"")</f>
        <v/>
      </c>
      <c r="D221" s="53" t="str">
        <f>IF('2-定性盤查'!D220&lt;&gt;"",'2-定性盤查'!D220,"")</f>
        <v/>
      </c>
      <c r="E221" s="174"/>
      <c r="F221" s="174"/>
      <c r="G221" s="174"/>
      <c r="H221" s="55" t="str">
        <f>IF('3-定量盤查'!I224&lt;&gt;"",'3-定量盤查'!I224,"")</f>
        <v/>
      </c>
      <c r="I221" s="134" t="str">
        <f>'3-定量盤查'!N225</f>
        <v/>
      </c>
      <c r="J221" s="174"/>
      <c r="K221" s="174"/>
      <c r="L221" s="174"/>
      <c r="M221" s="135">
        <f t="shared" si="73"/>
        <v>0</v>
      </c>
      <c r="N221" s="136">
        <f t="shared" si="74"/>
        <v>0</v>
      </c>
      <c r="O221" s="55" t="str">
        <f>IF('3-定量盤查'!O224&lt;&gt;"",'3-定量盤查'!O224,"")</f>
        <v/>
      </c>
      <c r="P221" s="137" t="str">
        <f>IF(E221&lt;&gt;"",IF(J221&lt;&gt;"",IF('3-定量盤查'!T224&lt;&gt;"",'3-定量盤查'!T224,0),""),"")</f>
        <v/>
      </c>
      <c r="Q221" s="174"/>
      <c r="R221" s="174"/>
      <c r="S221" s="174"/>
      <c r="T221" s="135">
        <f t="shared" si="75"/>
        <v>0</v>
      </c>
      <c r="U221" s="138">
        <f t="shared" si="76"/>
        <v>0</v>
      </c>
      <c r="V221" s="55" t="str">
        <f>IF('3-定量盤查'!U224&lt;&gt;"",'3-定量盤查'!U224,"")</f>
        <v/>
      </c>
      <c r="W221" s="137" t="str">
        <f>IF(E221&lt;&gt;"",IF(J221&lt;&gt;"",IF('3-定量盤查'!Z224&lt;&gt;"",'3-定量盤查'!Z224,0),""),"")</f>
        <v/>
      </c>
      <c r="X221" s="174"/>
      <c r="Y221" s="174"/>
      <c r="Z221" s="174"/>
      <c r="AA221" s="135">
        <f t="shared" si="77"/>
        <v>0</v>
      </c>
      <c r="AB221" s="139">
        <f t="shared" si="78"/>
        <v>0</v>
      </c>
      <c r="AC221" s="138" t="str">
        <f t="shared" si="84"/>
        <v/>
      </c>
      <c r="AD221" s="138" t="str">
        <f t="shared" si="85"/>
        <v/>
      </c>
      <c r="AE221" s="144" t="str">
        <f t="shared" si="82"/>
        <v/>
      </c>
      <c r="AF221" s="144" t="str">
        <f t="shared" si="83"/>
        <v/>
      </c>
      <c r="AG221" s="144" t="str">
        <f t="shared" si="79"/>
        <v/>
      </c>
      <c r="AH221" s="144" t="str">
        <f t="shared" si="80"/>
        <v/>
      </c>
      <c r="AI221" s="144" t="str">
        <f t="shared" si="81"/>
        <v/>
      </c>
    </row>
    <row r="222" spans="2:35" customFormat="1">
      <c r="B222" s="53" t="str">
        <f>IF('2-定性盤查'!A221&lt;&gt;"",'2-定性盤查'!A221,"")</f>
        <v/>
      </c>
      <c r="C222" s="53" t="str">
        <f>IF('2-定性盤查'!C221&lt;&gt;"",'2-定性盤查'!C221,"")</f>
        <v/>
      </c>
      <c r="D222" s="53" t="str">
        <f>IF('2-定性盤查'!D221&lt;&gt;"",'2-定性盤查'!D221,"")</f>
        <v/>
      </c>
      <c r="E222" s="174"/>
      <c r="F222" s="174"/>
      <c r="G222" s="174"/>
      <c r="H222" s="55" t="str">
        <f>IF('3-定量盤查'!I225&lt;&gt;"",'3-定量盤查'!I225,"")</f>
        <v/>
      </c>
      <c r="I222" s="134" t="str">
        <f>'3-定量盤查'!N226</f>
        <v/>
      </c>
      <c r="J222" s="174"/>
      <c r="K222" s="174"/>
      <c r="L222" s="174"/>
      <c r="M222" s="135">
        <f t="shared" si="73"/>
        <v>0</v>
      </c>
      <c r="N222" s="136">
        <f t="shared" si="74"/>
        <v>0</v>
      </c>
      <c r="O222" s="55" t="str">
        <f>IF('3-定量盤查'!O225&lt;&gt;"",'3-定量盤查'!O225,"")</f>
        <v/>
      </c>
      <c r="P222" s="137" t="str">
        <f>IF(E222&lt;&gt;"",IF(J222&lt;&gt;"",IF('3-定量盤查'!T225&lt;&gt;"",'3-定量盤查'!T225,0),""),"")</f>
        <v/>
      </c>
      <c r="Q222" s="174"/>
      <c r="R222" s="174"/>
      <c r="S222" s="174"/>
      <c r="T222" s="135">
        <f t="shared" si="75"/>
        <v>0</v>
      </c>
      <c r="U222" s="138">
        <f t="shared" si="76"/>
        <v>0</v>
      </c>
      <c r="V222" s="55" t="str">
        <f>IF('3-定量盤查'!U225&lt;&gt;"",'3-定量盤查'!U225,"")</f>
        <v/>
      </c>
      <c r="W222" s="137" t="str">
        <f>IF(E222&lt;&gt;"",IF(J222&lt;&gt;"",IF('3-定量盤查'!Z225&lt;&gt;"",'3-定量盤查'!Z225,0),""),"")</f>
        <v/>
      </c>
      <c r="X222" s="174"/>
      <c r="Y222" s="174"/>
      <c r="Z222" s="174"/>
      <c r="AA222" s="135">
        <f t="shared" si="77"/>
        <v>0</v>
      </c>
      <c r="AB222" s="139">
        <f t="shared" si="78"/>
        <v>0</v>
      </c>
      <c r="AC222" s="138" t="str">
        <f t="shared" si="84"/>
        <v/>
      </c>
      <c r="AD222" s="138" t="str">
        <f t="shared" si="85"/>
        <v/>
      </c>
      <c r="AE222" s="144" t="str">
        <f t="shared" si="82"/>
        <v/>
      </c>
      <c r="AF222" s="144" t="str">
        <f t="shared" si="83"/>
        <v/>
      </c>
      <c r="AG222" s="144" t="str">
        <f t="shared" si="79"/>
        <v/>
      </c>
      <c r="AH222" s="144" t="str">
        <f t="shared" si="80"/>
        <v/>
      </c>
      <c r="AI222" s="144" t="str">
        <f t="shared" si="81"/>
        <v/>
      </c>
    </row>
    <row r="223" spans="2:35" customFormat="1">
      <c r="B223" s="53" t="str">
        <f>IF('2-定性盤查'!A222&lt;&gt;"",'2-定性盤查'!A222,"")</f>
        <v/>
      </c>
      <c r="C223" s="53" t="str">
        <f>IF('2-定性盤查'!C222&lt;&gt;"",'2-定性盤查'!C222,"")</f>
        <v/>
      </c>
      <c r="D223" s="53" t="str">
        <f>IF('2-定性盤查'!D222&lt;&gt;"",'2-定性盤查'!D222,"")</f>
        <v/>
      </c>
      <c r="E223" s="174"/>
      <c r="F223" s="174"/>
      <c r="G223" s="174"/>
      <c r="H223" s="55" t="str">
        <f>IF('3-定量盤查'!I226&lt;&gt;"",'3-定量盤查'!I226,"")</f>
        <v/>
      </c>
      <c r="I223" s="134" t="str">
        <f>'3-定量盤查'!N227</f>
        <v/>
      </c>
      <c r="J223" s="174"/>
      <c r="K223" s="174"/>
      <c r="L223" s="174"/>
      <c r="M223" s="135">
        <f t="shared" si="73"/>
        <v>0</v>
      </c>
      <c r="N223" s="136">
        <f t="shared" si="74"/>
        <v>0</v>
      </c>
      <c r="O223" s="55" t="str">
        <f>IF('3-定量盤查'!O226&lt;&gt;"",'3-定量盤查'!O226,"")</f>
        <v/>
      </c>
      <c r="P223" s="137" t="str">
        <f>IF(E223&lt;&gt;"",IF(J223&lt;&gt;"",IF('3-定量盤查'!T226&lt;&gt;"",'3-定量盤查'!T226,0),""),"")</f>
        <v/>
      </c>
      <c r="Q223" s="174"/>
      <c r="R223" s="174"/>
      <c r="S223" s="174"/>
      <c r="T223" s="135">
        <f t="shared" si="75"/>
        <v>0</v>
      </c>
      <c r="U223" s="138">
        <f t="shared" si="76"/>
        <v>0</v>
      </c>
      <c r="V223" s="55" t="str">
        <f>IF('3-定量盤查'!U226&lt;&gt;"",'3-定量盤查'!U226,"")</f>
        <v/>
      </c>
      <c r="W223" s="137" t="str">
        <f>IF(E223&lt;&gt;"",IF(J223&lt;&gt;"",IF('3-定量盤查'!Z226&lt;&gt;"",'3-定量盤查'!Z226,0),""),"")</f>
        <v/>
      </c>
      <c r="X223" s="174"/>
      <c r="Y223" s="174"/>
      <c r="Z223" s="174"/>
      <c r="AA223" s="135">
        <f t="shared" si="77"/>
        <v>0</v>
      </c>
      <c r="AB223" s="139">
        <f t="shared" si="78"/>
        <v>0</v>
      </c>
      <c r="AC223" s="138" t="str">
        <f t="shared" si="84"/>
        <v/>
      </c>
      <c r="AD223" s="138" t="str">
        <f t="shared" si="85"/>
        <v/>
      </c>
      <c r="AE223" s="144" t="str">
        <f t="shared" si="82"/>
        <v/>
      </c>
      <c r="AF223" s="144" t="str">
        <f t="shared" si="83"/>
        <v/>
      </c>
      <c r="AG223" s="144" t="str">
        <f t="shared" si="79"/>
        <v/>
      </c>
      <c r="AH223" s="144" t="str">
        <f t="shared" si="80"/>
        <v/>
      </c>
      <c r="AI223" s="144" t="str">
        <f t="shared" si="81"/>
        <v/>
      </c>
    </row>
    <row r="224" spans="2:35" customFormat="1">
      <c r="B224" s="53" t="str">
        <f>IF('2-定性盤查'!A223&lt;&gt;"",'2-定性盤查'!A223,"")</f>
        <v/>
      </c>
      <c r="C224" s="53" t="str">
        <f>IF('2-定性盤查'!C223&lt;&gt;"",'2-定性盤查'!C223,"")</f>
        <v/>
      </c>
      <c r="D224" s="53" t="str">
        <f>IF('2-定性盤查'!D223&lt;&gt;"",'2-定性盤查'!D223,"")</f>
        <v/>
      </c>
      <c r="E224" s="174"/>
      <c r="F224" s="174"/>
      <c r="G224" s="174"/>
      <c r="H224" s="55" t="str">
        <f>IF('3-定量盤查'!I227&lt;&gt;"",'3-定量盤查'!I227,"")</f>
        <v/>
      </c>
      <c r="I224" s="134" t="str">
        <f>'3-定量盤查'!N228</f>
        <v/>
      </c>
      <c r="J224" s="174"/>
      <c r="K224" s="174"/>
      <c r="L224" s="174"/>
      <c r="M224" s="135">
        <f t="shared" si="73"/>
        <v>0</v>
      </c>
      <c r="N224" s="136">
        <f t="shared" si="74"/>
        <v>0</v>
      </c>
      <c r="O224" s="55" t="str">
        <f>IF('3-定量盤查'!O227&lt;&gt;"",'3-定量盤查'!O227,"")</f>
        <v/>
      </c>
      <c r="P224" s="137" t="str">
        <f>IF(E224&lt;&gt;"",IF(J224&lt;&gt;"",IF('3-定量盤查'!T227&lt;&gt;"",'3-定量盤查'!T227,0),""),"")</f>
        <v/>
      </c>
      <c r="Q224" s="174"/>
      <c r="R224" s="174"/>
      <c r="S224" s="174"/>
      <c r="T224" s="135">
        <f t="shared" si="75"/>
        <v>0</v>
      </c>
      <c r="U224" s="138">
        <f t="shared" si="76"/>
        <v>0</v>
      </c>
      <c r="V224" s="55" t="str">
        <f>IF('3-定量盤查'!U227&lt;&gt;"",'3-定量盤查'!U227,"")</f>
        <v/>
      </c>
      <c r="W224" s="137" t="str">
        <f>IF(E224&lt;&gt;"",IF(J224&lt;&gt;"",IF('3-定量盤查'!Z227&lt;&gt;"",'3-定量盤查'!Z227,0),""),"")</f>
        <v/>
      </c>
      <c r="X224" s="174"/>
      <c r="Y224" s="174"/>
      <c r="Z224" s="174"/>
      <c r="AA224" s="135">
        <f t="shared" si="77"/>
        <v>0</v>
      </c>
      <c r="AB224" s="139">
        <f t="shared" si="78"/>
        <v>0</v>
      </c>
      <c r="AC224" s="138" t="str">
        <f t="shared" si="84"/>
        <v/>
      </c>
      <c r="AD224" s="138" t="str">
        <f t="shared" si="85"/>
        <v/>
      </c>
      <c r="AE224" s="144" t="str">
        <f t="shared" si="82"/>
        <v/>
      </c>
      <c r="AF224" s="144" t="str">
        <f t="shared" si="83"/>
        <v/>
      </c>
      <c r="AG224" s="144" t="str">
        <f t="shared" si="79"/>
        <v/>
      </c>
      <c r="AH224" s="144" t="str">
        <f t="shared" si="80"/>
        <v/>
      </c>
      <c r="AI224" s="144" t="str">
        <f t="shared" si="81"/>
        <v/>
      </c>
    </row>
    <row r="225" spans="2:35" customFormat="1">
      <c r="B225" s="53" t="str">
        <f>IF('2-定性盤查'!A224&lt;&gt;"",'2-定性盤查'!A224,"")</f>
        <v/>
      </c>
      <c r="C225" s="53" t="str">
        <f>IF('2-定性盤查'!C224&lt;&gt;"",'2-定性盤查'!C224,"")</f>
        <v/>
      </c>
      <c r="D225" s="53" t="str">
        <f>IF('2-定性盤查'!D224&lt;&gt;"",'2-定性盤查'!D224,"")</f>
        <v/>
      </c>
      <c r="E225" s="174"/>
      <c r="F225" s="174"/>
      <c r="G225" s="174"/>
      <c r="H225" s="55" t="str">
        <f>IF('3-定量盤查'!I228&lt;&gt;"",'3-定量盤查'!I228,"")</f>
        <v/>
      </c>
      <c r="I225" s="134" t="str">
        <f>'3-定量盤查'!N229</f>
        <v/>
      </c>
      <c r="J225" s="174"/>
      <c r="K225" s="174"/>
      <c r="L225" s="174"/>
      <c r="M225" s="135">
        <f t="shared" si="73"/>
        <v>0</v>
      </c>
      <c r="N225" s="136">
        <f t="shared" si="74"/>
        <v>0</v>
      </c>
      <c r="O225" s="55" t="str">
        <f>IF('3-定量盤查'!O228&lt;&gt;"",'3-定量盤查'!O228,"")</f>
        <v/>
      </c>
      <c r="P225" s="137" t="str">
        <f>IF(E225&lt;&gt;"",IF(J225&lt;&gt;"",IF('3-定量盤查'!T228&lt;&gt;"",'3-定量盤查'!T228,0),""),"")</f>
        <v/>
      </c>
      <c r="Q225" s="174"/>
      <c r="R225" s="174"/>
      <c r="S225" s="174"/>
      <c r="T225" s="135">
        <f t="shared" si="75"/>
        <v>0</v>
      </c>
      <c r="U225" s="138">
        <f t="shared" si="76"/>
        <v>0</v>
      </c>
      <c r="V225" s="55" t="str">
        <f>IF('3-定量盤查'!U228&lt;&gt;"",'3-定量盤查'!U228,"")</f>
        <v/>
      </c>
      <c r="W225" s="137" t="str">
        <f>IF(E225&lt;&gt;"",IF(J225&lt;&gt;"",IF('3-定量盤查'!Z228&lt;&gt;"",'3-定量盤查'!Z228,0),""),"")</f>
        <v/>
      </c>
      <c r="X225" s="174"/>
      <c r="Y225" s="174"/>
      <c r="Z225" s="174"/>
      <c r="AA225" s="135">
        <f t="shared" si="77"/>
        <v>0</v>
      </c>
      <c r="AB225" s="139">
        <f t="shared" si="78"/>
        <v>0</v>
      </c>
      <c r="AC225" s="138" t="str">
        <f t="shared" si="84"/>
        <v/>
      </c>
      <c r="AD225" s="138" t="str">
        <f t="shared" si="85"/>
        <v/>
      </c>
      <c r="AE225" s="144" t="str">
        <f t="shared" si="82"/>
        <v/>
      </c>
      <c r="AF225" s="144" t="str">
        <f t="shared" si="83"/>
        <v/>
      </c>
      <c r="AG225" s="144" t="str">
        <f t="shared" si="79"/>
        <v/>
      </c>
      <c r="AH225" s="144" t="str">
        <f t="shared" si="80"/>
        <v/>
      </c>
      <c r="AI225" s="144" t="str">
        <f t="shared" si="81"/>
        <v/>
      </c>
    </row>
    <row r="226" spans="2:35" customFormat="1">
      <c r="B226" s="53" t="str">
        <f>IF('2-定性盤查'!A225&lt;&gt;"",'2-定性盤查'!A225,"")</f>
        <v/>
      </c>
      <c r="C226" s="53" t="str">
        <f>IF('2-定性盤查'!C225&lt;&gt;"",'2-定性盤查'!C225,"")</f>
        <v/>
      </c>
      <c r="D226" s="53" t="str">
        <f>IF('2-定性盤查'!D225&lt;&gt;"",'2-定性盤查'!D225,"")</f>
        <v/>
      </c>
      <c r="E226" s="174"/>
      <c r="F226" s="174"/>
      <c r="G226" s="174"/>
      <c r="H226" s="55" t="str">
        <f>IF('3-定量盤查'!I229&lt;&gt;"",'3-定量盤查'!I229,"")</f>
        <v/>
      </c>
      <c r="I226" s="134" t="str">
        <f>'3-定量盤查'!N230</f>
        <v/>
      </c>
      <c r="J226" s="174"/>
      <c r="K226" s="174"/>
      <c r="L226" s="174"/>
      <c r="M226" s="135">
        <f t="shared" si="73"/>
        <v>0</v>
      </c>
      <c r="N226" s="136">
        <f t="shared" si="74"/>
        <v>0</v>
      </c>
      <c r="O226" s="55" t="str">
        <f>IF('3-定量盤查'!O229&lt;&gt;"",'3-定量盤查'!O229,"")</f>
        <v/>
      </c>
      <c r="P226" s="137" t="str">
        <f>IF(E226&lt;&gt;"",IF(J226&lt;&gt;"",IF('3-定量盤查'!T229&lt;&gt;"",'3-定量盤查'!T229,0),""),"")</f>
        <v/>
      </c>
      <c r="Q226" s="174"/>
      <c r="R226" s="174"/>
      <c r="S226" s="174"/>
      <c r="T226" s="135">
        <f t="shared" si="75"/>
        <v>0</v>
      </c>
      <c r="U226" s="138">
        <f t="shared" si="76"/>
        <v>0</v>
      </c>
      <c r="V226" s="55" t="str">
        <f>IF('3-定量盤查'!U229&lt;&gt;"",'3-定量盤查'!U229,"")</f>
        <v/>
      </c>
      <c r="W226" s="137" t="str">
        <f>IF(E226&lt;&gt;"",IF(J226&lt;&gt;"",IF('3-定量盤查'!Z229&lt;&gt;"",'3-定量盤查'!Z229,0),""),"")</f>
        <v/>
      </c>
      <c r="X226" s="174"/>
      <c r="Y226" s="174"/>
      <c r="Z226" s="174"/>
      <c r="AA226" s="135">
        <f t="shared" si="77"/>
        <v>0</v>
      </c>
      <c r="AB226" s="139">
        <f t="shared" si="78"/>
        <v>0</v>
      </c>
      <c r="AC226" s="138" t="str">
        <f t="shared" si="84"/>
        <v/>
      </c>
      <c r="AD226" s="138" t="str">
        <f t="shared" si="85"/>
        <v/>
      </c>
      <c r="AE226" s="144" t="str">
        <f t="shared" si="82"/>
        <v/>
      </c>
      <c r="AF226" s="144" t="str">
        <f t="shared" si="83"/>
        <v/>
      </c>
      <c r="AG226" s="144" t="str">
        <f t="shared" si="79"/>
        <v/>
      </c>
      <c r="AH226" s="144" t="str">
        <f t="shared" si="80"/>
        <v/>
      </c>
      <c r="AI226" s="144" t="str">
        <f t="shared" si="81"/>
        <v/>
      </c>
    </row>
    <row r="227" spans="2:35" customFormat="1">
      <c r="B227" s="53" t="str">
        <f>IF('2-定性盤查'!A226&lt;&gt;"",'2-定性盤查'!A226,"")</f>
        <v/>
      </c>
      <c r="C227" s="53" t="str">
        <f>IF('2-定性盤查'!C226&lt;&gt;"",'2-定性盤查'!C226,"")</f>
        <v/>
      </c>
      <c r="D227" s="53" t="str">
        <f>IF('2-定性盤查'!D226&lt;&gt;"",'2-定性盤查'!D226,"")</f>
        <v/>
      </c>
      <c r="E227" s="174"/>
      <c r="F227" s="174"/>
      <c r="G227" s="174"/>
      <c r="H227" s="55" t="str">
        <f>IF('3-定量盤查'!I230&lt;&gt;"",'3-定量盤查'!I230,"")</f>
        <v/>
      </c>
      <c r="I227" s="134" t="str">
        <f>'3-定量盤查'!N231</f>
        <v/>
      </c>
      <c r="J227" s="174"/>
      <c r="K227" s="174"/>
      <c r="L227" s="174"/>
      <c r="M227" s="135">
        <f t="shared" si="73"/>
        <v>0</v>
      </c>
      <c r="N227" s="136">
        <f t="shared" si="74"/>
        <v>0</v>
      </c>
      <c r="O227" s="55" t="str">
        <f>IF('3-定量盤查'!O230&lt;&gt;"",'3-定量盤查'!O230,"")</f>
        <v/>
      </c>
      <c r="P227" s="137" t="str">
        <f>IF(E227&lt;&gt;"",IF(J227&lt;&gt;"",IF('3-定量盤查'!T230&lt;&gt;"",'3-定量盤查'!T230,0),""),"")</f>
        <v/>
      </c>
      <c r="Q227" s="174"/>
      <c r="R227" s="174"/>
      <c r="S227" s="174"/>
      <c r="T227" s="135">
        <f t="shared" si="75"/>
        <v>0</v>
      </c>
      <c r="U227" s="138">
        <f t="shared" si="76"/>
        <v>0</v>
      </c>
      <c r="V227" s="55" t="str">
        <f>IF('3-定量盤查'!U230&lt;&gt;"",'3-定量盤查'!U230,"")</f>
        <v/>
      </c>
      <c r="W227" s="137" t="str">
        <f>IF(E227&lt;&gt;"",IF(J227&lt;&gt;"",IF('3-定量盤查'!Z230&lt;&gt;"",'3-定量盤查'!Z230,0),""),"")</f>
        <v/>
      </c>
      <c r="X227" s="174"/>
      <c r="Y227" s="174"/>
      <c r="Z227" s="174"/>
      <c r="AA227" s="135">
        <f t="shared" si="77"/>
        <v>0</v>
      </c>
      <c r="AB227" s="139">
        <f t="shared" si="78"/>
        <v>0</v>
      </c>
      <c r="AC227" s="138" t="str">
        <f t="shared" si="84"/>
        <v/>
      </c>
      <c r="AD227" s="138" t="str">
        <f t="shared" si="85"/>
        <v/>
      </c>
      <c r="AE227" s="144" t="str">
        <f t="shared" si="82"/>
        <v/>
      </c>
      <c r="AF227" s="144" t="str">
        <f t="shared" si="83"/>
        <v/>
      </c>
      <c r="AG227" s="144" t="str">
        <f t="shared" si="79"/>
        <v/>
      </c>
      <c r="AH227" s="144" t="str">
        <f t="shared" si="80"/>
        <v/>
      </c>
      <c r="AI227" s="144" t="str">
        <f t="shared" si="81"/>
        <v/>
      </c>
    </row>
    <row r="228" spans="2:35" customFormat="1">
      <c r="B228" s="53" t="str">
        <f>IF('2-定性盤查'!A227&lt;&gt;"",'2-定性盤查'!A227,"")</f>
        <v/>
      </c>
      <c r="C228" s="53" t="str">
        <f>IF('2-定性盤查'!C227&lt;&gt;"",'2-定性盤查'!C227,"")</f>
        <v/>
      </c>
      <c r="D228" s="53" t="str">
        <f>IF('2-定性盤查'!D227&lt;&gt;"",'2-定性盤查'!D227,"")</f>
        <v/>
      </c>
      <c r="E228" s="174"/>
      <c r="F228" s="174"/>
      <c r="G228" s="174"/>
      <c r="H228" s="55" t="str">
        <f>IF('3-定量盤查'!I231&lt;&gt;"",'3-定量盤查'!I231,"")</f>
        <v/>
      </c>
      <c r="I228" s="134" t="str">
        <f>'3-定量盤查'!N232</f>
        <v/>
      </c>
      <c r="J228" s="174"/>
      <c r="K228" s="174"/>
      <c r="L228" s="174"/>
      <c r="M228" s="135">
        <f t="shared" si="73"/>
        <v>0</v>
      </c>
      <c r="N228" s="136">
        <f t="shared" si="74"/>
        <v>0</v>
      </c>
      <c r="O228" s="55" t="str">
        <f>IF('3-定量盤查'!O231&lt;&gt;"",'3-定量盤查'!O231,"")</f>
        <v/>
      </c>
      <c r="P228" s="137" t="str">
        <f>IF(E228&lt;&gt;"",IF(J228&lt;&gt;"",IF('3-定量盤查'!T231&lt;&gt;"",'3-定量盤查'!T231,0),""),"")</f>
        <v/>
      </c>
      <c r="Q228" s="174"/>
      <c r="R228" s="174"/>
      <c r="S228" s="174"/>
      <c r="T228" s="135">
        <f t="shared" si="75"/>
        <v>0</v>
      </c>
      <c r="U228" s="138">
        <f t="shared" si="76"/>
        <v>0</v>
      </c>
      <c r="V228" s="55" t="str">
        <f>IF('3-定量盤查'!U231&lt;&gt;"",'3-定量盤查'!U231,"")</f>
        <v/>
      </c>
      <c r="W228" s="137" t="str">
        <f>IF(E228&lt;&gt;"",IF(J228&lt;&gt;"",IF('3-定量盤查'!Z231&lt;&gt;"",'3-定量盤查'!Z231,0),""),"")</f>
        <v/>
      </c>
      <c r="X228" s="174"/>
      <c r="Y228" s="174"/>
      <c r="Z228" s="174"/>
      <c r="AA228" s="135">
        <f t="shared" si="77"/>
        <v>0</v>
      </c>
      <c r="AB228" s="139">
        <f t="shared" si="78"/>
        <v>0</v>
      </c>
      <c r="AC228" s="138" t="str">
        <f t="shared" si="84"/>
        <v/>
      </c>
      <c r="AD228" s="138" t="str">
        <f t="shared" si="85"/>
        <v/>
      </c>
      <c r="AE228" s="144" t="str">
        <f t="shared" si="82"/>
        <v/>
      </c>
      <c r="AF228" s="144" t="str">
        <f t="shared" si="83"/>
        <v/>
      </c>
      <c r="AG228" s="144" t="str">
        <f t="shared" si="79"/>
        <v/>
      </c>
      <c r="AH228" s="144" t="str">
        <f t="shared" si="80"/>
        <v/>
      </c>
      <c r="AI228" s="144" t="str">
        <f t="shared" si="81"/>
        <v/>
      </c>
    </row>
    <row r="229" spans="2:35" customFormat="1">
      <c r="B229" s="53" t="str">
        <f>IF('2-定性盤查'!A228&lt;&gt;"",'2-定性盤查'!A228,"")</f>
        <v/>
      </c>
      <c r="C229" s="53" t="str">
        <f>IF('2-定性盤查'!C228&lt;&gt;"",'2-定性盤查'!C228,"")</f>
        <v/>
      </c>
      <c r="D229" s="53" t="str">
        <f>IF('2-定性盤查'!D228&lt;&gt;"",'2-定性盤查'!D228,"")</f>
        <v/>
      </c>
      <c r="E229" s="174"/>
      <c r="F229" s="174"/>
      <c r="G229" s="174"/>
      <c r="H229" s="55" t="str">
        <f>IF('3-定量盤查'!I232&lt;&gt;"",'3-定量盤查'!I232,"")</f>
        <v/>
      </c>
      <c r="I229" s="134" t="str">
        <f>'3-定量盤查'!N233</f>
        <v/>
      </c>
      <c r="J229" s="174"/>
      <c r="K229" s="174"/>
      <c r="L229" s="174"/>
      <c r="M229" s="135">
        <f t="shared" si="73"/>
        <v>0</v>
      </c>
      <c r="N229" s="136">
        <f t="shared" si="74"/>
        <v>0</v>
      </c>
      <c r="O229" s="55" t="str">
        <f>IF('3-定量盤查'!O232&lt;&gt;"",'3-定量盤查'!O232,"")</f>
        <v/>
      </c>
      <c r="P229" s="137" t="str">
        <f>IF(E229&lt;&gt;"",IF(J229&lt;&gt;"",IF('3-定量盤查'!T232&lt;&gt;"",'3-定量盤查'!T232,0),""),"")</f>
        <v/>
      </c>
      <c r="Q229" s="174"/>
      <c r="R229" s="174"/>
      <c r="S229" s="174"/>
      <c r="T229" s="135">
        <f t="shared" si="75"/>
        <v>0</v>
      </c>
      <c r="U229" s="138">
        <f t="shared" si="76"/>
        <v>0</v>
      </c>
      <c r="V229" s="55" t="str">
        <f>IF('3-定量盤查'!U232&lt;&gt;"",'3-定量盤查'!U232,"")</f>
        <v/>
      </c>
      <c r="W229" s="137" t="str">
        <f>IF(E229&lt;&gt;"",IF(J229&lt;&gt;"",IF('3-定量盤查'!Z232&lt;&gt;"",'3-定量盤查'!Z232,0),""),"")</f>
        <v/>
      </c>
      <c r="X229" s="174"/>
      <c r="Y229" s="174"/>
      <c r="Z229" s="174"/>
      <c r="AA229" s="135">
        <f t="shared" si="77"/>
        <v>0</v>
      </c>
      <c r="AB229" s="139">
        <f t="shared" si="78"/>
        <v>0</v>
      </c>
      <c r="AC229" s="138" t="str">
        <f t="shared" si="84"/>
        <v/>
      </c>
      <c r="AD229" s="138" t="str">
        <f t="shared" si="85"/>
        <v/>
      </c>
      <c r="AE229" s="144" t="str">
        <f t="shared" si="82"/>
        <v/>
      </c>
      <c r="AF229" s="144" t="str">
        <f t="shared" si="83"/>
        <v/>
      </c>
      <c r="AG229" s="144" t="str">
        <f t="shared" si="79"/>
        <v/>
      </c>
      <c r="AH229" s="144" t="str">
        <f t="shared" si="80"/>
        <v/>
      </c>
      <c r="AI229" s="144" t="str">
        <f t="shared" si="81"/>
        <v/>
      </c>
    </row>
    <row r="230" spans="2:35" customFormat="1">
      <c r="B230" s="53" t="str">
        <f>IF('2-定性盤查'!A229&lt;&gt;"",'2-定性盤查'!A229,"")</f>
        <v/>
      </c>
      <c r="C230" s="53" t="str">
        <f>IF('2-定性盤查'!C229&lt;&gt;"",'2-定性盤查'!C229,"")</f>
        <v/>
      </c>
      <c r="D230" s="53" t="str">
        <f>IF('2-定性盤查'!D229&lt;&gt;"",'2-定性盤查'!D229,"")</f>
        <v/>
      </c>
      <c r="E230" s="174"/>
      <c r="F230" s="174"/>
      <c r="G230" s="174"/>
      <c r="H230" s="55" t="str">
        <f>IF('3-定量盤查'!I233&lt;&gt;"",'3-定量盤查'!I233,"")</f>
        <v/>
      </c>
      <c r="I230" s="134" t="str">
        <f>'3-定量盤查'!N234</f>
        <v/>
      </c>
      <c r="J230" s="174"/>
      <c r="K230" s="174"/>
      <c r="L230" s="174"/>
      <c r="M230" s="135">
        <f t="shared" si="73"/>
        <v>0</v>
      </c>
      <c r="N230" s="136">
        <f t="shared" si="74"/>
        <v>0</v>
      </c>
      <c r="O230" s="55" t="str">
        <f>IF('3-定量盤查'!O233&lt;&gt;"",'3-定量盤查'!O233,"")</f>
        <v/>
      </c>
      <c r="P230" s="137" t="str">
        <f>IF(E230&lt;&gt;"",IF(J230&lt;&gt;"",IF('3-定量盤查'!T233&lt;&gt;"",'3-定量盤查'!T233,0),""),"")</f>
        <v/>
      </c>
      <c r="Q230" s="174"/>
      <c r="R230" s="174"/>
      <c r="S230" s="174"/>
      <c r="T230" s="135">
        <f t="shared" si="75"/>
        <v>0</v>
      </c>
      <c r="U230" s="138">
        <f t="shared" si="76"/>
        <v>0</v>
      </c>
      <c r="V230" s="55" t="str">
        <f>IF('3-定量盤查'!U233&lt;&gt;"",'3-定量盤查'!U233,"")</f>
        <v/>
      </c>
      <c r="W230" s="137" t="str">
        <f>IF(E230&lt;&gt;"",IF(J230&lt;&gt;"",IF('3-定量盤查'!Z233&lt;&gt;"",'3-定量盤查'!Z233,0),""),"")</f>
        <v/>
      </c>
      <c r="X230" s="174"/>
      <c r="Y230" s="174"/>
      <c r="Z230" s="174"/>
      <c r="AA230" s="135">
        <f t="shared" si="77"/>
        <v>0</v>
      </c>
      <c r="AB230" s="139">
        <f t="shared" si="78"/>
        <v>0</v>
      </c>
      <c r="AC230" s="138" t="str">
        <f t="shared" si="84"/>
        <v/>
      </c>
      <c r="AD230" s="138" t="str">
        <f t="shared" si="85"/>
        <v/>
      </c>
      <c r="AE230" s="144" t="str">
        <f t="shared" si="82"/>
        <v/>
      </c>
      <c r="AF230" s="144" t="str">
        <f t="shared" si="83"/>
        <v/>
      </c>
      <c r="AG230" s="144" t="str">
        <f t="shared" si="79"/>
        <v/>
      </c>
      <c r="AH230" s="144" t="str">
        <f t="shared" si="80"/>
        <v/>
      </c>
      <c r="AI230" s="144" t="str">
        <f t="shared" si="81"/>
        <v/>
      </c>
    </row>
    <row r="231" spans="2:35" customFormat="1">
      <c r="B231" s="53" t="str">
        <f>IF('2-定性盤查'!A230&lt;&gt;"",'2-定性盤查'!A230,"")</f>
        <v/>
      </c>
      <c r="C231" s="53" t="str">
        <f>IF('2-定性盤查'!C230&lt;&gt;"",'2-定性盤查'!C230,"")</f>
        <v/>
      </c>
      <c r="D231" s="53" t="str">
        <f>IF('2-定性盤查'!D230&lt;&gt;"",'2-定性盤查'!D230,"")</f>
        <v/>
      </c>
      <c r="E231" s="174"/>
      <c r="F231" s="174"/>
      <c r="G231" s="174"/>
      <c r="H231" s="55" t="str">
        <f>IF('3-定量盤查'!I234&lt;&gt;"",'3-定量盤查'!I234,"")</f>
        <v/>
      </c>
      <c r="I231" s="134" t="str">
        <f>'3-定量盤查'!N235</f>
        <v/>
      </c>
      <c r="J231" s="174"/>
      <c r="K231" s="174"/>
      <c r="L231" s="174"/>
      <c r="M231" s="135">
        <f t="shared" si="73"/>
        <v>0</v>
      </c>
      <c r="N231" s="136">
        <f t="shared" si="74"/>
        <v>0</v>
      </c>
      <c r="O231" s="55" t="str">
        <f>IF('3-定量盤查'!O234&lt;&gt;"",'3-定量盤查'!O234,"")</f>
        <v/>
      </c>
      <c r="P231" s="137" t="str">
        <f>IF(E231&lt;&gt;"",IF(J231&lt;&gt;"",IF('3-定量盤查'!T234&lt;&gt;"",'3-定量盤查'!T234,0),""),"")</f>
        <v/>
      </c>
      <c r="Q231" s="174"/>
      <c r="R231" s="174"/>
      <c r="S231" s="174"/>
      <c r="T231" s="135">
        <f t="shared" si="75"/>
        <v>0</v>
      </c>
      <c r="U231" s="138">
        <f t="shared" si="76"/>
        <v>0</v>
      </c>
      <c r="V231" s="55" t="str">
        <f>IF('3-定量盤查'!U234&lt;&gt;"",'3-定量盤查'!U234,"")</f>
        <v/>
      </c>
      <c r="W231" s="137" t="str">
        <f>IF(E231&lt;&gt;"",IF(J231&lt;&gt;"",IF('3-定量盤查'!Z234&lt;&gt;"",'3-定量盤查'!Z234,0),""),"")</f>
        <v/>
      </c>
      <c r="X231" s="174"/>
      <c r="Y231" s="174"/>
      <c r="Z231" s="174"/>
      <c r="AA231" s="135">
        <f t="shared" si="77"/>
        <v>0</v>
      </c>
      <c r="AB231" s="139">
        <f t="shared" si="78"/>
        <v>0</v>
      </c>
      <c r="AC231" s="138" t="str">
        <f t="shared" si="84"/>
        <v/>
      </c>
      <c r="AD231" s="138" t="str">
        <f t="shared" si="85"/>
        <v/>
      </c>
      <c r="AE231" s="144" t="str">
        <f t="shared" si="82"/>
        <v/>
      </c>
      <c r="AF231" s="144" t="str">
        <f t="shared" si="83"/>
        <v/>
      </c>
      <c r="AG231" s="144" t="str">
        <f t="shared" si="79"/>
        <v/>
      </c>
      <c r="AH231" s="144" t="str">
        <f t="shared" si="80"/>
        <v/>
      </c>
      <c r="AI231" s="144" t="str">
        <f t="shared" si="81"/>
        <v/>
      </c>
    </row>
    <row r="232" spans="2:35" customFormat="1">
      <c r="B232" s="53" t="str">
        <f>IF('2-定性盤查'!A231&lt;&gt;"",'2-定性盤查'!A231,"")</f>
        <v/>
      </c>
      <c r="C232" s="53" t="str">
        <f>IF('2-定性盤查'!C231&lt;&gt;"",'2-定性盤查'!C231,"")</f>
        <v/>
      </c>
      <c r="D232" s="53" t="str">
        <f>IF('2-定性盤查'!D231&lt;&gt;"",'2-定性盤查'!D231,"")</f>
        <v/>
      </c>
      <c r="E232" s="174"/>
      <c r="F232" s="174"/>
      <c r="G232" s="174"/>
      <c r="H232" s="55" t="str">
        <f>IF('3-定量盤查'!I235&lt;&gt;"",'3-定量盤查'!I235,"")</f>
        <v/>
      </c>
      <c r="I232" s="134" t="str">
        <f>'3-定量盤查'!N236</f>
        <v/>
      </c>
      <c r="J232" s="174"/>
      <c r="K232" s="174"/>
      <c r="L232" s="174"/>
      <c r="M232" s="135">
        <f t="shared" si="73"/>
        <v>0</v>
      </c>
      <c r="N232" s="136">
        <f t="shared" si="74"/>
        <v>0</v>
      </c>
      <c r="O232" s="55" t="str">
        <f>IF('3-定量盤查'!O235&lt;&gt;"",'3-定量盤查'!O235,"")</f>
        <v/>
      </c>
      <c r="P232" s="137" t="str">
        <f>IF(E232&lt;&gt;"",IF(J232&lt;&gt;"",IF('3-定量盤查'!T235&lt;&gt;"",'3-定量盤查'!T235,0),""),"")</f>
        <v/>
      </c>
      <c r="Q232" s="174"/>
      <c r="R232" s="174"/>
      <c r="S232" s="174"/>
      <c r="T232" s="135">
        <f t="shared" si="75"/>
        <v>0</v>
      </c>
      <c r="U232" s="138">
        <f t="shared" si="76"/>
        <v>0</v>
      </c>
      <c r="V232" s="55" t="str">
        <f>IF('3-定量盤查'!U235&lt;&gt;"",'3-定量盤查'!U235,"")</f>
        <v/>
      </c>
      <c r="W232" s="137" t="str">
        <f>IF(E232&lt;&gt;"",IF(J232&lt;&gt;"",IF('3-定量盤查'!Z235&lt;&gt;"",'3-定量盤查'!Z235,0),""),"")</f>
        <v/>
      </c>
      <c r="X232" s="174"/>
      <c r="Y232" s="174"/>
      <c r="Z232" s="174"/>
      <c r="AA232" s="135">
        <f t="shared" si="77"/>
        <v>0</v>
      </c>
      <c r="AB232" s="139">
        <f t="shared" si="78"/>
        <v>0</v>
      </c>
      <c r="AC232" s="138" t="str">
        <f t="shared" si="84"/>
        <v/>
      </c>
      <c r="AD232" s="138" t="str">
        <f t="shared" si="85"/>
        <v/>
      </c>
      <c r="AE232" s="144" t="str">
        <f t="shared" si="82"/>
        <v/>
      </c>
      <c r="AF232" s="144" t="str">
        <f t="shared" si="83"/>
        <v/>
      </c>
      <c r="AG232" s="144" t="str">
        <f t="shared" si="79"/>
        <v/>
      </c>
      <c r="AH232" s="144" t="str">
        <f t="shared" si="80"/>
        <v/>
      </c>
      <c r="AI232" s="144" t="str">
        <f t="shared" si="81"/>
        <v/>
      </c>
    </row>
    <row r="233" spans="2:35" customFormat="1">
      <c r="B233" s="53" t="str">
        <f>IF('2-定性盤查'!A232&lt;&gt;"",'2-定性盤查'!A232,"")</f>
        <v/>
      </c>
      <c r="C233" s="53" t="str">
        <f>IF('2-定性盤查'!C232&lt;&gt;"",'2-定性盤查'!C232,"")</f>
        <v/>
      </c>
      <c r="D233" s="53" t="str">
        <f>IF('2-定性盤查'!D232&lt;&gt;"",'2-定性盤查'!D232,"")</f>
        <v/>
      </c>
      <c r="E233" s="174"/>
      <c r="F233" s="174"/>
      <c r="G233" s="174"/>
      <c r="H233" s="55" t="str">
        <f>IF('3-定量盤查'!I236&lt;&gt;"",'3-定量盤查'!I236,"")</f>
        <v/>
      </c>
      <c r="I233" s="134" t="str">
        <f>'3-定量盤查'!N237</f>
        <v/>
      </c>
      <c r="J233" s="174"/>
      <c r="K233" s="174"/>
      <c r="L233" s="174"/>
      <c r="M233" s="135">
        <f t="shared" si="73"/>
        <v>0</v>
      </c>
      <c r="N233" s="136">
        <f t="shared" si="74"/>
        <v>0</v>
      </c>
      <c r="O233" s="55" t="str">
        <f>IF('3-定量盤查'!O236&lt;&gt;"",'3-定量盤查'!O236,"")</f>
        <v/>
      </c>
      <c r="P233" s="137" t="str">
        <f>IF(E233&lt;&gt;"",IF(J233&lt;&gt;"",IF('3-定量盤查'!T236&lt;&gt;"",'3-定量盤查'!T236,0),""),"")</f>
        <v/>
      </c>
      <c r="Q233" s="174"/>
      <c r="R233" s="174"/>
      <c r="S233" s="174"/>
      <c r="T233" s="135">
        <f t="shared" si="75"/>
        <v>0</v>
      </c>
      <c r="U233" s="138">
        <f t="shared" si="76"/>
        <v>0</v>
      </c>
      <c r="V233" s="55" t="str">
        <f>IF('3-定量盤查'!U236&lt;&gt;"",'3-定量盤查'!U236,"")</f>
        <v/>
      </c>
      <c r="W233" s="137" t="str">
        <f>IF(E233&lt;&gt;"",IF(J233&lt;&gt;"",IF('3-定量盤查'!Z236&lt;&gt;"",'3-定量盤查'!Z236,0),""),"")</f>
        <v/>
      </c>
      <c r="X233" s="174"/>
      <c r="Y233" s="174"/>
      <c r="Z233" s="174"/>
      <c r="AA233" s="135">
        <f t="shared" si="77"/>
        <v>0</v>
      </c>
      <c r="AB233" s="139">
        <f t="shared" si="78"/>
        <v>0</v>
      </c>
      <c r="AC233" s="138" t="str">
        <f t="shared" si="84"/>
        <v/>
      </c>
      <c r="AD233" s="138" t="str">
        <f t="shared" si="85"/>
        <v/>
      </c>
      <c r="AE233" s="144" t="str">
        <f t="shared" si="82"/>
        <v/>
      </c>
      <c r="AF233" s="144" t="str">
        <f t="shared" si="83"/>
        <v/>
      </c>
      <c r="AG233" s="144" t="str">
        <f t="shared" si="79"/>
        <v/>
      </c>
      <c r="AH233" s="144" t="str">
        <f t="shared" si="80"/>
        <v/>
      </c>
      <c r="AI233" s="144" t="str">
        <f t="shared" si="81"/>
        <v/>
      </c>
    </row>
    <row r="234" spans="2:35" customFormat="1">
      <c r="B234" s="53" t="str">
        <f>IF('2-定性盤查'!A233&lt;&gt;"",'2-定性盤查'!A233,"")</f>
        <v/>
      </c>
      <c r="C234" s="53" t="str">
        <f>IF('2-定性盤查'!C233&lt;&gt;"",'2-定性盤查'!C233,"")</f>
        <v/>
      </c>
      <c r="D234" s="53" t="str">
        <f>IF('2-定性盤查'!D233&lt;&gt;"",'2-定性盤查'!D233,"")</f>
        <v/>
      </c>
      <c r="E234" s="174"/>
      <c r="F234" s="174"/>
      <c r="G234" s="174"/>
      <c r="H234" s="55" t="str">
        <f>IF('3-定量盤查'!I237&lt;&gt;"",'3-定量盤查'!I237,"")</f>
        <v/>
      </c>
      <c r="I234" s="134" t="str">
        <f>'3-定量盤查'!N238</f>
        <v/>
      </c>
      <c r="J234" s="174"/>
      <c r="K234" s="174"/>
      <c r="L234" s="174"/>
      <c r="M234" s="135">
        <f t="shared" si="73"/>
        <v>0</v>
      </c>
      <c r="N234" s="136">
        <f t="shared" si="74"/>
        <v>0</v>
      </c>
      <c r="O234" s="55" t="str">
        <f>IF('3-定量盤查'!O237&lt;&gt;"",'3-定量盤查'!O237,"")</f>
        <v/>
      </c>
      <c r="P234" s="137" t="str">
        <f>IF(E234&lt;&gt;"",IF(J234&lt;&gt;"",IF('3-定量盤查'!T237&lt;&gt;"",'3-定量盤查'!T237,0),""),"")</f>
        <v/>
      </c>
      <c r="Q234" s="174"/>
      <c r="R234" s="174"/>
      <c r="S234" s="174"/>
      <c r="T234" s="135">
        <f t="shared" si="75"/>
        <v>0</v>
      </c>
      <c r="U234" s="138">
        <f t="shared" si="76"/>
        <v>0</v>
      </c>
      <c r="V234" s="55" t="str">
        <f>IF('3-定量盤查'!U237&lt;&gt;"",'3-定量盤查'!U237,"")</f>
        <v/>
      </c>
      <c r="W234" s="137" t="str">
        <f>IF(E234&lt;&gt;"",IF(J234&lt;&gt;"",IF('3-定量盤查'!Z237&lt;&gt;"",'3-定量盤查'!Z237,0),""),"")</f>
        <v/>
      </c>
      <c r="X234" s="174"/>
      <c r="Y234" s="174"/>
      <c r="Z234" s="174"/>
      <c r="AA234" s="135">
        <f t="shared" si="77"/>
        <v>0</v>
      </c>
      <c r="AB234" s="139">
        <f t="shared" si="78"/>
        <v>0</v>
      </c>
      <c r="AC234" s="138" t="str">
        <f t="shared" si="84"/>
        <v/>
      </c>
      <c r="AD234" s="138" t="str">
        <f t="shared" si="85"/>
        <v/>
      </c>
      <c r="AE234" s="144" t="str">
        <f t="shared" si="82"/>
        <v/>
      </c>
      <c r="AF234" s="144" t="str">
        <f t="shared" si="83"/>
        <v/>
      </c>
      <c r="AG234" s="144" t="str">
        <f t="shared" si="79"/>
        <v/>
      </c>
      <c r="AH234" s="144" t="str">
        <f t="shared" si="80"/>
        <v/>
      </c>
      <c r="AI234" s="144" t="str">
        <f t="shared" si="81"/>
        <v/>
      </c>
    </row>
    <row r="235" spans="2:35" customFormat="1">
      <c r="B235" s="53" t="str">
        <f>IF('2-定性盤查'!A234&lt;&gt;"",'2-定性盤查'!A234,"")</f>
        <v/>
      </c>
      <c r="C235" s="53" t="str">
        <f>IF('2-定性盤查'!C234&lt;&gt;"",'2-定性盤查'!C234,"")</f>
        <v/>
      </c>
      <c r="D235" s="53" t="str">
        <f>IF('2-定性盤查'!D234&lt;&gt;"",'2-定性盤查'!D234,"")</f>
        <v/>
      </c>
      <c r="E235" s="174"/>
      <c r="F235" s="174"/>
      <c r="G235" s="174"/>
      <c r="H235" s="55" t="str">
        <f>IF('3-定量盤查'!I238&lt;&gt;"",'3-定量盤查'!I238,"")</f>
        <v/>
      </c>
      <c r="I235" s="134" t="str">
        <f>'3-定量盤查'!N239</f>
        <v/>
      </c>
      <c r="J235" s="174"/>
      <c r="K235" s="174"/>
      <c r="L235" s="174"/>
      <c r="M235" s="135">
        <f t="shared" si="73"/>
        <v>0</v>
      </c>
      <c r="N235" s="136">
        <f t="shared" si="74"/>
        <v>0</v>
      </c>
      <c r="O235" s="55" t="str">
        <f>IF('3-定量盤查'!O238&lt;&gt;"",'3-定量盤查'!O238,"")</f>
        <v/>
      </c>
      <c r="P235" s="137" t="str">
        <f>IF(E235&lt;&gt;"",IF(J235&lt;&gt;"",IF('3-定量盤查'!T238&lt;&gt;"",'3-定量盤查'!T238,0),""),"")</f>
        <v/>
      </c>
      <c r="Q235" s="174"/>
      <c r="R235" s="174"/>
      <c r="S235" s="174"/>
      <c r="T235" s="135">
        <f t="shared" si="75"/>
        <v>0</v>
      </c>
      <c r="U235" s="138">
        <f t="shared" si="76"/>
        <v>0</v>
      </c>
      <c r="V235" s="55" t="str">
        <f>IF('3-定量盤查'!U238&lt;&gt;"",'3-定量盤查'!U238,"")</f>
        <v/>
      </c>
      <c r="W235" s="137" t="str">
        <f>IF(E235&lt;&gt;"",IF(J235&lt;&gt;"",IF('3-定量盤查'!Z238&lt;&gt;"",'3-定量盤查'!Z238,0),""),"")</f>
        <v/>
      </c>
      <c r="X235" s="174"/>
      <c r="Y235" s="174"/>
      <c r="Z235" s="174"/>
      <c r="AA235" s="135">
        <f t="shared" si="77"/>
        <v>0</v>
      </c>
      <c r="AB235" s="139">
        <f t="shared" si="78"/>
        <v>0</v>
      </c>
      <c r="AC235" s="138" t="str">
        <f t="shared" si="84"/>
        <v/>
      </c>
      <c r="AD235" s="138" t="str">
        <f t="shared" si="85"/>
        <v/>
      </c>
      <c r="AE235" s="144" t="str">
        <f t="shared" si="82"/>
        <v/>
      </c>
      <c r="AF235" s="144" t="str">
        <f t="shared" si="83"/>
        <v/>
      </c>
      <c r="AG235" s="144" t="str">
        <f t="shared" si="79"/>
        <v/>
      </c>
      <c r="AH235" s="144" t="str">
        <f t="shared" si="80"/>
        <v/>
      </c>
      <c r="AI235" s="144" t="str">
        <f t="shared" si="81"/>
        <v/>
      </c>
    </row>
    <row r="236" spans="2:35" customFormat="1">
      <c r="B236" s="53" t="str">
        <f>IF('2-定性盤查'!A235&lt;&gt;"",'2-定性盤查'!A235,"")</f>
        <v/>
      </c>
      <c r="C236" s="53" t="str">
        <f>IF('2-定性盤查'!C235&lt;&gt;"",'2-定性盤查'!C235,"")</f>
        <v/>
      </c>
      <c r="D236" s="53" t="str">
        <f>IF('2-定性盤查'!D235&lt;&gt;"",'2-定性盤查'!D235,"")</f>
        <v/>
      </c>
      <c r="E236" s="174"/>
      <c r="F236" s="174"/>
      <c r="G236" s="174"/>
      <c r="H236" s="55" t="str">
        <f>IF('3-定量盤查'!I239&lt;&gt;"",'3-定量盤查'!I239,"")</f>
        <v/>
      </c>
      <c r="I236" s="134" t="str">
        <f>'3-定量盤查'!N240</f>
        <v/>
      </c>
      <c r="J236" s="174"/>
      <c r="K236" s="174"/>
      <c r="L236" s="174"/>
      <c r="M236" s="135">
        <f t="shared" si="73"/>
        <v>0</v>
      </c>
      <c r="N236" s="136">
        <f t="shared" si="74"/>
        <v>0</v>
      </c>
      <c r="O236" s="55" t="str">
        <f>IF('3-定量盤查'!O239&lt;&gt;"",'3-定量盤查'!O239,"")</f>
        <v/>
      </c>
      <c r="P236" s="137" t="str">
        <f>IF(E236&lt;&gt;"",IF(J236&lt;&gt;"",IF('3-定量盤查'!T239&lt;&gt;"",'3-定量盤查'!T239,0),""),"")</f>
        <v/>
      </c>
      <c r="Q236" s="174"/>
      <c r="R236" s="174"/>
      <c r="S236" s="174"/>
      <c r="T236" s="135">
        <f t="shared" si="75"/>
        <v>0</v>
      </c>
      <c r="U236" s="138">
        <f t="shared" si="76"/>
        <v>0</v>
      </c>
      <c r="V236" s="55" t="str">
        <f>IF('3-定量盤查'!U239&lt;&gt;"",'3-定量盤查'!U239,"")</f>
        <v/>
      </c>
      <c r="W236" s="137" t="str">
        <f>IF(E236&lt;&gt;"",IF(J236&lt;&gt;"",IF('3-定量盤查'!Z239&lt;&gt;"",'3-定量盤查'!Z239,0),""),"")</f>
        <v/>
      </c>
      <c r="X236" s="174"/>
      <c r="Y236" s="174"/>
      <c r="Z236" s="174"/>
      <c r="AA236" s="135">
        <f t="shared" si="77"/>
        <v>0</v>
      </c>
      <c r="AB236" s="139">
        <f t="shared" si="78"/>
        <v>0</v>
      </c>
      <c r="AC236" s="138" t="str">
        <f t="shared" si="84"/>
        <v/>
      </c>
      <c r="AD236" s="138" t="str">
        <f t="shared" si="85"/>
        <v/>
      </c>
      <c r="AE236" s="144" t="str">
        <f t="shared" si="82"/>
        <v/>
      </c>
      <c r="AF236" s="144" t="str">
        <f t="shared" si="83"/>
        <v/>
      </c>
      <c r="AG236" s="144" t="str">
        <f t="shared" si="79"/>
        <v/>
      </c>
      <c r="AH236" s="144" t="str">
        <f t="shared" si="80"/>
        <v/>
      </c>
      <c r="AI236" s="144" t="str">
        <f t="shared" si="81"/>
        <v/>
      </c>
    </row>
    <row r="237" spans="2:35" customFormat="1">
      <c r="B237" s="53" t="str">
        <f>IF('2-定性盤查'!A236&lt;&gt;"",'2-定性盤查'!A236,"")</f>
        <v/>
      </c>
      <c r="C237" s="53" t="str">
        <f>IF('2-定性盤查'!C236&lt;&gt;"",'2-定性盤查'!C236,"")</f>
        <v/>
      </c>
      <c r="D237" s="53" t="str">
        <f>IF('2-定性盤查'!D236&lt;&gt;"",'2-定性盤查'!D236,"")</f>
        <v/>
      </c>
      <c r="E237" s="174"/>
      <c r="F237" s="174"/>
      <c r="G237" s="174"/>
      <c r="H237" s="55" t="str">
        <f>IF('3-定量盤查'!I240&lt;&gt;"",'3-定量盤查'!I240,"")</f>
        <v/>
      </c>
      <c r="I237" s="134" t="str">
        <f>'3-定量盤查'!N241</f>
        <v/>
      </c>
      <c r="J237" s="174"/>
      <c r="K237" s="174"/>
      <c r="L237" s="174"/>
      <c r="M237" s="135">
        <f t="shared" si="73"/>
        <v>0</v>
      </c>
      <c r="N237" s="136">
        <f t="shared" si="74"/>
        <v>0</v>
      </c>
      <c r="O237" s="55" t="str">
        <f>IF('3-定量盤查'!O240&lt;&gt;"",'3-定量盤查'!O240,"")</f>
        <v/>
      </c>
      <c r="P237" s="137" t="str">
        <f>IF(E237&lt;&gt;"",IF(J237&lt;&gt;"",IF('3-定量盤查'!T240&lt;&gt;"",'3-定量盤查'!T240,0),""),"")</f>
        <v/>
      </c>
      <c r="Q237" s="174"/>
      <c r="R237" s="174"/>
      <c r="S237" s="174"/>
      <c r="T237" s="135">
        <f t="shared" si="75"/>
        <v>0</v>
      </c>
      <c r="U237" s="138">
        <f t="shared" si="76"/>
        <v>0</v>
      </c>
      <c r="V237" s="55" t="str">
        <f>IF('3-定量盤查'!U240&lt;&gt;"",'3-定量盤查'!U240,"")</f>
        <v/>
      </c>
      <c r="W237" s="137" t="str">
        <f>IF(E237&lt;&gt;"",IF(J237&lt;&gt;"",IF('3-定量盤查'!Z240&lt;&gt;"",'3-定量盤查'!Z240,0),""),"")</f>
        <v/>
      </c>
      <c r="X237" s="174"/>
      <c r="Y237" s="174"/>
      <c r="Z237" s="174"/>
      <c r="AA237" s="135">
        <f t="shared" si="77"/>
        <v>0</v>
      </c>
      <c r="AB237" s="139">
        <f t="shared" si="78"/>
        <v>0</v>
      </c>
      <c r="AC237" s="138" t="str">
        <f t="shared" si="84"/>
        <v/>
      </c>
      <c r="AD237" s="138" t="str">
        <f t="shared" si="85"/>
        <v/>
      </c>
      <c r="AE237" s="144" t="str">
        <f t="shared" si="82"/>
        <v/>
      </c>
      <c r="AF237" s="144" t="str">
        <f t="shared" si="83"/>
        <v/>
      </c>
      <c r="AG237" s="144" t="str">
        <f t="shared" si="79"/>
        <v/>
      </c>
      <c r="AH237" s="144" t="str">
        <f t="shared" si="80"/>
        <v/>
      </c>
      <c r="AI237" s="144" t="str">
        <f t="shared" si="81"/>
        <v/>
      </c>
    </row>
    <row r="238" spans="2:35" customFormat="1">
      <c r="B238" s="53" t="str">
        <f>IF('2-定性盤查'!A237&lt;&gt;"",'2-定性盤查'!A237,"")</f>
        <v/>
      </c>
      <c r="C238" s="53" t="str">
        <f>IF('2-定性盤查'!C237&lt;&gt;"",'2-定性盤查'!C237,"")</f>
        <v/>
      </c>
      <c r="D238" s="53" t="str">
        <f>IF('2-定性盤查'!D237&lt;&gt;"",'2-定性盤查'!D237,"")</f>
        <v/>
      </c>
      <c r="E238" s="174"/>
      <c r="F238" s="174"/>
      <c r="G238" s="174"/>
      <c r="H238" s="55" t="str">
        <f>IF('3-定量盤查'!I241&lt;&gt;"",'3-定量盤查'!I241,"")</f>
        <v/>
      </c>
      <c r="I238" s="134" t="str">
        <f>'3-定量盤查'!N242</f>
        <v/>
      </c>
      <c r="J238" s="174"/>
      <c r="K238" s="174"/>
      <c r="L238" s="174"/>
      <c r="M238" s="135">
        <f t="shared" si="73"/>
        <v>0</v>
      </c>
      <c r="N238" s="136">
        <f t="shared" si="74"/>
        <v>0</v>
      </c>
      <c r="O238" s="55" t="str">
        <f>IF('3-定量盤查'!O241&lt;&gt;"",'3-定量盤查'!O241,"")</f>
        <v/>
      </c>
      <c r="P238" s="137" t="str">
        <f>IF(E238&lt;&gt;"",IF(J238&lt;&gt;"",IF('3-定量盤查'!T241&lt;&gt;"",'3-定量盤查'!T241,0),""),"")</f>
        <v/>
      </c>
      <c r="Q238" s="174"/>
      <c r="R238" s="174"/>
      <c r="S238" s="174"/>
      <c r="T238" s="135">
        <f t="shared" si="75"/>
        <v>0</v>
      </c>
      <c r="U238" s="138">
        <f t="shared" si="76"/>
        <v>0</v>
      </c>
      <c r="V238" s="55" t="str">
        <f>IF('3-定量盤查'!U241&lt;&gt;"",'3-定量盤查'!U241,"")</f>
        <v/>
      </c>
      <c r="W238" s="137" t="str">
        <f>IF(E238&lt;&gt;"",IF(J238&lt;&gt;"",IF('3-定量盤查'!Z241&lt;&gt;"",'3-定量盤查'!Z241,0),""),"")</f>
        <v/>
      </c>
      <c r="X238" s="174"/>
      <c r="Y238" s="174"/>
      <c r="Z238" s="174"/>
      <c r="AA238" s="135">
        <f t="shared" si="77"/>
        <v>0</v>
      </c>
      <c r="AB238" s="139">
        <f t="shared" si="78"/>
        <v>0</v>
      </c>
      <c r="AC238" s="138" t="str">
        <f t="shared" si="84"/>
        <v/>
      </c>
      <c r="AD238" s="138" t="str">
        <f t="shared" si="85"/>
        <v/>
      </c>
      <c r="AE238" s="144" t="str">
        <f t="shared" si="82"/>
        <v/>
      </c>
      <c r="AF238" s="144" t="str">
        <f t="shared" si="83"/>
        <v/>
      </c>
      <c r="AG238" s="144" t="str">
        <f t="shared" si="79"/>
        <v/>
      </c>
      <c r="AH238" s="144" t="str">
        <f t="shared" si="80"/>
        <v/>
      </c>
      <c r="AI238" s="144" t="str">
        <f t="shared" si="81"/>
        <v/>
      </c>
    </row>
    <row r="239" spans="2:35" customFormat="1">
      <c r="B239" s="53" t="str">
        <f>IF('2-定性盤查'!A238&lt;&gt;"",'2-定性盤查'!A238,"")</f>
        <v/>
      </c>
      <c r="C239" s="53" t="str">
        <f>IF('2-定性盤查'!C238&lt;&gt;"",'2-定性盤查'!C238,"")</f>
        <v/>
      </c>
      <c r="D239" s="53" t="str">
        <f>IF('2-定性盤查'!D238&lt;&gt;"",'2-定性盤查'!D238,"")</f>
        <v/>
      </c>
      <c r="E239" s="174"/>
      <c r="F239" s="174"/>
      <c r="G239" s="174"/>
      <c r="H239" s="55" t="str">
        <f>IF('3-定量盤查'!I242&lt;&gt;"",'3-定量盤查'!I242,"")</f>
        <v/>
      </c>
      <c r="I239" s="134" t="str">
        <f>'3-定量盤查'!N243</f>
        <v/>
      </c>
      <c r="J239" s="174"/>
      <c r="K239" s="174"/>
      <c r="L239" s="174"/>
      <c r="M239" s="135">
        <f t="shared" si="73"/>
        <v>0</v>
      </c>
      <c r="N239" s="136">
        <f t="shared" si="74"/>
        <v>0</v>
      </c>
      <c r="O239" s="55" t="str">
        <f>IF('3-定量盤查'!O242&lt;&gt;"",'3-定量盤查'!O242,"")</f>
        <v/>
      </c>
      <c r="P239" s="137" t="str">
        <f>IF(E239&lt;&gt;"",IF(J239&lt;&gt;"",IF('3-定量盤查'!T242&lt;&gt;"",'3-定量盤查'!T242,0),""),"")</f>
        <v/>
      </c>
      <c r="Q239" s="174"/>
      <c r="R239" s="174"/>
      <c r="S239" s="174"/>
      <c r="T239" s="135">
        <f t="shared" si="75"/>
        <v>0</v>
      </c>
      <c r="U239" s="138">
        <f t="shared" si="76"/>
        <v>0</v>
      </c>
      <c r="V239" s="55" t="str">
        <f>IF('3-定量盤查'!U242&lt;&gt;"",'3-定量盤查'!U242,"")</f>
        <v/>
      </c>
      <c r="W239" s="137" t="str">
        <f>IF(E239&lt;&gt;"",IF(J239&lt;&gt;"",IF('3-定量盤查'!Z242&lt;&gt;"",'3-定量盤查'!Z242,0),""),"")</f>
        <v/>
      </c>
      <c r="X239" s="174"/>
      <c r="Y239" s="174"/>
      <c r="Z239" s="174"/>
      <c r="AA239" s="135">
        <f t="shared" si="77"/>
        <v>0</v>
      </c>
      <c r="AB239" s="139">
        <f t="shared" si="78"/>
        <v>0</v>
      </c>
      <c r="AC239" s="138" t="str">
        <f t="shared" si="84"/>
        <v/>
      </c>
      <c r="AD239" s="138" t="str">
        <f t="shared" si="85"/>
        <v/>
      </c>
      <c r="AE239" s="144" t="str">
        <f t="shared" si="82"/>
        <v/>
      </c>
      <c r="AF239" s="144" t="str">
        <f t="shared" si="83"/>
        <v/>
      </c>
      <c r="AG239" s="144" t="str">
        <f t="shared" si="79"/>
        <v/>
      </c>
      <c r="AH239" s="144" t="str">
        <f t="shared" si="80"/>
        <v/>
      </c>
      <c r="AI239" s="144" t="str">
        <f t="shared" si="81"/>
        <v/>
      </c>
    </row>
    <row r="240" spans="2:35" customFormat="1">
      <c r="B240" s="53" t="str">
        <f>IF('2-定性盤查'!A239&lt;&gt;"",'2-定性盤查'!A239,"")</f>
        <v/>
      </c>
      <c r="C240" s="53" t="str">
        <f>IF('2-定性盤查'!C239&lt;&gt;"",'2-定性盤查'!C239,"")</f>
        <v/>
      </c>
      <c r="D240" s="53" t="str">
        <f>IF('2-定性盤查'!D239&lt;&gt;"",'2-定性盤查'!D239,"")</f>
        <v/>
      </c>
      <c r="E240" s="174"/>
      <c r="F240" s="174"/>
      <c r="G240" s="174"/>
      <c r="H240" s="55" t="str">
        <f>IF('3-定量盤查'!I243&lt;&gt;"",'3-定量盤查'!I243,"")</f>
        <v/>
      </c>
      <c r="I240" s="134" t="str">
        <f>'3-定量盤查'!N244</f>
        <v/>
      </c>
      <c r="J240" s="174"/>
      <c r="K240" s="174"/>
      <c r="L240" s="174"/>
      <c r="M240" s="135">
        <f t="shared" si="73"/>
        <v>0</v>
      </c>
      <c r="N240" s="136">
        <f t="shared" si="74"/>
        <v>0</v>
      </c>
      <c r="O240" s="55" t="str">
        <f>IF('3-定量盤查'!O243&lt;&gt;"",'3-定量盤查'!O243,"")</f>
        <v/>
      </c>
      <c r="P240" s="137" t="str">
        <f>IF(E240&lt;&gt;"",IF(J240&lt;&gt;"",IF('3-定量盤查'!T243&lt;&gt;"",'3-定量盤查'!T243,0),""),"")</f>
        <v/>
      </c>
      <c r="Q240" s="174"/>
      <c r="R240" s="174"/>
      <c r="S240" s="174"/>
      <c r="T240" s="135">
        <f t="shared" si="75"/>
        <v>0</v>
      </c>
      <c r="U240" s="138">
        <f t="shared" si="76"/>
        <v>0</v>
      </c>
      <c r="V240" s="55" t="str">
        <f>IF('3-定量盤查'!U243&lt;&gt;"",'3-定量盤查'!U243,"")</f>
        <v/>
      </c>
      <c r="W240" s="137" t="str">
        <f>IF(E240&lt;&gt;"",IF(J240&lt;&gt;"",IF('3-定量盤查'!Z243&lt;&gt;"",'3-定量盤查'!Z243,0),""),"")</f>
        <v/>
      </c>
      <c r="X240" s="174"/>
      <c r="Y240" s="174"/>
      <c r="Z240" s="174"/>
      <c r="AA240" s="135">
        <f t="shared" si="77"/>
        <v>0</v>
      </c>
      <c r="AB240" s="139">
        <f t="shared" si="78"/>
        <v>0</v>
      </c>
      <c r="AC240" s="138" t="str">
        <f t="shared" si="84"/>
        <v/>
      </c>
      <c r="AD240" s="138" t="str">
        <f t="shared" si="85"/>
        <v/>
      </c>
      <c r="AE240" s="144" t="str">
        <f t="shared" si="82"/>
        <v/>
      </c>
      <c r="AF240" s="144" t="str">
        <f t="shared" si="83"/>
        <v/>
      </c>
      <c r="AG240" s="144" t="str">
        <f t="shared" si="79"/>
        <v/>
      </c>
      <c r="AH240" s="144" t="str">
        <f t="shared" si="80"/>
        <v/>
      </c>
      <c r="AI240" s="144" t="str">
        <f t="shared" si="81"/>
        <v/>
      </c>
    </row>
    <row r="241" spans="2:35" customFormat="1">
      <c r="B241" s="53" t="str">
        <f>IF('2-定性盤查'!A240&lt;&gt;"",'2-定性盤查'!A240,"")</f>
        <v/>
      </c>
      <c r="C241" s="53" t="str">
        <f>IF('2-定性盤查'!C240&lt;&gt;"",'2-定性盤查'!C240,"")</f>
        <v/>
      </c>
      <c r="D241" s="53" t="str">
        <f>IF('2-定性盤查'!D240&lt;&gt;"",'2-定性盤查'!D240,"")</f>
        <v/>
      </c>
      <c r="E241" s="174"/>
      <c r="F241" s="174"/>
      <c r="G241" s="174"/>
      <c r="H241" s="55" t="str">
        <f>IF('3-定量盤查'!I244&lt;&gt;"",'3-定量盤查'!I244,"")</f>
        <v/>
      </c>
      <c r="I241" s="134" t="str">
        <f>'3-定量盤查'!N245</f>
        <v/>
      </c>
      <c r="J241" s="174"/>
      <c r="K241" s="174"/>
      <c r="L241" s="174"/>
      <c r="M241" s="135">
        <f t="shared" si="73"/>
        <v>0</v>
      </c>
      <c r="N241" s="136">
        <f t="shared" si="74"/>
        <v>0</v>
      </c>
      <c r="O241" s="55" t="str">
        <f>IF('3-定量盤查'!O244&lt;&gt;"",'3-定量盤查'!O244,"")</f>
        <v/>
      </c>
      <c r="P241" s="137" t="str">
        <f>IF(E241&lt;&gt;"",IF(J241&lt;&gt;"",IF('3-定量盤查'!T244&lt;&gt;"",'3-定量盤查'!T244,0),""),"")</f>
        <v/>
      </c>
      <c r="Q241" s="174"/>
      <c r="R241" s="174"/>
      <c r="S241" s="174"/>
      <c r="T241" s="135">
        <f t="shared" si="75"/>
        <v>0</v>
      </c>
      <c r="U241" s="138">
        <f t="shared" si="76"/>
        <v>0</v>
      </c>
      <c r="V241" s="55" t="str">
        <f>IF('3-定量盤查'!U244&lt;&gt;"",'3-定量盤查'!U244,"")</f>
        <v/>
      </c>
      <c r="W241" s="137" t="str">
        <f>IF(E241&lt;&gt;"",IF(J241&lt;&gt;"",IF('3-定量盤查'!Z244&lt;&gt;"",'3-定量盤查'!Z244,0),""),"")</f>
        <v/>
      </c>
      <c r="X241" s="174"/>
      <c r="Y241" s="174"/>
      <c r="Z241" s="174"/>
      <c r="AA241" s="135">
        <f t="shared" si="77"/>
        <v>0</v>
      </c>
      <c r="AB241" s="139">
        <f t="shared" si="78"/>
        <v>0</v>
      </c>
      <c r="AC241" s="138" t="str">
        <f t="shared" si="84"/>
        <v/>
      </c>
      <c r="AD241" s="138" t="str">
        <f t="shared" si="85"/>
        <v/>
      </c>
      <c r="AE241" s="144" t="str">
        <f t="shared" si="82"/>
        <v/>
      </c>
      <c r="AF241" s="144" t="str">
        <f t="shared" si="83"/>
        <v/>
      </c>
      <c r="AG241" s="144" t="str">
        <f t="shared" si="79"/>
        <v/>
      </c>
      <c r="AH241" s="144" t="str">
        <f t="shared" si="80"/>
        <v/>
      </c>
      <c r="AI241" s="144" t="str">
        <f t="shared" si="81"/>
        <v/>
      </c>
    </row>
    <row r="242" spans="2:35" customFormat="1">
      <c r="B242" s="53" t="str">
        <f>IF('2-定性盤查'!A241&lt;&gt;"",'2-定性盤查'!A241,"")</f>
        <v/>
      </c>
      <c r="C242" s="53" t="str">
        <f>IF('2-定性盤查'!C241&lt;&gt;"",'2-定性盤查'!C241,"")</f>
        <v/>
      </c>
      <c r="D242" s="53" t="str">
        <f>IF('2-定性盤查'!D241&lt;&gt;"",'2-定性盤查'!D241,"")</f>
        <v/>
      </c>
      <c r="E242" s="174"/>
      <c r="F242" s="174"/>
      <c r="G242" s="174"/>
      <c r="H242" s="55" t="str">
        <f>IF('3-定量盤查'!I245&lt;&gt;"",'3-定量盤查'!I245,"")</f>
        <v/>
      </c>
      <c r="I242" s="134" t="str">
        <f>'3-定量盤查'!N246</f>
        <v/>
      </c>
      <c r="J242" s="174"/>
      <c r="K242" s="174"/>
      <c r="L242" s="174"/>
      <c r="M242" s="135">
        <f t="shared" si="73"/>
        <v>0</v>
      </c>
      <c r="N242" s="136">
        <f t="shared" si="74"/>
        <v>0</v>
      </c>
      <c r="O242" s="55" t="str">
        <f>IF('3-定量盤查'!O245&lt;&gt;"",'3-定量盤查'!O245,"")</f>
        <v/>
      </c>
      <c r="P242" s="137" t="str">
        <f>IF(E242&lt;&gt;"",IF(J242&lt;&gt;"",IF('3-定量盤查'!T245&lt;&gt;"",'3-定量盤查'!T245,0),""),"")</f>
        <v/>
      </c>
      <c r="Q242" s="174"/>
      <c r="R242" s="174"/>
      <c r="S242" s="174"/>
      <c r="T242" s="135">
        <f t="shared" si="75"/>
        <v>0</v>
      </c>
      <c r="U242" s="138">
        <f t="shared" si="76"/>
        <v>0</v>
      </c>
      <c r="V242" s="55" t="str">
        <f>IF('3-定量盤查'!U245&lt;&gt;"",'3-定量盤查'!U245,"")</f>
        <v/>
      </c>
      <c r="W242" s="137" t="str">
        <f>IF(E242&lt;&gt;"",IF(J242&lt;&gt;"",IF('3-定量盤查'!Z245&lt;&gt;"",'3-定量盤查'!Z245,0),""),"")</f>
        <v/>
      </c>
      <c r="X242" s="174"/>
      <c r="Y242" s="174"/>
      <c r="Z242" s="174"/>
      <c r="AA242" s="135">
        <f t="shared" si="77"/>
        <v>0</v>
      </c>
      <c r="AB242" s="139">
        <f t="shared" si="78"/>
        <v>0</v>
      </c>
      <c r="AC242" s="138" t="str">
        <f t="shared" si="84"/>
        <v/>
      </c>
      <c r="AD242" s="138" t="str">
        <f t="shared" si="85"/>
        <v/>
      </c>
      <c r="AE242" s="144" t="str">
        <f t="shared" si="82"/>
        <v/>
      </c>
      <c r="AF242" s="144" t="str">
        <f t="shared" si="83"/>
        <v/>
      </c>
      <c r="AG242" s="144" t="str">
        <f t="shared" si="79"/>
        <v/>
      </c>
      <c r="AH242" s="144" t="str">
        <f t="shared" si="80"/>
        <v/>
      </c>
      <c r="AI242" s="144" t="str">
        <f t="shared" si="81"/>
        <v/>
      </c>
    </row>
    <row r="243" spans="2:35" customFormat="1">
      <c r="B243" s="53" t="str">
        <f>IF('2-定性盤查'!A242&lt;&gt;"",'2-定性盤查'!A242,"")</f>
        <v/>
      </c>
      <c r="C243" s="53" t="str">
        <f>IF('2-定性盤查'!C242&lt;&gt;"",'2-定性盤查'!C242,"")</f>
        <v/>
      </c>
      <c r="D243" s="53" t="str">
        <f>IF('2-定性盤查'!D242&lt;&gt;"",'2-定性盤查'!D242,"")</f>
        <v/>
      </c>
      <c r="E243" s="174"/>
      <c r="F243" s="174"/>
      <c r="G243" s="174"/>
      <c r="H243" s="55" t="str">
        <f>IF('3-定量盤查'!I246&lt;&gt;"",'3-定量盤查'!I246,"")</f>
        <v/>
      </c>
      <c r="I243" s="134" t="str">
        <f>'3-定量盤查'!N247</f>
        <v/>
      </c>
      <c r="J243" s="174"/>
      <c r="K243" s="174"/>
      <c r="L243" s="174"/>
      <c r="M243" s="135">
        <f t="shared" si="73"/>
        <v>0</v>
      </c>
      <c r="N243" s="136">
        <f t="shared" si="74"/>
        <v>0</v>
      </c>
      <c r="O243" s="55" t="str">
        <f>IF('3-定量盤查'!O246&lt;&gt;"",'3-定量盤查'!O246,"")</f>
        <v/>
      </c>
      <c r="P243" s="137" t="str">
        <f>IF(E243&lt;&gt;"",IF(J243&lt;&gt;"",IF('3-定量盤查'!T246&lt;&gt;"",'3-定量盤查'!T246,0),""),"")</f>
        <v/>
      </c>
      <c r="Q243" s="174"/>
      <c r="R243" s="174"/>
      <c r="S243" s="174"/>
      <c r="T243" s="135">
        <f t="shared" si="75"/>
        <v>0</v>
      </c>
      <c r="U243" s="138">
        <f t="shared" si="76"/>
        <v>0</v>
      </c>
      <c r="V243" s="55" t="str">
        <f>IF('3-定量盤查'!U246&lt;&gt;"",'3-定量盤查'!U246,"")</f>
        <v/>
      </c>
      <c r="W243" s="137" t="str">
        <f>IF(E243&lt;&gt;"",IF(J243&lt;&gt;"",IF('3-定量盤查'!Z246&lt;&gt;"",'3-定量盤查'!Z246,0),""),"")</f>
        <v/>
      </c>
      <c r="X243" s="174"/>
      <c r="Y243" s="174"/>
      <c r="Z243" s="174"/>
      <c r="AA243" s="135">
        <f t="shared" si="77"/>
        <v>0</v>
      </c>
      <c r="AB243" s="139">
        <f t="shared" si="78"/>
        <v>0</v>
      </c>
      <c r="AC243" s="138" t="str">
        <f t="shared" si="84"/>
        <v/>
      </c>
      <c r="AD243" s="138" t="str">
        <f t="shared" si="85"/>
        <v/>
      </c>
      <c r="AE243" s="144" t="str">
        <f t="shared" si="82"/>
        <v/>
      </c>
      <c r="AF243" s="144" t="str">
        <f t="shared" si="83"/>
        <v/>
      </c>
      <c r="AG243" s="144" t="str">
        <f t="shared" si="79"/>
        <v/>
      </c>
      <c r="AH243" s="144" t="str">
        <f t="shared" si="80"/>
        <v/>
      </c>
      <c r="AI243" s="144" t="str">
        <f t="shared" si="81"/>
        <v/>
      </c>
    </row>
    <row r="244" spans="2:35" customFormat="1">
      <c r="B244" s="53" t="str">
        <f>IF('2-定性盤查'!A243&lt;&gt;"",'2-定性盤查'!A243,"")</f>
        <v/>
      </c>
      <c r="C244" s="53" t="str">
        <f>IF('2-定性盤查'!C243&lt;&gt;"",'2-定性盤查'!C243,"")</f>
        <v/>
      </c>
      <c r="D244" s="53" t="str">
        <f>IF('2-定性盤查'!D243&lt;&gt;"",'2-定性盤查'!D243,"")</f>
        <v/>
      </c>
      <c r="E244" s="174"/>
      <c r="F244" s="174"/>
      <c r="G244" s="174"/>
      <c r="H244" s="55" t="str">
        <f>IF('3-定量盤查'!I247&lt;&gt;"",'3-定量盤查'!I247,"")</f>
        <v/>
      </c>
      <c r="I244" s="134" t="str">
        <f>'3-定量盤查'!N248</f>
        <v/>
      </c>
      <c r="J244" s="174"/>
      <c r="K244" s="174"/>
      <c r="L244" s="174"/>
      <c r="M244" s="135">
        <f t="shared" si="73"/>
        <v>0</v>
      </c>
      <c r="N244" s="136">
        <f t="shared" si="74"/>
        <v>0</v>
      </c>
      <c r="O244" s="55" t="str">
        <f>IF('3-定量盤查'!O247&lt;&gt;"",'3-定量盤查'!O247,"")</f>
        <v/>
      </c>
      <c r="P244" s="137" t="str">
        <f>IF(E244&lt;&gt;"",IF(J244&lt;&gt;"",IF('3-定量盤查'!T247&lt;&gt;"",'3-定量盤查'!T247,0),""),"")</f>
        <v/>
      </c>
      <c r="Q244" s="174"/>
      <c r="R244" s="174"/>
      <c r="S244" s="174"/>
      <c r="T244" s="135">
        <f t="shared" si="75"/>
        <v>0</v>
      </c>
      <c r="U244" s="138">
        <f t="shared" si="76"/>
        <v>0</v>
      </c>
      <c r="V244" s="55" t="str">
        <f>IF('3-定量盤查'!U247&lt;&gt;"",'3-定量盤查'!U247,"")</f>
        <v/>
      </c>
      <c r="W244" s="137" t="str">
        <f>IF(E244&lt;&gt;"",IF(J244&lt;&gt;"",IF('3-定量盤查'!Z247&lt;&gt;"",'3-定量盤查'!Z247,0),""),"")</f>
        <v/>
      </c>
      <c r="X244" s="174"/>
      <c r="Y244" s="174"/>
      <c r="Z244" s="174"/>
      <c r="AA244" s="135">
        <f t="shared" si="77"/>
        <v>0</v>
      </c>
      <c r="AB244" s="139">
        <f t="shared" si="78"/>
        <v>0</v>
      </c>
      <c r="AC244" s="138" t="str">
        <f t="shared" si="84"/>
        <v/>
      </c>
      <c r="AD244" s="138" t="str">
        <f t="shared" si="85"/>
        <v/>
      </c>
      <c r="AE244" s="144" t="str">
        <f t="shared" si="82"/>
        <v/>
      </c>
      <c r="AF244" s="144" t="str">
        <f t="shared" si="83"/>
        <v/>
      </c>
      <c r="AG244" s="144" t="str">
        <f t="shared" si="79"/>
        <v/>
      </c>
      <c r="AH244" s="144" t="str">
        <f t="shared" si="80"/>
        <v/>
      </c>
      <c r="AI244" s="144" t="str">
        <f t="shared" si="81"/>
        <v/>
      </c>
    </row>
    <row r="245" spans="2:35" customFormat="1">
      <c r="B245" s="53" t="str">
        <f>IF('2-定性盤查'!A244&lt;&gt;"",'2-定性盤查'!A244,"")</f>
        <v/>
      </c>
      <c r="C245" s="53" t="str">
        <f>IF('2-定性盤查'!C244&lt;&gt;"",'2-定性盤查'!C244,"")</f>
        <v/>
      </c>
      <c r="D245" s="53" t="str">
        <f>IF('2-定性盤查'!D244&lt;&gt;"",'2-定性盤查'!D244,"")</f>
        <v/>
      </c>
      <c r="E245" s="174"/>
      <c r="F245" s="174"/>
      <c r="G245" s="174"/>
      <c r="H245" s="55" t="str">
        <f>IF('3-定量盤查'!I248&lt;&gt;"",'3-定量盤查'!I248,"")</f>
        <v/>
      </c>
      <c r="I245" s="134" t="str">
        <f>'3-定量盤查'!N249</f>
        <v/>
      </c>
      <c r="J245" s="174"/>
      <c r="K245" s="174"/>
      <c r="L245" s="174"/>
      <c r="M245" s="135">
        <f t="shared" si="73"/>
        <v>0</v>
      </c>
      <c r="N245" s="136">
        <f t="shared" si="74"/>
        <v>0</v>
      </c>
      <c r="O245" s="55" t="str">
        <f>IF('3-定量盤查'!O248&lt;&gt;"",'3-定量盤查'!O248,"")</f>
        <v/>
      </c>
      <c r="P245" s="137" t="str">
        <f>IF(E245&lt;&gt;"",IF(J245&lt;&gt;"",IF('3-定量盤查'!T248&lt;&gt;"",'3-定量盤查'!T248,0),""),"")</f>
        <v/>
      </c>
      <c r="Q245" s="174"/>
      <c r="R245" s="174"/>
      <c r="S245" s="174"/>
      <c r="T245" s="135">
        <f t="shared" si="75"/>
        <v>0</v>
      </c>
      <c r="U245" s="138">
        <f t="shared" si="76"/>
        <v>0</v>
      </c>
      <c r="V245" s="55" t="str">
        <f>IF('3-定量盤查'!U248&lt;&gt;"",'3-定量盤查'!U248,"")</f>
        <v/>
      </c>
      <c r="W245" s="137" t="str">
        <f>IF(E245&lt;&gt;"",IF(J245&lt;&gt;"",IF('3-定量盤查'!Z248&lt;&gt;"",'3-定量盤查'!Z248,0),""),"")</f>
        <v/>
      </c>
      <c r="X245" s="174"/>
      <c r="Y245" s="174"/>
      <c r="Z245" s="174"/>
      <c r="AA245" s="135">
        <f t="shared" si="77"/>
        <v>0</v>
      </c>
      <c r="AB245" s="139">
        <f t="shared" si="78"/>
        <v>0</v>
      </c>
      <c r="AC245" s="138" t="str">
        <f t="shared" si="84"/>
        <v/>
      </c>
      <c r="AD245" s="138" t="str">
        <f t="shared" si="85"/>
        <v/>
      </c>
      <c r="AE245" s="144" t="str">
        <f t="shared" si="82"/>
        <v/>
      </c>
      <c r="AF245" s="144" t="str">
        <f t="shared" si="83"/>
        <v/>
      </c>
      <c r="AG245" s="144" t="str">
        <f t="shared" si="79"/>
        <v/>
      </c>
      <c r="AH245" s="144" t="str">
        <f t="shared" si="80"/>
        <v/>
      </c>
      <c r="AI245" s="144" t="str">
        <f t="shared" si="81"/>
        <v/>
      </c>
    </row>
    <row r="246" spans="2:35" customFormat="1">
      <c r="B246" s="53" t="str">
        <f>IF('2-定性盤查'!A245&lt;&gt;"",'2-定性盤查'!A245,"")</f>
        <v/>
      </c>
      <c r="C246" s="53" t="str">
        <f>IF('2-定性盤查'!C245&lt;&gt;"",'2-定性盤查'!C245,"")</f>
        <v/>
      </c>
      <c r="D246" s="53" t="str">
        <f>IF('2-定性盤查'!D245&lt;&gt;"",'2-定性盤查'!D245,"")</f>
        <v/>
      </c>
      <c r="E246" s="174"/>
      <c r="F246" s="174"/>
      <c r="G246" s="174"/>
      <c r="H246" s="55" t="str">
        <f>IF('3-定量盤查'!I249&lt;&gt;"",'3-定量盤查'!I249,"")</f>
        <v/>
      </c>
      <c r="I246" s="134" t="str">
        <f>'3-定量盤查'!N250</f>
        <v/>
      </c>
      <c r="J246" s="174"/>
      <c r="K246" s="174"/>
      <c r="L246" s="174"/>
      <c r="M246" s="135">
        <f t="shared" si="73"/>
        <v>0</v>
      </c>
      <c r="N246" s="136">
        <f t="shared" si="74"/>
        <v>0</v>
      </c>
      <c r="O246" s="55" t="str">
        <f>IF('3-定量盤查'!O249&lt;&gt;"",'3-定量盤查'!O249,"")</f>
        <v/>
      </c>
      <c r="P246" s="137" t="str">
        <f>IF(E246&lt;&gt;"",IF(J246&lt;&gt;"",IF('3-定量盤查'!T249&lt;&gt;"",'3-定量盤查'!T249,0),""),"")</f>
        <v/>
      </c>
      <c r="Q246" s="174"/>
      <c r="R246" s="174"/>
      <c r="S246" s="174"/>
      <c r="T246" s="135">
        <f t="shared" si="75"/>
        <v>0</v>
      </c>
      <c r="U246" s="138">
        <f t="shared" si="76"/>
        <v>0</v>
      </c>
      <c r="V246" s="55" t="str">
        <f>IF('3-定量盤查'!U249&lt;&gt;"",'3-定量盤查'!U249,"")</f>
        <v/>
      </c>
      <c r="W246" s="137" t="str">
        <f>IF(E246&lt;&gt;"",IF(J246&lt;&gt;"",IF('3-定量盤查'!Z249&lt;&gt;"",'3-定量盤查'!Z249,0),""),"")</f>
        <v/>
      </c>
      <c r="X246" s="174"/>
      <c r="Y246" s="174"/>
      <c r="Z246" s="174"/>
      <c r="AA246" s="135">
        <f t="shared" si="77"/>
        <v>0</v>
      </c>
      <c r="AB246" s="139">
        <f t="shared" si="78"/>
        <v>0</v>
      </c>
      <c r="AC246" s="138" t="str">
        <f t="shared" si="84"/>
        <v/>
      </c>
      <c r="AD246" s="138" t="str">
        <f t="shared" si="85"/>
        <v/>
      </c>
      <c r="AE246" s="144" t="str">
        <f t="shared" si="82"/>
        <v/>
      </c>
      <c r="AF246" s="144" t="str">
        <f t="shared" si="83"/>
        <v/>
      </c>
      <c r="AG246" s="144" t="str">
        <f t="shared" si="79"/>
        <v/>
      </c>
      <c r="AH246" s="144" t="str">
        <f t="shared" si="80"/>
        <v/>
      </c>
      <c r="AI246" s="144" t="str">
        <f t="shared" si="81"/>
        <v/>
      </c>
    </row>
    <row r="247" spans="2:35" customFormat="1">
      <c r="B247" s="53" t="str">
        <f>IF('2-定性盤查'!A246&lt;&gt;"",'2-定性盤查'!A246,"")</f>
        <v/>
      </c>
      <c r="C247" s="53" t="str">
        <f>IF('2-定性盤查'!C246&lt;&gt;"",'2-定性盤查'!C246,"")</f>
        <v/>
      </c>
      <c r="D247" s="53" t="str">
        <f>IF('2-定性盤查'!D246&lt;&gt;"",'2-定性盤查'!D246,"")</f>
        <v/>
      </c>
      <c r="E247" s="174"/>
      <c r="F247" s="174"/>
      <c r="G247" s="174"/>
      <c r="H247" s="55" t="str">
        <f>IF('3-定量盤查'!I250&lt;&gt;"",'3-定量盤查'!I250,"")</f>
        <v/>
      </c>
      <c r="I247" s="134" t="str">
        <f>'3-定量盤查'!N251</f>
        <v/>
      </c>
      <c r="J247" s="174"/>
      <c r="K247" s="174"/>
      <c r="L247" s="174"/>
      <c r="M247" s="135">
        <f t="shared" si="73"/>
        <v>0</v>
      </c>
      <c r="N247" s="136">
        <f t="shared" si="74"/>
        <v>0</v>
      </c>
      <c r="O247" s="55" t="str">
        <f>IF('3-定量盤查'!O250&lt;&gt;"",'3-定量盤查'!O250,"")</f>
        <v/>
      </c>
      <c r="P247" s="137" t="str">
        <f>IF(E247&lt;&gt;"",IF(J247&lt;&gt;"",IF('3-定量盤查'!T250&lt;&gt;"",'3-定量盤查'!T250,0),""),"")</f>
        <v/>
      </c>
      <c r="Q247" s="174"/>
      <c r="R247" s="174"/>
      <c r="S247" s="174"/>
      <c r="T247" s="135">
        <f t="shared" si="75"/>
        <v>0</v>
      </c>
      <c r="U247" s="138">
        <f t="shared" si="76"/>
        <v>0</v>
      </c>
      <c r="V247" s="55" t="str">
        <f>IF('3-定量盤查'!U250&lt;&gt;"",'3-定量盤查'!U250,"")</f>
        <v/>
      </c>
      <c r="W247" s="137" t="str">
        <f>IF(E247&lt;&gt;"",IF(J247&lt;&gt;"",IF('3-定量盤查'!Z250&lt;&gt;"",'3-定量盤查'!Z250,0),""),"")</f>
        <v/>
      </c>
      <c r="X247" s="174"/>
      <c r="Y247" s="174"/>
      <c r="Z247" s="174"/>
      <c r="AA247" s="135">
        <f t="shared" si="77"/>
        <v>0</v>
      </c>
      <c r="AB247" s="139">
        <f t="shared" si="78"/>
        <v>0</v>
      </c>
      <c r="AC247" s="138" t="str">
        <f t="shared" si="84"/>
        <v/>
      </c>
      <c r="AD247" s="138" t="str">
        <f t="shared" si="85"/>
        <v/>
      </c>
      <c r="AE247" s="144" t="str">
        <f t="shared" si="82"/>
        <v/>
      </c>
      <c r="AF247" s="144" t="str">
        <f t="shared" si="83"/>
        <v/>
      </c>
      <c r="AG247" s="144" t="str">
        <f t="shared" si="79"/>
        <v/>
      </c>
      <c r="AH247" s="144" t="str">
        <f t="shared" si="80"/>
        <v/>
      </c>
      <c r="AI247" s="144" t="str">
        <f t="shared" si="81"/>
        <v/>
      </c>
    </row>
    <row r="248" spans="2:35" customFormat="1">
      <c r="B248" s="53" t="str">
        <f>IF('2-定性盤查'!A247&lt;&gt;"",'2-定性盤查'!A247,"")</f>
        <v/>
      </c>
      <c r="C248" s="53" t="str">
        <f>IF('2-定性盤查'!C247&lt;&gt;"",'2-定性盤查'!C247,"")</f>
        <v/>
      </c>
      <c r="D248" s="53" t="str">
        <f>IF('2-定性盤查'!D247&lt;&gt;"",'2-定性盤查'!D247,"")</f>
        <v/>
      </c>
      <c r="E248" s="174"/>
      <c r="F248" s="174"/>
      <c r="G248" s="174"/>
      <c r="H248" s="55" t="str">
        <f>IF('3-定量盤查'!I251&lt;&gt;"",'3-定量盤查'!I251,"")</f>
        <v/>
      </c>
      <c r="I248" s="134" t="str">
        <f>'3-定量盤查'!N252</f>
        <v/>
      </c>
      <c r="J248" s="174"/>
      <c r="K248" s="174"/>
      <c r="L248" s="174"/>
      <c r="M248" s="135">
        <f t="shared" si="73"/>
        <v>0</v>
      </c>
      <c r="N248" s="136">
        <f t="shared" si="74"/>
        <v>0</v>
      </c>
      <c r="O248" s="55" t="str">
        <f>IF('3-定量盤查'!O251&lt;&gt;"",'3-定量盤查'!O251,"")</f>
        <v/>
      </c>
      <c r="P248" s="137" t="str">
        <f>IF(E248&lt;&gt;"",IF(J248&lt;&gt;"",IF('3-定量盤查'!T251&lt;&gt;"",'3-定量盤查'!T251,0),""),"")</f>
        <v/>
      </c>
      <c r="Q248" s="174"/>
      <c r="R248" s="174"/>
      <c r="S248" s="174"/>
      <c r="T248" s="135">
        <f t="shared" si="75"/>
        <v>0</v>
      </c>
      <c r="U248" s="138">
        <f t="shared" si="76"/>
        <v>0</v>
      </c>
      <c r="V248" s="55" t="str">
        <f>IF('3-定量盤查'!U251&lt;&gt;"",'3-定量盤查'!U251,"")</f>
        <v/>
      </c>
      <c r="W248" s="137" t="str">
        <f>IF(E248&lt;&gt;"",IF(J248&lt;&gt;"",IF('3-定量盤查'!Z251&lt;&gt;"",'3-定量盤查'!Z251,0),""),"")</f>
        <v/>
      </c>
      <c r="X248" s="174"/>
      <c r="Y248" s="174"/>
      <c r="Z248" s="174"/>
      <c r="AA248" s="135">
        <f t="shared" si="77"/>
        <v>0</v>
      </c>
      <c r="AB248" s="139">
        <f t="shared" si="78"/>
        <v>0</v>
      </c>
      <c r="AC248" s="138" t="str">
        <f t="shared" si="84"/>
        <v/>
      </c>
      <c r="AD248" s="138" t="str">
        <f t="shared" si="85"/>
        <v/>
      </c>
      <c r="AE248" s="144" t="str">
        <f t="shared" si="82"/>
        <v/>
      </c>
      <c r="AF248" s="144" t="str">
        <f t="shared" si="83"/>
        <v/>
      </c>
      <c r="AG248" s="144" t="str">
        <f t="shared" si="79"/>
        <v/>
      </c>
      <c r="AH248" s="144" t="str">
        <f t="shared" si="80"/>
        <v/>
      </c>
      <c r="AI248" s="144" t="str">
        <f t="shared" si="81"/>
        <v/>
      </c>
    </row>
    <row r="249" spans="2:35" customFormat="1">
      <c r="B249" s="53" t="str">
        <f>IF('2-定性盤查'!A248&lt;&gt;"",'2-定性盤查'!A248,"")</f>
        <v/>
      </c>
      <c r="C249" s="53" t="str">
        <f>IF('2-定性盤查'!C248&lt;&gt;"",'2-定性盤查'!C248,"")</f>
        <v/>
      </c>
      <c r="D249" s="53" t="str">
        <f>IF('2-定性盤查'!D248&lt;&gt;"",'2-定性盤查'!D248,"")</f>
        <v/>
      </c>
      <c r="E249" s="174"/>
      <c r="F249" s="174"/>
      <c r="G249" s="174"/>
      <c r="H249" s="55" t="str">
        <f>IF('3-定量盤查'!I252&lt;&gt;"",'3-定量盤查'!I252,"")</f>
        <v/>
      </c>
      <c r="I249" s="134" t="str">
        <f>'3-定量盤查'!N253</f>
        <v/>
      </c>
      <c r="J249" s="174"/>
      <c r="K249" s="174"/>
      <c r="L249" s="174"/>
      <c r="M249" s="135">
        <f t="shared" ref="M249:M312" si="86">ROUND(IF($E249="",IF(J249="",0,0),IF(I249="",0,($E249^2+J249^2)^0.5)),5)</f>
        <v>0</v>
      </c>
      <c r="N249" s="136">
        <f t="shared" ref="N249:N312" si="87">ROUND(IF($F249="",IF(K249="",0,0),IF(K249="",0,($F249^2+K249^2)^0.5)),5)</f>
        <v>0</v>
      </c>
      <c r="O249" s="55" t="str">
        <f>IF('3-定量盤查'!O252&lt;&gt;"",'3-定量盤查'!O252,"")</f>
        <v/>
      </c>
      <c r="P249" s="137" t="str">
        <f>IF(E249&lt;&gt;"",IF(J249&lt;&gt;"",IF('3-定量盤查'!T252&lt;&gt;"",'3-定量盤查'!T252,0),""),"")</f>
        <v/>
      </c>
      <c r="Q249" s="174"/>
      <c r="R249" s="174"/>
      <c r="S249" s="174"/>
      <c r="T249" s="135">
        <f t="shared" ref="T249:T312" si="88">ROUND(IF($E249="",IF(Q249="",0,0),IF(Q249="",0,($E249^2+Q249^2)^0.5)),5)</f>
        <v>0</v>
      </c>
      <c r="U249" s="138">
        <f t="shared" ref="U249:U312" si="89">ROUND(IF($F249="",IF(R249="",0,0),IF(R249="",0,($F249^2+R249^2)^0.5)),5)</f>
        <v>0</v>
      </c>
      <c r="V249" s="55" t="str">
        <f>IF('3-定量盤查'!U252&lt;&gt;"",'3-定量盤查'!U252,"")</f>
        <v/>
      </c>
      <c r="W249" s="137" t="str">
        <f>IF(E249&lt;&gt;"",IF(J249&lt;&gt;"",IF('3-定量盤查'!Z252&lt;&gt;"",'3-定量盤查'!Z252,0),""),"")</f>
        <v/>
      </c>
      <c r="X249" s="174"/>
      <c r="Y249" s="174"/>
      <c r="Z249" s="174"/>
      <c r="AA249" s="135">
        <f t="shared" ref="AA249:AA312" si="90">ROUND(IF($E249="",IF(X249="",0,0),IF(X249="",0,($E249^2+X249^2)^0.5)),5)</f>
        <v>0</v>
      </c>
      <c r="AB249" s="139">
        <f t="shared" ref="AB249:AB312" si="91">ROUND(IF($F249="",IF(Y249="",0,0),IF(Y249="",0,($F249^2+Y249^2)^0.5)),5)</f>
        <v>0</v>
      </c>
      <c r="AC249" s="138" t="str">
        <f t="shared" si="84"/>
        <v/>
      </c>
      <c r="AD249" s="138" t="str">
        <f t="shared" si="85"/>
        <v/>
      </c>
      <c r="AE249" s="144" t="str">
        <f t="shared" si="82"/>
        <v/>
      </c>
      <c r="AF249" s="144" t="str">
        <f t="shared" si="83"/>
        <v/>
      </c>
      <c r="AG249" s="144" t="str">
        <f t="shared" si="79"/>
        <v/>
      </c>
      <c r="AH249" s="144" t="str">
        <f t="shared" si="80"/>
        <v/>
      </c>
      <c r="AI249" s="144" t="str">
        <f t="shared" si="81"/>
        <v/>
      </c>
    </row>
    <row r="250" spans="2:35" customFormat="1">
      <c r="B250" s="53" t="str">
        <f>IF('2-定性盤查'!A249&lt;&gt;"",'2-定性盤查'!A249,"")</f>
        <v/>
      </c>
      <c r="C250" s="53" t="str">
        <f>IF('2-定性盤查'!C249&lt;&gt;"",'2-定性盤查'!C249,"")</f>
        <v/>
      </c>
      <c r="D250" s="53" t="str">
        <f>IF('2-定性盤查'!D249&lt;&gt;"",'2-定性盤查'!D249,"")</f>
        <v/>
      </c>
      <c r="E250" s="174"/>
      <c r="F250" s="174"/>
      <c r="G250" s="174"/>
      <c r="H250" s="55" t="str">
        <f>IF('3-定量盤查'!I253&lt;&gt;"",'3-定量盤查'!I253,"")</f>
        <v/>
      </c>
      <c r="I250" s="134" t="str">
        <f>'3-定量盤查'!N254</f>
        <v/>
      </c>
      <c r="J250" s="174"/>
      <c r="K250" s="174"/>
      <c r="L250" s="174"/>
      <c r="M250" s="135">
        <f t="shared" si="86"/>
        <v>0</v>
      </c>
      <c r="N250" s="136">
        <f t="shared" si="87"/>
        <v>0</v>
      </c>
      <c r="O250" s="55" t="str">
        <f>IF('3-定量盤查'!O253&lt;&gt;"",'3-定量盤查'!O253,"")</f>
        <v/>
      </c>
      <c r="P250" s="137" t="str">
        <f>IF(E250&lt;&gt;"",IF(J250&lt;&gt;"",IF('3-定量盤查'!T253&lt;&gt;"",'3-定量盤查'!T253,0),""),"")</f>
        <v/>
      </c>
      <c r="Q250" s="174"/>
      <c r="R250" s="174"/>
      <c r="S250" s="174"/>
      <c r="T250" s="135">
        <f t="shared" si="88"/>
        <v>0</v>
      </c>
      <c r="U250" s="138">
        <f t="shared" si="89"/>
        <v>0</v>
      </c>
      <c r="V250" s="55" t="str">
        <f>IF('3-定量盤查'!U253&lt;&gt;"",'3-定量盤查'!U253,"")</f>
        <v/>
      </c>
      <c r="W250" s="137" t="str">
        <f>IF(E250&lt;&gt;"",IF(J250&lt;&gt;"",IF('3-定量盤查'!Z253&lt;&gt;"",'3-定量盤查'!Z253,0),""),"")</f>
        <v/>
      </c>
      <c r="X250" s="174"/>
      <c r="Y250" s="174"/>
      <c r="Z250" s="174"/>
      <c r="AA250" s="135">
        <f t="shared" si="90"/>
        <v>0</v>
      </c>
      <c r="AB250" s="139">
        <f t="shared" si="91"/>
        <v>0</v>
      </c>
      <c r="AC250" s="138" t="str">
        <f t="shared" si="84"/>
        <v/>
      </c>
      <c r="AD250" s="138" t="str">
        <f t="shared" si="85"/>
        <v/>
      </c>
      <c r="AE250" s="144" t="str">
        <f t="shared" si="82"/>
        <v/>
      </c>
      <c r="AF250" s="144" t="str">
        <f t="shared" si="83"/>
        <v/>
      </c>
      <c r="AG250" s="144" t="str">
        <f t="shared" si="79"/>
        <v/>
      </c>
      <c r="AH250" s="144" t="str">
        <f t="shared" si="80"/>
        <v/>
      </c>
      <c r="AI250" s="144" t="str">
        <f t="shared" si="81"/>
        <v/>
      </c>
    </row>
    <row r="251" spans="2:35" customFormat="1">
      <c r="B251" s="53" t="str">
        <f>IF('2-定性盤查'!A250&lt;&gt;"",'2-定性盤查'!A250,"")</f>
        <v/>
      </c>
      <c r="C251" s="53" t="str">
        <f>IF('2-定性盤查'!C250&lt;&gt;"",'2-定性盤查'!C250,"")</f>
        <v/>
      </c>
      <c r="D251" s="53" t="str">
        <f>IF('2-定性盤查'!D250&lt;&gt;"",'2-定性盤查'!D250,"")</f>
        <v/>
      </c>
      <c r="E251" s="174"/>
      <c r="F251" s="174"/>
      <c r="G251" s="174"/>
      <c r="H251" s="55" t="str">
        <f>IF('3-定量盤查'!I254&lt;&gt;"",'3-定量盤查'!I254,"")</f>
        <v/>
      </c>
      <c r="I251" s="134" t="str">
        <f>'3-定量盤查'!N255</f>
        <v/>
      </c>
      <c r="J251" s="174"/>
      <c r="K251" s="174"/>
      <c r="L251" s="174"/>
      <c r="M251" s="135">
        <f t="shared" si="86"/>
        <v>0</v>
      </c>
      <c r="N251" s="136">
        <f t="shared" si="87"/>
        <v>0</v>
      </c>
      <c r="O251" s="55" t="str">
        <f>IF('3-定量盤查'!O254&lt;&gt;"",'3-定量盤查'!O254,"")</f>
        <v/>
      </c>
      <c r="P251" s="137" t="str">
        <f>IF(E251&lt;&gt;"",IF(J251&lt;&gt;"",IF('3-定量盤查'!T254&lt;&gt;"",'3-定量盤查'!T254,0),""),"")</f>
        <v/>
      </c>
      <c r="Q251" s="174"/>
      <c r="R251" s="174"/>
      <c r="S251" s="174"/>
      <c r="T251" s="135">
        <f t="shared" si="88"/>
        <v>0</v>
      </c>
      <c r="U251" s="138">
        <f t="shared" si="89"/>
        <v>0</v>
      </c>
      <c r="V251" s="55" t="str">
        <f>IF('3-定量盤查'!U254&lt;&gt;"",'3-定量盤查'!U254,"")</f>
        <v/>
      </c>
      <c r="W251" s="137" t="str">
        <f>IF(E251&lt;&gt;"",IF(J251&lt;&gt;"",IF('3-定量盤查'!Z254&lt;&gt;"",'3-定量盤查'!Z254,0),""),"")</f>
        <v/>
      </c>
      <c r="X251" s="174"/>
      <c r="Y251" s="174"/>
      <c r="Z251" s="174"/>
      <c r="AA251" s="135">
        <f t="shared" si="90"/>
        <v>0</v>
      </c>
      <c r="AB251" s="139">
        <f t="shared" si="91"/>
        <v>0</v>
      </c>
      <c r="AC251" s="138" t="str">
        <f t="shared" si="84"/>
        <v/>
      </c>
      <c r="AD251" s="138" t="str">
        <f t="shared" si="85"/>
        <v/>
      </c>
      <c r="AE251" s="144" t="str">
        <f t="shared" si="82"/>
        <v/>
      </c>
      <c r="AF251" s="144" t="str">
        <f t="shared" si="83"/>
        <v/>
      </c>
      <c r="AG251" s="144" t="str">
        <f t="shared" si="79"/>
        <v/>
      </c>
      <c r="AH251" s="144" t="str">
        <f t="shared" si="80"/>
        <v/>
      </c>
      <c r="AI251" s="144" t="str">
        <f t="shared" si="81"/>
        <v/>
      </c>
    </row>
    <row r="252" spans="2:35" customFormat="1">
      <c r="B252" s="53" t="str">
        <f>IF('2-定性盤查'!A251&lt;&gt;"",'2-定性盤查'!A251,"")</f>
        <v/>
      </c>
      <c r="C252" s="53" t="str">
        <f>IF('2-定性盤查'!C251&lt;&gt;"",'2-定性盤查'!C251,"")</f>
        <v/>
      </c>
      <c r="D252" s="53" t="str">
        <f>IF('2-定性盤查'!D251&lt;&gt;"",'2-定性盤查'!D251,"")</f>
        <v/>
      </c>
      <c r="E252" s="174"/>
      <c r="F252" s="174"/>
      <c r="G252" s="174"/>
      <c r="H252" s="55" t="str">
        <f>IF('3-定量盤查'!I255&lt;&gt;"",'3-定量盤查'!I255,"")</f>
        <v/>
      </c>
      <c r="I252" s="134" t="str">
        <f>'3-定量盤查'!N256</f>
        <v/>
      </c>
      <c r="J252" s="174"/>
      <c r="K252" s="174"/>
      <c r="L252" s="174"/>
      <c r="M252" s="135">
        <f t="shared" si="86"/>
        <v>0</v>
      </c>
      <c r="N252" s="136">
        <f t="shared" si="87"/>
        <v>0</v>
      </c>
      <c r="O252" s="55" t="str">
        <f>IF('3-定量盤查'!O255&lt;&gt;"",'3-定量盤查'!O255,"")</f>
        <v/>
      </c>
      <c r="P252" s="137" t="str">
        <f>IF(E252&lt;&gt;"",IF(J252&lt;&gt;"",IF('3-定量盤查'!T255&lt;&gt;"",'3-定量盤查'!T255,0),""),"")</f>
        <v/>
      </c>
      <c r="Q252" s="174"/>
      <c r="R252" s="174"/>
      <c r="S252" s="174"/>
      <c r="T252" s="135">
        <f t="shared" si="88"/>
        <v>0</v>
      </c>
      <c r="U252" s="138">
        <f t="shared" si="89"/>
        <v>0</v>
      </c>
      <c r="V252" s="55" t="str">
        <f>IF('3-定量盤查'!U255&lt;&gt;"",'3-定量盤查'!U255,"")</f>
        <v/>
      </c>
      <c r="W252" s="137" t="str">
        <f>IF(E252&lt;&gt;"",IF(J252&lt;&gt;"",IF('3-定量盤查'!Z255&lt;&gt;"",'3-定量盤查'!Z255,0),""),"")</f>
        <v/>
      </c>
      <c r="X252" s="174"/>
      <c r="Y252" s="174"/>
      <c r="Z252" s="174"/>
      <c r="AA252" s="135">
        <f t="shared" si="90"/>
        <v>0</v>
      </c>
      <c r="AB252" s="139">
        <f t="shared" si="91"/>
        <v>0</v>
      </c>
      <c r="AC252" s="138" t="str">
        <f t="shared" si="84"/>
        <v/>
      </c>
      <c r="AD252" s="138" t="str">
        <f t="shared" si="85"/>
        <v/>
      </c>
      <c r="AE252" s="144" t="str">
        <f t="shared" si="82"/>
        <v/>
      </c>
      <c r="AF252" s="144" t="str">
        <f t="shared" si="83"/>
        <v/>
      </c>
      <c r="AG252" s="144" t="str">
        <f t="shared" si="79"/>
        <v/>
      </c>
      <c r="AH252" s="144" t="str">
        <f t="shared" si="80"/>
        <v/>
      </c>
      <c r="AI252" s="144" t="str">
        <f t="shared" si="81"/>
        <v/>
      </c>
    </row>
    <row r="253" spans="2:35" customFormat="1">
      <c r="B253" s="53" t="str">
        <f>IF('2-定性盤查'!A252&lt;&gt;"",'2-定性盤查'!A252,"")</f>
        <v/>
      </c>
      <c r="C253" s="53" t="str">
        <f>IF('2-定性盤查'!C252&lt;&gt;"",'2-定性盤查'!C252,"")</f>
        <v/>
      </c>
      <c r="D253" s="53" t="str">
        <f>IF('2-定性盤查'!D252&lt;&gt;"",'2-定性盤查'!D252,"")</f>
        <v/>
      </c>
      <c r="E253" s="174"/>
      <c r="F253" s="174"/>
      <c r="G253" s="174"/>
      <c r="H253" s="55" t="str">
        <f>IF('3-定量盤查'!I256&lt;&gt;"",'3-定量盤查'!I256,"")</f>
        <v/>
      </c>
      <c r="I253" s="134" t="str">
        <f>'3-定量盤查'!N257</f>
        <v/>
      </c>
      <c r="J253" s="174"/>
      <c r="K253" s="174"/>
      <c r="L253" s="174"/>
      <c r="M253" s="135">
        <f t="shared" si="86"/>
        <v>0</v>
      </c>
      <c r="N253" s="136">
        <f t="shared" si="87"/>
        <v>0</v>
      </c>
      <c r="O253" s="55" t="str">
        <f>IF('3-定量盤查'!O256&lt;&gt;"",'3-定量盤查'!O256,"")</f>
        <v/>
      </c>
      <c r="P253" s="137" t="str">
        <f>IF(E253&lt;&gt;"",IF(J253&lt;&gt;"",IF('3-定量盤查'!T256&lt;&gt;"",'3-定量盤查'!T256,0),""),"")</f>
        <v/>
      </c>
      <c r="Q253" s="174"/>
      <c r="R253" s="174"/>
      <c r="S253" s="174"/>
      <c r="T253" s="135">
        <f t="shared" si="88"/>
        <v>0</v>
      </c>
      <c r="U253" s="138">
        <f t="shared" si="89"/>
        <v>0</v>
      </c>
      <c r="V253" s="55" t="str">
        <f>IF('3-定量盤查'!U256&lt;&gt;"",'3-定量盤查'!U256,"")</f>
        <v/>
      </c>
      <c r="W253" s="137" t="str">
        <f>IF(E253&lt;&gt;"",IF(J253&lt;&gt;"",IF('3-定量盤查'!Z256&lt;&gt;"",'3-定量盤查'!Z256,0),""),"")</f>
        <v/>
      </c>
      <c r="X253" s="174"/>
      <c r="Y253" s="174"/>
      <c r="Z253" s="174"/>
      <c r="AA253" s="135">
        <f t="shared" si="90"/>
        <v>0</v>
      </c>
      <c r="AB253" s="139">
        <f t="shared" si="91"/>
        <v>0</v>
      </c>
      <c r="AC253" s="138" t="str">
        <f t="shared" si="84"/>
        <v/>
      </c>
      <c r="AD253" s="138" t="str">
        <f t="shared" si="85"/>
        <v/>
      </c>
      <c r="AE253" s="144" t="str">
        <f t="shared" si="82"/>
        <v/>
      </c>
      <c r="AF253" s="144" t="str">
        <f t="shared" si="83"/>
        <v/>
      </c>
      <c r="AG253" s="144" t="str">
        <f t="shared" si="79"/>
        <v/>
      </c>
      <c r="AH253" s="144" t="str">
        <f t="shared" si="80"/>
        <v/>
      </c>
      <c r="AI253" s="144" t="str">
        <f t="shared" si="81"/>
        <v/>
      </c>
    </row>
    <row r="254" spans="2:35" customFormat="1">
      <c r="B254" s="53" t="str">
        <f>IF('2-定性盤查'!A253&lt;&gt;"",'2-定性盤查'!A253,"")</f>
        <v/>
      </c>
      <c r="C254" s="53" t="str">
        <f>IF('2-定性盤查'!C253&lt;&gt;"",'2-定性盤查'!C253,"")</f>
        <v/>
      </c>
      <c r="D254" s="53" t="str">
        <f>IF('2-定性盤查'!D253&lt;&gt;"",'2-定性盤查'!D253,"")</f>
        <v/>
      </c>
      <c r="E254" s="174"/>
      <c r="F254" s="174"/>
      <c r="G254" s="174"/>
      <c r="H254" s="55" t="str">
        <f>IF('3-定量盤查'!I257&lt;&gt;"",'3-定量盤查'!I257,"")</f>
        <v/>
      </c>
      <c r="I254" s="134" t="str">
        <f>'3-定量盤查'!N258</f>
        <v/>
      </c>
      <c r="J254" s="174"/>
      <c r="K254" s="174"/>
      <c r="L254" s="174"/>
      <c r="M254" s="135">
        <f t="shared" si="86"/>
        <v>0</v>
      </c>
      <c r="N254" s="136">
        <f t="shared" si="87"/>
        <v>0</v>
      </c>
      <c r="O254" s="55" t="str">
        <f>IF('3-定量盤查'!O257&lt;&gt;"",'3-定量盤查'!O257,"")</f>
        <v/>
      </c>
      <c r="P254" s="137" t="str">
        <f>IF(E254&lt;&gt;"",IF(J254&lt;&gt;"",IF('3-定量盤查'!T257&lt;&gt;"",'3-定量盤查'!T257,0),""),"")</f>
        <v/>
      </c>
      <c r="Q254" s="174"/>
      <c r="R254" s="174"/>
      <c r="S254" s="174"/>
      <c r="T254" s="135">
        <f t="shared" si="88"/>
        <v>0</v>
      </c>
      <c r="U254" s="138">
        <f t="shared" si="89"/>
        <v>0</v>
      </c>
      <c r="V254" s="55" t="str">
        <f>IF('3-定量盤查'!U257&lt;&gt;"",'3-定量盤查'!U257,"")</f>
        <v/>
      </c>
      <c r="W254" s="137" t="str">
        <f>IF(E254&lt;&gt;"",IF(J254&lt;&gt;"",IF('3-定量盤查'!Z257&lt;&gt;"",'3-定量盤查'!Z257,0),""),"")</f>
        <v/>
      </c>
      <c r="X254" s="174"/>
      <c r="Y254" s="174"/>
      <c r="Z254" s="174"/>
      <c r="AA254" s="135">
        <f t="shared" si="90"/>
        <v>0</v>
      </c>
      <c r="AB254" s="139">
        <f t="shared" si="91"/>
        <v>0</v>
      </c>
      <c r="AC254" s="138" t="str">
        <f t="shared" si="84"/>
        <v/>
      </c>
      <c r="AD254" s="138" t="str">
        <f t="shared" si="85"/>
        <v/>
      </c>
      <c r="AE254" s="144" t="str">
        <f t="shared" si="82"/>
        <v/>
      </c>
      <c r="AF254" s="144" t="str">
        <f t="shared" si="83"/>
        <v/>
      </c>
      <c r="AG254" s="144" t="str">
        <f t="shared" si="79"/>
        <v/>
      </c>
      <c r="AH254" s="144" t="str">
        <f t="shared" si="80"/>
        <v/>
      </c>
      <c r="AI254" s="144" t="str">
        <f t="shared" si="81"/>
        <v/>
      </c>
    </row>
    <row r="255" spans="2:35" customFormat="1">
      <c r="B255" s="53" t="str">
        <f>IF('2-定性盤查'!A254&lt;&gt;"",'2-定性盤查'!A254,"")</f>
        <v/>
      </c>
      <c r="C255" s="53" t="str">
        <f>IF('2-定性盤查'!C254&lt;&gt;"",'2-定性盤查'!C254,"")</f>
        <v/>
      </c>
      <c r="D255" s="53" t="str">
        <f>IF('2-定性盤查'!D254&lt;&gt;"",'2-定性盤查'!D254,"")</f>
        <v/>
      </c>
      <c r="E255" s="174"/>
      <c r="F255" s="174"/>
      <c r="G255" s="174"/>
      <c r="H255" s="55" t="str">
        <f>IF('3-定量盤查'!I258&lt;&gt;"",'3-定量盤查'!I258,"")</f>
        <v/>
      </c>
      <c r="I255" s="134" t="str">
        <f>'3-定量盤查'!N259</f>
        <v/>
      </c>
      <c r="J255" s="174"/>
      <c r="K255" s="174"/>
      <c r="L255" s="174"/>
      <c r="M255" s="135">
        <f t="shared" si="86"/>
        <v>0</v>
      </c>
      <c r="N255" s="136">
        <f t="shared" si="87"/>
        <v>0</v>
      </c>
      <c r="O255" s="55" t="str">
        <f>IF('3-定量盤查'!O258&lt;&gt;"",'3-定量盤查'!O258,"")</f>
        <v/>
      </c>
      <c r="P255" s="137" t="str">
        <f>IF(E255&lt;&gt;"",IF(J255&lt;&gt;"",IF('3-定量盤查'!T258&lt;&gt;"",'3-定量盤查'!T258,0),""),"")</f>
        <v/>
      </c>
      <c r="Q255" s="174"/>
      <c r="R255" s="174"/>
      <c r="S255" s="174"/>
      <c r="T255" s="135">
        <f t="shared" si="88"/>
        <v>0</v>
      </c>
      <c r="U255" s="138">
        <f t="shared" si="89"/>
        <v>0</v>
      </c>
      <c r="V255" s="55" t="str">
        <f>IF('3-定量盤查'!U258&lt;&gt;"",'3-定量盤查'!U258,"")</f>
        <v/>
      </c>
      <c r="W255" s="137" t="str">
        <f>IF(E255&lt;&gt;"",IF(J255&lt;&gt;"",IF('3-定量盤查'!Z258&lt;&gt;"",'3-定量盤查'!Z258,0),""),"")</f>
        <v/>
      </c>
      <c r="X255" s="174"/>
      <c r="Y255" s="174"/>
      <c r="Z255" s="174"/>
      <c r="AA255" s="135">
        <f t="shared" si="90"/>
        <v>0</v>
      </c>
      <c r="AB255" s="139">
        <f t="shared" si="91"/>
        <v>0</v>
      </c>
      <c r="AC255" s="138" t="str">
        <f t="shared" si="84"/>
        <v/>
      </c>
      <c r="AD255" s="138" t="str">
        <f t="shared" si="85"/>
        <v/>
      </c>
      <c r="AE255" s="144" t="str">
        <f t="shared" si="82"/>
        <v/>
      </c>
      <c r="AF255" s="144" t="str">
        <f t="shared" si="83"/>
        <v/>
      </c>
      <c r="AG255" s="144" t="str">
        <f t="shared" si="79"/>
        <v/>
      </c>
      <c r="AH255" s="144" t="str">
        <f t="shared" si="80"/>
        <v/>
      </c>
      <c r="AI255" s="144" t="str">
        <f t="shared" si="81"/>
        <v/>
      </c>
    </row>
    <row r="256" spans="2:35" customFormat="1">
      <c r="B256" s="53" t="str">
        <f>IF('2-定性盤查'!A255&lt;&gt;"",'2-定性盤查'!A255,"")</f>
        <v/>
      </c>
      <c r="C256" s="53" t="str">
        <f>IF('2-定性盤查'!C255&lt;&gt;"",'2-定性盤查'!C255,"")</f>
        <v/>
      </c>
      <c r="D256" s="53" t="str">
        <f>IF('2-定性盤查'!D255&lt;&gt;"",'2-定性盤查'!D255,"")</f>
        <v/>
      </c>
      <c r="E256" s="174"/>
      <c r="F256" s="174"/>
      <c r="G256" s="174"/>
      <c r="H256" s="55" t="str">
        <f>IF('3-定量盤查'!I259&lt;&gt;"",'3-定量盤查'!I259,"")</f>
        <v/>
      </c>
      <c r="I256" s="134" t="str">
        <f>'3-定量盤查'!N260</f>
        <v/>
      </c>
      <c r="J256" s="174"/>
      <c r="K256" s="174"/>
      <c r="L256" s="174"/>
      <c r="M256" s="135">
        <f t="shared" si="86"/>
        <v>0</v>
      </c>
      <c r="N256" s="136">
        <f t="shared" si="87"/>
        <v>0</v>
      </c>
      <c r="O256" s="55" t="str">
        <f>IF('3-定量盤查'!O259&lt;&gt;"",'3-定量盤查'!O259,"")</f>
        <v/>
      </c>
      <c r="P256" s="137" t="str">
        <f>IF(E256&lt;&gt;"",IF(J256&lt;&gt;"",IF('3-定量盤查'!T259&lt;&gt;"",'3-定量盤查'!T259,0),""),"")</f>
        <v/>
      </c>
      <c r="Q256" s="174"/>
      <c r="R256" s="174"/>
      <c r="S256" s="174"/>
      <c r="T256" s="135">
        <f t="shared" si="88"/>
        <v>0</v>
      </c>
      <c r="U256" s="138">
        <f t="shared" si="89"/>
        <v>0</v>
      </c>
      <c r="V256" s="55" t="str">
        <f>IF('3-定量盤查'!U259&lt;&gt;"",'3-定量盤查'!U259,"")</f>
        <v/>
      </c>
      <c r="W256" s="137" t="str">
        <f>IF(E256&lt;&gt;"",IF(J256&lt;&gt;"",IF('3-定量盤查'!Z259&lt;&gt;"",'3-定量盤查'!Z259,0),""),"")</f>
        <v/>
      </c>
      <c r="X256" s="174"/>
      <c r="Y256" s="174"/>
      <c r="Z256" s="174"/>
      <c r="AA256" s="135">
        <f t="shared" si="90"/>
        <v>0</v>
      </c>
      <c r="AB256" s="139">
        <f t="shared" si="91"/>
        <v>0</v>
      </c>
      <c r="AC256" s="138" t="str">
        <f t="shared" si="84"/>
        <v/>
      </c>
      <c r="AD256" s="138" t="str">
        <f t="shared" si="85"/>
        <v/>
      </c>
      <c r="AE256" s="144" t="str">
        <f t="shared" si="82"/>
        <v/>
      </c>
      <c r="AF256" s="144" t="str">
        <f t="shared" si="83"/>
        <v/>
      </c>
      <c r="AG256" s="144" t="str">
        <f t="shared" si="79"/>
        <v/>
      </c>
      <c r="AH256" s="144" t="str">
        <f t="shared" si="80"/>
        <v/>
      </c>
      <c r="AI256" s="144" t="str">
        <f t="shared" si="81"/>
        <v/>
      </c>
    </row>
    <row r="257" spans="2:35" customFormat="1">
      <c r="B257" s="53" t="str">
        <f>IF('2-定性盤查'!A256&lt;&gt;"",'2-定性盤查'!A256,"")</f>
        <v/>
      </c>
      <c r="C257" s="53" t="str">
        <f>IF('2-定性盤查'!C256&lt;&gt;"",'2-定性盤查'!C256,"")</f>
        <v/>
      </c>
      <c r="D257" s="53" t="str">
        <f>IF('2-定性盤查'!D256&lt;&gt;"",'2-定性盤查'!D256,"")</f>
        <v/>
      </c>
      <c r="E257" s="174"/>
      <c r="F257" s="174"/>
      <c r="G257" s="174"/>
      <c r="H257" s="55" t="str">
        <f>IF('3-定量盤查'!I260&lt;&gt;"",'3-定量盤查'!I260,"")</f>
        <v/>
      </c>
      <c r="I257" s="134" t="str">
        <f>'3-定量盤查'!N261</f>
        <v/>
      </c>
      <c r="J257" s="174"/>
      <c r="K257" s="174"/>
      <c r="L257" s="174"/>
      <c r="M257" s="135">
        <f t="shared" si="86"/>
        <v>0</v>
      </c>
      <c r="N257" s="136">
        <f t="shared" si="87"/>
        <v>0</v>
      </c>
      <c r="O257" s="55" t="str">
        <f>IF('3-定量盤查'!O260&lt;&gt;"",'3-定量盤查'!O260,"")</f>
        <v/>
      </c>
      <c r="P257" s="137" t="str">
        <f>IF(E257&lt;&gt;"",IF(J257&lt;&gt;"",IF('3-定量盤查'!T260&lt;&gt;"",'3-定量盤查'!T260,0),""),"")</f>
        <v/>
      </c>
      <c r="Q257" s="174"/>
      <c r="R257" s="174"/>
      <c r="S257" s="174"/>
      <c r="T257" s="135">
        <f t="shared" si="88"/>
        <v>0</v>
      </c>
      <c r="U257" s="138">
        <f t="shared" si="89"/>
        <v>0</v>
      </c>
      <c r="V257" s="55" t="str">
        <f>IF('3-定量盤查'!U260&lt;&gt;"",'3-定量盤查'!U260,"")</f>
        <v/>
      </c>
      <c r="W257" s="137" t="str">
        <f>IF(E257&lt;&gt;"",IF(J257&lt;&gt;"",IF('3-定量盤查'!Z260&lt;&gt;"",'3-定量盤查'!Z260,0),""),"")</f>
        <v/>
      </c>
      <c r="X257" s="174"/>
      <c r="Y257" s="174"/>
      <c r="Z257" s="174"/>
      <c r="AA257" s="135">
        <f t="shared" si="90"/>
        <v>0</v>
      </c>
      <c r="AB257" s="139">
        <f t="shared" si="91"/>
        <v>0</v>
      </c>
      <c r="AC257" s="138" t="str">
        <f t="shared" si="84"/>
        <v/>
      </c>
      <c r="AD257" s="138" t="str">
        <f t="shared" si="85"/>
        <v/>
      </c>
      <c r="AE257" s="144" t="str">
        <f t="shared" si="82"/>
        <v/>
      </c>
      <c r="AF257" s="144" t="str">
        <f t="shared" si="83"/>
        <v/>
      </c>
      <c r="AG257" s="144" t="str">
        <f t="shared" si="79"/>
        <v/>
      </c>
      <c r="AH257" s="144" t="str">
        <f t="shared" si="80"/>
        <v/>
      </c>
      <c r="AI257" s="144" t="str">
        <f t="shared" si="81"/>
        <v/>
      </c>
    </row>
    <row r="258" spans="2:35" customFormat="1">
      <c r="B258" s="53" t="str">
        <f>IF('2-定性盤查'!A257&lt;&gt;"",'2-定性盤查'!A257,"")</f>
        <v/>
      </c>
      <c r="C258" s="53" t="str">
        <f>IF('2-定性盤查'!C257&lt;&gt;"",'2-定性盤查'!C257,"")</f>
        <v/>
      </c>
      <c r="D258" s="53" t="str">
        <f>IF('2-定性盤查'!D257&lt;&gt;"",'2-定性盤查'!D257,"")</f>
        <v/>
      </c>
      <c r="E258" s="174"/>
      <c r="F258" s="174"/>
      <c r="G258" s="174"/>
      <c r="H258" s="55" t="str">
        <f>IF('3-定量盤查'!I261&lt;&gt;"",'3-定量盤查'!I261,"")</f>
        <v/>
      </c>
      <c r="I258" s="134" t="str">
        <f>'3-定量盤查'!N262</f>
        <v/>
      </c>
      <c r="J258" s="174"/>
      <c r="K258" s="174"/>
      <c r="L258" s="174"/>
      <c r="M258" s="135">
        <f t="shared" si="86"/>
        <v>0</v>
      </c>
      <c r="N258" s="136">
        <f t="shared" si="87"/>
        <v>0</v>
      </c>
      <c r="O258" s="55" t="str">
        <f>IF('3-定量盤查'!O261&lt;&gt;"",'3-定量盤查'!O261,"")</f>
        <v/>
      </c>
      <c r="P258" s="137" t="str">
        <f>IF(E258&lt;&gt;"",IF(J258&lt;&gt;"",IF('3-定量盤查'!T261&lt;&gt;"",'3-定量盤查'!T261,0),""),"")</f>
        <v/>
      </c>
      <c r="Q258" s="174"/>
      <c r="R258" s="174"/>
      <c r="S258" s="174"/>
      <c r="T258" s="135">
        <f t="shared" si="88"/>
        <v>0</v>
      </c>
      <c r="U258" s="138">
        <f t="shared" si="89"/>
        <v>0</v>
      </c>
      <c r="V258" s="55" t="str">
        <f>IF('3-定量盤查'!U261&lt;&gt;"",'3-定量盤查'!U261,"")</f>
        <v/>
      </c>
      <c r="W258" s="137" t="str">
        <f>IF(E258&lt;&gt;"",IF(J258&lt;&gt;"",IF('3-定量盤查'!Z261&lt;&gt;"",'3-定量盤查'!Z261,0),""),"")</f>
        <v/>
      </c>
      <c r="X258" s="174"/>
      <c r="Y258" s="174"/>
      <c r="Z258" s="174"/>
      <c r="AA258" s="135">
        <f t="shared" si="90"/>
        <v>0</v>
      </c>
      <c r="AB258" s="139">
        <f t="shared" si="91"/>
        <v>0</v>
      </c>
      <c r="AC258" s="138" t="str">
        <f t="shared" si="84"/>
        <v/>
      </c>
      <c r="AD258" s="138" t="str">
        <f t="shared" si="85"/>
        <v/>
      </c>
      <c r="AE258" s="144" t="str">
        <f t="shared" si="82"/>
        <v/>
      </c>
      <c r="AF258" s="144" t="str">
        <f t="shared" si="83"/>
        <v/>
      </c>
      <c r="AG258" s="144" t="str">
        <f t="shared" si="79"/>
        <v/>
      </c>
      <c r="AH258" s="144" t="str">
        <f t="shared" si="80"/>
        <v/>
      </c>
      <c r="AI258" s="144" t="str">
        <f t="shared" si="81"/>
        <v/>
      </c>
    </row>
    <row r="259" spans="2:35" customFormat="1">
      <c r="B259" s="53" t="str">
        <f>IF('2-定性盤查'!A258&lt;&gt;"",'2-定性盤查'!A258,"")</f>
        <v/>
      </c>
      <c r="C259" s="53" t="str">
        <f>IF('2-定性盤查'!C258&lt;&gt;"",'2-定性盤查'!C258,"")</f>
        <v/>
      </c>
      <c r="D259" s="53" t="str">
        <f>IF('2-定性盤查'!D258&lt;&gt;"",'2-定性盤查'!D258,"")</f>
        <v/>
      </c>
      <c r="E259" s="174"/>
      <c r="F259" s="174"/>
      <c r="G259" s="174"/>
      <c r="H259" s="55" t="str">
        <f>IF('3-定量盤查'!I262&lt;&gt;"",'3-定量盤查'!I262,"")</f>
        <v/>
      </c>
      <c r="I259" s="134" t="str">
        <f>'3-定量盤查'!N263</f>
        <v/>
      </c>
      <c r="J259" s="174"/>
      <c r="K259" s="174"/>
      <c r="L259" s="174"/>
      <c r="M259" s="135">
        <f t="shared" si="86"/>
        <v>0</v>
      </c>
      <c r="N259" s="136">
        <f t="shared" si="87"/>
        <v>0</v>
      </c>
      <c r="O259" s="55" t="str">
        <f>IF('3-定量盤查'!O262&lt;&gt;"",'3-定量盤查'!O262,"")</f>
        <v/>
      </c>
      <c r="P259" s="137" t="str">
        <f>IF(E259&lt;&gt;"",IF(J259&lt;&gt;"",IF('3-定量盤查'!T262&lt;&gt;"",'3-定量盤查'!T262,0),""),"")</f>
        <v/>
      </c>
      <c r="Q259" s="174"/>
      <c r="R259" s="174"/>
      <c r="S259" s="174"/>
      <c r="T259" s="135">
        <f t="shared" si="88"/>
        <v>0</v>
      </c>
      <c r="U259" s="138">
        <f t="shared" si="89"/>
        <v>0</v>
      </c>
      <c r="V259" s="55" t="str">
        <f>IF('3-定量盤查'!U262&lt;&gt;"",'3-定量盤查'!U262,"")</f>
        <v/>
      </c>
      <c r="W259" s="137" t="str">
        <f>IF(E259&lt;&gt;"",IF(J259&lt;&gt;"",IF('3-定量盤查'!Z262&lt;&gt;"",'3-定量盤查'!Z262,0),""),"")</f>
        <v/>
      </c>
      <c r="X259" s="174"/>
      <c r="Y259" s="174"/>
      <c r="Z259" s="174"/>
      <c r="AA259" s="135">
        <f t="shared" si="90"/>
        <v>0</v>
      </c>
      <c r="AB259" s="139">
        <f t="shared" si="91"/>
        <v>0</v>
      </c>
      <c r="AC259" s="138" t="str">
        <f t="shared" si="84"/>
        <v/>
      </c>
      <c r="AD259" s="138" t="str">
        <f t="shared" si="85"/>
        <v/>
      </c>
      <c r="AE259" s="144" t="str">
        <f t="shared" si="82"/>
        <v/>
      </c>
      <c r="AF259" s="144" t="str">
        <f t="shared" si="83"/>
        <v/>
      </c>
      <c r="AG259" s="144" t="str">
        <f t="shared" si="79"/>
        <v/>
      </c>
      <c r="AH259" s="144" t="str">
        <f t="shared" si="80"/>
        <v/>
      </c>
      <c r="AI259" s="144" t="str">
        <f t="shared" si="81"/>
        <v/>
      </c>
    </row>
    <row r="260" spans="2:35" customFormat="1">
      <c r="B260" s="53" t="str">
        <f>IF('2-定性盤查'!A259&lt;&gt;"",'2-定性盤查'!A259,"")</f>
        <v/>
      </c>
      <c r="C260" s="53" t="str">
        <f>IF('2-定性盤查'!C259&lt;&gt;"",'2-定性盤查'!C259,"")</f>
        <v/>
      </c>
      <c r="D260" s="53" t="str">
        <f>IF('2-定性盤查'!D259&lt;&gt;"",'2-定性盤查'!D259,"")</f>
        <v/>
      </c>
      <c r="E260" s="174"/>
      <c r="F260" s="174"/>
      <c r="G260" s="174"/>
      <c r="H260" s="55" t="str">
        <f>IF('3-定量盤查'!I263&lt;&gt;"",'3-定量盤查'!I263,"")</f>
        <v/>
      </c>
      <c r="I260" s="134" t="str">
        <f>'3-定量盤查'!N264</f>
        <v/>
      </c>
      <c r="J260" s="174"/>
      <c r="K260" s="174"/>
      <c r="L260" s="174"/>
      <c r="M260" s="135">
        <f t="shared" si="86"/>
        <v>0</v>
      </c>
      <c r="N260" s="136">
        <f t="shared" si="87"/>
        <v>0</v>
      </c>
      <c r="O260" s="55" t="str">
        <f>IF('3-定量盤查'!O263&lt;&gt;"",'3-定量盤查'!O263,"")</f>
        <v/>
      </c>
      <c r="P260" s="137" t="str">
        <f>IF(E260&lt;&gt;"",IF(J260&lt;&gt;"",IF('3-定量盤查'!T263&lt;&gt;"",'3-定量盤查'!T263,0),""),"")</f>
        <v/>
      </c>
      <c r="Q260" s="174"/>
      <c r="R260" s="174"/>
      <c r="S260" s="174"/>
      <c r="T260" s="135">
        <f t="shared" si="88"/>
        <v>0</v>
      </c>
      <c r="U260" s="138">
        <f t="shared" si="89"/>
        <v>0</v>
      </c>
      <c r="V260" s="55" t="str">
        <f>IF('3-定量盤查'!U263&lt;&gt;"",'3-定量盤查'!U263,"")</f>
        <v/>
      </c>
      <c r="W260" s="137" t="str">
        <f>IF(E260&lt;&gt;"",IF(J260&lt;&gt;"",IF('3-定量盤查'!Z263&lt;&gt;"",'3-定量盤查'!Z263,0),""),"")</f>
        <v/>
      </c>
      <c r="X260" s="174"/>
      <c r="Y260" s="174"/>
      <c r="Z260" s="174"/>
      <c r="AA260" s="135">
        <f t="shared" si="90"/>
        <v>0</v>
      </c>
      <c r="AB260" s="139">
        <f t="shared" si="91"/>
        <v>0</v>
      </c>
      <c r="AC260" s="138" t="str">
        <f t="shared" si="84"/>
        <v/>
      </c>
      <c r="AD260" s="138" t="str">
        <f t="shared" si="85"/>
        <v/>
      </c>
      <c r="AE260" s="144" t="str">
        <f t="shared" si="82"/>
        <v/>
      </c>
      <c r="AF260" s="144" t="str">
        <f t="shared" si="83"/>
        <v/>
      </c>
      <c r="AG260" s="144" t="str">
        <f t="shared" ref="AG260:AG323" si="92">IFERROR(ABS(I260),"")</f>
        <v/>
      </c>
      <c r="AH260" s="144" t="str">
        <f t="shared" ref="AH260:AH323" si="93">IFERROR(ABS(P260),"")</f>
        <v/>
      </c>
      <c r="AI260" s="144" t="str">
        <f t="shared" ref="AI260:AI323" si="94">IFERROR(ABS(W260),"")</f>
        <v/>
      </c>
    </row>
    <row r="261" spans="2:35" customFormat="1">
      <c r="B261" s="53" t="str">
        <f>IF('2-定性盤查'!A260&lt;&gt;"",'2-定性盤查'!A260,"")</f>
        <v/>
      </c>
      <c r="C261" s="53" t="str">
        <f>IF('2-定性盤查'!C260&lt;&gt;"",'2-定性盤查'!C260,"")</f>
        <v/>
      </c>
      <c r="D261" s="53" t="str">
        <f>IF('2-定性盤查'!D260&lt;&gt;"",'2-定性盤查'!D260,"")</f>
        <v/>
      </c>
      <c r="E261" s="174"/>
      <c r="F261" s="174"/>
      <c r="G261" s="174"/>
      <c r="H261" s="55" t="str">
        <f>IF('3-定量盤查'!I264&lt;&gt;"",'3-定量盤查'!I264,"")</f>
        <v/>
      </c>
      <c r="I261" s="134" t="str">
        <f>'3-定量盤查'!N265</f>
        <v/>
      </c>
      <c r="J261" s="174"/>
      <c r="K261" s="174"/>
      <c r="L261" s="174"/>
      <c r="M261" s="135">
        <f t="shared" si="86"/>
        <v>0</v>
      </c>
      <c r="N261" s="136">
        <f t="shared" si="87"/>
        <v>0</v>
      </c>
      <c r="O261" s="55" t="str">
        <f>IF('3-定量盤查'!O264&lt;&gt;"",'3-定量盤查'!O264,"")</f>
        <v/>
      </c>
      <c r="P261" s="137" t="str">
        <f>IF(E261&lt;&gt;"",IF(J261&lt;&gt;"",IF('3-定量盤查'!T264&lt;&gt;"",'3-定量盤查'!T264,0),""),"")</f>
        <v/>
      </c>
      <c r="Q261" s="174"/>
      <c r="R261" s="174"/>
      <c r="S261" s="174"/>
      <c r="T261" s="135">
        <f t="shared" si="88"/>
        <v>0</v>
      </c>
      <c r="U261" s="138">
        <f t="shared" si="89"/>
        <v>0</v>
      </c>
      <c r="V261" s="55" t="str">
        <f>IF('3-定量盤查'!U264&lt;&gt;"",'3-定量盤查'!U264,"")</f>
        <v/>
      </c>
      <c r="W261" s="137" t="str">
        <f>IF(E261&lt;&gt;"",IF(J261&lt;&gt;"",IF('3-定量盤查'!Z264&lt;&gt;"",'3-定量盤查'!Z264,0),""),"")</f>
        <v/>
      </c>
      <c r="X261" s="174"/>
      <c r="Y261" s="174"/>
      <c r="Z261" s="174"/>
      <c r="AA261" s="135">
        <f t="shared" si="90"/>
        <v>0</v>
      </c>
      <c r="AB261" s="139">
        <f t="shared" si="91"/>
        <v>0</v>
      </c>
      <c r="AC261" s="138" t="str">
        <f t="shared" si="84"/>
        <v/>
      </c>
      <c r="AD261" s="138" t="str">
        <f t="shared" si="85"/>
        <v/>
      </c>
      <c r="AE261" s="144" t="str">
        <f t="shared" ref="AE261:AE324" si="95">IF(AC261&lt;&gt;"",(AC261*SUM($I261,$P261,$W261))^2,"")</f>
        <v/>
      </c>
      <c r="AF261" s="144" t="str">
        <f t="shared" ref="AF261:AF324" si="96">IF(AD261&lt;&gt;"",(AD261*SUM($I261,$P261,$W261))^2,"")</f>
        <v/>
      </c>
      <c r="AG261" s="144" t="str">
        <f t="shared" si="92"/>
        <v/>
      </c>
      <c r="AH261" s="144" t="str">
        <f t="shared" si="93"/>
        <v/>
      </c>
      <c r="AI261" s="144" t="str">
        <f t="shared" si="94"/>
        <v/>
      </c>
    </row>
    <row r="262" spans="2:35" customFormat="1">
      <c r="B262" s="53" t="str">
        <f>IF('2-定性盤查'!A261&lt;&gt;"",'2-定性盤查'!A261,"")</f>
        <v/>
      </c>
      <c r="C262" s="53" t="str">
        <f>IF('2-定性盤查'!C261&lt;&gt;"",'2-定性盤查'!C261,"")</f>
        <v/>
      </c>
      <c r="D262" s="53" t="str">
        <f>IF('2-定性盤查'!D261&lt;&gt;"",'2-定性盤查'!D261,"")</f>
        <v/>
      </c>
      <c r="E262" s="174"/>
      <c r="F262" s="174"/>
      <c r="G262" s="174"/>
      <c r="H262" s="55" t="str">
        <f>IF('3-定量盤查'!I265&lt;&gt;"",'3-定量盤查'!I265,"")</f>
        <v/>
      </c>
      <c r="I262" s="134" t="str">
        <f>'3-定量盤查'!N266</f>
        <v/>
      </c>
      <c r="J262" s="174"/>
      <c r="K262" s="174"/>
      <c r="L262" s="174"/>
      <c r="M262" s="135">
        <f t="shared" si="86"/>
        <v>0</v>
      </c>
      <c r="N262" s="136">
        <f t="shared" si="87"/>
        <v>0</v>
      </c>
      <c r="O262" s="55" t="str">
        <f>IF('3-定量盤查'!O265&lt;&gt;"",'3-定量盤查'!O265,"")</f>
        <v/>
      </c>
      <c r="P262" s="137" t="str">
        <f>IF(E262&lt;&gt;"",IF(J262&lt;&gt;"",IF('3-定量盤查'!T265&lt;&gt;"",'3-定量盤查'!T265,0),""),"")</f>
        <v/>
      </c>
      <c r="Q262" s="174"/>
      <c r="R262" s="174"/>
      <c r="S262" s="174"/>
      <c r="T262" s="135">
        <f t="shared" si="88"/>
        <v>0</v>
      </c>
      <c r="U262" s="138">
        <f t="shared" si="89"/>
        <v>0</v>
      </c>
      <c r="V262" s="55" t="str">
        <f>IF('3-定量盤查'!U265&lt;&gt;"",'3-定量盤查'!U265,"")</f>
        <v/>
      </c>
      <c r="W262" s="137" t="str">
        <f>IF(E262&lt;&gt;"",IF(J262&lt;&gt;"",IF('3-定量盤查'!Z265&lt;&gt;"",'3-定量盤查'!Z265,0),""),"")</f>
        <v/>
      </c>
      <c r="X262" s="174"/>
      <c r="Y262" s="174"/>
      <c r="Z262" s="174"/>
      <c r="AA262" s="135">
        <f t="shared" si="90"/>
        <v>0</v>
      </c>
      <c r="AB262" s="139">
        <f t="shared" si="91"/>
        <v>0</v>
      </c>
      <c r="AC262" s="138" t="str">
        <f t="shared" si="84"/>
        <v/>
      </c>
      <c r="AD262" s="138" t="str">
        <f t="shared" si="85"/>
        <v/>
      </c>
      <c r="AE262" s="144" t="str">
        <f t="shared" si="95"/>
        <v/>
      </c>
      <c r="AF262" s="144" t="str">
        <f t="shared" si="96"/>
        <v/>
      </c>
      <c r="AG262" s="144" t="str">
        <f t="shared" si="92"/>
        <v/>
      </c>
      <c r="AH262" s="144" t="str">
        <f t="shared" si="93"/>
        <v/>
      </c>
      <c r="AI262" s="144" t="str">
        <f t="shared" si="94"/>
        <v/>
      </c>
    </row>
    <row r="263" spans="2:35" customFormat="1">
      <c r="B263" s="53" t="str">
        <f>IF('2-定性盤查'!A262&lt;&gt;"",'2-定性盤查'!A262,"")</f>
        <v/>
      </c>
      <c r="C263" s="53" t="str">
        <f>IF('2-定性盤查'!C262&lt;&gt;"",'2-定性盤查'!C262,"")</f>
        <v/>
      </c>
      <c r="D263" s="53" t="str">
        <f>IF('2-定性盤查'!D262&lt;&gt;"",'2-定性盤查'!D262,"")</f>
        <v/>
      </c>
      <c r="E263" s="174"/>
      <c r="F263" s="174"/>
      <c r="G263" s="174"/>
      <c r="H263" s="55" t="str">
        <f>IF('3-定量盤查'!I266&lt;&gt;"",'3-定量盤查'!I266,"")</f>
        <v/>
      </c>
      <c r="I263" s="134" t="str">
        <f>'3-定量盤查'!N267</f>
        <v/>
      </c>
      <c r="J263" s="174"/>
      <c r="K263" s="174"/>
      <c r="L263" s="174"/>
      <c r="M263" s="135">
        <f t="shared" si="86"/>
        <v>0</v>
      </c>
      <c r="N263" s="136">
        <f t="shared" si="87"/>
        <v>0</v>
      </c>
      <c r="O263" s="55" t="str">
        <f>IF('3-定量盤查'!O266&lt;&gt;"",'3-定量盤查'!O266,"")</f>
        <v/>
      </c>
      <c r="P263" s="137" t="str">
        <f>IF(E263&lt;&gt;"",IF(J263&lt;&gt;"",IF('3-定量盤查'!T266&lt;&gt;"",'3-定量盤查'!T266,0),""),"")</f>
        <v/>
      </c>
      <c r="Q263" s="174"/>
      <c r="R263" s="174"/>
      <c r="S263" s="174"/>
      <c r="T263" s="135">
        <f t="shared" si="88"/>
        <v>0</v>
      </c>
      <c r="U263" s="138">
        <f t="shared" si="89"/>
        <v>0</v>
      </c>
      <c r="V263" s="55" t="str">
        <f>IF('3-定量盤查'!U266&lt;&gt;"",'3-定量盤查'!U266,"")</f>
        <v/>
      </c>
      <c r="W263" s="137" t="str">
        <f>IF(E263&lt;&gt;"",IF(J263&lt;&gt;"",IF('3-定量盤查'!Z266&lt;&gt;"",'3-定量盤查'!Z266,0),""),"")</f>
        <v/>
      </c>
      <c r="X263" s="174"/>
      <c r="Y263" s="174"/>
      <c r="Z263" s="174"/>
      <c r="AA263" s="135">
        <f t="shared" si="90"/>
        <v>0</v>
      </c>
      <c r="AB263" s="139">
        <f t="shared" si="91"/>
        <v>0</v>
      </c>
      <c r="AC263" s="138" t="str">
        <f t="shared" si="84"/>
        <v/>
      </c>
      <c r="AD263" s="138" t="str">
        <f t="shared" si="85"/>
        <v/>
      </c>
      <c r="AE263" s="144" t="str">
        <f t="shared" si="95"/>
        <v/>
      </c>
      <c r="AF263" s="144" t="str">
        <f t="shared" si="96"/>
        <v/>
      </c>
      <c r="AG263" s="144" t="str">
        <f t="shared" si="92"/>
        <v/>
      </c>
      <c r="AH263" s="144" t="str">
        <f t="shared" si="93"/>
        <v/>
      </c>
      <c r="AI263" s="144" t="str">
        <f t="shared" si="94"/>
        <v/>
      </c>
    </row>
    <row r="264" spans="2:35" customFormat="1">
      <c r="B264" s="53" t="str">
        <f>IF('2-定性盤查'!A263&lt;&gt;"",'2-定性盤查'!A263,"")</f>
        <v/>
      </c>
      <c r="C264" s="53" t="str">
        <f>IF('2-定性盤查'!C263&lt;&gt;"",'2-定性盤查'!C263,"")</f>
        <v/>
      </c>
      <c r="D264" s="53" t="str">
        <f>IF('2-定性盤查'!D263&lt;&gt;"",'2-定性盤查'!D263,"")</f>
        <v/>
      </c>
      <c r="E264" s="174"/>
      <c r="F264" s="174"/>
      <c r="G264" s="174"/>
      <c r="H264" s="55" t="str">
        <f>IF('3-定量盤查'!I267&lt;&gt;"",'3-定量盤查'!I267,"")</f>
        <v/>
      </c>
      <c r="I264" s="134" t="str">
        <f>'3-定量盤查'!N268</f>
        <v/>
      </c>
      <c r="J264" s="174"/>
      <c r="K264" s="174"/>
      <c r="L264" s="174"/>
      <c r="M264" s="135">
        <f t="shared" si="86"/>
        <v>0</v>
      </c>
      <c r="N264" s="136">
        <f t="shared" si="87"/>
        <v>0</v>
      </c>
      <c r="O264" s="55" t="str">
        <f>IF('3-定量盤查'!O267&lt;&gt;"",'3-定量盤查'!O267,"")</f>
        <v/>
      </c>
      <c r="P264" s="137" t="str">
        <f>IF(E264&lt;&gt;"",IF(J264&lt;&gt;"",IF('3-定量盤查'!T267&lt;&gt;"",'3-定量盤查'!T267,0),""),"")</f>
        <v/>
      </c>
      <c r="Q264" s="174"/>
      <c r="R264" s="174"/>
      <c r="S264" s="174"/>
      <c r="T264" s="135">
        <f t="shared" si="88"/>
        <v>0</v>
      </c>
      <c r="U264" s="138">
        <f t="shared" si="89"/>
        <v>0</v>
      </c>
      <c r="V264" s="55" t="str">
        <f>IF('3-定量盤查'!U267&lt;&gt;"",'3-定量盤查'!U267,"")</f>
        <v/>
      </c>
      <c r="W264" s="137" t="str">
        <f>IF(E264&lt;&gt;"",IF(J264&lt;&gt;"",IF('3-定量盤查'!Z267&lt;&gt;"",'3-定量盤查'!Z267,0),""),"")</f>
        <v/>
      </c>
      <c r="X264" s="174"/>
      <c r="Y264" s="174"/>
      <c r="Z264" s="174"/>
      <c r="AA264" s="135">
        <f t="shared" si="90"/>
        <v>0</v>
      </c>
      <c r="AB264" s="139">
        <f t="shared" si="91"/>
        <v>0</v>
      </c>
      <c r="AC264" s="138" t="str">
        <f t="shared" si="84"/>
        <v/>
      </c>
      <c r="AD264" s="138" t="str">
        <f t="shared" si="85"/>
        <v/>
      </c>
      <c r="AE264" s="144" t="str">
        <f t="shared" si="95"/>
        <v/>
      </c>
      <c r="AF264" s="144" t="str">
        <f t="shared" si="96"/>
        <v/>
      </c>
      <c r="AG264" s="144" t="str">
        <f t="shared" si="92"/>
        <v/>
      </c>
      <c r="AH264" s="144" t="str">
        <f t="shared" si="93"/>
        <v/>
      </c>
      <c r="AI264" s="144" t="str">
        <f t="shared" si="94"/>
        <v/>
      </c>
    </row>
    <row r="265" spans="2:35" customFormat="1">
      <c r="B265" s="53" t="str">
        <f>IF('2-定性盤查'!A264&lt;&gt;"",'2-定性盤查'!A264,"")</f>
        <v/>
      </c>
      <c r="C265" s="53" t="str">
        <f>IF('2-定性盤查'!C264&lt;&gt;"",'2-定性盤查'!C264,"")</f>
        <v/>
      </c>
      <c r="D265" s="53" t="str">
        <f>IF('2-定性盤查'!D264&lt;&gt;"",'2-定性盤查'!D264,"")</f>
        <v/>
      </c>
      <c r="E265" s="174"/>
      <c r="F265" s="174"/>
      <c r="G265" s="174"/>
      <c r="H265" s="55" t="str">
        <f>IF('3-定量盤查'!I268&lt;&gt;"",'3-定量盤查'!I268,"")</f>
        <v/>
      </c>
      <c r="I265" s="134" t="str">
        <f>'3-定量盤查'!N269</f>
        <v/>
      </c>
      <c r="J265" s="174"/>
      <c r="K265" s="174"/>
      <c r="L265" s="174"/>
      <c r="M265" s="135">
        <f t="shared" si="86"/>
        <v>0</v>
      </c>
      <c r="N265" s="136">
        <f t="shared" si="87"/>
        <v>0</v>
      </c>
      <c r="O265" s="55" t="str">
        <f>IF('3-定量盤查'!O268&lt;&gt;"",'3-定量盤查'!O268,"")</f>
        <v/>
      </c>
      <c r="P265" s="137" t="str">
        <f>IF(E265&lt;&gt;"",IF(J265&lt;&gt;"",IF('3-定量盤查'!T268&lt;&gt;"",'3-定量盤查'!T268,0),""),"")</f>
        <v/>
      </c>
      <c r="Q265" s="174"/>
      <c r="R265" s="174"/>
      <c r="S265" s="174"/>
      <c r="T265" s="135">
        <f t="shared" si="88"/>
        <v>0</v>
      </c>
      <c r="U265" s="138">
        <f t="shared" si="89"/>
        <v>0</v>
      </c>
      <c r="V265" s="55" t="str">
        <f>IF('3-定量盤查'!U268&lt;&gt;"",'3-定量盤查'!U268,"")</f>
        <v/>
      </c>
      <c r="W265" s="137" t="str">
        <f>IF(E265&lt;&gt;"",IF(J265&lt;&gt;"",IF('3-定量盤查'!Z268&lt;&gt;"",'3-定量盤查'!Z268,0),""),"")</f>
        <v/>
      </c>
      <c r="X265" s="174"/>
      <c r="Y265" s="174"/>
      <c r="Z265" s="174"/>
      <c r="AA265" s="135">
        <f t="shared" si="90"/>
        <v>0</v>
      </c>
      <c r="AB265" s="139">
        <f t="shared" si="91"/>
        <v>0</v>
      </c>
      <c r="AC265" s="138" t="str">
        <f t="shared" si="84"/>
        <v/>
      </c>
      <c r="AD265" s="138" t="str">
        <f t="shared" si="85"/>
        <v/>
      </c>
      <c r="AE265" s="144" t="str">
        <f t="shared" si="95"/>
        <v/>
      </c>
      <c r="AF265" s="144" t="str">
        <f t="shared" si="96"/>
        <v/>
      </c>
      <c r="AG265" s="144" t="str">
        <f t="shared" si="92"/>
        <v/>
      </c>
      <c r="AH265" s="144" t="str">
        <f t="shared" si="93"/>
        <v/>
      </c>
      <c r="AI265" s="144" t="str">
        <f t="shared" si="94"/>
        <v/>
      </c>
    </row>
    <row r="266" spans="2:35" customFormat="1">
      <c r="B266" s="53" t="str">
        <f>IF('2-定性盤查'!A265&lt;&gt;"",'2-定性盤查'!A265,"")</f>
        <v/>
      </c>
      <c r="C266" s="53" t="str">
        <f>IF('2-定性盤查'!C265&lt;&gt;"",'2-定性盤查'!C265,"")</f>
        <v/>
      </c>
      <c r="D266" s="53" t="str">
        <f>IF('2-定性盤查'!D265&lt;&gt;"",'2-定性盤查'!D265,"")</f>
        <v/>
      </c>
      <c r="E266" s="174"/>
      <c r="F266" s="174"/>
      <c r="G266" s="174"/>
      <c r="H266" s="55" t="str">
        <f>IF('3-定量盤查'!I269&lt;&gt;"",'3-定量盤查'!I269,"")</f>
        <v/>
      </c>
      <c r="I266" s="134" t="str">
        <f>'3-定量盤查'!N270</f>
        <v/>
      </c>
      <c r="J266" s="174"/>
      <c r="K266" s="174"/>
      <c r="L266" s="174"/>
      <c r="M266" s="135">
        <f t="shared" si="86"/>
        <v>0</v>
      </c>
      <c r="N266" s="136">
        <f t="shared" si="87"/>
        <v>0</v>
      </c>
      <c r="O266" s="55" t="str">
        <f>IF('3-定量盤查'!O269&lt;&gt;"",'3-定量盤查'!O269,"")</f>
        <v/>
      </c>
      <c r="P266" s="137" t="str">
        <f>IF(E266&lt;&gt;"",IF(J266&lt;&gt;"",IF('3-定量盤查'!T269&lt;&gt;"",'3-定量盤查'!T269,0),""),"")</f>
        <v/>
      </c>
      <c r="Q266" s="174"/>
      <c r="R266" s="174"/>
      <c r="S266" s="174"/>
      <c r="T266" s="135">
        <f t="shared" si="88"/>
        <v>0</v>
      </c>
      <c r="U266" s="138">
        <f t="shared" si="89"/>
        <v>0</v>
      </c>
      <c r="V266" s="55" t="str">
        <f>IF('3-定量盤查'!U269&lt;&gt;"",'3-定量盤查'!U269,"")</f>
        <v/>
      </c>
      <c r="W266" s="137" t="str">
        <f>IF(E266&lt;&gt;"",IF(J266&lt;&gt;"",IF('3-定量盤查'!Z269&lt;&gt;"",'3-定量盤查'!Z269,0),""),"")</f>
        <v/>
      </c>
      <c r="X266" s="174"/>
      <c r="Y266" s="174"/>
      <c r="Z266" s="174"/>
      <c r="AA266" s="135">
        <f t="shared" si="90"/>
        <v>0</v>
      </c>
      <c r="AB266" s="139">
        <f t="shared" si="91"/>
        <v>0</v>
      </c>
      <c r="AC266" s="138" t="str">
        <f t="shared" si="84"/>
        <v/>
      </c>
      <c r="AD266" s="138" t="str">
        <f t="shared" si="85"/>
        <v/>
      </c>
      <c r="AE266" s="144" t="str">
        <f t="shared" si="95"/>
        <v/>
      </c>
      <c r="AF266" s="144" t="str">
        <f t="shared" si="96"/>
        <v/>
      </c>
      <c r="AG266" s="144" t="str">
        <f t="shared" si="92"/>
        <v/>
      </c>
      <c r="AH266" s="144" t="str">
        <f t="shared" si="93"/>
        <v/>
      </c>
      <c r="AI266" s="144" t="str">
        <f t="shared" si="94"/>
        <v/>
      </c>
    </row>
    <row r="267" spans="2:35" customFormat="1">
      <c r="B267" s="53" t="str">
        <f>IF('2-定性盤查'!A266&lt;&gt;"",'2-定性盤查'!A266,"")</f>
        <v/>
      </c>
      <c r="C267" s="53" t="str">
        <f>IF('2-定性盤查'!C266&lt;&gt;"",'2-定性盤查'!C266,"")</f>
        <v/>
      </c>
      <c r="D267" s="53" t="str">
        <f>IF('2-定性盤查'!D266&lt;&gt;"",'2-定性盤查'!D266,"")</f>
        <v/>
      </c>
      <c r="E267" s="174"/>
      <c r="F267" s="174"/>
      <c r="G267" s="174"/>
      <c r="H267" s="55" t="str">
        <f>IF('3-定量盤查'!I270&lt;&gt;"",'3-定量盤查'!I270,"")</f>
        <v/>
      </c>
      <c r="I267" s="134" t="str">
        <f>'3-定量盤查'!N271</f>
        <v/>
      </c>
      <c r="J267" s="174"/>
      <c r="K267" s="174"/>
      <c r="L267" s="174"/>
      <c r="M267" s="135">
        <f t="shared" si="86"/>
        <v>0</v>
      </c>
      <c r="N267" s="136">
        <f t="shared" si="87"/>
        <v>0</v>
      </c>
      <c r="O267" s="55" t="str">
        <f>IF('3-定量盤查'!O270&lt;&gt;"",'3-定量盤查'!O270,"")</f>
        <v/>
      </c>
      <c r="P267" s="137" t="str">
        <f>IF(E267&lt;&gt;"",IF(J267&lt;&gt;"",IF('3-定量盤查'!T270&lt;&gt;"",'3-定量盤查'!T270,0),""),"")</f>
        <v/>
      </c>
      <c r="Q267" s="174"/>
      <c r="R267" s="174"/>
      <c r="S267" s="174"/>
      <c r="T267" s="135">
        <f t="shared" si="88"/>
        <v>0</v>
      </c>
      <c r="U267" s="138">
        <f t="shared" si="89"/>
        <v>0</v>
      </c>
      <c r="V267" s="55" t="str">
        <f>IF('3-定量盤查'!U270&lt;&gt;"",'3-定量盤查'!U270,"")</f>
        <v/>
      </c>
      <c r="W267" s="137" t="str">
        <f>IF(E267&lt;&gt;"",IF(J267&lt;&gt;"",IF('3-定量盤查'!Z270&lt;&gt;"",'3-定量盤查'!Z270,0),""),"")</f>
        <v/>
      </c>
      <c r="X267" s="174"/>
      <c r="Y267" s="174"/>
      <c r="Z267" s="174"/>
      <c r="AA267" s="135">
        <f t="shared" si="90"/>
        <v>0</v>
      </c>
      <c r="AB267" s="139">
        <f t="shared" si="91"/>
        <v>0</v>
      </c>
      <c r="AC267" s="138" t="str">
        <f t="shared" ref="AC267:AC330" si="97">IF($I267&lt;&gt;"",IF($P267&lt;&gt;"",IF($W267&lt;&gt;"",(($I267*M267)^2+($P267*T267)^2+($W267*AA267)^2)^0.5/SUM($I267,$P267,$W267),(($I267*M267)^2+($P267*T267)^2)^0.5/SUM($I267,$P267)),M267),"")</f>
        <v/>
      </c>
      <c r="AD267" s="138" t="str">
        <f t="shared" ref="AD267:AD330" si="98">IF($I267&lt;&gt;"",IF($P267&lt;&gt;"",IF($W267&lt;&gt;"",(($I267*N267)^2+($P267*U267)^2+($W267*AB267)^2)^0.5/SUM($I267,$P267,$W267),(($I267*N267)^2+($P267*U267)^2)^0.5/SUM($I267,$P267)),N267),"")</f>
        <v/>
      </c>
      <c r="AE267" s="144" t="str">
        <f t="shared" si="95"/>
        <v/>
      </c>
      <c r="AF267" s="144" t="str">
        <f t="shared" si="96"/>
        <v/>
      </c>
      <c r="AG267" s="144" t="str">
        <f t="shared" si="92"/>
        <v/>
      </c>
      <c r="AH267" s="144" t="str">
        <f t="shared" si="93"/>
        <v/>
      </c>
      <c r="AI267" s="144" t="str">
        <f t="shared" si="94"/>
        <v/>
      </c>
    </row>
    <row r="268" spans="2:35" customFormat="1">
      <c r="B268" s="53" t="str">
        <f>IF('2-定性盤查'!A267&lt;&gt;"",'2-定性盤查'!A267,"")</f>
        <v/>
      </c>
      <c r="C268" s="53" t="str">
        <f>IF('2-定性盤查'!C267&lt;&gt;"",'2-定性盤查'!C267,"")</f>
        <v/>
      </c>
      <c r="D268" s="53" t="str">
        <f>IF('2-定性盤查'!D267&lt;&gt;"",'2-定性盤查'!D267,"")</f>
        <v/>
      </c>
      <c r="E268" s="174"/>
      <c r="F268" s="174"/>
      <c r="G268" s="174"/>
      <c r="H268" s="55" t="str">
        <f>IF('3-定量盤查'!I271&lt;&gt;"",'3-定量盤查'!I271,"")</f>
        <v/>
      </c>
      <c r="I268" s="134" t="str">
        <f>'3-定量盤查'!N272</f>
        <v/>
      </c>
      <c r="J268" s="174"/>
      <c r="K268" s="174"/>
      <c r="L268" s="174"/>
      <c r="M268" s="135">
        <f t="shared" si="86"/>
        <v>0</v>
      </c>
      <c r="N268" s="136">
        <f t="shared" si="87"/>
        <v>0</v>
      </c>
      <c r="O268" s="55" t="str">
        <f>IF('3-定量盤查'!O271&lt;&gt;"",'3-定量盤查'!O271,"")</f>
        <v/>
      </c>
      <c r="P268" s="137" t="str">
        <f>IF(E268&lt;&gt;"",IF(J268&lt;&gt;"",IF('3-定量盤查'!T271&lt;&gt;"",'3-定量盤查'!T271,0),""),"")</f>
        <v/>
      </c>
      <c r="Q268" s="174"/>
      <c r="R268" s="174"/>
      <c r="S268" s="174"/>
      <c r="T268" s="135">
        <f t="shared" si="88"/>
        <v>0</v>
      </c>
      <c r="U268" s="138">
        <f t="shared" si="89"/>
        <v>0</v>
      </c>
      <c r="V268" s="55" t="str">
        <f>IF('3-定量盤查'!U271&lt;&gt;"",'3-定量盤查'!U271,"")</f>
        <v/>
      </c>
      <c r="W268" s="137" t="str">
        <f>IF(E268&lt;&gt;"",IF(J268&lt;&gt;"",IF('3-定量盤查'!Z271&lt;&gt;"",'3-定量盤查'!Z271,0),""),"")</f>
        <v/>
      </c>
      <c r="X268" s="174"/>
      <c r="Y268" s="174"/>
      <c r="Z268" s="174"/>
      <c r="AA268" s="135">
        <f t="shared" si="90"/>
        <v>0</v>
      </c>
      <c r="AB268" s="139">
        <f t="shared" si="91"/>
        <v>0</v>
      </c>
      <c r="AC268" s="138" t="str">
        <f t="shared" si="97"/>
        <v/>
      </c>
      <c r="AD268" s="138" t="str">
        <f t="shared" si="98"/>
        <v/>
      </c>
      <c r="AE268" s="144" t="str">
        <f t="shared" si="95"/>
        <v/>
      </c>
      <c r="AF268" s="144" t="str">
        <f t="shared" si="96"/>
        <v/>
      </c>
      <c r="AG268" s="144" t="str">
        <f t="shared" si="92"/>
        <v/>
      </c>
      <c r="AH268" s="144" t="str">
        <f t="shared" si="93"/>
        <v/>
      </c>
      <c r="AI268" s="144" t="str">
        <f t="shared" si="94"/>
        <v/>
      </c>
    </row>
    <row r="269" spans="2:35" customFormat="1">
      <c r="B269" s="53" t="str">
        <f>IF('2-定性盤查'!A268&lt;&gt;"",'2-定性盤查'!A268,"")</f>
        <v/>
      </c>
      <c r="C269" s="53" t="str">
        <f>IF('2-定性盤查'!C268&lt;&gt;"",'2-定性盤查'!C268,"")</f>
        <v/>
      </c>
      <c r="D269" s="53" t="str">
        <f>IF('2-定性盤查'!D268&lt;&gt;"",'2-定性盤查'!D268,"")</f>
        <v/>
      </c>
      <c r="E269" s="174"/>
      <c r="F269" s="174"/>
      <c r="G269" s="174"/>
      <c r="H269" s="55" t="str">
        <f>IF('3-定量盤查'!I272&lt;&gt;"",'3-定量盤查'!I272,"")</f>
        <v/>
      </c>
      <c r="I269" s="134" t="str">
        <f>'3-定量盤查'!N273</f>
        <v/>
      </c>
      <c r="J269" s="174"/>
      <c r="K269" s="174"/>
      <c r="L269" s="174"/>
      <c r="M269" s="135">
        <f t="shared" si="86"/>
        <v>0</v>
      </c>
      <c r="N269" s="136">
        <f t="shared" si="87"/>
        <v>0</v>
      </c>
      <c r="O269" s="55" t="str">
        <f>IF('3-定量盤查'!O272&lt;&gt;"",'3-定量盤查'!O272,"")</f>
        <v/>
      </c>
      <c r="P269" s="137" t="str">
        <f>IF(E269&lt;&gt;"",IF(J269&lt;&gt;"",IF('3-定量盤查'!T272&lt;&gt;"",'3-定量盤查'!T272,0),""),"")</f>
        <v/>
      </c>
      <c r="Q269" s="174"/>
      <c r="R269" s="174"/>
      <c r="S269" s="174"/>
      <c r="T269" s="135">
        <f t="shared" si="88"/>
        <v>0</v>
      </c>
      <c r="U269" s="138">
        <f t="shared" si="89"/>
        <v>0</v>
      </c>
      <c r="V269" s="55" t="str">
        <f>IF('3-定量盤查'!U272&lt;&gt;"",'3-定量盤查'!U272,"")</f>
        <v/>
      </c>
      <c r="W269" s="137" t="str">
        <f>IF(E269&lt;&gt;"",IF(J269&lt;&gt;"",IF('3-定量盤查'!Z272&lt;&gt;"",'3-定量盤查'!Z272,0),""),"")</f>
        <v/>
      </c>
      <c r="X269" s="174"/>
      <c r="Y269" s="174"/>
      <c r="Z269" s="174"/>
      <c r="AA269" s="135">
        <f t="shared" si="90"/>
        <v>0</v>
      </c>
      <c r="AB269" s="139">
        <f t="shared" si="91"/>
        <v>0</v>
      </c>
      <c r="AC269" s="138" t="str">
        <f t="shared" si="97"/>
        <v/>
      </c>
      <c r="AD269" s="138" t="str">
        <f t="shared" si="98"/>
        <v/>
      </c>
      <c r="AE269" s="144" t="str">
        <f t="shared" si="95"/>
        <v/>
      </c>
      <c r="AF269" s="144" t="str">
        <f t="shared" si="96"/>
        <v/>
      </c>
      <c r="AG269" s="144" t="str">
        <f t="shared" si="92"/>
        <v/>
      </c>
      <c r="AH269" s="144" t="str">
        <f t="shared" si="93"/>
        <v/>
      </c>
      <c r="AI269" s="144" t="str">
        <f t="shared" si="94"/>
        <v/>
      </c>
    </row>
    <row r="270" spans="2:35" customFormat="1">
      <c r="B270" s="53" t="str">
        <f>IF('2-定性盤查'!A269&lt;&gt;"",'2-定性盤查'!A269,"")</f>
        <v/>
      </c>
      <c r="C270" s="53" t="str">
        <f>IF('2-定性盤查'!C269&lt;&gt;"",'2-定性盤查'!C269,"")</f>
        <v/>
      </c>
      <c r="D270" s="53" t="str">
        <f>IF('2-定性盤查'!D269&lt;&gt;"",'2-定性盤查'!D269,"")</f>
        <v/>
      </c>
      <c r="E270" s="174"/>
      <c r="F270" s="174"/>
      <c r="G270" s="174"/>
      <c r="H270" s="55" t="str">
        <f>IF('3-定量盤查'!I273&lt;&gt;"",'3-定量盤查'!I273,"")</f>
        <v/>
      </c>
      <c r="I270" s="134" t="str">
        <f>'3-定量盤查'!N274</f>
        <v/>
      </c>
      <c r="J270" s="174"/>
      <c r="K270" s="174"/>
      <c r="L270" s="174"/>
      <c r="M270" s="135">
        <f t="shared" si="86"/>
        <v>0</v>
      </c>
      <c r="N270" s="136">
        <f t="shared" si="87"/>
        <v>0</v>
      </c>
      <c r="O270" s="55" t="str">
        <f>IF('3-定量盤查'!O273&lt;&gt;"",'3-定量盤查'!O273,"")</f>
        <v/>
      </c>
      <c r="P270" s="137" t="str">
        <f>IF(E270&lt;&gt;"",IF(J270&lt;&gt;"",IF('3-定量盤查'!T273&lt;&gt;"",'3-定量盤查'!T273,0),""),"")</f>
        <v/>
      </c>
      <c r="Q270" s="174"/>
      <c r="R270" s="174"/>
      <c r="S270" s="174"/>
      <c r="T270" s="135">
        <f t="shared" si="88"/>
        <v>0</v>
      </c>
      <c r="U270" s="138">
        <f t="shared" si="89"/>
        <v>0</v>
      </c>
      <c r="V270" s="55" t="str">
        <f>IF('3-定量盤查'!U273&lt;&gt;"",'3-定量盤查'!U273,"")</f>
        <v/>
      </c>
      <c r="W270" s="137" t="str">
        <f>IF(E270&lt;&gt;"",IF(J270&lt;&gt;"",IF('3-定量盤查'!Z273&lt;&gt;"",'3-定量盤查'!Z273,0),""),"")</f>
        <v/>
      </c>
      <c r="X270" s="174"/>
      <c r="Y270" s="174"/>
      <c r="Z270" s="174"/>
      <c r="AA270" s="135">
        <f t="shared" si="90"/>
        <v>0</v>
      </c>
      <c r="AB270" s="139">
        <f t="shared" si="91"/>
        <v>0</v>
      </c>
      <c r="AC270" s="138" t="str">
        <f t="shared" si="97"/>
        <v/>
      </c>
      <c r="AD270" s="138" t="str">
        <f t="shared" si="98"/>
        <v/>
      </c>
      <c r="AE270" s="144" t="str">
        <f t="shared" si="95"/>
        <v/>
      </c>
      <c r="AF270" s="144" t="str">
        <f t="shared" si="96"/>
        <v/>
      </c>
      <c r="AG270" s="144" t="str">
        <f t="shared" si="92"/>
        <v/>
      </c>
      <c r="AH270" s="144" t="str">
        <f t="shared" si="93"/>
        <v/>
      </c>
      <c r="AI270" s="144" t="str">
        <f t="shared" si="94"/>
        <v/>
      </c>
    </row>
    <row r="271" spans="2:35" customFormat="1">
      <c r="B271" s="53" t="str">
        <f>IF('2-定性盤查'!A270&lt;&gt;"",'2-定性盤查'!A270,"")</f>
        <v/>
      </c>
      <c r="C271" s="53" t="str">
        <f>IF('2-定性盤查'!C270&lt;&gt;"",'2-定性盤查'!C270,"")</f>
        <v/>
      </c>
      <c r="D271" s="53" t="str">
        <f>IF('2-定性盤查'!D270&lt;&gt;"",'2-定性盤查'!D270,"")</f>
        <v/>
      </c>
      <c r="E271" s="174"/>
      <c r="F271" s="174"/>
      <c r="G271" s="174"/>
      <c r="H271" s="55" t="str">
        <f>IF('3-定量盤查'!I274&lt;&gt;"",'3-定量盤查'!I274,"")</f>
        <v/>
      </c>
      <c r="I271" s="134" t="str">
        <f>'3-定量盤查'!N275</f>
        <v/>
      </c>
      <c r="J271" s="174"/>
      <c r="K271" s="174"/>
      <c r="L271" s="174"/>
      <c r="M271" s="135">
        <f t="shared" si="86"/>
        <v>0</v>
      </c>
      <c r="N271" s="136">
        <f t="shared" si="87"/>
        <v>0</v>
      </c>
      <c r="O271" s="55" t="str">
        <f>IF('3-定量盤查'!O274&lt;&gt;"",'3-定量盤查'!O274,"")</f>
        <v/>
      </c>
      <c r="P271" s="137" t="str">
        <f>IF(E271&lt;&gt;"",IF(J271&lt;&gt;"",IF('3-定量盤查'!T274&lt;&gt;"",'3-定量盤查'!T274,0),""),"")</f>
        <v/>
      </c>
      <c r="Q271" s="174"/>
      <c r="R271" s="174"/>
      <c r="S271" s="174"/>
      <c r="T271" s="135">
        <f t="shared" si="88"/>
        <v>0</v>
      </c>
      <c r="U271" s="138">
        <f t="shared" si="89"/>
        <v>0</v>
      </c>
      <c r="V271" s="55" t="str">
        <f>IF('3-定量盤查'!U274&lt;&gt;"",'3-定量盤查'!U274,"")</f>
        <v/>
      </c>
      <c r="W271" s="137" t="str">
        <f>IF(E271&lt;&gt;"",IF(J271&lt;&gt;"",IF('3-定量盤查'!Z274&lt;&gt;"",'3-定量盤查'!Z274,0),""),"")</f>
        <v/>
      </c>
      <c r="X271" s="174"/>
      <c r="Y271" s="174"/>
      <c r="Z271" s="174"/>
      <c r="AA271" s="135">
        <f t="shared" si="90"/>
        <v>0</v>
      </c>
      <c r="AB271" s="139">
        <f t="shared" si="91"/>
        <v>0</v>
      </c>
      <c r="AC271" s="138" t="str">
        <f t="shared" si="97"/>
        <v/>
      </c>
      <c r="AD271" s="138" t="str">
        <f t="shared" si="98"/>
        <v/>
      </c>
      <c r="AE271" s="144" t="str">
        <f t="shared" si="95"/>
        <v/>
      </c>
      <c r="AF271" s="144" t="str">
        <f t="shared" si="96"/>
        <v/>
      </c>
      <c r="AG271" s="144" t="str">
        <f t="shared" si="92"/>
        <v/>
      </c>
      <c r="AH271" s="144" t="str">
        <f t="shared" si="93"/>
        <v/>
      </c>
      <c r="AI271" s="144" t="str">
        <f t="shared" si="94"/>
        <v/>
      </c>
    </row>
    <row r="272" spans="2:35" customFormat="1">
      <c r="B272" s="53" t="str">
        <f>IF('2-定性盤查'!A271&lt;&gt;"",'2-定性盤查'!A271,"")</f>
        <v/>
      </c>
      <c r="C272" s="53" t="str">
        <f>IF('2-定性盤查'!C271&lt;&gt;"",'2-定性盤查'!C271,"")</f>
        <v/>
      </c>
      <c r="D272" s="53" t="str">
        <f>IF('2-定性盤查'!D271&lt;&gt;"",'2-定性盤查'!D271,"")</f>
        <v/>
      </c>
      <c r="E272" s="174"/>
      <c r="F272" s="174"/>
      <c r="G272" s="174"/>
      <c r="H272" s="55" t="str">
        <f>IF('3-定量盤查'!I275&lt;&gt;"",'3-定量盤查'!I275,"")</f>
        <v/>
      </c>
      <c r="I272" s="134" t="str">
        <f>'3-定量盤查'!N276</f>
        <v/>
      </c>
      <c r="J272" s="174"/>
      <c r="K272" s="174"/>
      <c r="L272" s="174"/>
      <c r="M272" s="135">
        <f t="shared" si="86"/>
        <v>0</v>
      </c>
      <c r="N272" s="136">
        <f t="shared" si="87"/>
        <v>0</v>
      </c>
      <c r="O272" s="55" t="str">
        <f>IF('3-定量盤查'!O275&lt;&gt;"",'3-定量盤查'!O275,"")</f>
        <v/>
      </c>
      <c r="P272" s="137" t="str">
        <f>IF(E272&lt;&gt;"",IF(J272&lt;&gt;"",IF('3-定量盤查'!T275&lt;&gt;"",'3-定量盤查'!T275,0),""),"")</f>
        <v/>
      </c>
      <c r="Q272" s="174"/>
      <c r="R272" s="174"/>
      <c r="S272" s="174"/>
      <c r="T272" s="135">
        <f t="shared" si="88"/>
        <v>0</v>
      </c>
      <c r="U272" s="138">
        <f t="shared" si="89"/>
        <v>0</v>
      </c>
      <c r="V272" s="55" t="str">
        <f>IF('3-定量盤查'!U275&lt;&gt;"",'3-定量盤查'!U275,"")</f>
        <v/>
      </c>
      <c r="W272" s="137" t="str">
        <f>IF(E272&lt;&gt;"",IF(J272&lt;&gt;"",IF('3-定量盤查'!Z275&lt;&gt;"",'3-定量盤查'!Z275,0),""),"")</f>
        <v/>
      </c>
      <c r="X272" s="174"/>
      <c r="Y272" s="174"/>
      <c r="Z272" s="174"/>
      <c r="AA272" s="135">
        <f t="shared" si="90"/>
        <v>0</v>
      </c>
      <c r="AB272" s="139">
        <f t="shared" si="91"/>
        <v>0</v>
      </c>
      <c r="AC272" s="138" t="str">
        <f t="shared" si="97"/>
        <v/>
      </c>
      <c r="AD272" s="138" t="str">
        <f t="shared" si="98"/>
        <v/>
      </c>
      <c r="AE272" s="144" t="str">
        <f t="shared" si="95"/>
        <v/>
      </c>
      <c r="AF272" s="144" t="str">
        <f t="shared" si="96"/>
        <v/>
      </c>
      <c r="AG272" s="144" t="str">
        <f t="shared" si="92"/>
        <v/>
      </c>
      <c r="AH272" s="144" t="str">
        <f t="shared" si="93"/>
        <v/>
      </c>
      <c r="AI272" s="144" t="str">
        <f t="shared" si="94"/>
        <v/>
      </c>
    </row>
    <row r="273" spans="2:35" customFormat="1">
      <c r="B273" s="53" t="str">
        <f>IF('2-定性盤查'!A272&lt;&gt;"",'2-定性盤查'!A272,"")</f>
        <v/>
      </c>
      <c r="C273" s="53" t="str">
        <f>IF('2-定性盤查'!C272&lt;&gt;"",'2-定性盤查'!C272,"")</f>
        <v/>
      </c>
      <c r="D273" s="53" t="str">
        <f>IF('2-定性盤查'!D272&lt;&gt;"",'2-定性盤查'!D272,"")</f>
        <v/>
      </c>
      <c r="E273" s="174"/>
      <c r="F273" s="174"/>
      <c r="G273" s="174"/>
      <c r="H273" s="55" t="str">
        <f>IF('3-定量盤查'!I276&lt;&gt;"",'3-定量盤查'!I276,"")</f>
        <v/>
      </c>
      <c r="I273" s="134" t="str">
        <f>'3-定量盤查'!N277</f>
        <v/>
      </c>
      <c r="J273" s="174"/>
      <c r="K273" s="174"/>
      <c r="L273" s="174"/>
      <c r="M273" s="135">
        <f t="shared" si="86"/>
        <v>0</v>
      </c>
      <c r="N273" s="136">
        <f t="shared" si="87"/>
        <v>0</v>
      </c>
      <c r="O273" s="55" t="str">
        <f>IF('3-定量盤查'!O276&lt;&gt;"",'3-定量盤查'!O276,"")</f>
        <v/>
      </c>
      <c r="P273" s="137" t="str">
        <f>IF(E273&lt;&gt;"",IF(J273&lt;&gt;"",IF('3-定量盤查'!T276&lt;&gt;"",'3-定量盤查'!T276,0),""),"")</f>
        <v/>
      </c>
      <c r="Q273" s="174"/>
      <c r="R273" s="174"/>
      <c r="S273" s="174"/>
      <c r="T273" s="135">
        <f t="shared" si="88"/>
        <v>0</v>
      </c>
      <c r="U273" s="138">
        <f t="shared" si="89"/>
        <v>0</v>
      </c>
      <c r="V273" s="55" t="str">
        <f>IF('3-定量盤查'!U276&lt;&gt;"",'3-定量盤查'!U276,"")</f>
        <v/>
      </c>
      <c r="W273" s="137" t="str">
        <f>IF(E273&lt;&gt;"",IF(J273&lt;&gt;"",IF('3-定量盤查'!Z276&lt;&gt;"",'3-定量盤查'!Z276,0),""),"")</f>
        <v/>
      </c>
      <c r="X273" s="174"/>
      <c r="Y273" s="174"/>
      <c r="Z273" s="174"/>
      <c r="AA273" s="135">
        <f t="shared" si="90"/>
        <v>0</v>
      </c>
      <c r="AB273" s="139">
        <f t="shared" si="91"/>
        <v>0</v>
      </c>
      <c r="AC273" s="138" t="str">
        <f t="shared" si="97"/>
        <v/>
      </c>
      <c r="AD273" s="138" t="str">
        <f t="shared" si="98"/>
        <v/>
      </c>
      <c r="AE273" s="144" t="str">
        <f t="shared" si="95"/>
        <v/>
      </c>
      <c r="AF273" s="144" t="str">
        <f t="shared" si="96"/>
        <v/>
      </c>
      <c r="AG273" s="144" t="str">
        <f t="shared" si="92"/>
        <v/>
      </c>
      <c r="AH273" s="144" t="str">
        <f t="shared" si="93"/>
        <v/>
      </c>
      <c r="AI273" s="144" t="str">
        <f t="shared" si="94"/>
        <v/>
      </c>
    </row>
    <row r="274" spans="2:35" customFormat="1">
      <c r="B274" s="53" t="str">
        <f>IF('2-定性盤查'!A273&lt;&gt;"",'2-定性盤查'!A273,"")</f>
        <v/>
      </c>
      <c r="C274" s="53" t="str">
        <f>IF('2-定性盤查'!C273&lt;&gt;"",'2-定性盤查'!C273,"")</f>
        <v/>
      </c>
      <c r="D274" s="53" t="str">
        <f>IF('2-定性盤查'!D273&lt;&gt;"",'2-定性盤查'!D273,"")</f>
        <v/>
      </c>
      <c r="E274" s="174"/>
      <c r="F274" s="174"/>
      <c r="G274" s="174"/>
      <c r="H274" s="55" t="str">
        <f>IF('3-定量盤查'!I277&lt;&gt;"",'3-定量盤查'!I277,"")</f>
        <v/>
      </c>
      <c r="I274" s="134" t="str">
        <f>'3-定量盤查'!N278</f>
        <v/>
      </c>
      <c r="J274" s="174"/>
      <c r="K274" s="174"/>
      <c r="L274" s="174"/>
      <c r="M274" s="135">
        <f t="shared" si="86"/>
        <v>0</v>
      </c>
      <c r="N274" s="136">
        <f t="shared" si="87"/>
        <v>0</v>
      </c>
      <c r="O274" s="55" t="str">
        <f>IF('3-定量盤查'!O277&lt;&gt;"",'3-定量盤查'!O277,"")</f>
        <v/>
      </c>
      <c r="P274" s="137" t="str">
        <f>IF(E274&lt;&gt;"",IF(J274&lt;&gt;"",IF('3-定量盤查'!T277&lt;&gt;"",'3-定量盤查'!T277,0),""),"")</f>
        <v/>
      </c>
      <c r="Q274" s="174"/>
      <c r="R274" s="174"/>
      <c r="S274" s="174"/>
      <c r="T274" s="135">
        <f t="shared" si="88"/>
        <v>0</v>
      </c>
      <c r="U274" s="138">
        <f t="shared" si="89"/>
        <v>0</v>
      </c>
      <c r="V274" s="55" t="str">
        <f>IF('3-定量盤查'!U277&lt;&gt;"",'3-定量盤查'!U277,"")</f>
        <v/>
      </c>
      <c r="W274" s="137" t="str">
        <f>IF(E274&lt;&gt;"",IF(J274&lt;&gt;"",IF('3-定量盤查'!Z277&lt;&gt;"",'3-定量盤查'!Z277,0),""),"")</f>
        <v/>
      </c>
      <c r="X274" s="174"/>
      <c r="Y274" s="174"/>
      <c r="Z274" s="174"/>
      <c r="AA274" s="135">
        <f t="shared" si="90"/>
        <v>0</v>
      </c>
      <c r="AB274" s="139">
        <f t="shared" si="91"/>
        <v>0</v>
      </c>
      <c r="AC274" s="138" t="str">
        <f t="shared" si="97"/>
        <v/>
      </c>
      <c r="AD274" s="138" t="str">
        <f t="shared" si="98"/>
        <v/>
      </c>
      <c r="AE274" s="144" t="str">
        <f t="shared" si="95"/>
        <v/>
      </c>
      <c r="AF274" s="144" t="str">
        <f t="shared" si="96"/>
        <v/>
      </c>
      <c r="AG274" s="144" t="str">
        <f t="shared" si="92"/>
        <v/>
      </c>
      <c r="AH274" s="144" t="str">
        <f t="shared" si="93"/>
        <v/>
      </c>
      <c r="AI274" s="144" t="str">
        <f t="shared" si="94"/>
        <v/>
      </c>
    </row>
    <row r="275" spans="2:35" customFormat="1">
      <c r="B275" s="53" t="str">
        <f>IF('2-定性盤查'!A274&lt;&gt;"",'2-定性盤查'!A274,"")</f>
        <v/>
      </c>
      <c r="C275" s="53" t="str">
        <f>IF('2-定性盤查'!C274&lt;&gt;"",'2-定性盤查'!C274,"")</f>
        <v/>
      </c>
      <c r="D275" s="53" t="str">
        <f>IF('2-定性盤查'!D274&lt;&gt;"",'2-定性盤查'!D274,"")</f>
        <v/>
      </c>
      <c r="E275" s="174"/>
      <c r="F275" s="174"/>
      <c r="G275" s="174"/>
      <c r="H275" s="55" t="str">
        <f>IF('3-定量盤查'!I278&lt;&gt;"",'3-定量盤查'!I278,"")</f>
        <v/>
      </c>
      <c r="I275" s="134" t="str">
        <f>'3-定量盤查'!N279</f>
        <v/>
      </c>
      <c r="J275" s="174"/>
      <c r="K275" s="174"/>
      <c r="L275" s="174"/>
      <c r="M275" s="135">
        <f t="shared" si="86"/>
        <v>0</v>
      </c>
      <c r="N275" s="136">
        <f t="shared" si="87"/>
        <v>0</v>
      </c>
      <c r="O275" s="55" t="str">
        <f>IF('3-定量盤查'!O278&lt;&gt;"",'3-定量盤查'!O278,"")</f>
        <v/>
      </c>
      <c r="P275" s="137" t="str">
        <f>IF(E275&lt;&gt;"",IF(J275&lt;&gt;"",IF('3-定量盤查'!T278&lt;&gt;"",'3-定量盤查'!T278,0),""),"")</f>
        <v/>
      </c>
      <c r="Q275" s="174"/>
      <c r="R275" s="174"/>
      <c r="S275" s="174"/>
      <c r="T275" s="135">
        <f t="shared" si="88"/>
        <v>0</v>
      </c>
      <c r="U275" s="138">
        <f t="shared" si="89"/>
        <v>0</v>
      </c>
      <c r="V275" s="55" t="str">
        <f>IF('3-定量盤查'!U278&lt;&gt;"",'3-定量盤查'!U278,"")</f>
        <v/>
      </c>
      <c r="W275" s="137" t="str">
        <f>IF(E275&lt;&gt;"",IF(J275&lt;&gt;"",IF('3-定量盤查'!Z278&lt;&gt;"",'3-定量盤查'!Z278,0),""),"")</f>
        <v/>
      </c>
      <c r="X275" s="174"/>
      <c r="Y275" s="174"/>
      <c r="Z275" s="174"/>
      <c r="AA275" s="135">
        <f t="shared" si="90"/>
        <v>0</v>
      </c>
      <c r="AB275" s="139">
        <f t="shared" si="91"/>
        <v>0</v>
      </c>
      <c r="AC275" s="138" t="str">
        <f t="shared" si="97"/>
        <v/>
      </c>
      <c r="AD275" s="138" t="str">
        <f t="shared" si="98"/>
        <v/>
      </c>
      <c r="AE275" s="144" t="str">
        <f t="shared" si="95"/>
        <v/>
      </c>
      <c r="AF275" s="144" t="str">
        <f t="shared" si="96"/>
        <v/>
      </c>
      <c r="AG275" s="144" t="str">
        <f t="shared" si="92"/>
        <v/>
      </c>
      <c r="AH275" s="144" t="str">
        <f t="shared" si="93"/>
        <v/>
      </c>
      <c r="AI275" s="144" t="str">
        <f t="shared" si="94"/>
        <v/>
      </c>
    </row>
    <row r="276" spans="2:35" customFormat="1">
      <c r="B276" s="53" t="str">
        <f>IF('2-定性盤查'!A275&lt;&gt;"",'2-定性盤查'!A275,"")</f>
        <v/>
      </c>
      <c r="C276" s="53" t="str">
        <f>IF('2-定性盤查'!C275&lt;&gt;"",'2-定性盤查'!C275,"")</f>
        <v/>
      </c>
      <c r="D276" s="53" t="str">
        <f>IF('2-定性盤查'!D275&lt;&gt;"",'2-定性盤查'!D275,"")</f>
        <v/>
      </c>
      <c r="E276" s="174"/>
      <c r="F276" s="174"/>
      <c r="G276" s="174"/>
      <c r="H276" s="55" t="str">
        <f>IF('3-定量盤查'!I279&lt;&gt;"",'3-定量盤查'!I279,"")</f>
        <v/>
      </c>
      <c r="I276" s="134" t="str">
        <f>'3-定量盤查'!N280</f>
        <v/>
      </c>
      <c r="J276" s="174"/>
      <c r="K276" s="174"/>
      <c r="L276" s="174"/>
      <c r="M276" s="135">
        <f t="shared" si="86"/>
        <v>0</v>
      </c>
      <c r="N276" s="136">
        <f t="shared" si="87"/>
        <v>0</v>
      </c>
      <c r="O276" s="55" t="str">
        <f>IF('3-定量盤查'!O279&lt;&gt;"",'3-定量盤查'!O279,"")</f>
        <v/>
      </c>
      <c r="P276" s="137" t="str">
        <f>IF(E276&lt;&gt;"",IF(J276&lt;&gt;"",IF('3-定量盤查'!T279&lt;&gt;"",'3-定量盤查'!T279,0),""),"")</f>
        <v/>
      </c>
      <c r="Q276" s="174"/>
      <c r="R276" s="174"/>
      <c r="S276" s="174"/>
      <c r="T276" s="135">
        <f t="shared" si="88"/>
        <v>0</v>
      </c>
      <c r="U276" s="138">
        <f t="shared" si="89"/>
        <v>0</v>
      </c>
      <c r="V276" s="55" t="str">
        <f>IF('3-定量盤查'!U279&lt;&gt;"",'3-定量盤查'!U279,"")</f>
        <v/>
      </c>
      <c r="W276" s="137" t="str">
        <f>IF(E276&lt;&gt;"",IF(J276&lt;&gt;"",IF('3-定量盤查'!Z279&lt;&gt;"",'3-定量盤查'!Z279,0),""),"")</f>
        <v/>
      </c>
      <c r="X276" s="174"/>
      <c r="Y276" s="174"/>
      <c r="Z276" s="174"/>
      <c r="AA276" s="135">
        <f t="shared" si="90"/>
        <v>0</v>
      </c>
      <c r="AB276" s="139">
        <f t="shared" si="91"/>
        <v>0</v>
      </c>
      <c r="AC276" s="138" t="str">
        <f t="shared" si="97"/>
        <v/>
      </c>
      <c r="AD276" s="138" t="str">
        <f t="shared" si="98"/>
        <v/>
      </c>
      <c r="AE276" s="144" t="str">
        <f t="shared" si="95"/>
        <v/>
      </c>
      <c r="AF276" s="144" t="str">
        <f t="shared" si="96"/>
        <v/>
      </c>
      <c r="AG276" s="144" t="str">
        <f t="shared" si="92"/>
        <v/>
      </c>
      <c r="AH276" s="144" t="str">
        <f t="shared" si="93"/>
        <v/>
      </c>
      <c r="AI276" s="144" t="str">
        <f t="shared" si="94"/>
        <v/>
      </c>
    </row>
    <row r="277" spans="2:35" customFormat="1">
      <c r="B277" s="53" t="str">
        <f>IF('2-定性盤查'!A276&lt;&gt;"",'2-定性盤查'!A276,"")</f>
        <v/>
      </c>
      <c r="C277" s="53" t="str">
        <f>IF('2-定性盤查'!C276&lt;&gt;"",'2-定性盤查'!C276,"")</f>
        <v/>
      </c>
      <c r="D277" s="53" t="str">
        <f>IF('2-定性盤查'!D276&lt;&gt;"",'2-定性盤查'!D276,"")</f>
        <v/>
      </c>
      <c r="E277" s="174"/>
      <c r="F277" s="174"/>
      <c r="G277" s="174"/>
      <c r="H277" s="55" t="str">
        <f>IF('3-定量盤查'!I280&lt;&gt;"",'3-定量盤查'!I280,"")</f>
        <v/>
      </c>
      <c r="I277" s="134" t="str">
        <f>'3-定量盤查'!N281</f>
        <v/>
      </c>
      <c r="J277" s="174"/>
      <c r="K277" s="174"/>
      <c r="L277" s="174"/>
      <c r="M277" s="135">
        <f t="shared" si="86"/>
        <v>0</v>
      </c>
      <c r="N277" s="136">
        <f t="shared" si="87"/>
        <v>0</v>
      </c>
      <c r="O277" s="55" t="str">
        <f>IF('3-定量盤查'!O280&lt;&gt;"",'3-定量盤查'!O280,"")</f>
        <v/>
      </c>
      <c r="P277" s="137" t="str">
        <f>IF(E277&lt;&gt;"",IF(J277&lt;&gt;"",IF('3-定量盤查'!T280&lt;&gt;"",'3-定量盤查'!T280,0),""),"")</f>
        <v/>
      </c>
      <c r="Q277" s="174"/>
      <c r="R277" s="174"/>
      <c r="S277" s="174"/>
      <c r="T277" s="135">
        <f t="shared" si="88"/>
        <v>0</v>
      </c>
      <c r="U277" s="138">
        <f t="shared" si="89"/>
        <v>0</v>
      </c>
      <c r="V277" s="55" t="str">
        <f>IF('3-定量盤查'!U280&lt;&gt;"",'3-定量盤查'!U280,"")</f>
        <v/>
      </c>
      <c r="W277" s="137" t="str">
        <f>IF(E277&lt;&gt;"",IF(J277&lt;&gt;"",IF('3-定量盤查'!Z280&lt;&gt;"",'3-定量盤查'!Z280,0),""),"")</f>
        <v/>
      </c>
      <c r="X277" s="174"/>
      <c r="Y277" s="174"/>
      <c r="Z277" s="174"/>
      <c r="AA277" s="135">
        <f t="shared" si="90"/>
        <v>0</v>
      </c>
      <c r="AB277" s="139">
        <f t="shared" si="91"/>
        <v>0</v>
      </c>
      <c r="AC277" s="138" t="str">
        <f t="shared" si="97"/>
        <v/>
      </c>
      <c r="AD277" s="138" t="str">
        <f t="shared" si="98"/>
        <v/>
      </c>
      <c r="AE277" s="144" t="str">
        <f t="shared" si="95"/>
        <v/>
      </c>
      <c r="AF277" s="144" t="str">
        <f t="shared" si="96"/>
        <v/>
      </c>
      <c r="AG277" s="144" t="str">
        <f t="shared" si="92"/>
        <v/>
      </c>
      <c r="AH277" s="144" t="str">
        <f t="shared" si="93"/>
        <v/>
      </c>
      <c r="AI277" s="144" t="str">
        <f t="shared" si="94"/>
        <v/>
      </c>
    </row>
    <row r="278" spans="2:35" customFormat="1">
      <c r="B278" s="53" t="str">
        <f>IF('2-定性盤查'!A277&lt;&gt;"",'2-定性盤查'!A277,"")</f>
        <v/>
      </c>
      <c r="C278" s="53" t="str">
        <f>IF('2-定性盤查'!C277&lt;&gt;"",'2-定性盤查'!C277,"")</f>
        <v/>
      </c>
      <c r="D278" s="53" t="str">
        <f>IF('2-定性盤查'!D277&lt;&gt;"",'2-定性盤查'!D277,"")</f>
        <v/>
      </c>
      <c r="E278" s="174"/>
      <c r="F278" s="174"/>
      <c r="G278" s="174"/>
      <c r="H278" s="55" t="str">
        <f>IF('3-定量盤查'!I281&lt;&gt;"",'3-定量盤查'!I281,"")</f>
        <v/>
      </c>
      <c r="I278" s="134" t="str">
        <f>'3-定量盤查'!N282</f>
        <v/>
      </c>
      <c r="J278" s="174"/>
      <c r="K278" s="174"/>
      <c r="L278" s="174"/>
      <c r="M278" s="135">
        <f t="shared" si="86"/>
        <v>0</v>
      </c>
      <c r="N278" s="136">
        <f t="shared" si="87"/>
        <v>0</v>
      </c>
      <c r="O278" s="55" t="str">
        <f>IF('3-定量盤查'!O281&lt;&gt;"",'3-定量盤查'!O281,"")</f>
        <v/>
      </c>
      <c r="P278" s="137" t="str">
        <f>IF(E278&lt;&gt;"",IF(J278&lt;&gt;"",IF('3-定量盤查'!T281&lt;&gt;"",'3-定量盤查'!T281,0),""),"")</f>
        <v/>
      </c>
      <c r="Q278" s="174"/>
      <c r="R278" s="174"/>
      <c r="S278" s="174"/>
      <c r="T278" s="135">
        <f t="shared" si="88"/>
        <v>0</v>
      </c>
      <c r="U278" s="138">
        <f t="shared" si="89"/>
        <v>0</v>
      </c>
      <c r="V278" s="55" t="str">
        <f>IF('3-定量盤查'!U281&lt;&gt;"",'3-定量盤查'!U281,"")</f>
        <v/>
      </c>
      <c r="W278" s="137" t="str">
        <f>IF(E278&lt;&gt;"",IF(J278&lt;&gt;"",IF('3-定量盤查'!Z281&lt;&gt;"",'3-定量盤查'!Z281,0),""),"")</f>
        <v/>
      </c>
      <c r="X278" s="174"/>
      <c r="Y278" s="174"/>
      <c r="Z278" s="174"/>
      <c r="AA278" s="135">
        <f t="shared" si="90"/>
        <v>0</v>
      </c>
      <c r="AB278" s="139">
        <f t="shared" si="91"/>
        <v>0</v>
      </c>
      <c r="AC278" s="138" t="str">
        <f t="shared" si="97"/>
        <v/>
      </c>
      <c r="AD278" s="138" t="str">
        <f t="shared" si="98"/>
        <v/>
      </c>
      <c r="AE278" s="144" t="str">
        <f t="shared" si="95"/>
        <v/>
      </c>
      <c r="AF278" s="144" t="str">
        <f t="shared" si="96"/>
        <v/>
      </c>
      <c r="AG278" s="144" t="str">
        <f t="shared" si="92"/>
        <v/>
      </c>
      <c r="AH278" s="144" t="str">
        <f t="shared" si="93"/>
        <v/>
      </c>
      <c r="AI278" s="144" t="str">
        <f t="shared" si="94"/>
        <v/>
      </c>
    </row>
    <row r="279" spans="2:35" customFormat="1">
      <c r="B279" s="53" t="str">
        <f>IF('2-定性盤查'!A278&lt;&gt;"",'2-定性盤查'!A278,"")</f>
        <v/>
      </c>
      <c r="C279" s="53" t="str">
        <f>IF('2-定性盤查'!C278&lt;&gt;"",'2-定性盤查'!C278,"")</f>
        <v/>
      </c>
      <c r="D279" s="53" t="str">
        <f>IF('2-定性盤查'!D278&lt;&gt;"",'2-定性盤查'!D278,"")</f>
        <v/>
      </c>
      <c r="E279" s="174"/>
      <c r="F279" s="174"/>
      <c r="G279" s="174"/>
      <c r="H279" s="55" t="str">
        <f>IF('3-定量盤查'!I282&lt;&gt;"",'3-定量盤查'!I282,"")</f>
        <v/>
      </c>
      <c r="I279" s="134" t="str">
        <f>'3-定量盤查'!N283</f>
        <v/>
      </c>
      <c r="J279" s="174"/>
      <c r="K279" s="174"/>
      <c r="L279" s="174"/>
      <c r="M279" s="135">
        <f t="shared" si="86"/>
        <v>0</v>
      </c>
      <c r="N279" s="136">
        <f t="shared" si="87"/>
        <v>0</v>
      </c>
      <c r="O279" s="55" t="str">
        <f>IF('3-定量盤查'!O282&lt;&gt;"",'3-定量盤查'!O282,"")</f>
        <v/>
      </c>
      <c r="P279" s="137" t="str">
        <f>IF(E279&lt;&gt;"",IF(J279&lt;&gt;"",IF('3-定量盤查'!T282&lt;&gt;"",'3-定量盤查'!T282,0),""),"")</f>
        <v/>
      </c>
      <c r="Q279" s="174"/>
      <c r="R279" s="174"/>
      <c r="S279" s="174"/>
      <c r="T279" s="135">
        <f t="shared" si="88"/>
        <v>0</v>
      </c>
      <c r="U279" s="138">
        <f t="shared" si="89"/>
        <v>0</v>
      </c>
      <c r="V279" s="55" t="str">
        <f>IF('3-定量盤查'!U282&lt;&gt;"",'3-定量盤查'!U282,"")</f>
        <v/>
      </c>
      <c r="W279" s="137" t="str">
        <f>IF(E279&lt;&gt;"",IF(J279&lt;&gt;"",IF('3-定量盤查'!Z282&lt;&gt;"",'3-定量盤查'!Z282,0),""),"")</f>
        <v/>
      </c>
      <c r="X279" s="174"/>
      <c r="Y279" s="174"/>
      <c r="Z279" s="174"/>
      <c r="AA279" s="135">
        <f t="shared" si="90"/>
        <v>0</v>
      </c>
      <c r="AB279" s="139">
        <f t="shared" si="91"/>
        <v>0</v>
      </c>
      <c r="AC279" s="138" t="str">
        <f t="shared" si="97"/>
        <v/>
      </c>
      <c r="AD279" s="138" t="str">
        <f t="shared" si="98"/>
        <v/>
      </c>
      <c r="AE279" s="144" t="str">
        <f t="shared" si="95"/>
        <v/>
      </c>
      <c r="AF279" s="144" t="str">
        <f t="shared" si="96"/>
        <v/>
      </c>
      <c r="AG279" s="144" t="str">
        <f t="shared" si="92"/>
        <v/>
      </c>
      <c r="AH279" s="144" t="str">
        <f t="shared" si="93"/>
        <v/>
      </c>
      <c r="AI279" s="144" t="str">
        <f t="shared" si="94"/>
        <v/>
      </c>
    </row>
    <row r="280" spans="2:35" customFormat="1">
      <c r="B280" s="53" t="str">
        <f>IF('2-定性盤查'!A279&lt;&gt;"",'2-定性盤查'!A279,"")</f>
        <v/>
      </c>
      <c r="C280" s="53" t="str">
        <f>IF('2-定性盤查'!C279&lt;&gt;"",'2-定性盤查'!C279,"")</f>
        <v/>
      </c>
      <c r="D280" s="53" t="str">
        <f>IF('2-定性盤查'!D279&lt;&gt;"",'2-定性盤查'!D279,"")</f>
        <v/>
      </c>
      <c r="E280" s="174"/>
      <c r="F280" s="174"/>
      <c r="G280" s="174"/>
      <c r="H280" s="55" t="str">
        <f>IF('3-定量盤查'!I283&lt;&gt;"",'3-定量盤查'!I283,"")</f>
        <v/>
      </c>
      <c r="I280" s="134" t="str">
        <f>'3-定量盤查'!N284</f>
        <v/>
      </c>
      <c r="J280" s="174"/>
      <c r="K280" s="174"/>
      <c r="L280" s="174"/>
      <c r="M280" s="135">
        <f t="shared" si="86"/>
        <v>0</v>
      </c>
      <c r="N280" s="136">
        <f t="shared" si="87"/>
        <v>0</v>
      </c>
      <c r="O280" s="55" t="str">
        <f>IF('3-定量盤查'!O283&lt;&gt;"",'3-定量盤查'!O283,"")</f>
        <v/>
      </c>
      <c r="P280" s="137" t="str">
        <f>IF(E280&lt;&gt;"",IF(J280&lt;&gt;"",IF('3-定量盤查'!T283&lt;&gt;"",'3-定量盤查'!T283,0),""),"")</f>
        <v/>
      </c>
      <c r="Q280" s="174"/>
      <c r="R280" s="174"/>
      <c r="S280" s="174"/>
      <c r="T280" s="135">
        <f t="shared" si="88"/>
        <v>0</v>
      </c>
      <c r="U280" s="138">
        <f t="shared" si="89"/>
        <v>0</v>
      </c>
      <c r="V280" s="55" t="str">
        <f>IF('3-定量盤查'!U283&lt;&gt;"",'3-定量盤查'!U283,"")</f>
        <v/>
      </c>
      <c r="W280" s="137" t="str">
        <f>IF(E280&lt;&gt;"",IF(J280&lt;&gt;"",IF('3-定量盤查'!Z283&lt;&gt;"",'3-定量盤查'!Z283,0),""),"")</f>
        <v/>
      </c>
      <c r="X280" s="174"/>
      <c r="Y280" s="174"/>
      <c r="Z280" s="174"/>
      <c r="AA280" s="135">
        <f t="shared" si="90"/>
        <v>0</v>
      </c>
      <c r="AB280" s="139">
        <f t="shared" si="91"/>
        <v>0</v>
      </c>
      <c r="AC280" s="138" t="str">
        <f t="shared" si="97"/>
        <v/>
      </c>
      <c r="AD280" s="138" t="str">
        <f t="shared" si="98"/>
        <v/>
      </c>
      <c r="AE280" s="144" t="str">
        <f t="shared" si="95"/>
        <v/>
      </c>
      <c r="AF280" s="144" t="str">
        <f t="shared" si="96"/>
        <v/>
      </c>
      <c r="AG280" s="144" t="str">
        <f t="shared" si="92"/>
        <v/>
      </c>
      <c r="AH280" s="144" t="str">
        <f t="shared" si="93"/>
        <v/>
      </c>
      <c r="AI280" s="144" t="str">
        <f t="shared" si="94"/>
        <v/>
      </c>
    </row>
    <row r="281" spans="2:35" customFormat="1">
      <c r="B281" s="53" t="str">
        <f>IF('2-定性盤查'!A280&lt;&gt;"",'2-定性盤查'!A280,"")</f>
        <v/>
      </c>
      <c r="C281" s="53" t="str">
        <f>IF('2-定性盤查'!C280&lt;&gt;"",'2-定性盤查'!C280,"")</f>
        <v/>
      </c>
      <c r="D281" s="53" t="str">
        <f>IF('2-定性盤查'!D280&lt;&gt;"",'2-定性盤查'!D280,"")</f>
        <v/>
      </c>
      <c r="E281" s="174"/>
      <c r="F281" s="174"/>
      <c r="G281" s="174"/>
      <c r="H281" s="55" t="str">
        <f>IF('3-定量盤查'!I284&lt;&gt;"",'3-定量盤查'!I284,"")</f>
        <v/>
      </c>
      <c r="I281" s="134" t="str">
        <f>'3-定量盤查'!N285</f>
        <v/>
      </c>
      <c r="J281" s="174"/>
      <c r="K281" s="174"/>
      <c r="L281" s="174"/>
      <c r="M281" s="135">
        <f t="shared" si="86"/>
        <v>0</v>
      </c>
      <c r="N281" s="136">
        <f t="shared" si="87"/>
        <v>0</v>
      </c>
      <c r="O281" s="55" t="str">
        <f>IF('3-定量盤查'!O284&lt;&gt;"",'3-定量盤查'!O284,"")</f>
        <v/>
      </c>
      <c r="P281" s="137" t="str">
        <f>IF(E281&lt;&gt;"",IF(J281&lt;&gt;"",IF('3-定量盤查'!T284&lt;&gt;"",'3-定量盤查'!T284,0),""),"")</f>
        <v/>
      </c>
      <c r="Q281" s="174"/>
      <c r="R281" s="174"/>
      <c r="S281" s="174"/>
      <c r="T281" s="135">
        <f t="shared" si="88"/>
        <v>0</v>
      </c>
      <c r="U281" s="138">
        <f t="shared" si="89"/>
        <v>0</v>
      </c>
      <c r="V281" s="55" t="str">
        <f>IF('3-定量盤查'!U284&lt;&gt;"",'3-定量盤查'!U284,"")</f>
        <v/>
      </c>
      <c r="W281" s="137" t="str">
        <f>IF(E281&lt;&gt;"",IF(J281&lt;&gt;"",IF('3-定量盤查'!Z284&lt;&gt;"",'3-定量盤查'!Z284,0),""),"")</f>
        <v/>
      </c>
      <c r="X281" s="174"/>
      <c r="Y281" s="174"/>
      <c r="Z281" s="174"/>
      <c r="AA281" s="135">
        <f t="shared" si="90"/>
        <v>0</v>
      </c>
      <c r="AB281" s="139">
        <f t="shared" si="91"/>
        <v>0</v>
      </c>
      <c r="AC281" s="138" t="str">
        <f t="shared" si="97"/>
        <v/>
      </c>
      <c r="AD281" s="138" t="str">
        <f t="shared" si="98"/>
        <v/>
      </c>
      <c r="AE281" s="144" t="str">
        <f t="shared" si="95"/>
        <v/>
      </c>
      <c r="AF281" s="144" t="str">
        <f t="shared" si="96"/>
        <v/>
      </c>
      <c r="AG281" s="144" t="str">
        <f t="shared" si="92"/>
        <v/>
      </c>
      <c r="AH281" s="144" t="str">
        <f t="shared" si="93"/>
        <v/>
      </c>
      <c r="AI281" s="144" t="str">
        <f t="shared" si="94"/>
        <v/>
      </c>
    </row>
    <row r="282" spans="2:35" customFormat="1">
      <c r="B282" s="53" t="str">
        <f>IF('2-定性盤查'!A281&lt;&gt;"",'2-定性盤查'!A281,"")</f>
        <v/>
      </c>
      <c r="C282" s="53" t="str">
        <f>IF('2-定性盤查'!C281&lt;&gt;"",'2-定性盤查'!C281,"")</f>
        <v/>
      </c>
      <c r="D282" s="53" t="str">
        <f>IF('2-定性盤查'!D281&lt;&gt;"",'2-定性盤查'!D281,"")</f>
        <v/>
      </c>
      <c r="E282" s="174"/>
      <c r="F282" s="174"/>
      <c r="G282" s="174"/>
      <c r="H282" s="55" t="str">
        <f>IF('3-定量盤查'!I285&lt;&gt;"",'3-定量盤查'!I285,"")</f>
        <v/>
      </c>
      <c r="I282" s="134" t="str">
        <f>'3-定量盤查'!N286</f>
        <v/>
      </c>
      <c r="J282" s="174"/>
      <c r="K282" s="174"/>
      <c r="L282" s="174"/>
      <c r="M282" s="135">
        <f t="shared" si="86"/>
        <v>0</v>
      </c>
      <c r="N282" s="136">
        <f t="shared" si="87"/>
        <v>0</v>
      </c>
      <c r="O282" s="55" t="str">
        <f>IF('3-定量盤查'!O285&lt;&gt;"",'3-定量盤查'!O285,"")</f>
        <v/>
      </c>
      <c r="P282" s="137" t="str">
        <f>IF(E282&lt;&gt;"",IF(J282&lt;&gt;"",IF('3-定量盤查'!T285&lt;&gt;"",'3-定量盤查'!T285,0),""),"")</f>
        <v/>
      </c>
      <c r="Q282" s="174"/>
      <c r="R282" s="174"/>
      <c r="S282" s="174"/>
      <c r="T282" s="135">
        <f t="shared" si="88"/>
        <v>0</v>
      </c>
      <c r="U282" s="138">
        <f t="shared" si="89"/>
        <v>0</v>
      </c>
      <c r="V282" s="55" t="str">
        <f>IF('3-定量盤查'!U285&lt;&gt;"",'3-定量盤查'!U285,"")</f>
        <v/>
      </c>
      <c r="W282" s="137" t="str">
        <f>IF(E282&lt;&gt;"",IF(J282&lt;&gt;"",IF('3-定量盤查'!Z285&lt;&gt;"",'3-定量盤查'!Z285,0),""),"")</f>
        <v/>
      </c>
      <c r="X282" s="174"/>
      <c r="Y282" s="174"/>
      <c r="Z282" s="174"/>
      <c r="AA282" s="135">
        <f t="shared" si="90"/>
        <v>0</v>
      </c>
      <c r="AB282" s="139">
        <f t="shared" si="91"/>
        <v>0</v>
      </c>
      <c r="AC282" s="138" t="str">
        <f t="shared" si="97"/>
        <v/>
      </c>
      <c r="AD282" s="138" t="str">
        <f t="shared" si="98"/>
        <v/>
      </c>
      <c r="AE282" s="144" t="str">
        <f t="shared" si="95"/>
        <v/>
      </c>
      <c r="AF282" s="144" t="str">
        <f t="shared" si="96"/>
        <v/>
      </c>
      <c r="AG282" s="144" t="str">
        <f t="shared" si="92"/>
        <v/>
      </c>
      <c r="AH282" s="144" t="str">
        <f t="shared" si="93"/>
        <v/>
      </c>
      <c r="AI282" s="144" t="str">
        <f t="shared" si="94"/>
        <v/>
      </c>
    </row>
    <row r="283" spans="2:35" customFormat="1">
      <c r="B283" s="53" t="str">
        <f>IF('2-定性盤查'!A282&lt;&gt;"",'2-定性盤查'!A282,"")</f>
        <v/>
      </c>
      <c r="C283" s="53" t="str">
        <f>IF('2-定性盤查'!C282&lt;&gt;"",'2-定性盤查'!C282,"")</f>
        <v/>
      </c>
      <c r="D283" s="53" t="str">
        <f>IF('2-定性盤查'!D282&lt;&gt;"",'2-定性盤查'!D282,"")</f>
        <v/>
      </c>
      <c r="E283" s="174"/>
      <c r="F283" s="174"/>
      <c r="G283" s="174"/>
      <c r="H283" s="55" t="str">
        <f>IF('3-定量盤查'!I286&lt;&gt;"",'3-定量盤查'!I286,"")</f>
        <v/>
      </c>
      <c r="I283" s="134" t="str">
        <f>'3-定量盤查'!N287</f>
        <v/>
      </c>
      <c r="J283" s="174"/>
      <c r="K283" s="174"/>
      <c r="L283" s="174"/>
      <c r="M283" s="135">
        <f t="shared" si="86"/>
        <v>0</v>
      </c>
      <c r="N283" s="136">
        <f t="shared" si="87"/>
        <v>0</v>
      </c>
      <c r="O283" s="55" t="str">
        <f>IF('3-定量盤查'!O286&lt;&gt;"",'3-定量盤查'!O286,"")</f>
        <v/>
      </c>
      <c r="P283" s="137" t="str">
        <f>IF(E283&lt;&gt;"",IF(J283&lt;&gt;"",IF('3-定量盤查'!T286&lt;&gt;"",'3-定量盤查'!T286,0),""),"")</f>
        <v/>
      </c>
      <c r="Q283" s="174"/>
      <c r="R283" s="174"/>
      <c r="S283" s="174"/>
      <c r="T283" s="135">
        <f t="shared" si="88"/>
        <v>0</v>
      </c>
      <c r="U283" s="138">
        <f t="shared" si="89"/>
        <v>0</v>
      </c>
      <c r="V283" s="55" t="str">
        <f>IF('3-定量盤查'!U286&lt;&gt;"",'3-定量盤查'!U286,"")</f>
        <v/>
      </c>
      <c r="W283" s="137" t="str">
        <f>IF(E283&lt;&gt;"",IF(J283&lt;&gt;"",IF('3-定量盤查'!Z286&lt;&gt;"",'3-定量盤查'!Z286,0),""),"")</f>
        <v/>
      </c>
      <c r="X283" s="174"/>
      <c r="Y283" s="174"/>
      <c r="Z283" s="174"/>
      <c r="AA283" s="135">
        <f t="shared" si="90"/>
        <v>0</v>
      </c>
      <c r="AB283" s="139">
        <f t="shared" si="91"/>
        <v>0</v>
      </c>
      <c r="AC283" s="138" t="str">
        <f t="shared" si="97"/>
        <v/>
      </c>
      <c r="AD283" s="138" t="str">
        <f t="shared" si="98"/>
        <v/>
      </c>
      <c r="AE283" s="144" t="str">
        <f t="shared" si="95"/>
        <v/>
      </c>
      <c r="AF283" s="144" t="str">
        <f t="shared" si="96"/>
        <v/>
      </c>
      <c r="AG283" s="144" t="str">
        <f t="shared" si="92"/>
        <v/>
      </c>
      <c r="AH283" s="144" t="str">
        <f t="shared" si="93"/>
        <v/>
      </c>
      <c r="AI283" s="144" t="str">
        <f t="shared" si="94"/>
        <v/>
      </c>
    </row>
    <row r="284" spans="2:35" customFormat="1">
      <c r="B284" s="53" t="str">
        <f>IF('2-定性盤查'!A283&lt;&gt;"",'2-定性盤查'!A283,"")</f>
        <v/>
      </c>
      <c r="C284" s="53" t="str">
        <f>IF('2-定性盤查'!C283&lt;&gt;"",'2-定性盤查'!C283,"")</f>
        <v/>
      </c>
      <c r="D284" s="53" t="str">
        <f>IF('2-定性盤查'!D283&lt;&gt;"",'2-定性盤查'!D283,"")</f>
        <v/>
      </c>
      <c r="E284" s="174"/>
      <c r="F284" s="174"/>
      <c r="G284" s="174"/>
      <c r="H284" s="55" t="str">
        <f>IF('3-定量盤查'!I287&lt;&gt;"",'3-定量盤查'!I287,"")</f>
        <v/>
      </c>
      <c r="I284" s="134" t="str">
        <f>'3-定量盤查'!N288</f>
        <v/>
      </c>
      <c r="J284" s="174"/>
      <c r="K284" s="174"/>
      <c r="L284" s="174"/>
      <c r="M284" s="135">
        <f t="shared" si="86"/>
        <v>0</v>
      </c>
      <c r="N284" s="136">
        <f t="shared" si="87"/>
        <v>0</v>
      </c>
      <c r="O284" s="55" t="str">
        <f>IF('3-定量盤查'!O287&lt;&gt;"",'3-定量盤查'!O287,"")</f>
        <v/>
      </c>
      <c r="P284" s="137" t="str">
        <f>IF(E284&lt;&gt;"",IF(J284&lt;&gt;"",IF('3-定量盤查'!T287&lt;&gt;"",'3-定量盤查'!T287,0),""),"")</f>
        <v/>
      </c>
      <c r="Q284" s="174"/>
      <c r="R284" s="174"/>
      <c r="S284" s="174"/>
      <c r="T284" s="135">
        <f t="shared" si="88"/>
        <v>0</v>
      </c>
      <c r="U284" s="138">
        <f t="shared" si="89"/>
        <v>0</v>
      </c>
      <c r="V284" s="55" t="str">
        <f>IF('3-定量盤查'!U287&lt;&gt;"",'3-定量盤查'!U287,"")</f>
        <v/>
      </c>
      <c r="W284" s="137" t="str">
        <f>IF(E284&lt;&gt;"",IF(J284&lt;&gt;"",IF('3-定量盤查'!Z287&lt;&gt;"",'3-定量盤查'!Z287,0),""),"")</f>
        <v/>
      </c>
      <c r="X284" s="174"/>
      <c r="Y284" s="174"/>
      <c r="Z284" s="174"/>
      <c r="AA284" s="135">
        <f t="shared" si="90"/>
        <v>0</v>
      </c>
      <c r="AB284" s="139">
        <f t="shared" si="91"/>
        <v>0</v>
      </c>
      <c r="AC284" s="138" t="str">
        <f t="shared" si="97"/>
        <v/>
      </c>
      <c r="AD284" s="138" t="str">
        <f t="shared" si="98"/>
        <v/>
      </c>
      <c r="AE284" s="144" t="str">
        <f t="shared" si="95"/>
        <v/>
      </c>
      <c r="AF284" s="144" t="str">
        <f t="shared" si="96"/>
        <v/>
      </c>
      <c r="AG284" s="144" t="str">
        <f t="shared" si="92"/>
        <v/>
      </c>
      <c r="AH284" s="144" t="str">
        <f t="shared" si="93"/>
        <v/>
      </c>
      <c r="AI284" s="144" t="str">
        <f t="shared" si="94"/>
        <v/>
      </c>
    </row>
    <row r="285" spans="2:35" customFormat="1">
      <c r="B285" s="53" t="str">
        <f>IF('2-定性盤查'!A284&lt;&gt;"",'2-定性盤查'!A284,"")</f>
        <v/>
      </c>
      <c r="C285" s="53" t="str">
        <f>IF('2-定性盤查'!C284&lt;&gt;"",'2-定性盤查'!C284,"")</f>
        <v/>
      </c>
      <c r="D285" s="53" t="str">
        <f>IF('2-定性盤查'!D284&lt;&gt;"",'2-定性盤查'!D284,"")</f>
        <v/>
      </c>
      <c r="E285" s="174"/>
      <c r="F285" s="174"/>
      <c r="G285" s="174"/>
      <c r="H285" s="55" t="str">
        <f>IF('3-定量盤查'!I288&lt;&gt;"",'3-定量盤查'!I288,"")</f>
        <v/>
      </c>
      <c r="I285" s="134" t="str">
        <f>'3-定量盤查'!N289</f>
        <v/>
      </c>
      <c r="J285" s="174"/>
      <c r="K285" s="174"/>
      <c r="L285" s="174"/>
      <c r="M285" s="135">
        <f t="shared" si="86"/>
        <v>0</v>
      </c>
      <c r="N285" s="136">
        <f t="shared" si="87"/>
        <v>0</v>
      </c>
      <c r="O285" s="55" t="str">
        <f>IF('3-定量盤查'!O288&lt;&gt;"",'3-定量盤查'!O288,"")</f>
        <v/>
      </c>
      <c r="P285" s="137" t="str">
        <f>IF(E285&lt;&gt;"",IF(J285&lt;&gt;"",IF('3-定量盤查'!T288&lt;&gt;"",'3-定量盤查'!T288,0),""),"")</f>
        <v/>
      </c>
      <c r="Q285" s="174"/>
      <c r="R285" s="174"/>
      <c r="S285" s="174"/>
      <c r="T285" s="135">
        <f t="shared" si="88"/>
        <v>0</v>
      </c>
      <c r="U285" s="138">
        <f t="shared" si="89"/>
        <v>0</v>
      </c>
      <c r="V285" s="55" t="str">
        <f>IF('3-定量盤查'!U288&lt;&gt;"",'3-定量盤查'!U288,"")</f>
        <v/>
      </c>
      <c r="W285" s="137" t="str">
        <f>IF(E285&lt;&gt;"",IF(J285&lt;&gt;"",IF('3-定量盤查'!Z288&lt;&gt;"",'3-定量盤查'!Z288,0),""),"")</f>
        <v/>
      </c>
      <c r="X285" s="174"/>
      <c r="Y285" s="174"/>
      <c r="Z285" s="174"/>
      <c r="AA285" s="135">
        <f t="shared" si="90"/>
        <v>0</v>
      </c>
      <c r="AB285" s="139">
        <f t="shared" si="91"/>
        <v>0</v>
      </c>
      <c r="AC285" s="138" t="str">
        <f t="shared" si="97"/>
        <v/>
      </c>
      <c r="AD285" s="138" t="str">
        <f t="shared" si="98"/>
        <v/>
      </c>
      <c r="AE285" s="144" t="str">
        <f t="shared" si="95"/>
        <v/>
      </c>
      <c r="AF285" s="144" t="str">
        <f t="shared" si="96"/>
        <v/>
      </c>
      <c r="AG285" s="144" t="str">
        <f t="shared" si="92"/>
        <v/>
      </c>
      <c r="AH285" s="144" t="str">
        <f t="shared" si="93"/>
        <v/>
      </c>
      <c r="AI285" s="144" t="str">
        <f t="shared" si="94"/>
        <v/>
      </c>
    </row>
    <row r="286" spans="2:35" customFormat="1">
      <c r="B286" s="53" t="str">
        <f>IF('2-定性盤查'!A285&lt;&gt;"",'2-定性盤查'!A285,"")</f>
        <v/>
      </c>
      <c r="C286" s="53" t="str">
        <f>IF('2-定性盤查'!C285&lt;&gt;"",'2-定性盤查'!C285,"")</f>
        <v/>
      </c>
      <c r="D286" s="53" t="str">
        <f>IF('2-定性盤查'!D285&lt;&gt;"",'2-定性盤查'!D285,"")</f>
        <v/>
      </c>
      <c r="E286" s="174"/>
      <c r="F286" s="174"/>
      <c r="G286" s="174"/>
      <c r="H286" s="55" t="str">
        <f>IF('3-定量盤查'!I289&lt;&gt;"",'3-定量盤查'!I289,"")</f>
        <v/>
      </c>
      <c r="I286" s="134" t="str">
        <f>'3-定量盤查'!N290</f>
        <v/>
      </c>
      <c r="J286" s="174"/>
      <c r="K286" s="174"/>
      <c r="L286" s="174"/>
      <c r="M286" s="135">
        <f t="shared" si="86"/>
        <v>0</v>
      </c>
      <c r="N286" s="136">
        <f t="shared" si="87"/>
        <v>0</v>
      </c>
      <c r="O286" s="55" t="str">
        <f>IF('3-定量盤查'!O289&lt;&gt;"",'3-定量盤查'!O289,"")</f>
        <v/>
      </c>
      <c r="P286" s="137" t="str">
        <f>IF(E286&lt;&gt;"",IF(J286&lt;&gt;"",IF('3-定量盤查'!T289&lt;&gt;"",'3-定量盤查'!T289,0),""),"")</f>
        <v/>
      </c>
      <c r="Q286" s="174"/>
      <c r="R286" s="174"/>
      <c r="S286" s="174"/>
      <c r="T286" s="135">
        <f t="shared" si="88"/>
        <v>0</v>
      </c>
      <c r="U286" s="138">
        <f t="shared" si="89"/>
        <v>0</v>
      </c>
      <c r="V286" s="55" t="str">
        <f>IF('3-定量盤查'!U289&lt;&gt;"",'3-定量盤查'!U289,"")</f>
        <v/>
      </c>
      <c r="W286" s="137" t="str">
        <f>IF(E286&lt;&gt;"",IF(J286&lt;&gt;"",IF('3-定量盤查'!Z289&lt;&gt;"",'3-定量盤查'!Z289,0),""),"")</f>
        <v/>
      </c>
      <c r="X286" s="174"/>
      <c r="Y286" s="174"/>
      <c r="Z286" s="174"/>
      <c r="AA286" s="135">
        <f t="shared" si="90"/>
        <v>0</v>
      </c>
      <c r="AB286" s="139">
        <f t="shared" si="91"/>
        <v>0</v>
      </c>
      <c r="AC286" s="138" t="str">
        <f t="shared" si="97"/>
        <v/>
      </c>
      <c r="AD286" s="138" t="str">
        <f t="shared" si="98"/>
        <v/>
      </c>
      <c r="AE286" s="144" t="str">
        <f t="shared" si="95"/>
        <v/>
      </c>
      <c r="AF286" s="144" t="str">
        <f t="shared" si="96"/>
        <v/>
      </c>
      <c r="AG286" s="144" t="str">
        <f t="shared" si="92"/>
        <v/>
      </c>
      <c r="AH286" s="144" t="str">
        <f t="shared" si="93"/>
        <v/>
      </c>
      <c r="AI286" s="144" t="str">
        <f t="shared" si="94"/>
        <v/>
      </c>
    </row>
    <row r="287" spans="2:35" customFormat="1">
      <c r="B287" s="53" t="str">
        <f>IF('2-定性盤查'!A286&lt;&gt;"",'2-定性盤查'!A286,"")</f>
        <v/>
      </c>
      <c r="C287" s="53" t="str">
        <f>IF('2-定性盤查'!C286&lt;&gt;"",'2-定性盤查'!C286,"")</f>
        <v/>
      </c>
      <c r="D287" s="53" t="str">
        <f>IF('2-定性盤查'!D286&lt;&gt;"",'2-定性盤查'!D286,"")</f>
        <v/>
      </c>
      <c r="E287" s="174"/>
      <c r="F287" s="174"/>
      <c r="G287" s="174"/>
      <c r="H287" s="55" t="str">
        <f>IF('3-定量盤查'!I290&lt;&gt;"",'3-定量盤查'!I290,"")</f>
        <v/>
      </c>
      <c r="I287" s="134" t="str">
        <f>'3-定量盤查'!N291</f>
        <v/>
      </c>
      <c r="J287" s="174"/>
      <c r="K287" s="174"/>
      <c r="L287" s="174"/>
      <c r="M287" s="135">
        <f t="shared" si="86"/>
        <v>0</v>
      </c>
      <c r="N287" s="136">
        <f t="shared" si="87"/>
        <v>0</v>
      </c>
      <c r="O287" s="55" t="str">
        <f>IF('3-定量盤查'!O290&lt;&gt;"",'3-定量盤查'!O290,"")</f>
        <v/>
      </c>
      <c r="P287" s="137" t="str">
        <f>IF(E287&lt;&gt;"",IF(J287&lt;&gt;"",IF('3-定量盤查'!T290&lt;&gt;"",'3-定量盤查'!T290,0),""),"")</f>
        <v/>
      </c>
      <c r="Q287" s="174"/>
      <c r="R287" s="174"/>
      <c r="S287" s="174"/>
      <c r="T287" s="135">
        <f t="shared" si="88"/>
        <v>0</v>
      </c>
      <c r="U287" s="138">
        <f t="shared" si="89"/>
        <v>0</v>
      </c>
      <c r="V287" s="55" t="str">
        <f>IF('3-定量盤查'!U290&lt;&gt;"",'3-定量盤查'!U290,"")</f>
        <v/>
      </c>
      <c r="W287" s="137" t="str">
        <f>IF(E287&lt;&gt;"",IF(J287&lt;&gt;"",IF('3-定量盤查'!Z290&lt;&gt;"",'3-定量盤查'!Z290,0),""),"")</f>
        <v/>
      </c>
      <c r="X287" s="174"/>
      <c r="Y287" s="174"/>
      <c r="Z287" s="174"/>
      <c r="AA287" s="135">
        <f t="shared" si="90"/>
        <v>0</v>
      </c>
      <c r="AB287" s="139">
        <f t="shared" si="91"/>
        <v>0</v>
      </c>
      <c r="AC287" s="138" t="str">
        <f t="shared" si="97"/>
        <v/>
      </c>
      <c r="AD287" s="138" t="str">
        <f t="shared" si="98"/>
        <v/>
      </c>
      <c r="AE287" s="144" t="str">
        <f t="shared" si="95"/>
        <v/>
      </c>
      <c r="AF287" s="144" t="str">
        <f t="shared" si="96"/>
        <v/>
      </c>
      <c r="AG287" s="144" t="str">
        <f t="shared" si="92"/>
        <v/>
      </c>
      <c r="AH287" s="144" t="str">
        <f t="shared" si="93"/>
        <v/>
      </c>
      <c r="AI287" s="144" t="str">
        <f t="shared" si="94"/>
        <v/>
      </c>
    </row>
    <row r="288" spans="2:35" customFormat="1">
      <c r="B288" s="53" t="str">
        <f>IF('2-定性盤查'!A287&lt;&gt;"",'2-定性盤查'!A287,"")</f>
        <v/>
      </c>
      <c r="C288" s="53" t="str">
        <f>IF('2-定性盤查'!C287&lt;&gt;"",'2-定性盤查'!C287,"")</f>
        <v/>
      </c>
      <c r="D288" s="53" t="str">
        <f>IF('2-定性盤查'!D287&lt;&gt;"",'2-定性盤查'!D287,"")</f>
        <v/>
      </c>
      <c r="E288" s="174"/>
      <c r="F288" s="174"/>
      <c r="G288" s="174"/>
      <c r="H288" s="55" t="str">
        <f>IF('3-定量盤查'!I291&lt;&gt;"",'3-定量盤查'!I291,"")</f>
        <v/>
      </c>
      <c r="I288" s="134" t="str">
        <f>'3-定量盤查'!N292</f>
        <v/>
      </c>
      <c r="J288" s="174"/>
      <c r="K288" s="174"/>
      <c r="L288" s="174"/>
      <c r="M288" s="135">
        <f t="shared" si="86"/>
        <v>0</v>
      </c>
      <c r="N288" s="136">
        <f t="shared" si="87"/>
        <v>0</v>
      </c>
      <c r="O288" s="55" t="str">
        <f>IF('3-定量盤查'!O291&lt;&gt;"",'3-定量盤查'!O291,"")</f>
        <v/>
      </c>
      <c r="P288" s="137" t="str">
        <f>IF(E288&lt;&gt;"",IF(J288&lt;&gt;"",IF('3-定量盤查'!T291&lt;&gt;"",'3-定量盤查'!T291,0),""),"")</f>
        <v/>
      </c>
      <c r="Q288" s="174"/>
      <c r="R288" s="174"/>
      <c r="S288" s="174"/>
      <c r="T288" s="135">
        <f t="shared" si="88"/>
        <v>0</v>
      </c>
      <c r="U288" s="138">
        <f t="shared" si="89"/>
        <v>0</v>
      </c>
      <c r="V288" s="55" t="str">
        <f>IF('3-定量盤查'!U291&lt;&gt;"",'3-定量盤查'!U291,"")</f>
        <v/>
      </c>
      <c r="W288" s="137" t="str">
        <f>IF(E288&lt;&gt;"",IF(J288&lt;&gt;"",IF('3-定量盤查'!Z291&lt;&gt;"",'3-定量盤查'!Z291,0),""),"")</f>
        <v/>
      </c>
      <c r="X288" s="174"/>
      <c r="Y288" s="174"/>
      <c r="Z288" s="174"/>
      <c r="AA288" s="135">
        <f t="shared" si="90"/>
        <v>0</v>
      </c>
      <c r="AB288" s="139">
        <f t="shared" si="91"/>
        <v>0</v>
      </c>
      <c r="AC288" s="138" t="str">
        <f t="shared" si="97"/>
        <v/>
      </c>
      <c r="AD288" s="138" t="str">
        <f t="shared" si="98"/>
        <v/>
      </c>
      <c r="AE288" s="144" t="str">
        <f t="shared" si="95"/>
        <v/>
      </c>
      <c r="AF288" s="144" t="str">
        <f t="shared" si="96"/>
        <v/>
      </c>
      <c r="AG288" s="144" t="str">
        <f t="shared" si="92"/>
        <v/>
      </c>
      <c r="AH288" s="144" t="str">
        <f t="shared" si="93"/>
        <v/>
      </c>
      <c r="AI288" s="144" t="str">
        <f t="shared" si="94"/>
        <v/>
      </c>
    </row>
    <row r="289" spans="2:35" customFormat="1">
      <c r="B289" s="53" t="str">
        <f>IF('2-定性盤查'!A288&lt;&gt;"",'2-定性盤查'!A288,"")</f>
        <v/>
      </c>
      <c r="C289" s="53" t="str">
        <f>IF('2-定性盤查'!C288&lt;&gt;"",'2-定性盤查'!C288,"")</f>
        <v/>
      </c>
      <c r="D289" s="53" t="str">
        <f>IF('2-定性盤查'!D288&lt;&gt;"",'2-定性盤查'!D288,"")</f>
        <v/>
      </c>
      <c r="E289" s="174"/>
      <c r="F289" s="174"/>
      <c r="G289" s="174"/>
      <c r="H289" s="55" t="str">
        <f>IF('3-定量盤查'!I292&lt;&gt;"",'3-定量盤查'!I292,"")</f>
        <v/>
      </c>
      <c r="I289" s="134" t="str">
        <f>'3-定量盤查'!N293</f>
        <v/>
      </c>
      <c r="J289" s="174"/>
      <c r="K289" s="174"/>
      <c r="L289" s="174"/>
      <c r="M289" s="135">
        <f t="shared" si="86"/>
        <v>0</v>
      </c>
      <c r="N289" s="136">
        <f t="shared" si="87"/>
        <v>0</v>
      </c>
      <c r="O289" s="55" t="str">
        <f>IF('3-定量盤查'!O292&lt;&gt;"",'3-定量盤查'!O292,"")</f>
        <v/>
      </c>
      <c r="P289" s="137" t="str">
        <f>IF(E289&lt;&gt;"",IF(J289&lt;&gt;"",IF('3-定量盤查'!T292&lt;&gt;"",'3-定量盤查'!T292,0),""),"")</f>
        <v/>
      </c>
      <c r="Q289" s="174"/>
      <c r="R289" s="174"/>
      <c r="S289" s="174"/>
      <c r="T289" s="135">
        <f t="shared" si="88"/>
        <v>0</v>
      </c>
      <c r="U289" s="138">
        <f t="shared" si="89"/>
        <v>0</v>
      </c>
      <c r="V289" s="55" t="str">
        <f>IF('3-定量盤查'!U292&lt;&gt;"",'3-定量盤查'!U292,"")</f>
        <v/>
      </c>
      <c r="W289" s="137" t="str">
        <f>IF(E289&lt;&gt;"",IF(J289&lt;&gt;"",IF('3-定量盤查'!Z292&lt;&gt;"",'3-定量盤查'!Z292,0),""),"")</f>
        <v/>
      </c>
      <c r="X289" s="174"/>
      <c r="Y289" s="174"/>
      <c r="Z289" s="174"/>
      <c r="AA289" s="135">
        <f t="shared" si="90"/>
        <v>0</v>
      </c>
      <c r="AB289" s="139">
        <f t="shared" si="91"/>
        <v>0</v>
      </c>
      <c r="AC289" s="138" t="str">
        <f t="shared" si="97"/>
        <v/>
      </c>
      <c r="AD289" s="138" t="str">
        <f t="shared" si="98"/>
        <v/>
      </c>
      <c r="AE289" s="144" t="str">
        <f t="shared" si="95"/>
        <v/>
      </c>
      <c r="AF289" s="144" t="str">
        <f t="shared" si="96"/>
        <v/>
      </c>
      <c r="AG289" s="144" t="str">
        <f t="shared" si="92"/>
        <v/>
      </c>
      <c r="AH289" s="144" t="str">
        <f t="shared" si="93"/>
        <v/>
      </c>
      <c r="AI289" s="144" t="str">
        <f t="shared" si="94"/>
        <v/>
      </c>
    </row>
    <row r="290" spans="2:35" customFormat="1">
      <c r="B290" s="53" t="str">
        <f>IF('2-定性盤查'!A289&lt;&gt;"",'2-定性盤查'!A289,"")</f>
        <v/>
      </c>
      <c r="C290" s="53" t="str">
        <f>IF('2-定性盤查'!C289&lt;&gt;"",'2-定性盤查'!C289,"")</f>
        <v/>
      </c>
      <c r="D290" s="53" t="str">
        <f>IF('2-定性盤查'!D289&lt;&gt;"",'2-定性盤查'!D289,"")</f>
        <v/>
      </c>
      <c r="E290" s="174"/>
      <c r="F290" s="174"/>
      <c r="G290" s="174"/>
      <c r="H290" s="55" t="str">
        <f>IF('3-定量盤查'!I293&lt;&gt;"",'3-定量盤查'!I293,"")</f>
        <v/>
      </c>
      <c r="I290" s="134" t="str">
        <f>'3-定量盤查'!N294</f>
        <v/>
      </c>
      <c r="J290" s="174"/>
      <c r="K290" s="174"/>
      <c r="L290" s="174"/>
      <c r="M290" s="135">
        <f t="shared" si="86"/>
        <v>0</v>
      </c>
      <c r="N290" s="136">
        <f t="shared" si="87"/>
        <v>0</v>
      </c>
      <c r="O290" s="55" t="str">
        <f>IF('3-定量盤查'!O293&lt;&gt;"",'3-定量盤查'!O293,"")</f>
        <v/>
      </c>
      <c r="P290" s="137" t="str">
        <f>IF(E290&lt;&gt;"",IF(J290&lt;&gt;"",IF('3-定量盤查'!T293&lt;&gt;"",'3-定量盤查'!T293,0),""),"")</f>
        <v/>
      </c>
      <c r="Q290" s="174"/>
      <c r="R290" s="174"/>
      <c r="S290" s="174"/>
      <c r="T290" s="135">
        <f t="shared" si="88"/>
        <v>0</v>
      </c>
      <c r="U290" s="138">
        <f t="shared" si="89"/>
        <v>0</v>
      </c>
      <c r="V290" s="55" t="str">
        <f>IF('3-定量盤查'!U293&lt;&gt;"",'3-定量盤查'!U293,"")</f>
        <v/>
      </c>
      <c r="W290" s="137" t="str">
        <f>IF(E290&lt;&gt;"",IF(J290&lt;&gt;"",IF('3-定量盤查'!Z293&lt;&gt;"",'3-定量盤查'!Z293,0),""),"")</f>
        <v/>
      </c>
      <c r="X290" s="174"/>
      <c r="Y290" s="174"/>
      <c r="Z290" s="174"/>
      <c r="AA290" s="135">
        <f t="shared" si="90"/>
        <v>0</v>
      </c>
      <c r="AB290" s="139">
        <f t="shared" si="91"/>
        <v>0</v>
      </c>
      <c r="AC290" s="138" t="str">
        <f t="shared" si="97"/>
        <v/>
      </c>
      <c r="AD290" s="138" t="str">
        <f t="shared" si="98"/>
        <v/>
      </c>
      <c r="AE290" s="144" t="str">
        <f t="shared" si="95"/>
        <v/>
      </c>
      <c r="AF290" s="144" t="str">
        <f t="shared" si="96"/>
        <v/>
      </c>
      <c r="AG290" s="144" t="str">
        <f t="shared" si="92"/>
        <v/>
      </c>
      <c r="AH290" s="144" t="str">
        <f t="shared" si="93"/>
        <v/>
      </c>
      <c r="AI290" s="144" t="str">
        <f t="shared" si="94"/>
        <v/>
      </c>
    </row>
    <row r="291" spans="2:35" customFormat="1">
      <c r="B291" s="53" t="str">
        <f>IF('2-定性盤查'!A290&lt;&gt;"",'2-定性盤查'!A290,"")</f>
        <v/>
      </c>
      <c r="C291" s="53" t="str">
        <f>IF('2-定性盤查'!C290&lt;&gt;"",'2-定性盤查'!C290,"")</f>
        <v/>
      </c>
      <c r="D291" s="53" t="str">
        <f>IF('2-定性盤查'!D290&lt;&gt;"",'2-定性盤查'!D290,"")</f>
        <v/>
      </c>
      <c r="E291" s="174"/>
      <c r="F291" s="174"/>
      <c r="G291" s="174"/>
      <c r="H291" s="55" t="str">
        <f>IF('3-定量盤查'!I294&lt;&gt;"",'3-定量盤查'!I294,"")</f>
        <v/>
      </c>
      <c r="I291" s="134" t="str">
        <f>'3-定量盤查'!N295</f>
        <v/>
      </c>
      <c r="J291" s="174"/>
      <c r="K291" s="174"/>
      <c r="L291" s="174"/>
      <c r="M291" s="135">
        <f t="shared" si="86"/>
        <v>0</v>
      </c>
      <c r="N291" s="136">
        <f t="shared" si="87"/>
        <v>0</v>
      </c>
      <c r="O291" s="55" t="str">
        <f>IF('3-定量盤查'!O294&lt;&gt;"",'3-定量盤查'!O294,"")</f>
        <v/>
      </c>
      <c r="P291" s="137" t="str">
        <f>IF(E291&lt;&gt;"",IF(J291&lt;&gt;"",IF('3-定量盤查'!T294&lt;&gt;"",'3-定量盤查'!T294,0),""),"")</f>
        <v/>
      </c>
      <c r="Q291" s="174"/>
      <c r="R291" s="174"/>
      <c r="S291" s="174"/>
      <c r="T291" s="135">
        <f t="shared" si="88"/>
        <v>0</v>
      </c>
      <c r="U291" s="138">
        <f t="shared" si="89"/>
        <v>0</v>
      </c>
      <c r="V291" s="55" t="str">
        <f>IF('3-定量盤查'!U294&lt;&gt;"",'3-定量盤查'!U294,"")</f>
        <v/>
      </c>
      <c r="W291" s="137" t="str">
        <f>IF(E291&lt;&gt;"",IF(J291&lt;&gt;"",IF('3-定量盤查'!Z294&lt;&gt;"",'3-定量盤查'!Z294,0),""),"")</f>
        <v/>
      </c>
      <c r="X291" s="174"/>
      <c r="Y291" s="174"/>
      <c r="Z291" s="174"/>
      <c r="AA291" s="135">
        <f t="shared" si="90"/>
        <v>0</v>
      </c>
      <c r="AB291" s="139">
        <f t="shared" si="91"/>
        <v>0</v>
      </c>
      <c r="AC291" s="138" t="str">
        <f t="shared" si="97"/>
        <v/>
      </c>
      <c r="AD291" s="138" t="str">
        <f t="shared" si="98"/>
        <v/>
      </c>
      <c r="AE291" s="144" t="str">
        <f t="shared" si="95"/>
        <v/>
      </c>
      <c r="AF291" s="144" t="str">
        <f t="shared" si="96"/>
        <v/>
      </c>
      <c r="AG291" s="144" t="str">
        <f t="shared" si="92"/>
        <v/>
      </c>
      <c r="AH291" s="144" t="str">
        <f t="shared" si="93"/>
        <v/>
      </c>
      <c r="AI291" s="144" t="str">
        <f t="shared" si="94"/>
        <v/>
      </c>
    </row>
    <row r="292" spans="2:35" customFormat="1">
      <c r="B292" s="53" t="str">
        <f>IF('2-定性盤查'!A291&lt;&gt;"",'2-定性盤查'!A291,"")</f>
        <v/>
      </c>
      <c r="C292" s="53" t="str">
        <f>IF('2-定性盤查'!C291&lt;&gt;"",'2-定性盤查'!C291,"")</f>
        <v/>
      </c>
      <c r="D292" s="53" t="str">
        <f>IF('2-定性盤查'!D291&lt;&gt;"",'2-定性盤查'!D291,"")</f>
        <v/>
      </c>
      <c r="E292" s="174"/>
      <c r="F292" s="174"/>
      <c r="G292" s="174"/>
      <c r="H292" s="55" t="str">
        <f>IF('3-定量盤查'!I295&lt;&gt;"",'3-定量盤查'!I295,"")</f>
        <v/>
      </c>
      <c r="I292" s="134" t="str">
        <f>'3-定量盤查'!N296</f>
        <v/>
      </c>
      <c r="J292" s="174"/>
      <c r="K292" s="174"/>
      <c r="L292" s="174"/>
      <c r="M292" s="135">
        <f t="shared" si="86"/>
        <v>0</v>
      </c>
      <c r="N292" s="136">
        <f t="shared" si="87"/>
        <v>0</v>
      </c>
      <c r="O292" s="55" t="str">
        <f>IF('3-定量盤查'!O295&lt;&gt;"",'3-定量盤查'!O295,"")</f>
        <v/>
      </c>
      <c r="P292" s="137" t="str">
        <f>IF(E292&lt;&gt;"",IF(J292&lt;&gt;"",IF('3-定量盤查'!T295&lt;&gt;"",'3-定量盤查'!T295,0),""),"")</f>
        <v/>
      </c>
      <c r="Q292" s="174"/>
      <c r="R292" s="174"/>
      <c r="S292" s="174"/>
      <c r="T292" s="135">
        <f t="shared" si="88"/>
        <v>0</v>
      </c>
      <c r="U292" s="138">
        <f t="shared" si="89"/>
        <v>0</v>
      </c>
      <c r="V292" s="55" t="str">
        <f>IF('3-定量盤查'!U295&lt;&gt;"",'3-定量盤查'!U295,"")</f>
        <v/>
      </c>
      <c r="W292" s="137" t="str">
        <f>IF(E292&lt;&gt;"",IF(J292&lt;&gt;"",IF('3-定量盤查'!Z295&lt;&gt;"",'3-定量盤查'!Z295,0),""),"")</f>
        <v/>
      </c>
      <c r="X292" s="174"/>
      <c r="Y292" s="174"/>
      <c r="Z292" s="174"/>
      <c r="AA292" s="135">
        <f t="shared" si="90"/>
        <v>0</v>
      </c>
      <c r="AB292" s="139">
        <f t="shared" si="91"/>
        <v>0</v>
      </c>
      <c r="AC292" s="138" t="str">
        <f t="shared" si="97"/>
        <v/>
      </c>
      <c r="AD292" s="138" t="str">
        <f t="shared" si="98"/>
        <v/>
      </c>
      <c r="AE292" s="144" t="str">
        <f t="shared" si="95"/>
        <v/>
      </c>
      <c r="AF292" s="144" t="str">
        <f t="shared" si="96"/>
        <v/>
      </c>
      <c r="AG292" s="144" t="str">
        <f t="shared" si="92"/>
        <v/>
      </c>
      <c r="AH292" s="144" t="str">
        <f t="shared" si="93"/>
        <v/>
      </c>
      <c r="AI292" s="144" t="str">
        <f t="shared" si="94"/>
        <v/>
      </c>
    </row>
    <row r="293" spans="2:35" customFormat="1">
      <c r="B293" s="53" t="str">
        <f>IF('2-定性盤查'!A292&lt;&gt;"",'2-定性盤查'!A292,"")</f>
        <v/>
      </c>
      <c r="C293" s="53" t="str">
        <f>IF('2-定性盤查'!C292&lt;&gt;"",'2-定性盤查'!C292,"")</f>
        <v/>
      </c>
      <c r="D293" s="53" t="str">
        <f>IF('2-定性盤查'!D292&lt;&gt;"",'2-定性盤查'!D292,"")</f>
        <v/>
      </c>
      <c r="E293" s="174"/>
      <c r="F293" s="174"/>
      <c r="G293" s="174"/>
      <c r="H293" s="55" t="str">
        <f>IF('3-定量盤查'!I296&lt;&gt;"",'3-定量盤查'!I296,"")</f>
        <v/>
      </c>
      <c r="I293" s="134" t="str">
        <f>'3-定量盤查'!N297</f>
        <v/>
      </c>
      <c r="J293" s="174"/>
      <c r="K293" s="174"/>
      <c r="L293" s="174"/>
      <c r="M293" s="135">
        <f t="shared" si="86"/>
        <v>0</v>
      </c>
      <c r="N293" s="136">
        <f t="shared" si="87"/>
        <v>0</v>
      </c>
      <c r="O293" s="55" t="str">
        <f>IF('3-定量盤查'!O296&lt;&gt;"",'3-定量盤查'!O296,"")</f>
        <v/>
      </c>
      <c r="P293" s="137" t="str">
        <f>IF(E293&lt;&gt;"",IF(J293&lt;&gt;"",IF('3-定量盤查'!T296&lt;&gt;"",'3-定量盤查'!T296,0),""),"")</f>
        <v/>
      </c>
      <c r="Q293" s="174"/>
      <c r="R293" s="174"/>
      <c r="S293" s="174"/>
      <c r="T293" s="135">
        <f t="shared" si="88"/>
        <v>0</v>
      </c>
      <c r="U293" s="138">
        <f t="shared" si="89"/>
        <v>0</v>
      </c>
      <c r="V293" s="55" t="str">
        <f>IF('3-定量盤查'!U296&lt;&gt;"",'3-定量盤查'!U296,"")</f>
        <v/>
      </c>
      <c r="W293" s="137" t="str">
        <f>IF(E293&lt;&gt;"",IF(J293&lt;&gt;"",IF('3-定量盤查'!Z296&lt;&gt;"",'3-定量盤查'!Z296,0),""),"")</f>
        <v/>
      </c>
      <c r="X293" s="174"/>
      <c r="Y293" s="174"/>
      <c r="Z293" s="174"/>
      <c r="AA293" s="135">
        <f t="shared" si="90"/>
        <v>0</v>
      </c>
      <c r="AB293" s="139">
        <f t="shared" si="91"/>
        <v>0</v>
      </c>
      <c r="AC293" s="138" t="str">
        <f t="shared" si="97"/>
        <v/>
      </c>
      <c r="AD293" s="138" t="str">
        <f t="shared" si="98"/>
        <v/>
      </c>
      <c r="AE293" s="144" t="str">
        <f t="shared" si="95"/>
        <v/>
      </c>
      <c r="AF293" s="144" t="str">
        <f t="shared" si="96"/>
        <v/>
      </c>
      <c r="AG293" s="144" t="str">
        <f t="shared" si="92"/>
        <v/>
      </c>
      <c r="AH293" s="144" t="str">
        <f t="shared" si="93"/>
        <v/>
      </c>
      <c r="AI293" s="144" t="str">
        <f t="shared" si="94"/>
        <v/>
      </c>
    </row>
    <row r="294" spans="2:35" customFormat="1">
      <c r="B294" s="53" t="str">
        <f>IF('2-定性盤查'!A293&lt;&gt;"",'2-定性盤查'!A293,"")</f>
        <v/>
      </c>
      <c r="C294" s="53" t="str">
        <f>IF('2-定性盤查'!C293&lt;&gt;"",'2-定性盤查'!C293,"")</f>
        <v/>
      </c>
      <c r="D294" s="53" t="str">
        <f>IF('2-定性盤查'!D293&lt;&gt;"",'2-定性盤查'!D293,"")</f>
        <v/>
      </c>
      <c r="E294" s="174"/>
      <c r="F294" s="174"/>
      <c r="G294" s="174"/>
      <c r="H294" s="55" t="str">
        <f>IF('3-定量盤查'!I297&lt;&gt;"",'3-定量盤查'!I297,"")</f>
        <v/>
      </c>
      <c r="I294" s="134" t="str">
        <f>'3-定量盤查'!N298</f>
        <v/>
      </c>
      <c r="J294" s="174"/>
      <c r="K294" s="174"/>
      <c r="L294" s="174"/>
      <c r="M294" s="135">
        <f t="shared" si="86"/>
        <v>0</v>
      </c>
      <c r="N294" s="136">
        <f t="shared" si="87"/>
        <v>0</v>
      </c>
      <c r="O294" s="55" t="str">
        <f>IF('3-定量盤查'!O297&lt;&gt;"",'3-定量盤查'!O297,"")</f>
        <v/>
      </c>
      <c r="P294" s="137" t="str">
        <f>IF(E294&lt;&gt;"",IF(J294&lt;&gt;"",IF('3-定量盤查'!T297&lt;&gt;"",'3-定量盤查'!T297,0),""),"")</f>
        <v/>
      </c>
      <c r="Q294" s="174"/>
      <c r="R294" s="174"/>
      <c r="S294" s="174"/>
      <c r="T294" s="135">
        <f t="shared" si="88"/>
        <v>0</v>
      </c>
      <c r="U294" s="138">
        <f t="shared" si="89"/>
        <v>0</v>
      </c>
      <c r="V294" s="55" t="str">
        <f>IF('3-定量盤查'!U297&lt;&gt;"",'3-定量盤查'!U297,"")</f>
        <v/>
      </c>
      <c r="W294" s="137" t="str">
        <f>IF(E294&lt;&gt;"",IF(J294&lt;&gt;"",IF('3-定量盤查'!Z297&lt;&gt;"",'3-定量盤查'!Z297,0),""),"")</f>
        <v/>
      </c>
      <c r="X294" s="174"/>
      <c r="Y294" s="174"/>
      <c r="Z294" s="174"/>
      <c r="AA294" s="135">
        <f t="shared" si="90"/>
        <v>0</v>
      </c>
      <c r="AB294" s="139">
        <f t="shared" si="91"/>
        <v>0</v>
      </c>
      <c r="AC294" s="138" t="str">
        <f t="shared" si="97"/>
        <v/>
      </c>
      <c r="AD294" s="138" t="str">
        <f t="shared" si="98"/>
        <v/>
      </c>
      <c r="AE294" s="144" t="str">
        <f t="shared" si="95"/>
        <v/>
      </c>
      <c r="AF294" s="144" t="str">
        <f t="shared" si="96"/>
        <v/>
      </c>
      <c r="AG294" s="144" t="str">
        <f t="shared" si="92"/>
        <v/>
      </c>
      <c r="AH294" s="144" t="str">
        <f t="shared" si="93"/>
        <v/>
      </c>
      <c r="AI294" s="144" t="str">
        <f t="shared" si="94"/>
        <v/>
      </c>
    </row>
    <row r="295" spans="2:35" customFormat="1">
      <c r="B295" s="53" t="str">
        <f>IF('2-定性盤查'!A294&lt;&gt;"",'2-定性盤查'!A294,"")</f>
        <v/>
      </c>
      <c r="C295" s="53" t="str">
        <f>IF('2-定性盤查'!C294&lt;&gt;"",'2-定性盤查'!C294,"")</f>
        <v/>
      </c>
      <c r="D295" s="53" t="str">
        <f>IF('2-定性盤查'!D294&lt;&gt;"",'2-定性盤查'!D294,"")</f>
        <v/>
      </c>
      <c r="E295" s="174"/>
      <c r="F295" s="174"/>
      <c r="G295" s="174"/>
      <c r="H295" s="55" t="str">
        <f>IF('3-定量盤查'!I298&lt;&gt;"",'3-定量盤查'!I298,"")</f>
        <v/>
      </c>
      <c r="I295" s="134" t="str">
        <f>'3-定量盤查'!N299</f>
        <v/>
      </c>
      <c r="J295" s="174"/>
      <c r="K295" s="174"/>
      <c r="L295" s="174"/>
      <c r="M295" s="135">
        <f t="shared" si="86"/>
        <v>0</v>
      </c>
      <c r="N295" s="136">
        <f t="shared" si="87"/>
        <v>0</v>
      </c>
      <c r="O295" s="55" t="str">
        <f>IF('3-定量盤查'!O298&lt;&gt;"",'3-定量盤查'!O298,"")</f>
        <v/>
      </c>
      <c r="P295" s="137" t="str">
        <f>IF(E295&lt;&gt;"",IF(J295&lt;&gt;"",IF('3-定量盤查'!T298&lt;&gt;"",'3-定量盤查'!T298,0),""),"")</f>
        <v/>
      </c>
      <c r="Q295" s="174"/>
      <c r="R295" s="174"/>
      <c r="S295" s="174"/>
      <c r="T295" s="135">
        <f t="shared" si="88"/>
        <v>0</v>
      </c>
      <c r="U295" s="138">
        <f t="shared" si="89"/>
        <v>0</v>
      </c>
      <c r="V295" s="55" t="str">
        <f>IF('3-定量盤查'!U298&lt;&gt;"",'3-定量盤查'!U298,"")</f>
        <v/>
      </c>
      <c r="W295" s="137" t="str">
        <f>IF(E295&lt;&gt;"",IF(J295&lt;&gt;"",IF('3-定量盤查'!Z298&lt;&gt;"",'3-定量盤查'!Z298,0),""),"")</f>
        <v/>
      </c>
      <c r="X295" s="174"/>
      <c r="Y295" s="174"/>
      <c r="Z295" s="174"/>
      <c r="AA295" s="135">
        <f t="shared" si="90"/>
        <v>0</v>
      </c>
      <c r="AB295" s="139">
        <f t="shared" si="91"/>
        <v>0</v>
      </c>
      <c r="AC295" s="138" t="str">
        <f t="shared" si="97"/>
        <v/>
      </c>
      <c r="AD295" s="138" t="str">
        <f t="shared" si="98"/>
        <v/>
      </c>
      <c r="AE295" s="144" t="str">
        <f t="shared" si="95"/>
        <v/>
      </c>
      <c r="AF295" s="144" t="str">
        <f t="shared" si="96"/>
        <v/>
      </c>
      <c r="AG295" s="144" t="str">
        <f t="shared" si="92"/>
        <v/>
      </c>
      <c r="AH295" s="144" t="str">
        <f t="shared" si="93"/>
        <v/>
      </c>
      <c r="AI295" s="144" t="str">
        <f t="shared" si="94"/>
        <v/>
      </c>
    </row>
    <row r="296" spans="2:35" customFormat="1">
      <c r="B296" s="53" t="str">
        <f>IF('2-定性盤查'!A295&lt;&gt;"",'2-定性盤查'!A295,"")</f>
        <v/>
      </c>
      <c r="C296" s="53" t="str">
        <f>IF('2-定性盤查'!C295&lt;&gt;"",'2-定性盤查'!C295,"")</f>
        <v/>
      </c>
      <c r="D296" s="53" t="str">
        <f>IF('2-定性盤查'!D295&lt;&gt;"",'2-定性盤查'!D295,"")</f>
        <v/>
      </c>
      <c r="E296" s="174"/>
      <c r="F296" s="174"/>
      <c r="G296" s="174"/>
      <c r="H296" s="55" t="str">
        <f>IF('3-定量盤查'!I299&lt;&gt;"",'3-定量盤查'!I299,"")</f>
        <v/>
      </c>
      <c r="I296" s="134" t="str">
        <f>'3-定量盤查'!N300</f>
        <v/>
      </c>
      <c r="J296" s="174"/>
      <c r="K296" s="174"/>
      <c r="L296" s="174"/>
      <c r="M296" s="135">
        <f t="shared" si="86"/>
        <v>0</v>
      </c>
      <c r="N296" s="136">
        <f t="shared" si="87"/>
        <v>0</v>
      </c>
      <c r="O296" s="55" t="str">
        <f>IF('3-定量盤查'!O299&lt;&gt;"",'3-定量盤查'!O299,"")</f>
        <v/>
      </c>
      <c r="P296" s="137" t="str">
        <f>IF(E296&lt;&gt;"",IF(J296&lt;&gt;"",IF('3-定量盤查'!T299&lt;&gt;"",'3-定量盤查'!T299,0),""),"")</f>
        <v/>
      </c>
      <c r="Q296" s="174"/>
      <c r="R296" s="174"/>
      <c r="S296" s="174"/>
      <c r="T296" s="135">
        <f t="shared" si="88"/>
        <v>0</v>
      </c>
      <c r="U296" s="138">
        <f t="shared" si="89"/>
        <v>0</v>
      </c>
      <c r="V296" s="55" t="str">
        <f>IF('3-定量盤查'!U299&lt;&gt;"",'3-定量盤查'!U299,"")</f>
        <v/>
      </c>
      <c r="W296" s="137" t="str">
        <f>IF(E296&lt;&gt;"",IF(J296&lt;&gt;"",IF('3-定量盤查'!Z299&lt;&gt;"",'3-定量盤查'!Z299,0),""),"")</f>
        <v/>
      </c>
      <c r="X296" s="174"/>
      <c r="Y296" s="174"/>
      <c r="Z296" s="174"/>
      <c r="AA296" s="135">
        <f t="shared" si="90"/>
        <v>0</v>
      </c>
      <c r="AB296" s="139">
        <f t="shared" si="91"/>
        <v>0</v>
      </c>
      <c r="AC296" s="138" t="str">
        <f t="shared" si="97"/>
        <v/>
      </c>
      <c r="AD296" s="138" t="str">
        <f t="shared" si="98"/>
        <v/>
      </c>
      <c r="AE296" s="144" t="str">
        <f t="shared" si="95"/>
        <v/>
      </c>
      <c r="AF296" s="144" t="str">
        <f t="shared" si="96"/>
        <v/>
      </c>
      <c r="AG296" s="144" t="str">
        <f t="shared" si="92"/>
        <v/>
      </c>
      <c r="AH296" s="144" t="str">
        <f t="shared" si="93"/>
        <v/>
      </c>
      <c r="AI296" s="144" t="str">
        <f t="shared" si="94"/>
        <v/>
      </c>
    </row>
    <row r="297" spans="2:35" customFormat="1">
      <c r="B297" s="53" t="str">
        <f>IF('2-定性盤查'!A296&lt;&gt;"",'2-定性盤查'!A296,"")</f>
        <v/>
      </c>
      <c r="C297" s="53" t="str">
        <f>IF('2-定性盤查'!C296&lt;&gt;"",'2-定性盤查'!C296,"")</f>
        <v/>
      </c>
      <c r="D297" s="53" t="str">
        <f>IF('2-定性盤查'!D296&lt;&gt;"",'2-定性盤查'!D296,"")</f>
        <v/>
      </c>
      <c r="E297" s="174"/>
      <c r="F297" s="174"/>
      <c r="G297" s="174"/>
      <c r="H297" s="55" t="str">
        <f>IF('3-定量盤查'!I300&lt;&gt;"",'3-定量盤查'!I300,"")</f>
        <v/>
      </c>
      <c r="I297" s="134" t="str">
        <f>'3-定量盤查'!N301</f>
        <v/>
      </c>
      <c r="J297" s="174"/>
      <c r="K297" s="174"/>
      <c r="L297" s="174"/>
      <c r="M297" s="135">
        <f t="shared" si="86"/>
        <v>0</v>
      </c>
      <c r="N297" s="136">
        <f t="shared" si="87"/>
        <v>0</v>
      </c>
      <c r="O297" s="55" t="str">
        <f>IF('3-定量盤查'!O300&lt;&gt;"",'3-定量盤查'!O300,"")</f>
        <v/>
      </c>
      <c r="P297" s="137" t="str">
        <f>IF(E297&lt;&gt;"",IF(J297&lt;&gt;"",IF('3-定量盤查'!T300&lt;&gt;"",'3-定量盤查'!T300,0),""),"")</f>
        <v/>
      </c>
      <c r="Q297" s="174"/>
      <c r="R297" s="174"/>
      <c r="S297" s="174"/>
      <c r="T297" s="135">
        <f t="shared" si="88"/>
        <v>0</v>
      </c>
      <c r="U297" s="138">
        <f t="shared" si="89"/>
        <v>0</v>
      </c>
      <c r="V297" s="55" t="str">
        <f>IF('3-定量盤查'!U300&lt;&gt;"",'3-定量盤查'!U300,"")</f>
        <v/>
      </c>
      <c r="W297" s="137" t="str">
        <f>IF(E297&lt;&gt;"",IF(J297&lt;&gt;"",IF('3-定量盤查'!Z300&lt;&gt;"",'3-定量盤查'!Z300,0),""),"")</f>
        <v/>
      </c>
      <c r="X297" s="174"/>
      <c r="Y297" s="174"/>
      <c r="Z297" s="174"/>
      <c r="AA297" s="135">
        <f t="shared" si="90"/>
        <v>0</v>
      </c>
      <c r="AB297" s="139">
        <f t="shared" si="91"/>
        <v>0</v>
      </c>
      <c r="AC297" s="138" t="str">
        <f t="shared" si="97"/>
        <v/>
      </c>
      <c r="AD297" s="138" t="str">
        <f t="shared" si="98"/>
        <v/>
      </c>
      <c r="AE297" s="144" t="str">
        <f t="shared" si="95"/>
        <v/>
      </c>
      <c r="AF297" s="144" t="str">
        <f t="shared" si="96"/>
        <v/>
      </c>
      <c r="AG297" s="144" t="str">
        <f t="shared" si="92"/>
        <v/>
      </c>
      <c r="AH297" s="144" t="str">
        <f t="shared" si="93"/>
        <v/>
      </c>
      <c r="AI297" s="144" t="str">
        <f t="shared" si="94"/>
        <v/>
      </c>
    </row>
    <row r="298" spans="2:35" customFormat="1">
      <c r="B298" s="53" t="str">
        <f>IF('2-定性盤查'!A297&lt;&gt;"",'2-定性盤查'!A297,"")</f>
        <v/>
      </c>
      <c r="C298" s="53" t="str">
        <f>IF('2-定性盤查'!C297&lt;&gt;"",'2-定性盤查'!C297,"")</f>
        <v/>
      </c>
      <c r="D298" s="53" t="str">
        <f>IF('2-定性盤查'!D297&lt;&gt;"",'2-定性盤查'!D297,"")</f>
        <v/>
      </c>
      <c r="E298" s="174"/>
      <c r="F298" s="174"/>
      <c r="G298" s="174"/>
      <c r="H298" s="55" t="str">
        <f>IF('3-定量盤查'!I301&lt;&gt;"",'3-定量盤查'!I301,"")</f>
        <v/>
      </c>
      <c r="I298" s="134" t="str">
        <f>'3-定量盤查'!N302</f>
        <v/>
      </c>
      <c r="J298" s="174"/>
      <c r="K298" s="174"/>
      <c r="L298" s="174"/>
      <c r="M298" s="135">
        <f t="shared" si="86"/>
        <v>0</v>
      </c>
      <c r="N298" s="136">
        <f t="shared" si="87"/>
        <v>0</v>
      </c>
      <c r="O298" s="55" t="str">
        <f>IF('3-定量盤查'!O301&lt;&gt;"",'3-定量盤查'!O301,"")</f>
        <v/>
      </c>
      <c r="P298" s="137" t="str">
        <f>IF(E298&lt;&gt;"",IF(J298&lt;&gt;"",IF('3-定量盤查'!T301&lt;&gt;"",'3-定量盤查'!T301,0),""),"")</f>
        <v/>
      </c>
      <c r="Q298" s="174"/>
      <c r="R298" s="174"/>
      <c r="S298" s="174"/>
      <c r="T298" s="135">
        <f t="shared" si="88"/>
        <v>0</v>
      </c>
      <c r="U298" s="138">
        <f t="shared" si="89"/>
        <v>0</v>
      </c>
      <c r="V298" s="55" t="str">
        <f>IF('3-定量盤查'!U301&lt;&gt;"",'3-定量盤查'!U301,"")</f>
        <v/>
      </c>
      <c r="W298" s="137" t="str">
        <f>IF(E298&lt;&gt;"",IF(J298&lt;&gt;"",IF('3-定量盤查'!Z301&lt;&gt;"",'3-定量盤查'!Z301,0),""),"")</f>
        <v/>
      </c>
      <c r="X298" s="174"/>
      <c r="Y298" s="174"/>
      <c r="Z298" s="174"/>
      <c r="AA298" s="135">
        <f t="shared" si="90"/>
        <v>0</v>
      </c>
      <c r="AB298" s="139">
        <f t="shared" si="91"/>
        <v>0</v>
      </c>
      <c r="AC298" s="138" t="str">
        <f t="shared" si="97"/>
        <v/>
      </c>
      <c r="AD298" s="138" t="str">
        <f t="shared" si="98"/>
        <v/>
      </c>
      <c r="AE298" s="144" t="str">
        <f t="shared" si="95"/>
        <v/>
      </c>
      <c r="AF298" s="144" t="str">
        <f t="shared" si="96"/>
        <v/>
      </c>
      <c r="AG298" s="144" t="str">
        <f t="shared" si="92"/>
        <v/>
      </c>
      <c r="AH298" s="144" t="str">
        <f t="shared" si="93"/>
        <v/>
      </c>
      <c r="AI298" s="144" t="str">
        <f t="shared" si="94"/>
        <v/>
      </c>
    </row>
    <row r="299" spans="2:35" customFormat="1">
      <c r="B299" s="53" t="str">
        <f>IF('2-定性盤查'!A298&lt;&gt;"",'2-定性盤查'!A298,"")</f>
        <v/>
      </c>
      <c r="C299" s="53" t="str">
        <f>IF('2-定性盤查'!C298&lt;&gt;"",'2-定性盤查'!C298,"")</f>
        <v/>
      </c>
      <c r="D299" s="53" t="str">
        <f>IF('2-定性盤查'!D298&lt;&gt;"",'2-定性盤查'!D298,"")</f>
        <v/>
      </c>
      <c r="E299" s="174"/>
      <c r="F299" s="174"/>
      <c r="G299" s="174"/>
      <c r="H299" s="55" t="str">
        <f>IF('3-定量盤查'!I302&lt;&gt;"",'3-定量盤查'!I302,"")</f>
        <v/>
      </c>
      <c r="I299" s="134" t="str">
        <f>'3-定量盤查'!N303</f>
        <v/>
      </c>
      <c r="J299" s="174"/>
      <c r="K299" s="174"/>
      <c r="L299" s="174"/>
      <c r="M299" s="135">
        <f t="shared" si="86"/>
        <v>0</v>
      </c>
      <c r="N299" s="136">
        <f t="shared" si="87"/>
        <v>0</v>
      </c>
      <c r="O299" s="55" t="str">
        <f>IF('3-定量盤查'!O302&lt;&gt;"",'3-定量盤查'!O302,"")</f>
        <v/>
      </c>
      <c r="P299" s="137" t="str">
        <f>IF(E299&lt;&gt;"",IF(J299&lt;&gt;"",IF('3-定量盤查'!T302&lt;&gt;"",'3-定量盤查'!T302,0),""),"")</f>
        <v/>
      </c>
      <c r="Q299" s="174"/>
      <c r="R299" s="174"/>
      <c r="S299" s="174"/>
      <c r="T299" s="135">
        <f t="shared" si="88"/>
        <v>0</v>
      </c>
      <c r="U299" s="138">
        <f t="shared" si="89"/>
        <v>0</v>
      </c>
      <c r="V299" s="55" t="str">
        <f>IF('3-定量盤查'!U302&lt;&gt;"",'3-定量盤查'!U302,"")</f>
        <v/>
      </c>
      <c r="W299" s="137" t="str">
        <f>IF(E299&lt;&gt;"",IF(J299&lt;&gt;"",IF('3-定量盤查'!Z302&lt;&gt;"",'3-定量盤查'!Z302,0),""),"")</f>
        <v/>
      </c>
      <c r="X299" s="174"/>
      <c r="Y299" s="174"/>
      <c r="Z299" s="174"/>
      <c r="AA299" s="135">
        <f t="shared" si="90"/>
        <v>0</v>
      </c>
      <c r="AB299" s="139">
        <f t="shared" si="91"/>
        <v>0</v>
      </c>
      <c r="AC299" s="138" t="str">
        <f t="shared" si="97"/>
        <v/>
      </c>
      <c r="AD299" s="138" t="str">
        <f t="shared" si="98"/>
        <v/>
      </c>
      <c r="AE299" s="144" t="str">
        <f t="shared" si="95"/>
        <v/>
      </c>
      <c r="AF299" s="144" t="str">
        <f t="shared" si="96"/>
        <v/>
      </c>
      <c r="AG299" s="144" t="str">
        <f t="shared" si="92"/>
        <v/>
      </c>
      <c r="AH299" s="144" t="str">
        <f t="shared" si="93"/>
        <v/>
      </c>
      <c r="AI299" s="144" t="str">
        <f t="shared" si="94"/>
        <v/>
      </c>
    </row>
    <row r="300" spans="2:35" customFormat="1">
      <c r="B300" s="53" t="str">
        <f>IF('2-定性盤查'!A299&lt;&gt;"",'2-定性盤查'!A299,"")</f>
        <v/>
      </c>
      <c r="C300" s="53" t="str">
        <f>IF('2-定性盤查'!C299&lt;&gt;"",'2-定性盤查'!C299,"")</f>
        <v/>
      </c>
      <c r="D300" s="53" t="str">
        <f>IF('2-定性盤查'!D299&lt;&gt;"",'2-定性盤查'!D299,"")</f>
        <v/>
      </c>
      <c r="E300" s="174"/>
      <c r="F300" s="174"/>
      <c r="G300" s="174"/>
      <c r="H300" s="55" t="str">
        <f>IF('3-定量盤查'!I303&lt;&gt;"",'3-定量盤查'!I303,"")</f>
        <v/>
      </c>
      <c r="I300" s="134" t="str">
        <f>'3-定量盤查'!N304</f>
        <v/>
      </c>
      <c r="J300" s="174"/>
      <c r="K300" s="174"/>
      <c r="L300" s="174"/>
      <c r="M300" s="135">
        <f t="shared" si="86"/>
        <v>0</v>
      </c>
      <c r="N300" s="136">
        <f t="shared" si="87"/>
        <v>0</v>
      </c>
      <c r="O300" s="55" t="str">
        <f>IF('3-定量盤查'!O303&lt;&gt;"",'3-定量盤查'!O303,"")</f>
        <v/>
      </c>
      <c r="P300" s="137" t="str">
        <f>IF(E300&lt;&gt;"",IF(J300&lt;&gt;"",IF('3-定量盤查'!T303&lt;&gt;"",'3-定量盤查'!T303,0),""),"")</f>
        <v/>
      </c>
      <c r="Q300" s="174"/>
      <c r="R300" s="174"/>
      <c r="S300" s="174"/>
      <c r="T300" s="135">
        <f t="shared" si="88"/>
        <v>0</v>
      </c>
      <c r="U300" s="138">
        <f t="shared" si="89"/>
        <v>0</v>
      </c>
      <c r="V300" s="55" t="str">
        <f>IF('3-定量盤查'!U303&lt;&gt;"",'3-定量盤查'!U303,"")</f>
        <v/>
      </c>
      <c r="W300" s="137" t="str">
        <f>IF(E300&lt;&gt;"",IF(J300&lt;&gt;"",IF('3-定量盤查'!Z303&lt;&gt;"",'3-定量盤查'!Z303,0),""),"")</f>
        <v/>
      </c>
      <c r="X300" s="174"/>
      <c r="Y300" s="174"/>
      <c r="Z300" s="174"/>
      <c r="AA300" s="135">
        <f t="shared" si="90"/>
        <v>0</v>
      </c>
      <c r="AB300" s="139">
        <f t="shared" si="91"/>
        <v>0</v>
      </c>
      <c r="AC300" s="138" t="str">
        <f t="shared" si="97"/>
        <v/>
      </c>
      <c r="AD300" s="138" t="str">
        <f t="shared" si="98"/>
        <v/>
      </c>
      <c r="AE300" s="144" t="str">
        <f t="shared" si="95"/>
        <v/>
      </c>
      <c r="AF300" s="144" t="str">
        <f t="shared" si="96"/>
        <v/>
      </c>
      <c r="AG300" s="144" t="str">
        <f t="shared" si="92"/>
        <v/>
      </c>
      <c r="AH300" s="144" t="str">
        <f t="shared" si="93"/>
        <v/>
      </c>
      <c r="AI300" s="144" t="str">
        <f t="shared" si="94"/>
        <v/>
      </c>
    </row>
    <row r="301" spans="2:35" customFormat="1">
      <c r="B301" s="53" t="str">
        <f>IF('2-定性盤查'!A300&lt;&gt;"",'2-定性盤查'!A300,"")</f>
        <v/>
      </c>
      <c r="C301" s="53" t="str">
        <f>IF('2-定性盤查'!C300&lt;&gt;"",'2-定性盤查'!C300,"")</f>
        <v/>
      </c>
      <c r="D301" s="53" t="str">
        <f>IF('2-定性盤查'!D300&lt;&gt;"",'2-定性盤查'!D300,"")</f>
        <v/>
      </c>
      <c r="E301" s="174"/>
      <c r="F301" s="174"/>
      <c r="G301" s="174"/>
      <c r="H301" s="55" t="str">
        <f>IF('3-定量盤查'!I304&lt;&gt;"",'3-定量盤查'!I304,"")</f>
        <v/>
      </c>
      <c r="I301" s="134" t="str">
        <f>'3-定量盤查'!N305</f>
        <v/>
      </c>
      <c r="J301" s="174"/>
      <c r="K301" s="174"/>
      <c r="L301" s="174"/>
      <c r="M301" s="135">
        <f t="shared" si="86"/>
        <v>0</v>
      </c>
      <c r="N301" s="136">
        <f t="shared" si="87"/>
        <v>0</v>
      </c>
      <c r="O301" s="55" t="str">
        <f>IF('3-定量盤查'!O304&lt;&gt;"",'3-定量盤查'!O304,"")</f>
        <v/>
      </c>
      <c r="P301" s="137" t="str">
        <f>IF(E301&lt;&gt;"",IF(J301&lt;&gt;"",IF('3-定量盤查'!T304&lt;&gt;"",'3-定量盤查'!T304,0),""),"")</f>
        <v/>
      </c>
      <c r="Q301" s="174"/>
      <c r="R301" s="174"/>
      <c r="S301" s="174"/>
      <c r="T301" s="135">
        <f t="shared" si="88"/>
        <v>0</v>
      </c>
      <c r="U301" s="138">
        <f t="shared" si="89"/>
        <v>0</v>
      </c>
      <c r="V301" s="55" t="str">
        <f>IF('3-定量盤查'!U304&lt;&gt;"",'3-定量盤查'!U304,"")</f>
        <v/>
      </c>
      <c r="W301" s="137" t="str">
        <f>IF(E301&lt;&gt;"",IF(J301&lt;&gt;"",IF('3-定量盤查'!Z304&lt;&gt;"",'3-定量盤查'!Z304,0),""),"")</f>
        <v/>
      </c>
      <c r="X301" s="174"/>
      <c r="Y301" s="174"/>
      <c r="Z301" s="174"/>
      <c r="AA301" s="135">
        <f t="shared" si="90"/>
        <v>0</v>
      </c>
      <c r="AB301" s="139">
        <f t="shared" si="91"/>
        <v>0</v>
      </c>
      <c r="AC301" s="138" t="str">
        <f t="shared" si="97"/>
        <v/>
      </c>
      <c r="AD301" s="138" t="str">
        <f t="shared" si="98"/>
        <v/>
      </c>
      <c r="AE301" s="144" t="str">
        <f t="shared" si="95"/>
        <v/>
      </c>
      <c r="AF301" s="144" t="str">
        <f t="shared" si="96"/>
        <v/>
      </c>
      <c r="AG301" s="144" t="str">
        <f t="shared" si="92"/>
        <v/>
      </c>
      <c r="AH301" s="144" t="str">
        <f t="shared" si="93"/>
        <v/>
      </c>
      <c r="AI301" s="144" t="str">
        <f t="shared" si="94"/>
        <v/>
      </c>
    </row>
    <row r="302" spans="2:35" customFormat="1">
      <c r="B302" s="53" t="str">
        <f>IF('2-定性盤查'!A301&lt;&gt;"",'2-定性盤查'!A301,"")</f>
        <v/>
      </c>
      <c r="C302" s="53" t="str">
        <f>IF('2-定性盤查'!C301&lt;&gt;"",'2-定性盤查'!C301,"")</f>
        <v/>
      </c>
      <c r="D302" s="53" t="str">
        <f>IF('2-定性盤查'!D301&lt;&gt;"",'2-定性盤查'!D301,"")</f>
        <v/>
      </c>
      <c r="E302" s="174"/>
      <c r="F302" s="174"/>
      <c r="G302" s="174"/>
      <c r="H302" s="55" t="str">
        <f>IF('3-定量盤查'!I305&lt;&gt;"",'3-定量盤查'!I305,"")</f>
        <v/>
      </c>
      <c r="I302" s="134" t="str">
        <f>'3-定量盤查'!N306</f>
        <v/>
      </c>
      <c r="J302" s="174"/>
      <c r="K302" s="174"/>
      <c r="L302" s="174"/>
      <c r="M302" s="135">
        <f t="shared" si="86"/>
        <v>0</v>
      </c>
      <c r="N302" s="136">
        <f t="shared" si="87"/>
        <v>0</v>
      </c>
      <c r="O302" s="55" t="str">
        <f>IF('3-定量盤查'!O305&lt;&gt;"",'3-定量盤查'!O305,"")</f>
        <v/>
      </c>
      <c r="P302" s="137" t="str">
        <f>IF(E302&lt;&gt;"",IF(J302&lt;&gt;"",IF('3-定量盤查'!T305&lt;&gt;"",'3-定量盤查'!T305,0),""),"")</f>
        <v/>
      </c>
      <c r="Q302" s="174"/>
      <c r="R302" s="174"/>
      <c r="S302" s="174"/>
      <c r="T302" s="135">
        <f t="shared" si="88"/>
        <v>0</v>
      </c>
      <c r="U302" s="138">
        <f t="shared" si="89"/>
        <v>0</v>
      </c>
      <c r="V302" s="55" t="str">
        <f>IF('3-定量盤查'!U305&lt;&gt;"",'3-定量盤查'!U305,"")</f>
        <v/>
      </c>
      <c r="W302" s="137" t="str">
        <f>IF(E302&lt;&gt;"",IF(J302&lt;&gt;"",IF('3-定量盤查'!Z305&lt;&gt;"",'3-定量盤查'!Z305,0),""),"")</f>
        <v/>
      </c>
      <c r="X302" s="174"/>
      <c r="Y302" s="174"/>
      <c r="Z302" s="174"/>
      <c r="AA302" s="135">
        <f t="shared" si="90"/>
        <v>0</v>
      </c>
      <c r="AB302" s="139">
        <f t="shared" si="91"/>
        <v>0</v>
      </c>
      <c r="AC302" s="138" t="str">
        <f t="shared" si="97"/>
        <v/>
      </c>
      <c r="AD302" s="138" t="str">
        <f t="shared" si="98"/>
        <v/>
      </c>
      <c r="AE302" s="144" t="str">
        <f t="shared" si="95"/>
        <v/>
      </c>
      <c r="AF302" s="144" t="str">
        <f t="shared" si="96"/>
        <v/>
      </c>
      <c r="AG302" s="144" t="str">
        <f t="shared" si="92"/>
        <v/>
      </c>
      <c r="AH302" s="144" t="str">
        <f t="shared" si="93"/>
        <v/>
      </c>
      <c r="AI302" s="144" t="str">
        <f t="shared" si="94"/>
        <v/>
      </c>
    </row>
    <row r="303" spans="2:35" customFormat="1">
      <c r="B303" s="53" t="str">
        <f>IF('2-定性盤查'!A302&lt;&gt;"",'2-定性盤查'!A302,"")</f>
        <v/>
      </c>
      <c r="C303" s="53" t="str">
        <f>IF('2-定性盤查'!C302&lt;&gt;"",'2-定性盤查'!C302,"")</f>
        <v/>
      </c>
      <c r="D303" s="53" t="str">
        <f>IF('2-定性盤查'!D302&lt;&gt;"",'2-定性盤查'!D302,"")</f>
        <v/>
      </c>
      <c r="E303" s="174"/>
      <c r="F303" s="174"/>
      <c r="G303" s="174"/>
      <c r="H303" s="55" t="str">
        <f>IF('3-定量盤查'!I306&lt;&gt;"",'3-定量盤查'!I306,"")</f>
        <v/>
      </c>
      <c r="I303" s="134" t="str">
        <f>'3-定量盤查'!N307</f>
        <v/>
      </c>
      <c r="J303" s="174"/>
      <c r="K303" s="174"/>
      <c r="L303" s="174"/>
      <c r="M303" s="135">
        <f t="shared" si="86"/>
        <v>0</v>
      </c>
      <c r="N303" s="136">
        <f t="shared" si="87"/>
        <v>0</v>
      </c>
      <c r="O303" s="55" t="str">
        <f>IF('3-定量盤查'!O306&lt;&gt;"",'3-定量盤查'!O306,"")</f>
        <v/>
      </c>
      <c r="P303" s="137" t="str">
        <f>IF(E303&lt;&gt;"",IF(J303&lt;&gt;"",IF('3-定量盤查'!T306&lt;&gt;"",'3-定量盤查'!T306,0),""),"")</f>
        <v/>
      </c>
      <c r="Q303" s="174"/>
      <c r="R303" s="174"/>
      <c r="S303" s="174"/>
      <c r="T303" s="135">
        <f t="shared" si="88"/>
        <v>0</v>
      </c>
      <c r="U303" s="138">
        <f t="shared" si="89"/>
        <v>0</v>
      </c>
      <c r="V303" s="55" t="str">
        <f>IF('3-定量盤查'!U306&lt;&gt;"",'3-定量盤查'!U306,"")</f>
        <v/>
      </c>
      <c r="W303" s="137" t="str">
        <f>IF(E303&lt;&gt;"",IF(J303&lt;&gt;"",IF('3-定量盤查'!Z306&lt;&gt;"",'3-定量盤查'!Z306,0),""),"")</f>
        <v/>
      </c>
      <c r="X303" s="174"/>
      <c r="Y303" s="174"/>
      <c r="Z303" s="174"/>
      <c r="AA303" s="135">
        <f t="shared" si="90"/>
        <v>0</v>
      </c>
      <c r="AB303" s="139">
        <f t="shared" si="91"/>
        <v>0</v>
      </c>
      <c r="AC303" s="138" t="str">
        <f t="shared" si="97"/>
        <v/>
      </c>
      <c r="AD303" s="138" t="str">
        <f t="shared" si="98"/>
        <v/>
      </c>
      <c r="AE303" s="144" t="str">
        <f t="shared" si="95"/>
        <v/>
      </c>
      <c r="AF303" s="144" t="str">
        <f t="shared" si="96"/>
        <v/>
      </c>
      <c r="AG303" s="144" t="str">
        <f t="shared" si="92"/>
        <v/>
      </c>
      <c r="AH303" s="144" t="str">
        <f t="shared" si="93"/>
        <v/>
      </c>
      <c r="AI303" s="144" t="str">
        <f t="shared" si="94"/>
        <v/>
      </c>
    </row>
    <row r="304" spans="2:35" customFormat="1">
      <c r="B304" s="53" t="str">
        <f>IF('2-定性盤查'!A303&lt;&gt;"",'2-定性盤查'!A303,"")</f>
        <v/>
      </c>
      <c r="C304" s="53" t="str">
        <f>IF('2-定性盤查'!C303&lt;&gt;"",'2-定性盤查'!C303,"")</f>
        <v/>
      </c>
      <c r="D304" s="53" t="str">
        <f>IF('2-定性盤查'!D303&lt;&gt;"",'2-定性盤查'!D303,"")</f>
        <v/>
      </c>
      <c r="E304" s="174"/>
      <c r="F304" s="174"/>
      <c r="G304" s="174"/>
      <c r="H304" s="55" t="str">
        <f>IF('3-定量盤查'!I307&lt;&gt;"",'3-定量盤查'!I307,"")</f>
        <v/>
      </c>
      <c r="I304" s="134" t="str">
        <f>'3-定量盤查'!N308</f>
        <v/>
      </c>
      <c r="J304" s="174"/>
      <c r="K304" s="174"/>
      <c r="L304" s="174"/>
      <c r="M304" s="135">
        <f t="shared" si="86"/>
        <v>0</v>
      </c>
      <c r="N304" s="136">
        <f t="shared" si="87"/>
        <v>0</v>
      </c>
      <c r="O304" s="55" t="str">
        <f>IF('3-定量盤查'!O307&lt;&gt;"",'3-定量盤查'!O307,"")</f>
        <v/>
      </c>
      <c r="P304" s="137" t="str">
        <f>IF(E304&lt;&gt;"",IF(J304&lt;&gt;"",IF('3-定量盤查'!T307&lt;&gt;"",'3-定量盤查'!T307,0),""),"")</f>
        <v/>
      </c>
      <c r="Q304" s="174"/>
      <c r="R304" s="174"/>
      <c r="S304" s="174"/>
      <c r="T304" s="135">
        <f t="shared" si="88"/>
        <v>0</v>
      </c>
      <c r="U304" s="138">
        <f t="shared" si="89"/>
        <v>0</v>
      </c>
      <c r="V304" s="55" t="str">
        <f>IF('3-定量盤查'!U307&lt;&gt;"",'3-定量盤查'!U307,"")</f>
        <v/>
      </c>
      <c r="W304" s="137" t="str">
        <f>IF(E304&lt;&gt;"",IF(J304&lt;&gt;"",IF('3-定量盤查'!Z307&lt;&gt;"",'3-定量盤查'!Z307,0),""),"")</f>
        <v/>
      </c>
      <c r="X304" s="174"/>
      <c r="Y304" s="174"/>
      <c r="Z304" s="174"/>
      <c r="AA304" s="135">
        <f t="shared" si="90"/>
        <v>0</v>
      </c>
      <c r="AB304" s="139">
        <f t="shared" si="91"/>
        <v>0</v>
      </c>
      <c r="AC304" s="138" t="str">
        <f t="shared" si="97"/>
        <v/>
      </c>
      <c r="AD304" s="138" t="str">
        <f t="shared" si="98"/>
        <v/>
      </c>
      <c r="AE304" s="144" t="str">
        <f t="shared" si="95"/>
        <v/>
      </c>
      <c r="AF304" s="144" t="str">
        <f t="shared" si="96"/>
        <v/>
      </c>
      <c r="AG304" s="144" t="str">
        <f t="shared" si="92"/>
        <v/>
      </c>
      <c r="AH304" s="144" t="str">
        <f t="shared" si="93"/>
        <v/>
      </c>
      <c r="AI304" s="144" t="str">
        <f t="shared" si="94"/>
        <v/>
      </c>
    </row>
    <row r="305" spans="2:35" customFormat="1">
      <c r="B305" s="53" t="str">
        <f>IF('2-定性盤查'!A304&lt;&gt;"",'2-定性盤查'!A304,"")</f>
        <v/>
      </c>
      <c r="C305" s="53" t="str">
        <f>IF('2-定性盤查'!C304&lt;&gt;"",'2-定性盤查'!C304,"")</f>
        <v/>
      </c>
      <c r="D305" s="53" t="str">
        <f>IF('2-定性盤查'!D304&lt;&gt;"",'2-定性盤查'!D304,"")</f>
        <v/>
      </c>
      <c r="E305" s="174"/>
      <c r="F305" s="174"/>
      <c r="G305" s="174"/>
      <c r="H305" s="55" t="str">
        <f>IF('3-定量盤查'!I308&lt;&gt;"",'3-定量盤查'!I308,"")</f>
        <v/>
      </c>
      <c r="I305" s="134" t="str">
        <f>'3-定量盤查'!N309</f>
        <v/>
      </c>
      <c r="J305" s="174"/>
      <c r="K305" s="174"/>
      <c r="L305" s="174"/>
      <c r="M305" s="135">
        <f t="shared" si="86"/>
        <v>0</v>
      </c>
      <c r="N305" s="136">
        <f t="shared" si="87"/>
        <v>0</v>
      </c>
      <c r="O305" s="55" t="str">
        <f>IF('3-定量盤查'!O308&lt;&gt;"",'3-定量盤查'!O308,"")</f>
        <v/>
      </c>
      <c r="P305" s="137" t="str">
        <f>IF(E305&lt;&gt;"",IF(J305&lt;&gt;"",IF('3-定量盤查'!T308&lt;&gt;"",'3-定量盤查'!T308,0),""),"")</f>
        <v/>
      </c>
      <c r="Q305" s="174"/>
      <c r="R305" s="174"/>
      <c r="S305" s="174"/>
      <c r="T305" s="135">
        <f t="shared" si="88"/>
        <v>0</v>
      </c>
      <c r="U305" s="138">
        <f t="shared" si="89"/>
        <v>0</v>
      </c>
      <c r="V305" s="55" t="str">
        <f>IF('3-定量盤查'!U308&lt;&gt;"",'3-定量盤查'!U308,"")</f>
        <v/>
      </c>
      <c r="W305" s="137" t="str">
        <f>IF(E305&lt;&gt;"",IF(J305&lt;&gt;"",IF('3-定量盤查'!Z308&lt;&gt;"",'3-定量盤查'!Z308,0),""),"")</f>
        <v/>
      </c>
      <c r="X305" s="174"/>
      <c r="Y305" s="174"/>
      <c r="Z305" s="174"/>
      <c r="AA305" s="135">
        <f t="shared" si="90"/>
        <v>0</v>
      </c>
      <c r="AB305" s="139">
        <f t="shared" si="91"/>
        <v>0</v>
      </c>
      <c r="AC305" s="138" t="str">
        <f t="shared" si="97"/>
        <v/>
      </c>
      <c r="AD305" s="138" t="str">
        <f t="shared" si="98"/>
        <v/>
      </c>
      <c r="AE305" s="144" t="str">
        <f t="shared" si="95"/>
        <v/>
      </c>
      <c r="AF305" s="144" t="str">
        <f t="shared" si="96"/>
        <v/>
      </c>
      <c r="AG305" s="144" t="str">
        <f t="shared" si="92"/>
        <v/>
      </c>
      <c r="AH305" s="144" t="str">
        <f t="shared" si="93"/>
        <v/>
      </c>
      <c r="AI305" s="144" t="str">
        <f t="shared" si="94"/>
        <v/>
      </c>
    </row>
    <row r="306" spans="2:35" customFormat="1">
      <c r="B306" s="53" t="str">
        <f>IF('2-定性盤查'!A305&lt;&gt;"",'2-定性盤查'!A305,"")</f>
        <v/>
      </c>
      <c r="C306" s="53" t="str">
        <f>IF('2-定性盤查'!C305&lt;&gt;"",'2-定性盤查'!C305,"")</f>
        <v/>
      </c>
      <c r="D306" s="53" t="str">
        <f>IF('2-定性盤查'!D305&lt;&gt;"",'2-定性盤查'!D305,"")</f>
        <v/>
      </c>
      <c r="E306" s="174"/>
      <c r="F306" s="174"/>
      <c r="G306" s="174"/>
      <c r="H306" s="55" t="str">
        <f>IF('3-定量盤查'!I309&lt;&gt;"",'3-定量盤查'!I309,"")</f>
        <v/>
      </c>
      <c r="I306" s="134" t="str">
        <f>'3-定量盤查'!N310</f>
        <v/>
      </c>
      <c r="J306" s="174"/>
      <c r="K306" s="174"/>
      <c r="L306" s="174"/>
      <c r="M306" s="135">
        <f t="shared" si="86"/>
        <v>0</v>
      </c>
      <c r="N306" s="136">
        <f t="shared" si="87"/>
        <v>0</v>
      </c>
      <c r="O306" s="55" t="str">
        <f>IF('3-定量盤查'!O309&lt;&gt;"",'3-定量盤查'!O309,"")</f>
        <v/>
      </c>
      <c r="P306" s="137" t="str">
        <f>IF(E306&lt;&gt;"",IF(J306&lt;&gt;"",IF('3-定量盤查'!T309&lt;&gt;"",'3-定量盤查'!T309,0),""),"")</f>
        <v/>
      </c>
      <c r="Q306" s="174"/>
      <c r="R306" s="174"/>
      <c r="S306" s="174"/>
      <c r="T306" s="135">
        <f t="shared" si="88"/>
        <v>0</v>
      </c>
      <c r="U306" s="138">
        <f t="shared" si="89"/>
        <v>0</v>
      </c>
      <c r="V306" s="55" t="str">
        <f>IF('3-定量盤查'!U309&lt;&gt;"",'3-定量盤查'!U309,"")</f>
        <v/>
      </c>
      <c r="W306" s="137" t="str">
        <f>IF(E306&lt;&gt;"",IF(J306&lt;&gt;"",IF('3-定量盤查'!Z309&lt;&gt;"",'3-定量盤查'!Z309,0),""),"")</f>
        <v/>
      </c>
      <c r="X306" s="174"/>
      <c r="Y306" s="174"/>
      <c r="Z306" s="174"/>
      <c r="AA306" s="135">
        <f t="shared" si="90"/>
        <v>0</v>
      </c>
      <c r="AB306" s="139">
        <f t="shared" si="91"/>
        <v>0</v>
      </c>
      <c r="AC306" s="138" t="str">
        <f t="shared" si="97"/>
        <v/>
      </c>
      <c r="AD306" s="138" t="str">
        <f t="shared" si="98"/>
        <v/>
      </c>
      <c r="AE306" s="144" t="str">
        <f t="shared" si="95"/>
        <v/>
      </c>
      <c r="AF306" s="144" t="str">
        <f t="shared" si="96"/>
        <v/>
      </c>
      <c r="AG306" s="144" t="str">
        <f t="shared" si="92"/>
        <v/>
      </c>
      <c r="AH306" s="144" t="str">
        <f t="shared" si="93"/>
        <v/>
      </c>
      <c r="AI306" s="144" t="str">
        <f t="shared" si="94"/>
        <v/>
      </c>
    </row>
    <row r="307" spans="2:35" customFormat="1">
      <c r="B307" s="53" t="str">
        <f>IF('2-定性盤查'!A306&lt;&gt;"",'2-定性盤查'!A306,"")</f>
        <v/>
      </c>
      <c r="C307" s="53" t="str">
        <f>IF('2-定性盤查'!C306&lt;&gt;"",'2-定性盤查'!C306,"")</f>
        <v/>
      </c>
      <c r="D307" s="53" t="str">
        <f>IF('2-定性盤查'!D306&lt;&gt;"",'2-定性盤查'!D306,"")</f>
        <v/>
      </c>
      <c r="E307" s="174"/>
      <c r="F307" s="174"/>
      <c r="G307" s="174"/>
      <c r="H307" s="55" t="str">
        <f>IF('3-定量盤查'!I310&lt;&gt;"",'3-定量盤查'!I310,"")</f>
        <v/>
      </c>
      <c r="I307" s="134" t="str">
        <f>'3-定量盤查'!N311</f>
        <v/>
      </c>
      <c r="J307" s="174"/>
      <c r="K307" s="174"/>
      <c r="L307" s="174"/>
      <c r="M307" s="135">
        <f t="shared" si="86"/>
        <v>0</v>
      </c>
      <c r="N307" s="136">
        <f t="shared" si="87"/>
        <v>0</v>
      </c>
      <c r="O307" s="55" t="str">
        <f>IF('3-定量盤查'!O310&lt;&gt;"",'3-定量盤查'!O310,"")</f>
        <v/>
      </c>
      <c r="P307" s="137" t="str">
        <f>IF(E307&lt;&gt;"",IF(J307&lt;&gt;"",IF('3-定量盤查'!T310&lt;&gt;"",'3-定量盤查'!T310,0),""),"")</f>
        <v/>
      </c>
      <c r="Q307" s="174"/>
      <c r="R307" s="174"/>
      <c r="S307" s="174"/>
      <c r="T307" s="135">
        <f t="shared" si="88"/>
        <v>0</v>
      </c>
      <c r="U307" s="138">
        <f t="shared" si="89"/>
        <v>0</v>
      </c>
      <c r="V307" s="55" t="str">
        <f>IF('3-定量盤查'!U310&lt;&gt;"",'3-定量盤查'!U310,"")</f>
        <v/>
      </c>
      <c r="W307" s="137" t="str">
        <f>IF(E307&lt;&gt;"",IF(J307&lt;&gt;"",IF('3-定量盤查'!Z310&lt;&gt;"",'3-定量盤查'!Z310,0),""),"")</f>
        <v/>
      </c>
      <c r="X307" s="174"/>
      <c r="Y307" s="174"/>
      <c r="Z307" s="174"/>
      <c r="AA307" s="135">
        <f t="shared" si="90"/>
        <v>0</v>
      </c>
      <c r="AB307" s="139">
        <f t="shared" si="91"/>
        <v>0</v>
      </c>
      <c r="AC307" s="138" t="str">
        <f t="shared" si="97"/>
        <v/>
      </c>
      <c r="AD307" s="138" t="str">
        <f t="shared" si="98"/>
        <v/>
      </c>
      <c r="AE307" s="144" t="str">
        <f t="shared" si="95"/>
        <v/>
      </c>
      <c r="AF307" s="144" t="str">
        <f t="shared" si="96"/>
        <v/>
      </c>
      <c r="AG307" s="144" t="str">
        <f t="shared" si="92"/>
        <v/>
      </c>
      <c r="AH307" s="144" t="str">
        <f t="shared" si="93"/>
        <v/>
      </c>
      <c r="AI307" s="144" t="str">
        <f t="shared" si="94"/>
        <v/>
      </c>
    </row>
    <row r="308" spans="2:35" customFormat="1">
      <c r="B308" s="53" t="str">
        <f>IF('2-定性盤查'!A307&lt;&gt;"",'2-定性盤查'!A307,"")</f>
        <v/>
      </c>
      <c r="C308" s="53" t="str">
        <f>IF('2-定性盤查'!C307&lt;&gt;"",'2-定性盤查'!C307,"")</f>
        <v/>
      </c>
      <c r="D308" s="53" t="str">
        <f>IF('2-定性盤查'!D307&lt;&gt;"",'2-定性盤查'!D307,"")</f>
        <v/>
      </c>
      <c r="E308" s="174"/>
      <c r="F308" s="174"/>
      <c r="G308" s="174"/>
      <c r="H308" s="55" t="str">
        <f>IF('3-定量盤查'!I311&lt;&gt;"",'3-定量盤查'!I311,"")</f>
        <v/>
      </c>
      <c r="I308" s="134" t="str">
        <f>'3-定量盤查'!N312</f>
        <v/>
      </c>
      <c r="J308" s="174"/>
      <c r="K308" s="174"/>
      <c r="L308" s="174"/>
      <c r="M308" s="135">
        <f t="shared" si="86"/>
        <v>0</v>
      </c>
      <c r="N308" s="136">
        <f t="shared" si="87"/>
        <v>0</v>
      </c>
      <c r="O308" s="55" t="str">
        <f>IF('3-定量盤查'!O311&lt;&gt;"",'3-定量盤查'!O311,"")</f>
        <v/>
      </c>
      <c r="P308" s="137" t="str">
        <f>IF(E308&lt;&gt;"",IF(J308&lt;&gt;"",IF('3-定量盤查'!T311&lt;&gt;"",'3-定量盤查'!T311,0),""),"")</f>
        <v/>
      </c>
      <c r="Q308" s="174"/>
      <c r="R308" s="174"/>
      <c r="S308" s="174"/>
      <c r="T308" s="135">
        <f t="shared" si="88"/>
        <v>0</v>
      </c>
      <c r="U308" s="138">
        <f t="shared" si="89"/>
        <v>0</v>
      </c>
      <c r="V308" s="55" t="str">
        <f>IF('3-定量盤查'!U311&lt;&gt;"",'3-定量盤查'!U311,"")</f>
        <v/>
      </c>
      <c r="W308" s="137" t="str">
        <f>IF(E308&lt;&gt;"",IF(J308&lt;&gt;"",IF('3-定量盤查'!Z311&lt;&gt;"",'3-定量盤查'!Z311,0),""),"")</f>
        <v/>
      </c>
      <c r="X308" s="174"/>
      <c r="Y308" s="174"/>
      <c r="Z308" s="174"/>
      <c r="AA308" s="135">
        <f t="shared" si="90"/>
        <v>0</v>
      </c>
      <c r="AB308" s="139">
        <f t="shared" si="91"/>
        <v>0</v>
      </c>
      <c r="AC308" s="138" t="str">
        <f t="shared" si="97"/>
        <v/>
      </c>
      <c r="AD308" s="138" t="str">
        <f t="shared" si="98"/>
        <v/>
      </c>
      <c r="AE308" s="144" t="str">
        <f t="shared" si="95"/>
        <v/>
      </c>
      <c r="AF308" s="144" t="str">
        <f t="shared" si="96"/>
        <v/>
      </c>
      <c r="AG308" s="144" t="str">
        <f t="shared" si="92"/>
        <v/>
      </c>
      <c r="AH308" s="144" t="str">
        <f t="shared" si="93"/>
        <v/>
      </c>
      <c r="AI308" s="144" t="str">
        <f t="shared" si="94"/>
        <v/>
      </c>
    </row>
    <row r="309" spans="2:35" customFormat="1">
      <c r="B309" s="53" t="str">
        <f>IF('2-定性盤查'!A308&lt;&gt;"",'2-定性盤查'!A308,"")</f>
        <v/>
      </c>
      <c r="C309" s="53" t="str">
        <f>IF('2-定性盤查'!C308&lt;&gt;"",'2-定性盤查'!C308,"")</f>
        <v/>
      </c>
      <c r="D309" s="53" t="str">
        <f>IF('2-定性盤查'!D308&lt;&gt;"",'2-定性盤查'!D308,"")</f>
        <v/>
      </c>
      <c r="E309" s="174"/>
      <c r="F309" s="174"/>
      <c r="G309" s="174"/>
      <c r="H309" s="55" t="str">
        <f>IF('3-定量盤查'!I312&lt;&gt;"",'3-定量盤查'!I312,"")</f>
        <v/>
      </c>
      <c r="I309" s="134" t="str">
        <f>'3-定量盤查'!N313</f>
        <v/>
      </c>
      <c r="J309" s="174"/>
      <c r="K309" s="174"/>
      <c r="L309" s="174"/>
      <c r="M309" s="135">
        <f t="shared" si="86"/>
        <v>0</v>
      </c>
      <c r="N309" s="136">
        <f t="shared" si="87"/>
        <v>0</v>
      </c>
      <c r="O309" s="55" t="str">
        <f>IF('3-定量盤查'!O312&lt;&gt;"",'3-定量盤查'!O312,"")</f>
        <v/>
      </c>
      <c r="P309" s="137" t="str">
        <f>IF(E309&lt;&gt;"",IF(J309&lt;&gt;"",IF('3-定量盤查'!T312&lt;&gt;"",'3-定量盤查'!T312,0),""),"")</f>
        <v/>
      </c>
      <c r="Q309" s="174"/>
      <c r="R309" s="174"/>
      <c r="S309" s="174"/>
      <c r="T309" s="135">
        <f t="shared" si="88"/>
        <v>0</v>
      </c>
      <c r="U309" s="138">
        <f t="shared" si="89"/>
        <v>0</v>
      </c>
      <c r="V309" s="55" t="str">
        <f>IF('3-定量盤查'!U312&lt;&gt;"",'3-定量盤查'!U312,"")</f>
        <v/>
      </c>
      <c r="W309" s="137" t="str">
        <f>IF(E309&lt;&gt;"",IF(J309&lt;&gt;"",IF('3-定量盤查'!Z312&lt;&gt;"",'3-定量盤查'!Z312,0),""),"")</f>
        <v/>
      </c>
      <c r="X309" s="174"/>
      <c r="Y309" s="174"/>
      <c r="Z309" s="174"/>
      <c r="AA309" s="135">
        <f t="shared" si="90"/>
        <v>0</v>
      </c>
      <c r="AB309" s="139">
        <f t="shared" si="91"/>
        <v>0</v>
      </c>
      <c r="AC309" s="138" t="str">
        <f t="shared" si="97"/>
        <v/>
      </c>
      <c r="AD309" s="138" t="str">
        <f t="shared" si="98"/>
        <v/>
      </c>
      <c r="AE309" s="144" t="str">
        <f t="shared" si="95"/>
        <v/>
      </c>
      <c r="AF309" s="144" t="str">
        <f t="shared" si="96"/>
        <v/>
      </c>
      <c r="AG309" s="144" t="str">
        <f t="shared" si="92"/>
        <v/>
      </c>
      <c r="AH309" s="144" t="str">
        <f t="shared" si="93"/>
        <v/>
      </c>
      <c r="AI309" s="144" t="str">
        <f t="shared" si="94"/>
        <v/>
      </c>
    </row>
    <row r="310" spans="2:35" customFormat="1">
      <c r="B310" s="53" t="str">
        <f>IF('2-定性盤查'!A309&lt;&gt;"",'2-定性盤查'!A309,"")</f>
        <v/>
      </c>
      <c r="C310" s="53" t="str">
        <f>IF('2-定性盤查'!C309&lt;&gt;"",'2-定性盤查'!C309,"")</f>
        <v/>
      </c>
      <c r="D310" s="53" t="str">
        <f>IF('2-定性盤查'!D309&lt;&gt;"",'2-定性盤查'!D309,"")</f>
        <v/>
      </c>
      <c r="E310" s="174"/>
      <c r="F310" s="174"/>
      <c r="G310" s="174"/>
      <c r="H310" s="55" t="str">
        <f>IF('3-定量盤查'!I313&lt;&gt;"",'3-定量盤查'!I313,"")</f>
        <v/>
      </c>
      <c r="I310" s="134" t="str">
        <f>'3-定量盤查'!N314</f>
        <v/>
      </c>
      <c r="J310" s="174"/>
      <c r="K310" s="174"/>
      <c r="L310" s="174"/>
      <c r="M310" s="135">
        <f t="shared" si="86"/>
        <v>0</v>
      </c>
      <c r="N310" s="136">
        <f t="shared" si="87"/>
        <v>0</v>
      </c>
      <c r="O310" s="55" t="str">
        <f>IF('3-定量盤查'!O313&lt;&gt;"",'3-定量盤查'!O313,"")</f>
        <v/>
      </c>
      <c r="P310" s="137" t="str">
        <f>IF(E310&lt;&gt;"",IF(J310&lt;&gt;"",IF('3-定量盤查'!T313&lt;&gt;"",'3-定量盤查'!T313,0),""),"")</f>
        <v/>
      </c>
      <c r="Q310" s="174"/>
      <c r="R310" s="174"/>
      <c r="S310" s="174"/>
      <c r="T310" s="135">
        <f t="shared" si="88"/>
        <v>0</v>
      </c>
      <c r="U310" s="138">
        <f t="shared" si="89"/>
        <v>0</v>
      </c>
      <c r="V310" s="55" t="str">
        <f>IF('3-定量盤查'!U313&lt;&gt;"",'3-定量盤查'!U313,"")</f>
        <v/>
      </c>
      <c r="W310" s="137" t="str">
        <f>IF(E310&lt;&gt;"",IF(J310&lt;&gt;"",IF('3-定量盤查'!Z313&lt;&gt;"",'3-定量盤查'!Z313,0),""),"")</f>
        <v/>
      </c>
      <c r="X310" s="174"/>
      <c r="Y310" s="174"/>
      <c r="Z310" s="174"/>
      <c r="AA310" s="135">
        <f t="shared" si="90"/>
        <v>0</v>
      </c>
      <c r="AB310" s="139">
        <f t="shared" si="91"/>
        <v>0</v>
      </c>
      <c r="AC310" s="138" t="str">
        <f t="shared" si="97"/>
        <v/>
      </c>
      <c r="AD310" s="138" t="str">
        <f t="shared" si="98"/>
        <v/>
      </c>
      <c r="AE310" s="144" t="str">
        <f t="shared" si="95"/>
        <v/>
      </c>
      <c r="AF310" s="144" t="str">
        <f t="shared" si="96"/>
        <v/>
      </c>
      <c r="AG310" s="144" t="str">
        <f t="shared" si="92"/>
        <v/>
      </c>
      <c r="AH310" s="144" t="str">
        <f t="shared" si="93"/>
        <v/>
      </c>
      <c r="AI310" s="144" t="str">
        <f t="shared" si="94"/>
        <v/>
      </c>
    </row>
    <row r="311" spans="2:35" customFormat="1">
      <c r="B311" s="53" t="str">
        <f>IF('2-定性盤查'!A310&lt;&gt;"",'2-定性盤查'!A310,"")</f>
        <v/>
      </c>
      <c r="C311" s="53" t="str">
        <f>IF('2-定性盤查'!C310&lt;&gt;"",'2-定性盤查'!C310,"")</f>
        <v/>
      </c>
      <c r="D311" s="53" t="str">
        <f>IF('2-定性盤查'!D310&lt;&gt;"",'2-定性盤查'!D310,"")</f>
        <v/>
      </c>
      <c r="E311" s="174"/>
      <c r="F311" s="174"/>
      <c r="G311" s="174"/>
      <c r="H311" s="55" t="str">
        <f>IF('3-定量盤查'!I314&lt;&gt;"",'3-定量盤查'!I314,"")</f>
        <v/>
      </c>
      <c r="I311" s="134" t="str">
        <f>'3-定量盤查'!N315</f>
        <v/>
      </c>
      <c r="J311" s="174"/>
      <c r="K311" s="174"/>
      <c r="L311" s="174"/>
      <c r="M311" s="135">
        <f t="shared" si="86"/>
        <v>0</v>
      </c>
      <c r="N311" s="136">
        <f t="shared" si="87"/>
        <v>0</v>
      </c>
      <c r="O311" s="55" t="str">
        <f>IF('3-定量盤查'!O314&lt;&gt;"",'3-定量盤查'!O314,"")</f>
        <v/>
      </c>
      <c r="P311" s="137" t="str">
        <f>IF(E311&lt;&gt;"",IF(J311&lt;&gt;"",IF('3-定量盤查'!T314&lt;&gt;"",'3-定量盤查'!T314,0),""),"")</f>
        <v/>
      </c>
      <c r="Q311" s="174"/>
      <c r="R311" s="174"/>
      <c r="S311" s="174"/>
      <c r="T311" s="135">
        <f t="shared" si="88"/>
        <v>0</v>
      </c>
      <c r="U311" s="138">
        <f t="shared" si="89"/>
        <v>0</v>
      </c>
      <c r="V311" s="55" t="str">
        <f>IF('3-定量盤查'!U314&lt;&gt;"",'3-定量盤查'!U314,"")</f>
        <v/>
      </c>
      <c r="W311" s="137" t="str">
        <f>IF(E311&lt;&gt;"",IF(J311&lt;&gt;"",IF('3-定量盤查'!Z314&lt;&gt;"",'3-定量盤查'!Z314,0),""),"")</f>
        <v/>
      </c>
      <c r="X311" s="174"/>
      <c r="Y311" s="174"/>
      <c r="Z311" s="174"/>
      <c r="AA311" s="135">
        <f t="shared" si="90"/>
        <v>0</v>
      </c>
      <c r="AB311" s="139">
        <f t="shared" si="91"/>
        <v>0</v>
      </c>
      <c r="AC311" s="138" t="str">
        <f t="shared" si="97"/>
        <v/>
      </c>
      <c r="AD311" s="138" t="str">
        <f t="shared" si="98"/>
        <v/>
      </c>
      <c r="AE311" s="144" t="str">
        <f t="shared" si="95"/>
        <v/>
      </c>
      <c r="AF311" s="144" t="str">
        <f t="shared" si="96"/>
        <v/>
      </c>
      <c r="AG311" s="144" t="str">
        <f t="shared" si="92"/>
        <v/>
      </c>
      <c r="AH311" s="144" t="str">
        <f t="shared" si="93"/>
        <v/>
      </c>
      <c r="AI311" s="144" t="str">
        <f t="shared" si="94"/>
        <v/>
      </c>
    </row>
    <row r="312" spans="2:35" customFormat="1">
      <c r="B312" s="53" t="str">
        <f>IF('2-定性盤查'!A311&lt;&gt;"",'2-定性盤查'!A311,"")</f>
        <v/>
      </c>
      <c r="C312" s="53" t="str">
        <f>IF('2-定性盤查'!C311&lt;&gt;"",'2-定性盤查'!C311,"")</f>
        <v/>
      </c>
      <c r="D312" s="53" t="str">
        <f>IF('2-定性盤查'!D311&lt;&gt;"",'2-定性盤查'!D311,"")</f>
        <v/>
      </c>
      <c r="E312" s="174"/>
      <c r="F312" s="174"/>
      <c r="G312" s="174"/>
      <c r="H312" s="55" t="str">
        <f>IF('3-定量盤查'!I315&lt;&gt;"",'3-定量盤查'!I315,"")</f>
        <v/>
      </c>
      <c r="I312" s="134" t="str">
        <f>'3-定量盤查'!N316</f>
        <v/>
      </c>
      <c r="J312" s="174"/>
      <c r="K312" s="174"/>
      <c r="L312" s="174"/>
      <c r="M312" s="135">
        <f t="shared" si="86"/>
        <v>0</v>
      </c>
      <c r="N312" s="136">
        <f t="shared" si="87"/>
        <v>0</v>
      </c>
      <c r="O312" s="55" t="str">
        <f>IF('3-定量盤查'!O315&lt;&gt;"",'3-定量盤查'!O315,"")</f>
        <v/>
      </c>
      <c r="P312" s="137" t="str">
        <f>IF(E312&lt;&gt;"",IF(J312&lt;&gt;"",IF('3-定量盤查'!T315&lt;&gt;"",'3-定量盤查'!T315,0),""),"")</f>
        <v/>
      </c>
      <c r="Q312" s="174"/>
      <c r="R312" s="174"/>
      <c r="S312" s="174"/>
      <c r="T312" s="135">
        <f t="shared" si="88"/>
        <v>0</v>
      </c>
      <c r="U312" s="138">
        <f t="shared" si="89"/>
        <v>0</v>
      </c>
      <c r="V312" s="55" t="str">
        <f>IF('3-定量盤查'!U315&lt;&gt;"",'3-定量盤查'!U315,"")</f>
        <v/>
      </c>
      <c r="W312" s="137" t="str">
        <f>IF(E312&lt;&gt;"",IF(J312&lt;&gt;"",IF('3-定量盤查'!Z315&lt;&gt;"",'3-定量盤查'!Z315,0),""),"")</f>
        <v/>
      </c>
      <c r="X312" s="174"/>
      <c r="Y312" s="174"/>
      <c r="Z312" s="174"/>
      <c r="AA312" s="135">
        <f t="shared" si="90"/>
        <v>0</v>
      </c>
      <c r="AB312" s="139">
        <f t="shared" si="91"/>
        <v>0</v>
      </c>
      <c r="AC312" s="138" t="str">
        <f t="shared" si="97"/>
        <v/>
      </c>
      <c r="AD312" s="138" t="str">
        <f t="shared" si="98"/>
        <v/>
      </c>
      <c r="AE312" s="144" t="str">
        <f t="shared" si="95"/>
        <v/>
      </c>
      <c r="AF312" s="144" t="str">
        <f t="shared" si="96"/>
        <v/>
      </c>
      <c r="AG312" s="144" t="str">
        <f t="shared" si="92"/>
        <v/>
      </c>
      <c r="AH312" s="144" t="str">
        <f t="shared" si="93"/>
        <v/>
      </c>
      <c r="AI312" s="144" t="str">
        <f t="shared" si="94"/>
        <v/>
      </c>
    </row>
    <row r="313" spans="2:35" customFormat="1">
      <c r="B313" s="53" t="str">
        <f>IF('2-定性盤查'!A312&lt;&gt;"",'2-定性盤查'!A312,"")</f>
        <v/>
      </c>
      <c r="C313" s="53" t="str">
        <f>IF('2-定性盤查'!C312&lt;&gt;"",'2-定性盤查'!C312,"")</f>
        <v/>
      </c>
      <c r="D313" s="53" t="str">
        <f>IF('2-定性盤查'!D312&lt;&gt;"",'2-定性盤查'!D312,"")</f>
        <v/>
      </c>
      <c r="E313" s="174"/>
      <c r="F313" s="174"/>
      <c r="G313" s="174"/>
      <c r="H313" s="55" t="str">
        <f>IF('3-定量盤查'!I316&lt;&gt;"",'3-定量盤查'!I316,"")</f>
        <v/>
      </c>
      <c r="I313" s="134" t="str">
        <f>'3-定量盤查'!N317</f>
        <v/>
      </c>
      <c r="J313" s="174"/>
      <c r="K313" s="174"/>
      <c r="L313" s="174"/>
      <c r="M313" s="135">
        <f t="shared" ref="M313:M376" si="99">ROUND(IF($E313="",IF(J313="",0,0),IF(I313="",0,($E313^2+J313^2)^0.5)),5)</f>
        <v>0</v>
      </c>
      <c r="N313" s="136">
        <f t="shared" ref="N313:N376" si="100">ROUND(IF($F313="",IF(K313="",0,0),IF(K313="",0,($F313^2+K313^2)^0.5)),5)</f>
        <v>0</v>
      </c>
      <c r="O313" s="55" t="str">
        <f>IF('3-定量盤查'!O316&lt;&gt;"",'3-定量盤查'!O316,"")</f>
        <v/>
      </c>
      <c r="P313" s="137" t="str">
        <f>IF(E313&lt;&gt;"",IF(J313&lt;&gt;"",IF('3-定量盤查'!T316&lt;&gt;"",'3-定量盤查'!T316,0),""),"")</f>
        <v/>
      </c>
      <c r="Q313" s="174"/>
      <c r="R313" s="174"/>
      <c r="S313" s="174"/>
      <c r="T313" s="135">
        <f t="shared" ref="T313:T376" si="101">ROUND(IF($E313="",IF(Q313="",0,0),IF(Q313="",0,($E313^2+Q313^2)^0.5)),5)</f>
        <v>0</v>
      </c>
      <c r="U313" s="138">
        <f t="shared" ref="U313:U376" si="102">ROUND(IF($F313="",IF(R313="",0,0),IF(R313="",0,($F313^2+R313^2)^0.5)),5)</f>
        <v>0</v>
      </c>
      <c r="V313" s="55" t="str">
        <f>IF('3-定量盤查'!U316&lt;&gt;"",'3-定量盤查'!U316,"")</f>
        <v/>
      </c>
      <c r="W313" s="137" t="str">
        <f>IF(E313&lt;&gt;"",IF(J313&lt;&gt;"",IF('3-定量盤查'!Z316&lt;&gt;"",'3-定量盤查'!Z316,0),""),"")</f>
        <v/>
      </c>
      <c r="X313" s="174"/>
      <c r="Y313" s="174"/>
      <c r="Z313" s="174"/>
      <c r="AA313" s="135">
        <f t="shared" ref="AA313:AA376" si="103">ROUND(IF($E313="",IF(X313="",0,0),IF(X313="",0,($E313^2+X313^2)^0.5)),5)</f>
        <v>0</v>
      </c>
      <c r="AB313" s="139">
        <f t="shared" ref="AB313:AB376" si="104">ROUND(IF($F313="",IF(Y313="",0,0),IF(Y313="",0,($F313^2+Y313^2)^0.5)),5)</f>
        <v>0</v>
      </c>
      <c r="AC313" s="138" t="str">
        <f t="shared" si="97"/>
        <v/>
      </c>
      <c r="AD313" s="138" t="str">
        <f t="shared" si="98"/>
        <v/>
      </c>
      <c r="AE313" s="144" t="str">
        <f t="shared" si="95"/>
        <v/>
      </c>
      <c r="AF313" s="144" t="str">
        <f t="shared" si="96"/>
        <v/>
      </c>
      <c r="AG313" s="144" t="str">
        <f t="shared" si="92"/>
        <v/>
      </c>
      <c r="AH313" s="144" t="str">
        <f t="shared" si="93"/>
        <v/>
      </c>
      <c r="AI313" s="144" t="str">
        <f t="shared" si="94"/>
        <v/>
      </c>
    </row>
    <row r="314" spans="2:35" customFormat="1">
      <c r="B314" s="53" t="str">
        <f>IF('2-定性盤查'!A313&lt;&gt;"",'2-定性盤查'!A313,"")</f>
        <v/>
      </c>
      <c r="C314" s="53" t="str">
        <f>IF('2-定性盤查'!C313&lt;&gt;"",'2-定性盤查'!C313,"")</f>
        <v/>
      </c>
      <c r="D314" s="53" t="str">
        <f>IF('2-定性盤查'!D313&lt;&gt;"",'2-定性盤查'!D313,"")</f>
        <v/>
      </c>
      <c r="E314" s="174"/>
      <c r="F314" s="174"/>
      <c r="G314" s="174"/>
      <c r="H314" s="55" t="str">
        <f>IF('3-定量盤查'!I317&lt;&gt;"",'3-定量盤查'!I317,"")</f>
        <v/>
      </c>
      <c r="I314" s="134" t="str">
        <f>'3-定量盤查'!N318</f>
        <v/>
      </c>
      <c r="J314" s="174"/>
      <c r="K314" s="174"/>
      <c r="L314" s="174"/>
      <c r="M314" s="135">
        <f t="shared" si="99"/>
        <v>0</v>
      </c>
      <c r="N314" s="136">
        <f t="shared" si="100"/>
        <v>0</v>
      </c>
      <c r="O314" s="55" t="str">
        <f>IF('3-定量盤查'!O317&lt;&gt;"",'3-定量盤查'!O317,"")</f>
        <v/>
      </c>
      <c r="P314" s="137" t="str">
        <f>IF(E314&lt;&gt;"",IF(J314&lt;&gt;"",IF('3-定量盤查'!T317&lt;&gt;"",'3-定量盤查'!T317,0),""),"")</f>
        <v/>
      </c>
      <c r="Q314" s="174"/>
      <c r="R314" s="174"/>
      <c r="S314" s="174"/>
      <c r="T314" s="135">
        <f t="shared" si="101"/>
        <v>0</v>
      </c>
      <c r="U314" s="138">
        <f t="shared" si="102"/>
        <v>0</v>
      </c>
      <c r="V314" s="55" t="str">
        <f>IF('3-定量盤查'!U317&lt;&gt;"",'3-定量盤查'!U317,"")</f>
        <v/>
      </c>
      <c r="W314" s="137" t="str">
        <f>IF(E314&lt;&gt;"",IF(J314&lt;&gt;"",IF('3-定量盤查'!Z317&lt;&gt;"",'3-定量盤查'!Z317,0),""),"")</f>
        <v/>
      </c>
      <c r="X314" s="174"/>
      <c r="Y314" s="174"/>
      <c r="Z314" s="174"/>
      <c r="AA314" s="135">
        <f t="shared" si="103"/>
        <v>0</v>
      </c>
      <c r="AB314" s="139">
        <f t="shared" si="104"/>
        <v>0</v>
      </c>
      <c r="AC314" s="138" t="str">
        <f t="shared" si="97"/>
        <v/>
      </c>
      <c r="AD314" s="138" t="str">
        <f t="shared" si="98"/>
        <v/>
      </c>
      <c r="AE314" s="144" t="str">
        <f t="shared" si="95"/>
        <v/>
      </c>
      <c r="AF314" s="144" t="str">
        <f t="shared" si="96"/>
        <v/>
      </c>
      <c r="AG314" s="144" t="str">
        <f t="shared" si="92"/>
        <v/>
      </c>
      <c r="AH314" s="144" t="str">
        <f t="shared" si="93"/>
        <v/>
      </c>
      <c r="AI314" s="144" t="str">
        <f t="shared" si="94"/>
        <v/>
      </c>
    </row>
    <row r="315" spans="2:35" customFormat="1">
      <c r="B315" s="53" t="str">
        <f>IF('2-定性盤查'!A314&lt;&gt;"",'2-定性盤查'!A314,"")</f>
        <v/>
      </c>
      <c r="C315" s="53" t="str">
        <f>IF('2-定性盤查'!C314&lt;&gt;"",'2-定性盤查'!C314,"")</f>
        <v/>
      </c>
      <c r="D315" s="53" t="str">
        <f>IF('2-定性盤查'!D314&lt;&gt;"",'2-定性盤查'!D314,"")</f>
        <v/>
      </c>
      <c r="E315" s="174"/>
      <c r="F315" s="174"/>
      <c r="G315" s="174"/>
      <c r="H315" s="55" t="str">
        <f>IF('3-定量盤查'!I318&lt;&gt;"",'3-定量盤查'!I318,"")</f>
        <v/>
      </c>
      <c r="I315" s="134" t="str">
        <f>'3-定量盤查'!N319</f>
        <v/>
      </c>
      <c r="J315" s="174"/>
      <c r="K315" s="174"/>
      <c r="L315" s="174"/>
      <c r="M315" s="135">
        <f t="shared" si="99"/>
        <v>0</v>
      </c>
      <c r="N315" s="136">
        <f t="shared" si="100"/>
        <v>0</v>
      </c>
      <c r="O315" s="55" t="str">
        <f>IF('3-定量盤查'!O318&lt;&gt;"",'3-定量盤查'!O318,"")</f>
        <v/>
      </c>
      <c r="P315" s="137" t="str">
        <f>IF(E315&lt;&gt;"",IF(J315&lt;&gt;"",IF('3-定量盤查'!T318&lt;&gt;"",'3-定量盤查'!T318,0),""),"")</f>
        <v/>
      </c>
      <c r="Q315" s="174"/>
      <c r="R315" s="174"/>
      <c r="S315" s="174"/>
      <c r="T315" s="135">
        <f t="shared" si="101"/>
        <v>0</v>
      </c>
      <c r="U315" s="138">
        <f t="shared" si="102"/>
        <v>0</v>
      </c>
      <c r="V315" s="55" t="str">
        <f>IF('3-定量盤查'!U318&lt;&gt;"",'3-定量盤查'!U318,"")</f>
        <v/>
      </c>
      <c r="W315" s="137" t="str">
        <f>IF(E315&lt;&gt;"",IF(J315&lt;&gt;"",IF('3-定量盤查'!Z318&lt;&gt;"",'3-定量盤查'!Z318,0),""),"")</f>
        <v/>
      </c>
      <c r="X315" s="174"/>
      <c r="Y315" s="174"/>
      <c r="Z315" s="174"/>
      <c r="AA315" s="135">
        <f t="shared" si="103"/>
        <v>0</v>
      </c>
      <c r="AB315" s="139">
        <f t="shared" si="104"/>
        <v>0</v>
      </c>
      <c r="AC315" s="138" t="str">
        <f t="shared" si="97"/>
        <v/>
      </c>
      <c r="AD315" s="138" t="str">
        <f t="shared" si="98"/>
        <v/>
      </c>
      <c r="AE315" s="144" t="str">
        <f t="shared" si="95"/>
        <v/>
      </c>
      <c r="AF315" s="144" t="str">
        <f t="shared" si="96"/>
        <v/>
      </c>
      <c r="AG315" s="144" t="str">
        <f t="shared" si="92"/>
        <v/>
      </c>
      <c r="AH315" s="144" t="str">
        <f t="shared" si="93"/>
        <v/>
      </c>
      <c r="AI315" s="144" t="str">
        <f t="shared" si="94"/>
        <v/>
      </c>
    </row>
    <row r="316" spans="2:35" customFormat="1">
      <c r="B316" s="53" t="str">
        <f>IF('2-定性盤查'!A315&lt;&gt;"",'2-定性盤查'!A315,"")</f>
        <v/>
      </c>
      <c r="C316" s="53" t="str">
        <f>IF('2-定性盤查'!C315&lt;&gt;"",'2-定性盤查'!C315,"")</f>
        <v/>
      </c>
      <c r="D316" s="53" t="str">
        <f>IF('2-定性盤查'!D315&lt;&gt;"",'2-定性盤查'!D315,"")</f>
        <v/>
      </c>
      <c r="E316" s="174"/>
      <c r="F316" s="174"/>
      <c r="G316" s="174"/>
      <c r="H316" s="55" t="str">
        <f>IF('3-定量盤查'!I319&lt;&gt;"",'3-定量盤查'!I319,"")</f>
        <v/>
      </c>
      <c r="I316" s="134" t="str">
        <f>'3-定量盤查'!N320</f>
        <v/>
      </c>
      <c r="J316" s="174"/>
      <c r="K316" s="174"/>
      <c r="L316" s="174"/>
      <c r="M316" s="135">
        <f t="shared" si="99"/>
        <v>0</v>
      </c>
      <c r="N316" s="136">
        <f t="shared" si="100"/>
        <v>0</v>
      </c>
      <c r="O316" s="55" t="str">
        <f>IF('3-定量盤查'!O319&lt;&gt;"",'3-定量盤查'!O319,"")</f>
        <v/>
      </c>
      <c r="P316" s="137" t="str">
        <f>IF(E316&lt;&gt;"",IF(J316&lt;&gt;"",IF('3-定量盤查'!T319&lt;&gt;"",'3-定量盤查'!T319,0),""),"")</f>
        <v/>
      </c>
      <c r="Q316" s="174"/>
      <c r="R316" s="174"/>
      <c r="S316" s="174"/>
      <c r="T316" s="135">
        <f t="shared" si="101"/>
        <v>0</v>
      </c>
      <c r="U316" s="138">
        <f t="shared" si="102"/>
        <v>0</v>
      </c>
      <c r="V316" s="55" t="str">
        <f>IF('3-定量盤查'!U319&lt;&gt;"",'3-定量盤查'!U319,"")</f>
        <v/>
      </c>
      <c r="W316" s="137" t="str">
        <f>IF(E316&lt;&gt;"",IF(J316&lt;&gt;"",IF('3-定量盤查'!Z319&lt;&gt;"",'3-定量盤查'!Z319,0),""),"")</f>
        <v/>
      </c>
      <c r="X316" s="174"/>
      <c r="Y316" s="174"/>
      <c r="Z316" s="174"/>
      <c r="AA316" s="135">
        <f t="shared" si="103"/>
        <v>0</v>
      </c>
      <c r="AB316" s="139">
        <f t="shared" si="104"/>
        <v>0</v>
      </c>
      <c r="AC316" s="138" t="str">
        <f t="shared" si="97"/>
        <v/>
      </c>
      <c r="AD316" s="138" t="str">
        <f t="shared" si="98"/>
        <v/>
      </c>
      <c r="AE316" s="144" t="str">
        <f t="shared" si="95"/>
        <v/>
      </c>
      <c r="AF316" s="144" t="str">
        <f t="shared" si="96"/>
        <v/>
      </c>
      <c r="AG316" s="144" t="str">
        <f t="shared" si="92"/>
        <v/>
      </c>
      <c r="AH316" s="144" t="str">
        <f t="shared" si="93"/>
        <v/>
      </c>
      <c r="AI316" s="144" t="str">
        <f t="shared" si="94"/>
        <v/>
      </c>
    </row>
    <row r="317" spans="2:35" customFormat="1">
      <c r="B317" s="53" t="str">
        <f>IF('2-定性盤查'!A316&lt;&gt;"",'2-定性盤查'!A316,"")</f>
        <v/>
      </c>
      <c r="C317" s="53" t="str">
        <f>IF('2-定性盤查'!C316&lt;&gt;"",'2-定性盤查'!C316,"")</f>
        <v/>
      </c>
      <c r="D317" s="53" t="str">
        <f>IF('2-定性盤查'!D316&lt;&gt;"",'2-定性盤查'!D316,"")</f>
        <v/>
      </c>
      <c r="E317" s="174"/>
      <c r="F317" s="174"/>
      <c r="G317" s="174"/>
      <c r="H317" s="55" t="str">
        <f>IF('3-定量盤查'!I320&lt;&gt;"",'3-定量盤查'!I320,"")</f>
        <v/>
      </c>
      <c r="I317" s="134" t="str">
        <f>'3-定量盤查'!N321</f>
        <v/>
      </c>
      <c r="J317" s="174"/>
      <c r="K317" s="174"/>
      <c r="L317" s="174"/>
      <c r="M317" s="135">
        <f t="shared" si="99"/>
        <v>0</v>
      </c>
      <c r="N317" s="136">
        <f t="shared" si="100"/>
        <v>0</v>
      </c>
      <c r="O317" s="55" t="str">
        <f>IF('3-定量盤查'!O320&lt;&gt;"",'3-定量盤查'!O320,"")</f>
        <v/>
      </c>
      <c r="P317" s="137" t="str">
        <f>IF(E317&lt;&gt;"",IF(J317&lt;&gt;"",IF('3-定量盤查'!T320&lt;&gt;"",'3-定量盤查'!T320,0),""),"")</f>
        <v/>
      </c>
      <c r="Q317" s="174"/>
      <c r="R317" s="174"/>
      <c r="S317" s="174"/>
      <c r="T317" s="135">
        <f t="shared" si="101"/>
        <v>0</v>
      </c>
      <c r="U317" s="138">
        <f t="shared" si="102"/>
        <v>0</v>
      </c>
      <c r="V317" s="55" t="str">
        <f>IF('3-定量盤查'!U320&lt;&gt;"",'3-定量盤查'!U320,"")</f>
        <v/>
      </c>
      <c r="W317" s="137" t="str">
        <f>IF(E317&lt;&gt;"",IF(J317&lt;&gt;"",IF('3-定量盤查'!Z320&lt;&gt;"",'3-定量盤查'!Z320,0),""),"")</f>
        <v/>
      </c>
      <c r="X317" s="174"/>
      <c r="Y317" s="174"/>
      <c r="Z317" s="174"/>
      <c r="AA317" s="135">
        <f t="shared" si="103"/>
        <v>0</v>
      </c>
      <c r="AB317" s="139">
        <f t="shared" si="104"/>
        <v>0</v>
      </c>
      <c r="AC317" s="138" t="str">
        <f t="shared" si="97"/>
        <v/>
      </c>
      <c r="AD317" s="138" t="str">
        <f t="shared" si="98"/>
        <v/>
      </c>
      <c r="AE317" s="144" t="str">
        <f t="shared" si="95"/>
        <v/>
      </c>
      <c r="AF317" s="144" t="str">
        <f t="shared" si="96"/>
        <v/>
      </c>
      <c r="AG317" s="144" t="str">
        <f t="shared" si="92"/>
        <v/>
      </c>
      <c r="AH317" s="144" t="str">
        <f t="shared" si="93"/>
        <v/>
      </c>
      <c r="AI317" s="144" t="str">
        <f t="shared" si="94"/>
        <v/>
      </c>
    </row>
    <row r="318" spans="2:35" customFormat="1">
      <c r="B318" s="53" t="str">
        <f>IF('2-定性盤查'!A317&lt;&gt;"",'2-定性盤查'!A317,"")</f>
        <v/>
      </c>
      <c r="C318" s="53" t="str">
        <f>IF('2-定性盤查'!C317&lt;&gt;"",'2-定性盤查'!C317,"")</f>
        <v/>
      </c>
      <c r="D318" s="53" t="str">
        <f>IF('2-定性盤查'!D317&lt;&gt;"",'2-定性盤查'!D317,"")</f>
        <v/>
      </c>
      <c r="E318" s="174"/>
      <c r="F318" s="174"/>
      <c r="G318" s="174"/>
      <c r="H318" s="55" t="str">
        <f>IF('3-定量盤查'!I321&lt;&gt;"",'3-定量盤查'!I321,"")</f>
        <v/>
      </c>
      <c r="I318" s="134" t="str">
        <f>'3-定量盤查'!N322</f>
        <v/>
      </c>
      <c r="J318" s="174"/>
      <c r="K318" s="174"/>
      <c r="L318" s="174"/>
      <c r="M318" s="135">
        <f t="shared" si="99"/>
        <v>0</v>
      </c>
      <c r="N318" s="136">
        <f t="shared" si="100"/>
        <v>0</v>
      </c>
      <c r="O318" s="55" t="str">
        <f>IF('3-定量盤查'!O321&lt;&gt;"",'3-定量盤查'!O321,"")</f>
        <v/>
      </c>
      <c r="P318" s="137" t="str">
        <f>IF(E318&lt;&gt;"",IF(J318&lt;&gt;"",IF('3-定量盤查'!T321&lt;&gt;"",'3-定量盤查'!T321,0),""),"")</f>
        <v/>
      </c>
      <c r="Q318" s="174"/>
      <c r="R318" s="174"/>
      <c r="S318" s="174"/>
      <c r="T318" s="135">
        <f t="shared" si="101"/>
        <v>0</v>
      </c>
      <c r="U318" s="138">
        <f t="shared" si="102"/>
        <v>0</v>
      </c>
      <c r="V318" s="55" t="str">
        <f>IF('3-定量盤查'!U321&lt;&gt;"",'3-定量盤查'!U321,"")</f>
        <v/>
      </c>
      <c r="W318" s="137" t="str">
        <f>IF(E318&lt;&gt;"",IF(J318&lt;&gt;"",IF('3-定量盤查'!Z321&lt;&gt;"",'3-定量盤查'!Z321,0),""),"")</f>
        <v/>
      </c>
      <c r="X318" s="174"/>
      <c r="Y318" s="174"/>
      <c r="Z318" s="174"/>
      <c r="AA318" s="135">
        <f t="shared" si="103"/>
        <v>0</v>
      </c>
      <c r="AB318" s="139">
        <f t="shared" si="104"/>
        <v>0</v>
      </c>
      <c r="AC318" s="138" t="str">
        <f t="shared" si="97"/>
        <v/>
      </c>
      <c r="AD318" s="138" t="str">
        <f t="shared" si="98"/>
        <v/>
      </c>
      <c r="AE318" s="144" t="str">
        <f t="shared" si="95"/>
        <v/>
      </c>
      <c r="AF318" s="144" t="str">
        <f t="shared" si="96"/>
        <v/>
      </c>
      <c r="AG318" s="144" t="str">
        <f t="shared" si="92"/>
        <v/>
      </c>
      <c r="AH318" s="144" t="str">
        <f t="shared" si="93"/>
        <v/>
      </c>
      <c r="AI318" s="144" t="str">
        <f t="shared" si="94"/>
        <v/>
      </c>
    </row>
    <row r="319" spans="2:35" customFormat="1">
      <c r="B319" s="53" t="str">
        <f>IF('2-定性盤查'!A318&lt;&gt;"",'2-定性盤查'!A318,"")</f>
        <v/>
      </c>
      <c r="C319" s="53" t="str">
        <f>IF('2-定性盤查'!C318&lt;&gt;"",'2-定性盤查'!C318,"")</f>
        <v/>
      </c>
      <c r="D319" s="53" t="str">
        <f>IF('2-定性盤查'!D318&lt;&gt;"",'2-定性盤查'!D318,"")</f>
        <v/>
      </c>
      <c r="E319" s="174"/>
      <c r="F319" s="174"/>
      <c r="G319" s="174"/>
      <c r="H319" s="55" t="str">
        <f>IF('3-定量盤查'!I322&lt;&gt;"",'3-定量盤查'!I322,"")</f>
        <v/>
      </c>
      <c r="I319" s="134" t="str">
        <f>'3-定量盤查'!N323</f>
        <v/>
      </c>
      <c r="J319" s="174"/>
      <c r="K319" s="174"/>
      <c r="L319" s="174"/>
      <c r="M319" s="135">
        <f t="shared" si="99"/>
        <v>0</v>
      </c>
      <c r="N319" s="136">
        <f t="shared" si="100"/>
        <v>0</v>
      </c>
      <c r="O319" s="55" t="str">
        <f>IF('3-定量盤查'!O322&lt;&gt;"",'3-定量盤查'!O322,"")</f>
        <v/>
      </c>
      <c r="P319" s="137" t="str">
        <f>IF(E319&lt;&gt;"",IF(J319&lt;&gt;"",IF('3-定量盤查'!T322&lt;&gt;"",'3-定量盤查'!T322,0),""),"")</f>
        <v/>
      </c>
      <c r="Q319" s="174"/>
      <c r="R319" s="174"/>
      <c r="S319" s="174"/>
      <c r="T319" s="135">
        <f t="shared" si="101"/>
        <v>0</v>
      </c>
      <c r="U319" s="138">
        <f t="shared" si="102"/>
        <v>0</v>
      </c>
      <c r="V319" s="55" t="str">
        <f>IF('3-定量盤查'!U322&lt;&gt;"",'3-定量盤查'!U322,"")</f>
        <v/>
      </c>
      <c r="W319" s="137" t="str">
        <f>IF(E319&lt;&gt;"",IF(J319&lt;&gt;"",IF('3-定量盤查'!Z322&lt;&gt;"",'3-定量盤查'!Z322,0),""),"")</f>
        <v/>
      </c>
      <c r="X319" s="174"/>
      <c r="Y319" s="174"/>
      <c r="Z319" s="174"/>
      <c r="AA319" s="135">
        <f t="shared" si="103"/>
        <v>0</v>
      </c>
      <c r="AB319" s="139">
        <f t="shared" si="104"/>
        <v>0</v>
      </c>
      <c r="AC319" s="138" t="str">
        <f t="shared" si="97"/>
        <v/>
      </c>
      <c r="AD319" s="138" t="str">
        <f t="shared" si="98"/>
        <v/>
      </c>
      <c r="AE319" s="144" t="str">
        <f t="shared" si="95"/>
        <v/>
      </c>
      <c r="AF319" s="144" t="str">
        <f t="shared" si="96"/>
        <v/>
      </c>
      <c r="AG319" s="144" t="str">
        <f t="shared" si="92"/>
        <v/>
      </c>
      <c r="AH319" s="144" t="str">
        <f t="shared" si="93"/>
        <v/>
      </c>
      <c r="AI319" s="144" t="str">
        <f t="shared" si="94"/>
        <v/>
      </c>
    </row>
    <row r="320" spans="2:35" customFormat="1">
      <c r="B320" s="53" t="str">
        <f>IF('2-定性盤查'!A319&lt;&gt;"",'2-定性盤查'!A319,"")</f>
        <v/>
      </c>
      <c r="C320" s="53" t="str">
        <f>IF('2-定性盤查'!C319&lt;&gt;"",'2-定性盤查'!C319,"")</f>
        <v/>
      </c>
      <c r="D320" s="53" t="str">
        <f>IF('2-定性盤查'!D319&lt;&gt;"",'2-定性盤查'!D319,"")</f>
        <v/>
      </c>
      <c r="E320" s="174"/>
      <c r="F320" s="174"/>
      <c r="G320" s="174"/>
      <c r="H320" s="55" t="str">
        <f>IF('3-定量盤查'!I323&lt;&gt;"",'3-定量盤查'!I323,"")</f>
        <v/>
      </c>
      <c r="I320" s="134" t="str">
        <f>'3-定量盤查'!N324</f>
        <v/>
      </c>
      <c r="J320" s="174"/>
      <c r="K320" s="174"/>
      <c r="L320" s="174"/>
      <c r="M320" s="135">
        <f t="shared" si="99"/>
        <v>0</v>
      </c>
      <c r="N320" s="136">
        <f t="shared" si="100"/>
        <v>0</v>
      </c>
      <c r="O320" s="55" t="str">
        <f>IF('3-定量盤查'!O323&lt;&gt;"",'3-定量盤查'!O323,"")</f>
        <v/>
      </c>
      <c r="P320" s="137" t="str">
        <f>IF(E320&lt;&gt;"",IF(J320&lt;&gt;"",IF('3-定量盤查'!T323&lt;&gt;"",'3-定量盤查'!T323,0),""),"")</f>
        <v/>
      </c>
      <c r="Q320" s="174"/>
      <c r="R320" s="174"/>
      <c r="S320" s="174"/>
      <c r="T320" s="135">
        <f t="shared" si="101"/>
        <v>0</v>
      </c>
      <c r="U320" s="138">
        <f t="shared" si="102"/>
        <v>0</v>
      </c>
      <c r="V320" s="55" t="str">
        <f>IF('3-定量盤查'!U323&lt;&gt;"",'3-定量盤查'!U323,"")</f>
        <v/>
      </c>
      <c r="W320" s="137" t="str">
        <f>IF(E320&lt;&gt;"",IF(J320&lt;&gt;"",IF('3-定量盤查'!Z323&lt;&gt;"",'3-定量盤查'!Z323,0),""),"")</f>
        <v/>
      </c>
      <c r="X320" s="174"/>
      <c r="Y320" s="174"/>
      <c r="Z320" s="174"/>
      <c r="AA320" s="135">
        <f t="shared" si="103"/>
        <v>0</v>
      </c>
      <c r="AB320" s="139">
        <f t="shared" si="104"/>
        <v>0</v>
      </c>
      <c r="AC320" s="138" t="str">
        <f t="shared" si="97"/>
        <v/>
      </c>
      <c r="AD320" s="138" t="str">
        <f t="shared" si="98"/>
        <v/>
      </c>
      <c r="AE320" s="144" t="str">
        <f t="shared" si="95"/>
        <v/>
      </c>
      <c r="AF320" s="144" t="str">
        <f t="shared" si="96"/>
        <v/>
      </c>
      <c r="AG320" s="144" t="str">
        <f t="shared" si="92"/>
        <v/>
      </c>
      <c r="AH320" s="144" t="str">
        <f t="shared" si="93"/>
        <v/>
      </c>
      <c r="AI320" s="144" t="str">
        <f t="shared" si="94"/>
        <v/>
      </c>
    </row>
    <row r="321" spans="2:35" customFormat="1">
      <c r="B321" s="53" t="str">
        <f>IF('2-定性盤查'!A320&lt;&gt;"",'2-定性盤查'!A320,"")</f>
        <v/>
      </c>
      <c r="C321" s="53" t="str">
        <f>IF('2-定性盤查'!C320&lt;&gt;"",'2-定性盤查'!C320,"")</f>
        <v/>
      </c>
      <c r="D321" s="53" t="str">
        <f>IF('2-定性盤查'!D320&lt;&gt;"",'2-定性盤查'!D320,"")</f>
        <v/>
      </c>
      <c r="E321" s="174"/>
      <c r="F321" s="174"/>
      <c r="G321" s="174"/>
      <c r="H321" s="55" t="str">
        <f>IF('3-定量盤查'!I324&lt;&gt;"",'3-定量盤查'!I324,"")</f>
        <v/>
      </c>
      <c r="I321" s="134" t="str">
        <f>'3-定量盤查'!N325</f>
        <v/>
      </c>
      <c r="J321" s="174"/>
      <c r="K321" s="174"/>
      <c r="L321" s="174"/>
      <c r="M321" s="135">
        <f t="shared" si="99"/>
        <v>0</v>
      </c>
      <c r="N321" s="136">
        <f t="shared" si="100"/>
        <v>0</v>
      </c>
      <c r="O321" s="55" t="str">
        <f>IF('3-定量盤查'!O324&lt;&gt;"",'3-定量盤查'!O324,"")</f>
        <v/>
      </c>
      <c r="P321" s="137" t="str">
        <f>IF(E321&lt;&gt;"",IF(J321&lt;&gt;"",IF('3-定量盤查'!T324&lt;&gt;"",'3-定量盤查'!T324,0),""),"")</f>
        <v/>
      </c>
      <c r="Q321" s="174"/>
      <c r="R321" s="174"/>
      <c r="S321" s="174"/>
      <c r="T321" s="135">
        <f t="shared" si="101"/>
        <v>0</v>
      </c>
      <c r="U321" s="138">
        <f t="shared" si="102"/>
        <v>0</v>
      </c>
      <c r="V321" s="55" t="str">
        <f>IF('3-定量盤查'!U324&lt;&gt;"",'3-定量盤查'!U324,"")</f>
        <v/>
      </c>
      <c r="W321" s="137" t="str">
        <f>IF(E321&lt;&gt;"",IF(J321&lt;&gt;"",IF('3-定量盤查'!Z324&lt;&gt;"",'3-定量盤查'!Z324,0),""),"")</f>
        <v/>
      </c>
      <c r="X321" s="174"/>
      <c r="Y321" s="174"/>
      <c r="Z321" s="174"/>
      <c r="AA321" s="135">
        <f t="shared" si="103"/>
        <v>0</v>
      </c>
      <c r="AB321" s="139">
        <f t="shared" si="104"/>
        <v>0</v>
      </c>
      <c r="AC321" s="138" t="str">
        <f t="shared" si="97"/>
        <v/>
      </c>
      <c r="AD321" s="138" t="str">
        <f t="shared" si="98"/>
        <v/>
      </c>
      <c r="AE321" s="144" t="str">
        <f t="shared" si="95"/>
        <v/>
      </c>
      <c r="AF321" s="144" t="str">
        <f t="shared" si="96"/>
        <v/>
      </c>
      <c r="AG321" s="144" t="str">
        <f t="shared" si="92"/>
        <v/>
      </c>
      <c r="AH321" s="144" t="str">
        <f t="shared" si="93"/>
        <v/>
      </c>
      <c r="AI321" s="144" t="str">
        <f t="shared" si="94"/>
        <v/>
      </c>
    </row>
    <row r="322" spans="2:35" customFormat="1">
      <c r="B322" s="53" t="str">
        <f>IF('2-定性盤查'!A321&lt;&gt;"",'2-定性盤查'!A321,"")</f>
        <v/>
      </c>
      <c r="C322" s="53" t="str">
        <f>IF('2-定性盤查'!C321&lt;&gt;"",'2-定性盤查'!C321,"")</f>
        <v/>
      </c>
      <c r="D322" s="53" t="str">
        <f>IF('2-定性盤查'!D321&lt;&gt;"",'2-定性盤查'!D321,"")</f>
        <v/>
      </c>
      <c r="E322" s="174"/>
      <c r="F322" s="174"/>
      <c r="G322" s="174"/>
      <c r="H322" s="55" t="str">
        <f>IF('3-定量盤查'!I325&lt;&gt;"",'3-定量盤查'!I325,"")</f>
        <v/>
      </c>
      <c r="I322" s="134" t="str">
        <f>'3-定量盤查'!N326</f>
        <v/>
      </c>
      <c r="J322" s="174"/>
      <c r="K322" s="174"/>
      <c r="L322" s="174"/>
      <c r="M322" s="135">
        <f t="shared" si="99"/>
        <v>0</v>
      </c>
      <c r="N322" s="136">
        <f t="shared" si="100"/>
        <v>0</v>
      </c>
      <c r="O322" s="55" t="str">
        <f>IF('3-定量盤查'!O325&lt;&gt;"",'3-定量盤查'!O325,"")</f>
        <v/>
      </c>
      <c r="P322" s="137" t="str">
        <f>IF(E322&lt;&gt;"",IF(J322&lt;&gt;"",IF('3-定量盤查'!T325&lt;&gt;"",'3-定量盤查'!T325,0),""),"")</f>
        <v/>
      </c>
      <c r="Q322" s="174"/>
      <c r="R322" s="174"/>
      <c r="S322" s="174"/>
      <c r="T322" s="135">
        <f t="shared" si="101"/>
        <v>0</v>
      </c>
      <c r="U322" s="138">
        <f t="shared" si="102"/>
        <v>0</v>
      </c>
      <c r="V322" s="55" t="str">
        <f>IF('3-定量盤查'!U325&lt;&gt;"",'3-定量盤查'!U325,"")</f>
        <v/>
      </c>
      <c r="W322" s="137" t="str">
        <f>IF(E322&lt;&gt;"",IF(J322&lt;&gt;"",IF('3-定量盤查'!Z325&lt;&gt;"",'3-定量盤查'!Z325,0),""),"")</f>
        <v/>
      </c>
      <c r="X322" s="174"/>
      <c r="Y322" s="174"/>
      <c r="Z322" s="174"/>
      <c r="AA322" s="135">
        <f t="shared" si="103"/>
        <v>0</v>
      </c>
      <c r="AB322" s="139">
        <f t="shared" si="104"/>
        <v>0</v>
      </c>
      <c r="AC322" s="138" t="str">
        <f t="shared" si="97"/>
        <v/>
      </c>
      <c r="AD322" s="138" t="str">
        <f t="shared" si="98"/>
        <v/>
      </c>
      <c r="AE322" s="144" t="str">
        <f t="shared" si="95"/>
        <v/>
      </c>
      <c r="AF322" s="144" t="str">
        <f t="shared" si="96"/>
        <v/>
      </c>
      <c r="AG322" s="144" t="str">
        <f t="shared" si="92"/>
        <v/>
      </c>
      <c r="AH322" s="144" t="str">
        <f t="shared" si="93"/>
        <v/>
      </c>
      <c r="AI322" s="144" t="str">
        <f t="shared" si="94"/>
        <v/>
      </c>
    </row>
    <row r="323" spans="2:35" customFormat="1">
      <c r="B323" s="53" t="str">
        <f>IF('2-定性盤查'!A322&lt;&gt;"",'2-定性盤查'!A322,"")</f>
        <v/>
      </c>
      <c r="C323" s="53" t="str">
        <f>IF('2-定性盤查'!C322&lt;&gt;"",'2-定性盤查'!C322,"")</f>
        <v/>
      </c>
      <c r="D323" s="53" t="str">
        <f>IF('2-定性盤查'!D322&lt;&gt;"",'2-定性盤查'!D322,"")</f>
        <v/>
      </c>
      <c r="E323" s="174"/>
      <c r="F323" s="174"/>
      <c r="G323" s="174"/>
      <c r="H323" s="55" t="str">
        <f>IF('3-定量盤查'!I326&lt;&gt;"",'3-定量盤查'!I326,"")</f>
        <v/>
      </c>
      <c r="I323" s="134" t="str">
        <f>'3-定量盤查'!N327</f>
        <v/>
      </c>
      <c r="J323" s="174"/>
      <c r="K323" s="174"/>
      <c r="L323" s="174"/>
      <c r="M323" s="135">
        <f t="shared" si="99"/>
        <v>0</v>
      </c>
      <c r="N323" s="136">
        <f t="shared" si="100"/>
        <v>0</v>
      </c>
      <c r="O323" s="55" t="str">
        <f>IF('3-定量盤查'!O326&lt;&gt;"",'3-定量盤查'!O326,"")</f>
        <v/>
      </c>
      <c r="P323" s="137" t="str">
        <f>IF(E323&lt;&gt;"",IF(J323&lt;&gt;"",IF('3-定量盤查'!T326&lt;&gt;"",'3-定量盤查'!T326,0),""),"")</f>
        <v/>
      </c>
      <c r="Q323" s="174"/>
      <c r="R323" s="174"/>
      <c r="S323" s="174"/>
      <c r="T323" s="135">
        <f t="shared" si="101"/>
        <v>0</v>
      </c>
      <c r="U323" s="138">
        <f t="shared" si="102"/>
        <v>0</v>
      </c>
      <c r="V323" s="55" t="str">
        <f>IF('3-定量盤查'!U326&lt;&gt;"",'3-定量盤查'!U326,"")</f>
        <v/>
      </c>
      <c r="W323" s="137" t="str">
        <f>IF(E323&lt;&gt;"",IF(J323&lt;&gt;"",IF('3-定量盤查'!Z326&lt;&gt;"",'3-定量盤查'!Z326,0),""),"")</f>
        <v/>
      </c>
      <c r="X323" s="174"/>
      <c r="Y323" s="174"/>
      <c r="Z323" s="174"/>
      <c r="AA323" s="135">
        <f t="shared" si="103"/>
        <v>0</v>
      </c>
      <c r="AB323" s="139">
        <f t="shared" si="104"/>
        <v>0</v>
      </c>
      <c r="AC323" s="138" t="str">
        <f t="shared" si="97"/>
        <v/>
      </c>
      <c r="AD323" s="138" t="str">
        <f t="shared" si="98"/>
        <v/>
      </c>
      <c r="AE323" s="144" t="str">
        <f t="shared" si="95"/>
        <v/>
      </c>
      <c r="AF323" s="144" t="str">
        <f t="shared" si="96"/>
        <v/>
      </c>
      <c r="AG323" s="144" t="str">
        <f t="shared" si="92"/>
        <v/>
      </c>
      <c r="AH323" s="144" t="str">
        <f t="shared" si="93"/>
        <v/>
      </c>
      <c r="AI323" s="144" t="str">
        <f t="shared" si="94"/>
        <v/>
      </c>
    </row>
    <row r="324" spans="2:35" customFormat="1">
      <c r="B324" s="53" t="str">
        <f>IF('2-定性盤查'!A323&lt;&gt;"",'2-定性盤查'!A323,"")</f>
        <v/>
      </c>
      <c r="C324" s="53" t="str">
        <f>IF('2-定性盤查'!C323&lt;&gt;"",'2-定性盤查'!C323,"")</f>
        <v/>
      </c>
      <c r="D324" s="53" t="str">
        <f>IF('2-定性盤查'!D323&lt;&gt;"",'2-定性盤查'!D323,"")</f>
        <v/>
      </c>
      <c r="E324" s="174"/>
      <c r="F324" s="174"/>
      <c r="G324" s="174"/>
      <c r="H324" s="55" t="str">
        <f>IF('3-定量盤查'!I327&lt;&gt;"",'3-定量盤查'!I327,"")</f>
        <v/>
      </c>
      <c r="I324" s="134" t="str">
        <f>'3-定量盤查'!N328</f>
        <v/>
      </c>
      <c r="J324" s="174"/>
      <c r="K324" s="174"/>
      <c r="L324" s="174"/>
      <c r="M324" s="135">
        <f t="shared" si="99"/>
        <v>0</v>
      </c>
      <c r="N324" s="136">
        <f t="shared" si="100"/>
        <v>0</v>
      </c>
      <c r="O324" s="55" t="str">
        <f>IF('3-定量盤查'!O327&lt;&gt;"",'3-定量盤查'!O327,"")</f>
        <v/>
      </c>
      <c r="P324" s="137" t="str">
        <f>IF(E324&lt;&gt;"",IF(J324&lt;&gt;"",IF('3-定量盤查'!T327&lt;&gt;"",'3-定量盤查'!T327,0),""),"")</f>
        <v/>
      </c>
      <c r="Q324" s="174"/>
      <c r="R324" s="174"/>
      <c r="S324" s="174"/>
      <c r="T324" s="135">
        <f t="shared" si="101"/>
        <v>0</v>
      </c>
      <c r="U324" s="138">
        <f t="shared" si="102"/>
        <v>0</v>
      </c>
      <c r="V324" s="55" t="str">
        <f>IF('3-定量盤查'!U327&lt;&gt;"",'3-定量盤查'!U327,"")</f>
        <v/>
      </c>
      <c r="W324" s="137" t="str">
        <f>IF(E324&lt;&gt;"",IF(J324&lt;&gt;"",IF('3-定量盤查'!Z327&lt;&gt;"",'3-定量盤查'!Z327,0),""),"")</f>
        <v/>
      </c>
      <c r="X324" s="174"/>
      <c r="Y324" s="174"/>
      <c r="Z324" s="174"/>
      <c r="AA324" s="135">
        <f t="shared" si="103"/>
        <v>0</v>
      </c>
      <c r="AB324" s="139">
        <f t="shared" si="104"/>
        <v>0</v>
      </c>
      <c r="AC324" s="138" t="str">
        <f t="shared" si="97"/>
        <v/>
      </c>
      <c r="AD324" s="138" t="str">
        <f t="shared" si="98"/>
        <v/>
      </c>
      <c r="AE324" s="144" t="str">
        <f t="shared" si="95"/>
        <v/>
      </c>
      <c r="AF324" s="144" t="str">
        <f t="shared" si="96"/>
        <v/>
      </c>
      <c r="AG324" s="144" t="str">
        <f t="shared" ref="AG324:AG387" si="105">IFERROR(ABS(I324),"")</f>
        <v/>
      </c>
      <c r="AH324" s="144" t="str">
        <f t="shared" ref="AH324:AH387" si="106">IFERROR(ABS(P324),"")</f>
        <v/>
      </c>
      <c r="AI324" s="144" t="str">
        <f t="shared" ref="AI324:AI387" si="107">IFERROR(ABS(W324),"")</f>
        <v/>
      </c>
    </row>
    <row r="325" spans="2:35" customFormat="1">
      <c r="B325" s="53" t="str">
        <f>IF('2-定性盤查'!A324&lt;&gt;"",'2-定性盤查'!A324,"")</f>
        <v/>
      </c>
      <c r="C325" s="53" t="str">
        <f>IF('2-定性盤查'!C324&lt;&gt;"",'2-定性盤查'!C324,"")</f>
        <v/>
      </c>
      <c r="D325" s="53" t="str">
        <f>IF('2-定性盤查'!D324&lt;&gt;"",'2-定性盤查'!D324,"")</f>
        <v/>
      </c>
      <c r="E325" s="174"/>
      <c r="F325" s="174"/>
      <c r="G325" s="174"/>
      <c r="H325" s="55" t="str">
        <f>IF('3-定量盤查'!I328&lt;&gt;"",'3-定量盤查'!I328,"")</f>
        <v/>
      </c>
      <c r="I325" s="134" t="str">
        <f>'3-定量盤查'!N329</f>
        <v/>
      </c>
      <c r="J325" s="174"/>
      <c r="K325" s="174"/>
      <c r="L325" s="174"/>
      <c r="M325" s="135">
        <f t="shared" si="99"/>
        <v>0</v>
      </c>
      <c r="N325" s="136">
        <f t="shared" si="100"/>
        <v>0</v>
      </c>
      <c r="O325" s="55" t="str">
        <f>IF('3-定量盤查'!O328&lt;&gt;"",'3-定量盤查'!O328,"")</f>
        <v/>
      </c>
      <c r="P325" s="137" t="str">
        <f>IF(E325&lt;&gt;"",IF(J325&lt;&gt;"",IF('3-定量盤查'!T328&lt;&gt;"",'3-定量盤查'!T328,0),""),"")</f>
        <v/>
      </c>
      <c r="Q325" s="174"/>
      <c r="R325" s="174"/>
      <c r="S325" s="174"/>
      <c r="T325" s="135">
        <f t="shared" si="101"/>
        <v>0</v>
      </c>
      <c r="U325" s="138">
        <f t="shared" si="102"/>
        <v>0</v>
      </c>
      <c r="V325" s="55" t="str">
        <f>IF('3-定量盤查'!U328&lt;&gt;"",'3-定量盤查'!U328,"")</f>
        <v/>
      </c>
      <c r="W325" s="137" t="str">
        <f>IF(E325&lt;&gt;"",IF(J325&lt;&gt;"",IF('3-定量盤查'!Z328&lt;&gt;"",'3-定量盤查'!Z328,0),""),"")</f>
        <v/>
      </c>
      <c r="X325" s="174"/>
      <c r="Y325" s="174"/>
      <c r="Z325" s="174"/>
      <c r="AA325" s="135">
        <f t="shared" si="103"/>
        <v>0</v>
      </c>
      <c r="AB325" s="139">
        <f t="shared" si="104"/>
        <v>0</v>
      </c>
      <c r="AC325" s="138" t="str">
        <f t="shared" si="97"/>
        <v/>
      </c>
      <c r="AD325" s="138" t="str">
        <f t="shared" si="98"/>
        <v/>
      </c>
      <c r="AE325" s="144" t="str">
        <f t="shared" ref="AE325:AE388" si="108">IF(AC325&lt;&gt;"",(AC325*SUM($I325,$P325,$W325))^2,"")</f>
        <v/>
      </c>
      <c r="AF325" s="144" t="str">
        <f t="shared" ref="AF325:AF388" si="109">IF(AD325&lt;&gt;"",(AD325*SUM($I325,$P325,$W325))^2,"")</f>
        <v/>
      </c>
      <c r="AG325" s="144" t="str">
        <f t="shared" si="105"/>
        <v/>
      </c>
      <c r="AH325" s="144" t="str">
        <f t="shared" si="106"/>
        <v/>
      </c>
      <c r="AI325" s="144" t="str">
        <f t="shared" si="107"/>
        <v/>
      </c>
    </row>
    <row r="326" spans="2:35" customFormat="1">
      <c r="B326" s="53" t="str">
        <f>IF('2-定性盤查'!A325&lt;&gt;"",'2-定性盤查'!A325,"")</f>
        <v/>
      </c>
      <c r="C326" s="53" t="str">
        <f>IF('2-定性盤查'!C325&lt;&gt;"",'2-定性盤查'!C325,"")</f>
        <v/>
      </c>
      <c r="D326" s="53" t="str">
        <f>IF('2-定性盤查'!D325&lt;&gt;"",'2-定性盤查'!D325,"")</f>
        <v/>
      </c>
      <c r="E326" s="174"/>
      <c r="F326" s="174"/>
      <c r="G326" s="174"/>
      <c r="H326" s="55" t="str">
        <f>IF('3-定量盤查'!I329&lt;&gt;"",'3-定量盤查'!I329,"")</f>
        <v/>
      </c>
      <c r="I326" s="134" t="str">
        <f>'3-定量盤查'!N330</f>
        <v/>
      </c>
      <c r="J326" s="174"/>
      <c r="K326" s="174"/>
      <c r="L326" s="174"/>
      <c r="M326" s="135">
        <f t="shared" si="99"/>
        <v>0</v>
      </c>
      <c r="N326" s="136">
        <f t="shared" si="100"/>
        <v>0</v>
      </c>
      <c r="O326" s="55" t="str">
        <f>IF('3-定量盤查'!O329&lt;&gt;"",'3-定量盤查'!O329,"")</f>
        <v/>
      </c>
      <c r="P326" s="137" t="str">
        <f>IF(E326&lt;&gt;"",IF(J326&lt;&gt;"",IF('3-定量盤查'!T329&lt;&gt;"",'3-定量盤查'!T329,0),""),"")</f>
        <v/>
      </c>
      <c r="Q326" s="174"/>
      <c r="R326" s="174"/>
      <c r="S326" s="174"/>
      <c r="T326" s="135">
        <f t="shared" si="101"/>
        <v>0</v>
      </c>
      <c r="U326" s="138">
        <f t="shared" si="102"/>
        <v>0</v>
      </c>
      <c r="V326" s="55" t="str">
        <f>IF('3-定量盤查'!U329&lt;&gt;"",'3-定量盤查'!U329,"")</f>
        <v/>
      </c>
      <c r="W326" s="137" t="str">
        <f>IF(E326&lt;&gt;"",IF(J326&lt;&gt;"",IF('3-定量盤查'!Z329&lt;&gt;"",'3-定量盤查'!Z329,0),""),"")</f>
        <v/>
      </c>
      <c r="X326" s="174"/>
      <c r="Y326" s="174"/>
      <c r="Z326" s="174"/>
      <c r="AA326" s="135">
        <f t="shared" si="103"/>
        <v>0</v>
      </c>
      <c r="AB326" s="139">
        <f t="shared" si="104"/>
        <v>0</v>
      </c>
      <c r="AC326" s="138" t="str">
        <f t="shared" si="97"/>
        <v/>
      </c>
      <c r="AD326" s="138" t="str">
        <f t="shared" si="98"/>
        <v/>
      </c>
      <c r="AE326" s="144" t="str">
        <f t="shared" si="108"/>
        <v/>
      </c>
      <c r="AF326" s="144" t="str">
        <f t="shared" si="109"/>
        <v/>
      </c>
      <c r="AG326" s="144" t="str">
        <f t="shared" si="105"/>
        <v/>
      </c>
      <c r="AH326" s="144" t="str">
        <f t="shared" si="106"/>
        <v/>
      </c>
      <c r="AI326" s="144" t="str">
        <f t="shared" si="107"/>
        <v/>
      </c>
    </row>
    <row r="327" spans="2:35" customFormat="1">
      <c r="B327" s="53" t="str">
        <f>IF('2-定性盤查'!A326&lt;&gt;"",'2-定性盤查'!A326,"")</f>
        <v/>
      </c>
      <c r="C327" s="53" t="str">
        <f>IF('2-定性盤查'!C326&lt;&gt;"",'2-定性盤查'!C326,"")</f>
        <v/>
      </c>
      <c r="D327" s="53" t="str">
        <f>IF('2-定性盤查'!D326&lt;&gt;"",'2-定性盤查'!D326,"")</f>
        <v/>
      </c>
      <c r="E327" s="174"/>
      <c r="F327" s="174"/>
      <c r="G327" s="174"/>
      <c r="H327" s="55" t="str">
        <f>IF('3-定量盤查'!I330&lt;&gt;"",'3-定量盤查'!I330,"")</f>
        <v/>
      </c>
      <c r="I327" s="134" t="str">
        <f>'3-定量盤查'!N331</f>
        <v/>
      </c>
      <c r="J327" s="174"/>
      <c r="K327" s="174"/>
      <c r="L327" s="174"/>
      <c r="M327" s="135">
        <f t="shared" si="99"/>
        <v>0</v>
      </c>
      <c r="N327" s="136">
        <f t="shared" si="100"/>
        <v>0</v>
      </c>
      <c r="O327" s="55" t="str">
        <f>IF('3-定量盤查'!O330&lt;&gt;"",'3-定量盤查'!O330,"")</f>
        <v/>
      </c>
      <c r="P327" s="137" t="str">
        <f>IF(E327&lt;&gt;"",IF(J327&lt;&gt;"",IF('3-定量盤查'!T330&lt;&gt;"",'3-定量盤查'!T330,0),""),"")</f>
        <v/>
      </c>
      <c r="Q327" s="174"/>
      <c r="R327" s="174"/>
      <c r="S327" s="174"/>
      <c r="T327" s="135">
        <f t="shared" si="101"/>
        <v>0</v>
      </c>
      <c r="U327" s="138">
        <f t="shared" si="102"/>
        <v>0</v>
      </c>
      <c r="V327" s="55" t="str">
        <f>IF('3-定量盤查'!U330&lt;&gt;"",'3-定量盤查'!U330,"")</f>
        <v/>
      </c>
      <c r="W327" s="137" t="str">
        <f>IF(E327&lt;&gt;"",IF(J327&lt;&gt;"",IF('3-定量盤查'!Z330&lt;&gt;"",'3-定量盤查'!Z330,0),""),"")</f>
        <v/>
      </c>
      <c r="X327" s="174"/>
      <c r="Y327" s="174"/>
      <c r="Z327" s="174"/>
      <c r="AA327" s="135">
        <f t="shared" si="103"/>
        <v>0</v>
      </c>
      <c r="AB327" s="139">
        <f t="shared" si="104"/>
        <v>0</v>
      </c>
      <c r="AC327" s="138" t="str">
        <f t="shared" si="97"/>
        <v/>
      </c>
      <c r="AD327" s="138" t="str">
        <f t="shared" si="98"/>
        <v/>
      </c>
      <c r="AE327" s="144" t="str">
        <f t="shared" si="108"/>
        <v/>
      </c>
      <c r="AF327" s="144" t="str">
        <f t="shared" si="109"/>
        <v/>
      </c>
      <c r="AG327" s="144" t="str">
        <f t="shared" si="105"/>
        <v/>
      </c>
      <c r="AH327" s="144" t="str">
        <f t="shared" si="106"/>
        <v/>
      </c>
      <c r="AI327" s="144" t="str">
        <f t="shared" si="107"/>
        <v/>
      </c>
    </row>
    <row r="328" spans="2:35" customFormat="1">
      <c r="B328" s="53" t="str">
        <f>IF('2-定性盤查'!A327&lt;&gt;"",'2-定性盤查'!A327,"")</f>
        <v/>
      </c>
      <c r="C328" s="53" t="str">
        <f>IF('2-定性盤查'!C327&lt;&gt;"",'2-定性盤查'!C327,"")</f>
        <v/>
      </c>
      <c r="D328" s="53" t="str">
        <f>IF('2-定性盤查'!D327&lt;&gt;"",'2-定性盤查'!D327,"")</f>
        <v/>
      </c>
      <c r="E328" s="174"/>
      <c r="F328" s="174"/>
      <c r="G328" s="174"/>
      <c r="H328" s="55" t="str">
        <f>IF('3-定量盤查'!I331&lt;&gt;"",'3-定量盤查'!I331,"")</f>
        <v/>
      </c>
      <c r="I328" s="134" t="str">
        <f>'3-定量盤查'!N332</f>
        <v/>
      </c>
      <c r="J328" s="174"/>
      <c r="K328" s="174"/>
      <c r="L328" s="174"/>
      <c r="M328" s="135">
        <f t="shared" si="99"/>
        <v>0</v>
      </c>
      <c r="N328" s="136">
        <f t="shared" si="100"/>
        <v>0</v>
      </c>
      <c r="O328" s="55" t="str">
        <f>IF('3-定量盤查'!O331&lt;&gt;"",'3-定量盤查'!O331,"")</f>
        <v/>
      </c>
      <c r="P328" s="137" t="str">
        <f>IF(E328&lt;&gt;"",IF(J328&lt;&gt;"",IF('3-定量盤查'!T331&lt;&gt;"",'3-定量盤查'!T331,0),""),"")</f>
        <v/>
      </c>
      <c r="Q328" s="174"/>
      <c r="R328" s="174"/>
      <c r="S328" s="174"/>
      <c r="T328" s="135">
        <f t="shared" si="101"/>
        <v>0</v>
      </c>
      <c r="U328" s="138">
        <f t="shared" si="102"/>
        <v>0</v>
      </c>
      <c r="V328" s="55" t="str">
        <f>IF('3-定量盤查'!U331&lt;&gt;"",'3-定量盤查'!U331,"")</f>
        <v/>
      </c>
      <c r="W328" s="137" t="str">
        <f>IF(E328&lt;&gt;"",IF(J328&lt;&gt;"",IF('3-定量盤查'!Z331&lt;&gt;"",'3-定量盤查'!Z331,0),""),"")</f>
        <v/>
      </c>
      <c r="X328" s="174"/>
      <c r="Y328" s="174"/>
      <c r="Z328" s="174"/>
      <c r="AA328" s="135">
        <f t="shared" si="103"/>
        <v>0</v>
      </c>
      <c r="AB328" s="139">
        <f t="shared" si="104"/>
        <v>0</v>
      </c>
      <c r="AC328" s="138" t="str">
        <f t="shared" si="97"/>
        <v/>
      </c>
      <c r="AD328" s="138" t="str">
        <f t="shared" si="98"/>
        <v/>
      </c>
      <c r="AE328" s="144" t="str">
        <f t="shared" si="108"/>
        <v/>
      </c>
      <c r="AF328" s="144" t="str">
        <f t="shared" si="109"/>
        <v/>
      </c>
      <c r="AG328" s="144" t="str">
        <f t="shared" si="105"/>
        <v/>
      </c>
      <c r="AH328" s="144" t="str">
        <f t="shared" si="106"/>
        <v/>
      </c>
      <c r="AI328" s="144" t="str">
        <f t="shared" si="107"/>
        <v/>
      </c>
    </row>
    <row r="329" spans="2:35" customFormat="1">
      <c r="B329" s="53" t="str">
        <f>IF('2-定性盤查'!A328&lt;&gt;"",'2-定性盤查'!A328,"")</f>
        <v/>
      </c>
      <c r="C329" s="53" t="str">
        <f>IF('2-定性盤查'!C328&lt;&gt;"",'2-定性盤查'!C328,"")</f>
        <v/>
      </c>
      <c r="D329" s="53" t="str">
        <f>IF('2-定性盤查'!D328&lt;&gt;"",'2-定性盤查'!D328,"")</f>
        <v/>
      </c>
      <c r="E329" s="174"/>
      <c r="F329" s="174"/>
      <c r="G329" s="174"/>
      <c r="H329" s="55" t="str">
        <f>IF('3-定量盤查'!I332&lt;&gt;"",'3-定量盤查'!I332,"")</f>
        <v/>
      </c>
      <c r="I329" s="134" t="str">
        <f>'3-定量盤查'!N333</f>
        <v/>
      </c>
      <c r="J329" s="174"/>
      <c r="K329" s="174"/>
      <c r="L329" s="174"/>
      <c r="M329" s="135">
        <f t="shared" si="99"/>
        <v>0</v>
      </c>
      <c r="N329" s="136">
        <f t="shared" si="100"/>
        <v>0</v>
      </c>
      <c r="O329" s="55" t="str">
        <f>IF('3-定量盤查'!O332&lt;&gt;"",'3-定量盤查'!O332,"")</f>
        <v/>
      </c>
      <c r="P329" s="137" t="str">
        <f>IF(E329&lt;&gt;"",IF(J329&lt;&gt;"",IF('3-定量盤查'!T332&lt;&gt;"",'3-定量盤查'!T332,0),""),"")</f>
        <v/>
      </c>
      <c r="Q329" s="174"/>
      <c r="R329" s="174"/>
      <c r="S329" s="174"/>
      <c r="T329" s="135">
        <f t="shared" si="101"/>
        <v>0</v>
      </c>
      <c r="U329" s="138">
        <f t="shared" si="102"/>
        <v>0</v>
      </c>
      <c r="V329" s="55" t="str">
        <f>IF('3-定量盤查'!U332&lt;&gt;"",'3-定量盤查'!U332,"")</f>
        <v/>
      </c>
      <c r="W329" s="137" t="str">
        <f>IF(E329&lt;&gt;"",IF(J329&lt;&gt;"",IF('3-定量盤查'!Z332&lt;&gt;"",'3-定量盤查'!Z332,0),""),"")</f>
        <v/>
      </c>
      <c r="X329" s="174"/>
      <c r="Y329" s="174"/>
      <c r="Z329" s="174"/>
      <c r="AA329" s="135">
        <f t="shared" si="103"/>
        <v>0</v>
      </c>
      <c r="AB329" s="139">
        <f t="shared" si="104"/>
        <v>0</v>
      </c>
      <c r="AC329" s="138" t="str">
        <f t="shared" si="97"/>
        <v/>
      </c>
      <c r="AD329" s="138" t="str">
        <f t="shared" si="98"/>
        <v/>
      </c>
      <c r="AE329" s="144" t="str">
        <f t="shared" si="108"/>
        <v/>
      </c>
      <c r="AF329" s="144" t="str">
        <f t="shared" si="109"/>
        <v/>
      </c>
      <c r="AG329" s="144" t="str">
        <f t="shared" si="105"/>
        <v/>
      </c>
      <c r="AH329" s="144" t="str">
        <f t="shared" si="106"/>
        <v/>
      </c>
      <c r="AI329" s="144" t="str">
        <f t="shared" si="107"/>
        <v/>
      </c>
    </row>
    <row r="330" spans="2:35" customFormat="1">
      <c r="B330" s="53" t="str">
        <f>IF('2-定性盤查'!A329&lt;&gt;"",'2-定性盤查'!A329,"")</f>
        <v/>
      </c>
      <c r="C330" s="53" t="str">
        <f>IF('2-定性盤查'!C329&lt;&gt;"",'2-定性盤查'!C329,"")</f>
        <v/>
      </c>
      <c r="D330" s="53" t="str">
        <f>IF('2-定性盤查'!D329&lt;&gt;"",'2-定性盤查'!D329,"")</f>
        <v/>
      </c>
      <c r="E330" s="174"/>
      <c r="F330" s="174"/>
      <c r="G330" s="174"/>
      <c r="H330" s="55" t="str">
        <f>IF('3-定量盤查'!I333&lt;&gt;"",'3-定量盤查'!I333,"")</f>
        <v/>
      </c>
      <c r="I330" s="134" t="str">
        <f>'3-定量盤查'!N334</f>
        <v/>
      </c>
      <c r="J330" s="174"/>
      <c r="K330" s="174"/>
      <c r="L330" s="174"/>
      <c r="M330" s="135">
        <f t="shared" si="99"/>
        <v>0</v>
      </c>
      <c r="N330" s="136">
        <f t="shared" si="100"/>
        <v>0</v>
      </c>
      <c r="O330" s="55" t="str">
        <f>IF('3-定量盤查'!O333&lt;&gt;"",'3-定量盤查'!O333,"")</f>
        <v/>
      </c>
      <c r="P330" s="137" t="str">
        <f>IF(E330&lt;&gt;"",IF(J330&lt;&gt;"",IF('3-定量盤查'!T333&lt;&gt;"",'3-定量盤查'!T333,0),""),"")</f>
        <v/>
      </c>
      <c r="Q330" s="174"/>
      <c r="R330" s="174"/>
      <c r="S330" s="174"/>
      <c r="T330" s="135">
        <f t="shared" si="101"/>
        <v>0</v>
      </c>
      <c r="U330" s="138">
        <f t="shared" si="102"/>
        <v>0</v>
      </c>
      <c r="V330" s="55" t="str">
        <f>IF('3-定量盤查'!U333&lt;&gt;"",'3-定量盤查'!U333,"")</f>
        <v/>
      </c>
      <c r="W330" s="137" t="str">
        <f>IF(E330&lt;&gt;"",IF(J330&lt;&gt;"",IF('3-定量盤查'!Z333&lt;&gt;"",'3-定量盤查'!Z333,0),""),"")</f>
        <v/>
      </c>
      <c r="X330" s="174"/>
      <c r="Y330" s="174"/>
      <c r="Z330" s="174"/>
      <c r="AA330" s="135">
        <f t="shared" si="103"/>
        <v>0</v>
      </c>
      <c r="AB330" s="139">
        <f t="shared" si="104"/>
        <v>0</v>
      </c>
      <c r="AC330" s="138" t="str">
        <f t="shared" si="97"/>
        <v/>
      </c>
      <c r="AD330" s="138" t="str">
        <f t="shared" si="98"/>
        <v/>
      </c>
      <c r="AE330" s="144" t="str">
        <f t="shared" si="108"/>
        <v/>
      </c>
      <c r="AF330" s="144" t="str">
        <f t="shared" si="109"/>
        <v/>
      </c>
      <c r="AG330" s="144" t="str">
        <f t="shared" si="105"/>
        <v/>
      </c>
      <c r="AH330" s="144" t="str">
        <f t="shared" si="106"/>
        <v/>
      </c>
      <c r="AI330" s="144" t="str">
        <f t="shared" si="107"/>
        <v/>
      </c>
    </row>
    <row r="331" spans="2:35" customFormat="1">
      <c r="B331" s="53" t="str">
        <f>IF('2-定性盤查'!A330&lt;&gt;"",'2-定性盤查'!A330,"")</f>
        <v/>
      </c>
      <c r="C331" s="53" t="str">
        <f>IF('2-定性盤查'!C330&lt;&gt;"",'2-定性盤查'!C330,"")</f>
        <v/>
      </c>
      <c r="D331" s="53" t="str">
        <f>IF('2-定性盤查'!D330&lt;&gt;"",'2-定性盤查'!D330,"")</f>
        <v/>
      </c>
      <c r="E331" s="174"/>
      <c r="F331" s="174"/>
      <c r="G331" s="174"/>
      <c r="H331" s="55" t="str">
        <f>IF('3-定量盤查'!I334&lt;&gt;"",'3-定量盤查'!I334,"")</f>
        <v/>
      </c>
      <c r="I331" s="134" t="str">
        <f>'3-定量盤查'!N335</f>
        <v/>
      </c>
      <c r="J331" s="174"/>
      <c r="K331" s="174"/>
      <c r="L331" s="174"/>
      <c r="M331" s="135">
        <f t="shared" si="99"/>
        <v>0</v>
      </c>
      <c r="N331" s="136">
        <f t="shared" si="100"/>
        <v>0</v>
      </c>
      <c r="O331" s="55" t="str">
        <f>IF('3-定量盤查'!O334&lt;&gt;"",'3-定量盤查'!O334,"")</f>
        <v/>
      </c>
      <c r="P331" s="137" t="str">
        <f>IF(E331&lt;&gt;"",IF(J331&lt;&gt;"",IF('3-定量盤查'!T334&lt;&gt;"",'3-定量盤查'!T334,0),""),"")</f>
        <v/>
      </c>
      <c r="Q331" s="174"/>
      <c r="R331" s="174"/>
      <c r="S331" s="174"/>
      <c r="T331" s="135">
        <f t="shared" si="101"/>
        <v>0</v>
      </c>
      <c r="U331" s="138">
        <f t="shared" si="102"/>
        <v>0</v>
      </c>
      <c r="V331" s="55" t="str">
        <f>IF('3-定量盤查'!U334&lt;&gt;"",'3-定量盤查'!U334,"")</f>
        <v/>
      </c>
      <c r="W331" s="137" t="str">
        <f>IF(E331&lt;&gt;"",IF(J331&lt;&gt;"",IF('3-定量盤查'!Z334&lt;&gt;"",'3-定量盤查'!Z334,0),""),"")</f>
        <v/>
      </c>
      <c r="X331" s="174"/>
      <c r="Y331" s="174"/>
      <c r="Z331" s="174"/>
      <c r="AA331" s="135">
        <f t="shared" si="103"/>
        <v>0</v>
      </c>
      <c r="AB331" s="139">
        <f t="shared" si="104"/>
        <v>0</v>
      </c>
      <c r="AC331" s="138" t="str">
        <f t="shared" ref="AC331:AC394" si="110">IF($I331&lt;&gt;"",IF($P331&lt;&gt;"",IF($W331&lt;&gt;"",(($I331*M331)^2+($P331*T331)^2+($W331*AA331)^2)^0.5/SUM($I331,$P331,$W331),(($I331*M331)^2+($P331*T331)^2)^0.5/SUM($I331,$P331)),M331),"")</f>
        <v/>
      </c>
      <c r="AD331" s="138" t="str">
        <f t="shared" ref="AD331:AD394" si="111">IF($I331&lt;&gt;"",IF($P331&lt;&gt;"",IF($W331&lt;&gt;"",(($I331*N331)^2+($P331*U331)^2+($W331*AB331)^2)^0.5/SUM($I331,$P331,$W331),(($I331*N331)^2+($P331*U331)^2)^0.5/SUM($I331,$P331)),N331),"")</f>
        <v/>
      </c>
      <c r="AE331" s="144" t="str">
        <f t="shared" si="108"/>
        <v/>
      </c>
      <c r="AF331" s="144" t="str">
        <f t="shared" si="109"/>
        <v/>
      </c>
      <c r="AG331" s="144" t="str">
        <f t="shared" si="105"/>
        <v/>
      </c>
      <c r="AH331" s="144" t="str">
        <f t="shared" si="106"/>
        <v/>
      </c>
      <c r="AI331" s="144" t="str">
        <f t="shared" si="107"/>
        <v/>
      </c>
    </row>
    <row r="332" spans="2:35" customFormat="1">
      <c r="B332" s="53" t="str">
        <f>IF('2-定性盤查'!A331&lt;&gt;"",'2-定性盤查'!A331,"")</f>
        <v/>
      </c>
      <c r="C332" s="53" t="str">
        <f>IF('2-定性盤查'!C331&lt;&gt;"",'2-定性盤查'!C331,"")</f>
        <v/>
      </c>
      <c r="D332" s="53" t="str">
        <f>IF('2-定性盤查'!D331&lt;&gt;"",'2-定性盤查'!D331,"")</f>
        <v/>
      </c>
      <c r="E332" s="174"/>
      <c r="F332" s="174"/>
      <c r="G332" s="174"/>
      <c r="H332" s="55" t="str">
        <f>IF('3-定量盤查'!I335&lt;&gt;"",'3-定量盤查'!I335,"")</f>
        <v/>
      </c>
      <c r="I332" s="134" t="str">
        <f>'3-定量盤查'!N336</f>
        <v/>
      </c>
      <c r="J332" s="174"/>
      <c r="K332" s="174"/>
      <c r="L332" s="174"/>
      <c r="M332" s="135">
        <f t="shared" si="99"/>
        <v>0</v>
      </c>
      <c r="N332" s="136">
        <f t="shared" si="100"/>
        <v>0</v>
      </c>
      <c r="O332" s="55" t="str">
        <f>IF('3-定量盤查'!O335&lt;&gt;"",'3-定量盤查'!O335,"")</f>
        <v/>
      </c>
      <c r="P332" s="137" t="str">
        <f>IF(E332&lt;&gt;"",IF(J332&lt;&gt;"",IF('3-定量盤查'!T335&lt;&gt;"",'3-定量盤查'!T335,0),""),"")</f>
        <v/>
      </c>
      <c r="Q332" s="174"/>
      <c r="R332" s="174"/>
      <c r="S332" s="174"/>
      <c r="T332" s="135">
        <f t="shared" si="101"/>
        <v>0</v>
      </c>
      <c r="U332" s="138">
        <f t="shared" si="102"/>
        <v>0</v>
      </c>
      <c r="V332" s="55" t="str">
        <f>IF('3-定量盤查'!U335&lt;&gt;"",'3-定量盤查'!U335,"")</f>
        <v/>
      </c>
      <c r="W332" s="137" t="str">
        <f>IF(E332&lt;&gt;"",IF(J332&lt;&gt;"",IF('3-定量盤查'!Z335&lt;&gt;"",'3-定量盤查'!Z335,0),""),"")</f>
        <v/>
      </c>
      <c r="X332" s="174"/>
      <c r="Y332" s="174"/>
      <c r="Z332" s="174"/>
      <c r="AA332" s="135">
        <f t="shared" si="103"/>
        <v>0</v>
      </c>
      <c r="AB332" s="139">
        <f t="shared" si="104"/>
        <v>0</v>
      </c>
      <c r="AC332" s="138" t="str">
        <f t="shared" si="110"/>
        <v/>
      </c>
      <c r="AD332" s="138" t="str">
        <f t="shared" si="111"/>
        <v/>
      </c>
      <c r="AE332" s="144" t="str">
        <f t="shared" si="108"/>
        <v/>
      </c>
      <c r="AF332" s="144" t="str">
        <f t="shared" si="109"/>
        <v/>
      </c>
      <c r="AG332" s="144" t="str">
        <f t="shared" si="105"/>
        <v/>
      </c>
      <c r="AH332" s="144" t="str">
        <f t="shared" si="106"/>
        <v/>
      </c>
      <c r="AI332" s="144" t="str">
        <f t="shared" si="107"/>
        <v/>
      </c>
    </row>
    <row r="333" spans="2:35" customFormat="1">
      <c r="B333" s="53" t="str">
        <f>IF('2-定性盤查'!A332&lt;&gt;"",'2-定性盤查'!A332,"")</f>
        <v/>
      </c>
      <c r="C333" s="53" t="str">
        <f>IF('2-定性盤查'!C332&lt;&gt;"",'2-定性盤查'!C332,"")</f>
        <v/>
      </c>
      <c r="D333" s="53" t="str">
        <f>IF('2-定性盤查'!D332&lt;&gt;"",'2-定性盤查'!D332,"")</f>
        <v/>
      </c>
      <c r="E333" s="174"/>
      <c r="F333" s="174"/>
      <c r="G333" s="174"/>
      <c r="H333" s="55" t="str">
        <f>IF('3-定量盤查'!I336&lt;&gt;"",'3-定量盤查'!I336,"")</f>
        <v/>
      </c>
      <c r="I333" s="134" t="str">
        <f>'3-定量盤查'!N337</f>
        <v/>
      </c>
      <c r="J333" s="174"/>
      <c r="K333" s="174"/>
      <c r="L333" s="174"/>
      <c r="M333" s="135">
        <f t="shared" si="99"/>
        <v>0</v>
      </c>
      <c r="N333" s="136">
        <f t="shared" si="100"/>
        <v>0</v>
      </c>
      <c r="O333" s="55" t="str">
        <f>IF('3-定量盤查'!O336&lt;&gt;"",'3-定量盤查'!O336,"")</f>
        <v/>
      </c>
      <c r="P333" s="137" t="str">
        <f>IF(E333&lt;&gt;"",IF(J333&lt;&gt;"",IF('3-定量盤查'!T336&lt;&gt;"",'3-定量盤查'!T336,0),""),"")</f>
        <v/>
      </c>
      <c r="Q333" s="174"/>
      <c r="R333" s="174"/>
      <c r="S333" s="174"/>
      <c r="T333" s="135">
        <f t="shared" si="101"/>
        <v>0</v>
      </c>
      <c r="U333" s="138">
        <f t="shared" si="102"/>
        <v>0</v>
      </c>
      <c r="V333" s="55" t="str">
        <f>IF('3-定量盤查'!U336&lt;&gt;"",'3-定量盤查'!U336,"")</f>
        <v/>
      </c>
      <c r="W333" s="137" t="str">
        <f>IF(E333&lt;&gt;"",IF(J333&lt;&gt;"",IF('3-定量盤查'!Z336&lt;&gt;"",'3-定量盤查'!Z336,0),""),"")</f>
        <v/>
      </c>
      <c r="X333" s="174"/>
      <c r="Y333" s="174"/>
      <c r="Z333" s="174"/>
      <c r="AA333" s="135">
        <f t="shared" si="103"/>
        <v>0</v>
      </c>
      <c r="AB333" s="139">
        <f t="shared" si="104"/>
        <v>0</v>
      </c>
      <c r="AC333" s="138" t="str">
        <f t="shared" si="110"/>
        <v/>
      </c>
      <c r="AD333" s="138" t="str">
        <f t="shared" si="111"/>
        <v/>
      </c>
      <c r="AE333" s="144" t="str">
        <f t="shared" si="108"/>
        <v/>
      </c>
      <c r="AF333" s="144" t="str">
        <f t="shared" si="109"/>
        <v/>
      </c>
      <c r="AG333" s="144" t="str">
        <f t="shared" si="105"/>
        <v/>
      </c>
      <c r="AH333" s="144" t="str">
        <f t="shared" si="106"/>
        <v/>
      </c>
      <c r="AI333" s="144" t="str">
        <f t="shared" si="107"/>
        <v/>
      </c>
    </row>
    <row r="334" spans="2:35" customFormat="1">
      <c r="B334" s="53" t="str">
        <f>IF('2-定性盤查'!A333&lt;&gt;"",'2-定性盤查'!A333,"")</f>
        <v/>
      </c>
      <c r="C334" s="53" t="str">
        <f>IF('2-定性盤查'!C333&lt;&gt;"",'2-定性盤查'!C333,"")</f>
        <v/>
      </c>
      <c r="D334" s="53" t="str">
        <f>IF('2-定性盤查'!D333&lt;&gt;"",'2-定性盤查'!D333,"")</f>
        <v/>
      </c>
      <c r="E334" s="174"/>
      <c r="F334" s="174"/>
      <c r="G334" s="174"/>
      <c r="H334" s="55" t="str">
        <f>IF('3-定量盤查'!I337&lt;&gt;"",'3-定量盤查'!I337,"")</f>
        <v/>
      </c>
      <c r="I334" s="134" t="str">
        <f>'3-定量盤查'!N338</f>
        <v/>
      </c>
      <c r="J334" s="174"/>
      <c r="K334" s="174"/>
      <c r="L334" s="174"/>
      <c r="M334" s="135">
        <f t="shared" si="99"/>
        <v>0</v>
      </c>
      <c r="N334" s="136">
        <f t="shared" si="100"/>
        <v>0</v>
      </c>
      <c r="O334" s="55" t="str">
        <f>IF('3-定量盤查'!O337&lt;&gt;"",'3-定量盤查'!O337,"")</f>
        <v/>
      </c>
      <c r="P334" s="137" t="str">
        <f>IF(E334&lt;&gt;"",IF(J334&lt;&gt;"",IF('3-定量盤查'!T337&lt;&gt;"",'3-定量盤查'!T337,0),""),"")</f>
        <v/>
      </c>
      <c r="Q334" s="174"/>
      <c r="R334" s="174"/>
      <c r="S334" s="174"/>
      <c r="T334" s="135">
        <f t="shared" si="101"/>
        <v>0</v>
      </c>
      <c r="U334" s="138">
        <f t="shared" si="102"/>
        <v>0</v>
      </c>
      <c r="V334" s="55" t="str">
        <f>IF('3-定量盤查'!U337&lt;&gt;"",'3-定量盤查'!U337,"")</f>
        <v/>
      </c>
      <c r="W334" s="137" t="str">
        <f>IF(E334&lt;&gt;"",IF(J334&lt;&gt;"",IF('3-定量盤查'!Z337&lt;&gt;"",'3-定量盤查'!Z337,0),""),"")</f>
        <v/>
      </c>
      <c r="X334" s="174"/>
      <c r="Y334" s="174"/>
      <c r="Z334" s="174"/>
      <c r="AA334" s="135">
        <f t="shared" si="103"/>
        <v>0</v>
      </c>
      <c r="AB334" s="139">
        <f t="shared" si="104"/>
        <v>0</v>
      </c>
      <c r="AC334" s="138" t="str">
        <f t="shared" si="110"/>
        <v/>
      </c>
      <c r="AD334" s="138" t="str">
        <f t="shared" si="111"/>
        <v/>
      </c>
      <c r="AE334" s="144" t="str">
        <f t="shared" si="108"/>
        <v/>
      </c>
      <c r="AF334" s="144" t="str">
        <f t="shared" si="109"/>
        <v/>
      </c>
      <c r="AG334" s="144" t="str">
        <f t="shared" si="105"/>
        <v/>
      </c>
      <c r="AH334" s="144" t="str">
        <f t="shared" si="106"/>
        <v/>
      </c>
      <c r="AI334" s="144" t="str">
        <f t="shared" si="107"/>
        <v/>
      </c>
    </row>
    <row r="335" spans="2:35" customFormat="1">
      <c r="B335" s="53" t="str">
        <f>IF('2-定性盤查'!A334&lt;&gt;"",'2-定性盤查'!A334,"")</f>
        <v/>
      </c>
      <c r="C335" s="53" t="str">
        <f>IF('2-定性盤查'!C334&lt;&gt;"",'2-定性盤查'!C334,"")</f>
        <v/>
      </c>
      <c r="D335" s="53" t="str">
        <f>IF('2-定性盤查'!D334&lt;&gt;"",'2-定性盤查'!D334,"")</f>
        <v/>
      </c>
      <c r="E335" s="174"/>
      <c r="F335" s="174"/>
      <c r="G335" s="174"/>
      <c r="H335" s="55" t="str">
        <f>IF('3-定量盤查'!I338&lt;&gt;"",'3-定量盤查'!I338,"")</f>
        <v/>
      </c>
      <c r="I335" s="134" t="str">
        <f>'3-定量盤查'!N339</f>
        <v/>
      </c>
      <c r="J335" s="174"/>
      <c r="K335" s="174"/>
      <c r="L335" s="174"/>
      <c r="M335" s="135">
        <f t="shared" si="99"/>
        <v>0</v>
      </c>
      <c r="N335" s="136">
        <f t="shared" si="100"/>
        <v>0</v>
      </c>
      <c r="O335" s="55" t="str">
        <f>IF('3-定量盤查'!O338&lt;&gt;"",'3-定量盤查'!O338,"")</f>
        <v/>
      </c>
      <c r="P335" s="137" t="str">
        <f>IF(E335&lt;&gt;"",IF(J335&lt;&gt;"",IF('3-定量盤查'!T338&lt;&gt;"",'3-定量盤查'!T338,0),""),"")</f>
        <v/>
      </c>
      <c r="Q335" s="174"/>
      <c r="R335" s="174"/>
      <c r="S335" s="174"/>
      <c r="T335" s="135">
        <f t="shared" si="101"/>
        <v>0</v>
      </c>
      <c r="U335" s="138">
        <f t="shared" si="102"/>
        <v>0</v>
      </c>
      <c r="V335" s="55" t="str">
        <f>IF('3-定量盤查'!U338&lt;&gt;"",'3-定量盤查'!U338,"")</f>
        <v/>
      </c>
      <c r="W335" s="137" t="str">
        <f>IF(E335&lt;&gt;"",IF(J335&lt;&gt;"",IF('3-定量盤查'!Z338&lt;&gt;"",'3-定量盤查'!Z338,0),""),"")</f>
        <v/>
      </c>
      <c r="X335" s="174"/>
      <c r="Y335" s="174"/>
      <c r="Z335" s="174"/>
      <c r="AA335" s="135">
        <f t="shared" si="103"/>
        <v>0</v>
      </c>
      <c r="AB335" s="139">
        <f t="shared" si="104"/>
        <v>0</v>
      </c>
      <c r="AC335" s="138" t="str">
        <f t="shared" si="110"/>
        <v/>
      </c>
      <c r="AD335" s="138" t="str">
        <f t="shared" si="111"/>
        <v/>
      </c>
      <c r="AE335" s="144" t="str">
        <f t="shared" si="108"/>
        <v/>
      </c>
      <c r="AF335" s="144" t="str">
        <f t="shared" si="109"/>
        <v/>
      </c>
      <c r="AG335" s="144" t="str">
        <f t="shared" si="105"/>
        <v/>
      </c>
      <c r="AH335" s="144" t="str">
        <f t="shared" si="106"/>
        <v/>
      </c>
      <c r="AI335" s="144" t="str">
        <f t="shared" si="107"/>
        <v/>
      </c>
    </row>
    <row r="336" spans="2:35" customFormat="1">
      <c r="B336" s="53" t="str">
        <f>IF('2-定性盤查'!A335&lt;&gt;"",'2-定性盤查'!A335,"")</f>
        <v/>
      </c>
      <c r="C336" s="53" t="str">
        <f>IF('2-定性盤查'!C335&lt;&gt;"",'2-定性盤查'!C335,"")</f>
        <v/>
      </c>
      <c r="D336" s="53" t="str">
        <f>IF('2-定性盤查'!D335&lt;&gt;"",'2-定性盤查'!D335,"")</f>
        <v/>
      </c>
      <c r="E336" s="174"/>
      <c r="F336" s="174"/>
      <c r="G336" s="174"/>
      <c r="H336" s="55" t="str">
        <f>IF('3-定量盤查'!I339&lt;&gt;"",'3-定量盤查'!I339,"")</f>
        <v/>
      </c>
      <c r="I336" s="134" t="str">
        <f>'3-定量盤查'!N340</f>
        <v/>
      </c>
      <c r="J336" s="174"/>
      <c r="K336" s="174"/>
      <c r="L336" s="174"/>
      <c r="M336" s="135">
        <f t="shared" si="99"/>
        <v>0</v>
      </c>
      <c r="N336" s="136">
        <f t="shared" si="100"/>
        <v>0</v>
      </c>
      <c r="O336" s="55" t="str">
        <f>IF('3-定量盤查'!O339&lt;&gt;"",'3-定量盤查'!O339,"")</f>
        <v/>
      </c>
      <c r="P336" s="137" t="str">
        <f>IF(E336&lt;&gt;"",IF(J336&lt;&gt;"",IF('3-定量盤查'!T339&lt;&gt;"",'3-定量盤查'!T339,0),""),"")</f>
        <v/>
      </c>
      <c r="Q336" s="174"/>
      <c r="R336" s="174"/>
      <c r="S336" s="174"/>
      <c r="T336" s="135">
        <f t="shared" si="101"/>
        <v>0</v>
      </c>
      <c r="U336" s="138">
        <f t="shared" si="102"/>
        <v>0</v>
      </c>
      <c r="V336" s="55" t="str">
        <f>IF('3-定量盤查'!U339&lt;&gt;"",'3-定量盤查'!U339,"")</f>
        <v/>
      </c>
      <c r="W336" s="137" t="str">
        <f>IF(E336&lt;&gt;"",IF(J336&lt;&gt;"",IF('3-定量盤查'!Z339&lt;&gt;"",'3-定量盤查'!Z339,0),""),"")</f>
        <v/>
      </c>
      <c r="X336" s="174"/>
      <c r="Y336" s="174"/>
      <c r="Z336" s="174"/>
      <c r="AA336" s="135">
        <f t="shared" si="103"/>
        <v>0</v>
      </c>
      <c r="AB336" s="139">
        <f t="shared" si="104"/>
        <v>0</v>
      </c>
      <c r="AC336" s="138" t="str">
        <f t="shared" si="110"/>
        <v/>
      </c>
      <c r="AD336" s="138" t="str">
        <f t="shared" si="111"/>
        <v/>
      </c>
      <c r="AE336" s="144" t="str">
        <f t="shared" si="108"/>
        <v/>
      </c>
      <c r="AF336" s="144" t="str">
        <f t="shared" si="109"/>
        <v/>
      </c>
      <c r="AG336" s="144" t="str">
        <f t="shared" si="105"/>
        <v/>
      </c>
      <c r="AH336" s="144" t="str">
        <f t="shared" si="106"/>
        <v/>
      </c>
      <c r="AI336" s="144" t="str">
        <f t="shared" si="107"/>
        <v/>
      </c>
    </row>
    <row r="337" spans="2:35" customFormat="1">
      <c r="B337" s="53" t="str">
        <f>IF('2-定性盤查'!A336&lt;&gt;"",'2-定性盤查'!A336,"")</f>
        <v/>
      </c>
      <c r="C337" s="53" t="str">
        <f>IF('2-定性盤查'!C336&lt;&gt;"",'2-定性盤查'!C336,"")</f>
        <v/>
      </c>
      <c r="D337" s="53" t="str">
        <f>IF('2-定性盤查'!D336&lt;&gt;"",'2-定性盤查'!D336,"")</f>
        <v/>
      </c>
      <c r="E337" s="174"/>
      <c r="F337" s="174"/>
      <c r="G337" s="174"/>
      <c r="H337" s="55" t="str">
        <f>IF('3-定量盤查'!I340&lt;&gt;"",'3-定量盤查'!I340,"")</f>
        <v/>
      </c>
      <c r="I337" s="134" t="str">
        <f>'3-定量盤查'!N341</f>
        <v/>
      </c>
      <c r="J337" s="174"/>
      <c r="K337" s="174"/>
      <c r="L337" s="174"/>
      <c r="M337" s="135">
        <f t="shared" si="99"/>
        <v>0</v>
      </c>
      <c r="N337" s="136">
        <f t="shared" si="100"/>
        <v>0</v>
      </c>
      <c r="O337" s="55" t="str">
        <f>IF('3-定量盤查'!O340&lt;&gt;"",'3-定量盤查'!O340,"")</f>
        <v/>
      </c>
      <c r="P337" s="137" t="str">
        <f>IF(E337&lt;&gt;"",IF(J337&lt;&gt;"",IF('3-定量盤查'!T340&lt;&gt;"",'3-定量盤查'!T340,0),""),"")</f>
        <v/>
      </c>
      <c r="Q337" s="174"/>
      <c r="R337" s="174"/>
      <c r="S337" s="174"/>
      <c r="T337" s="135">
        <f t="shared" si="101"/>
        <v>0</v>
      </c>
      <c r="U337" s="138">
        <f t="shared" si="102"/>
        <v>0</v>
      </c>
      <c r="V337" s="55" t="str">
        <f>IF('3-定量盤查'!U340&lt;&gt;"",'3-定量盤查'!U340,"")</f>
        <v/>
      </c>
      <c r="W337" s="137" t="str">
        <f>IF(E337&lt;&gt;"",IF(J337&lt;&gt;"",IF('3-定量盤查'!Z340&lt;&gt;"",'3-定量盤查'!Z340,0),""),"")</f>
        <v/>
      </c>
      <c r="X337" s="174"/>
      <c r="Y337" s="174"/>
      <c r="Z337" s="174"/>
      <c r="AA337" s="135">
        <f t="shared" si="103"/>
        <v>0</v>
      </c>
      <c r="AB337" s="139">
        <f t="shared" si="104"/>
        <v>0</v>
      </c>
      <c r="AC337" s="138" t="str">
        <f t="shared" si="110"/>
        <v/>
      </c>
      <c r="AD337" s="138" t="str">
        <f t="shared" si="111"/>
        <v/>
      </c>
      <c r="AE337" s="144" t="str">
        <f t="shared" si="108"/>
        <v/>
      </c>
      <c r="AF337" s="144" t="str">
        <f t="shared" si="109"/>
        <v/>
      </c>
      <c r="AG337" s="144" t="str">
        <f t="shared" si="105"/>
        <v/>
      </c>
      <c r="AH337" s="144" t="str">
        <f t="shared" si="106"/>
        <v/>
      </c>
      <c r="AI337" s="144" t="str">
        <f t="shared" si="107"/>
        <v/>
      </c>
    </row>
    <row r="338" spans="2:35" customFormat="1">
      <c r="B338" s="53" t="str">
        <f>IF('2-定性盤查'!A337&lt;&gt;"",'2-定性盤查'!A337,"")</f>
        <v/>
      </c>
      <c r="C338" s="53" t="str">
        <f>IF('2-定性盤查'!C337&lt;&gt;"",'2-定性盤查'!C337,"")</f>
        <v/>
      </c>
      <c r="D338" s="53" t="str">
        <f>IF('2-定性盤查'!D337&lt;&gt;"",'2-定性盤查'!D337,"")</f>
        <v/>
      </c>
      <c r="E338" s="174"/>
      <c r="F338" s="174"/>
      <c r="G338" s="174"/>
      <c r="H338" s="55" t="str">
        <f>IF('3-定量盤查'!I341&lt;&gt;"",'3-定量盤查'!I341,"")</f>
        <v/>
      </c>
      <c r="I338" s="134" t="str">
        <f>'3-定量盤查'!N342</f>
        <v/>
      </c>
      <c r="J338" s="174"/>
      <c r="K338" s="174"/>
      <c r="L338" s="174"/>
      <c r="M338" s="135">
        <f t="shared" si="99"/>
        <v>0</v>
      </c>
      <c r="N338" s="136">
        <f t="shared" si="100"/>
        <v>0</v>
      </c>
      <c r="O338" s="55" t="str">
        <f>IF('3-定量盤查'!O341&lt;&gt;"",'3-定量盤查'!O341,"")</f>
        <v/>
      </c>
      <c r="P338" s="137" t="str">
        <f>IF(E338&lt;&gt;"",IF(J338&lt;&gt;"",IF('3-定量盤查'!T341&lt;&gt;"",'3-定量盤查'!T341,0),""),"")</f>
        <v/>
      </c>
      <c r="Q338" s="174"/>
      <c r="R338" s="174"/>
      <c r="S338" s="174"/>
      <c r="T338" s="135">
        <f t="shared" si="101"/>
        <v>0</v>
      </c>
      <c r="U338" s="138">
        <f t="shared" si="102"/>
        <v>0</v>
      </c>
      <c r="V338" s="55" t="str">
        <f>IF('3-定量盤查'!U341&lt;&gt;"",'3-定量盤查'!U341,"")</f>
        <v/>
      </c>
      <c r="W338" s="137" t="str">
        <f>IF(E338&lt;&gt;"",IF(J338&lt;&gt;"",IF('3-定量盤查'!Z341&lt;&gt;"",'3-定量盤查'!Z341,0),""),"")</f>
        <v/>
      </c>
      <c r="X338" s="174"/>
      <c r="Y338" s="174"/>
      <c r="Z338" s="174"/>
      <c r="AA338" s="135">
        <f t="shared" si="103"/>
        <v>0</v>
      </c>
      <c r="AB338" s="139">
        <f t="shared" si="104"/>
        <v>0</v>
      </c>
      <c r="AC338" s="138" t="str">
        <f t="shared" si="110"/>
        <v/>
      </c>
      <c r="AD338" s="138" t="str">
        <f t="shared" si="111"/>
        <v/>
      </c>
      <c r="AE338" s="144" t="str">
        <f t="shared" si="108"/>
        <v/>
      </c>
      <c r="AF338" s="144" t="str">
        <f t="shared" si="109"/>
        <v/>
      </c>
      <c r="AG338" s="144" t="str">
        <f t="shared" si="105"/>
        <v/>
      </c>
      <c r="AH338" s="144" t="str">
        <f t="shared" si="106"/>
        <v/>
      </c>
      <c r="AI338" s="144" t="str">
        <f t="shared" si="107"/>
        <v/>
      </c>
    </row>
    <row r="339" spans="2:35" customFormat="1">
      <c r="B339" s="53" t="str">
        <f>IF('2-定性盤查'!A338&lt;&gt;"",'2-定性盤查'!A338,"")</f>
        <v/>
      </c>
      <c r="C339" s="53" t="str">
        <f>IF('2-定性盤查'!C338&lt;&gt;"",'2-定性盤查'!C338,"")</f>
        <v/>
      </c>
      <c r="D339" s="53" t="str">
        <f>IF('2-定性盤查'!D338&lt;&gt;"",'2-定性盤查'!D338,"")</f>
        <v/>
      </c>
      <c r="E339" s="174"/>
      <c r="F339" s="174"/>
      <c r="G339" s="174"/>
      <c r="H339" s="55" t="str">
        <f>IF('3-定量盤查'!I342&lt;&gt;"",'3-定量盤查'!I342,"")</f>
        <v/>
      </c>
      <c r="I339" s="134" t="str">
        <f>'3-定量盤查'!N343</f>
        <v/>
      </c>
      <c r="J339" s="174"/>
      <c r="K339" s="174"/>
      <c r="L339" s="174"/>
      <c r="M339" s="135">
        <f t="shared" si="99"/>
        <v>0</v>
      </c>
      <c r="N339" s="136">
        <f t="shared" si="100"/>
        <v>0</v>
      </c>
      <c r="O339" s="55" t="str">
        <f>IF('3-定量盤查'!O342&lt;&gt;"",'3-定量盤查'!O342,"")</f>
        <v/>
      </c>
      <c r="P339" s="137" t="str">
        <f>IF(E339&lt;&gt;"",IF(J339&lt;&gt;"",IF('3-定量盤查'!T342&lt;&gt;"",'3-定量盤查'!T342,0),""),"")</f>
        <v/>
      </c>
      <c r="Q339" s="174"/>
      <c r="R339" s="174"/>
      <c r="S339" s="174"/>
      <c r="T339" s="135">
        <f t="shared" si="101"/>
        <v>0</v>
      </c>
      <c r="U339" s="138">
        <f t="shared" si="102"/>
        <v>0</v>
      </c>
      <c r="V339" s="55" t="str">
        <f>IF('3-定量盤查'!U342&lt;&gt;"",'3-定量盤查'!U342,"")</f>
        <v/>
      </c>
      <c r="W339" s="137" t="str">
        <f>IF(E339&lt;&gt;"",IF(J339&lt;&gt;"",IF('3-定量盤查'!Z342&lt;&gt;"",'3-定量盤查'!Z342,0),""),"")</f>
        <v/>
      </c>
      <c r="X339" s="174"/>
      <c r="Y339" s="174"/>
      <c r="Z339" s="174"/>
      <c r="AA339" s="135">
        <f t="shared" si="103"/>
        <v>0</v>
      </c>
      <c r="AB339" s="139">
        <f t="shared" si="104"/>
        <v>0</v>
      </c>
      <c r="AC339" s="138" t="str">
        <f t="shared" si="110"/>
        <v/>
      </c>
      <c r="AD339" s="138" t="str">
        <f t="shared" si="111"/>
        <v/>
      </c>
      <c r="AE339" s="144" t="str">
        <f t="shared" si="108"/>
        <v/>
      </c>
      <c r="AF339" s="144" t="str">
        <f t="shared" si="109"/>
        <v/>
      </c>
      <c r="AG339" s="144" t="str">
        <f t="shared" si="105"/>
        <v/>
      </c>
      <c r="AH339" s="144" t="str">
        <f t="shared" si="106"/>
        <v/>
      </c>
      <c r="AI339" s="144" t="str">
        <f t="shared" si="107"/>
        <v/>
      </c>
    </row>
    <row r="340" spans="2:35" customFormat="1">
      <c r="B340" s="53" t="str">
        <f>IF('2-定性盤查'!A339&lt;&gt;"",'2-定性盤查'!A339,"")</f>
        <v/>
      </c>
      <c r="C340" s="53" t="str">
        <f>IF('2-定性盤查'!C339&lt;&gt;"",'2-定性盤查'!C339,"")</f>
        <v/>
      </c>
      <c r="D340" s="53" t="str">
        <f>IF('2-定性盤查'!D339&lt;&gt;"",'2-定性盤查'!D339,"")</f>
        <v/>
      </c>
      <c r="E340" s="174"/>
      <c r="F340" s="174"/>
      <c r="G340" s="174"/>
      <c r="H340" s="55" t="str">
        <f>IF('3-定量盤查'!I343&lt;&gt;"",'3-定量盤查'!I343,"")</f>
        <v/>
      </c>
      <c r="I340" s="134" t="str">
        <f>'3-定量盤查'!N344</f>
        <v/>
      </c>
      <c r="J340" s="174"/>
      <c r="K340" s="174"/>
      <c r="L340" s="174"/>
      <c r="M340" s="135">
        <f t="shared" si="99"/>
        <v>0</v>
      </c>
      <c r="N340" s="136">
        <f t="shared" si="100"/>
        <v>0</v>
      </c>
      <c r="O340" s="55" t="str">
        <f>IF('3-定量盤查'!O343&lt;&gt;"",'3-定量盤查'!O343,"")</f>
        <v/>
      </c>
      <c r="P340" s="137" t="str">
        <f>IF(E340&lt;&gt;"",IF(J340&lt;&gt;"",IF('3-定量盤查'!T343&lt;&gt;"",'3-定量盤查'!T343,0),""),"")</f>
        <v/>
      </c>
      <c r="Q340" s="174"/>
      <c r="R340" s="174"/>
      <c r="S340" s="174"/>
      <c r="T340" s="135">
        <f t="shared" si="101"/>
        <v>0</v>
      </c>
      <c r="U340" s="138">
        <f t="shared" si="102"/>
        <v>0</v>
      </c>
      <c r="V340" s="55" t="str">
        <f>IF('3-定量盤查'!U343&lt;&gt;"",'3-定量盤查'!U343,"")</f>
        <v/>
      </c>
      <c r="W340" s="137" t="str">
        <f>IF(E340&lt;&gt;"",IF(J340&lt;&gt;"",IF('3-定量盤查'!Z343&lt;&gt;"",'3-定量盤查'!Z343,0),""),"")</f>
        <v/>
      </c>
      <c r="X340" s="174"/>
      <c r="Y340" s="174"/>
      <c r="Z340" s="174"/>
      <c r="AA340" s="135">
        <f t="shared" si="103"/>
        <v>0</v>
      </c>
      <c r="AB340" s="139">
        <f t="shared" si="104"/>
        <v>0</v>
      </c>
      <c r="AC340" s="138" t="str">
        <f t="shared" si="110"/>
        <v/>
      </c>
      <c r="AD340" s="138" t="str">
        <f t="shared" si="111"/>
        <v/>
      </c>
      <c r="AE340" s="144" t="str">
        <f t="shared" si="108"/>
        <v/>
      </c>
      <c r="AF340" s="144" t="str">
        <f t="shared" si="109"/>
        <v/>
      </c>
      <c r="AG340" s="144" t="str">
        <f t="shared" si="105"/>
        <v/>
      </c>
      <c r="AH340" s="144" t="str">
        <f t="shared" si="106"/>
        <v/>
      </c>
      <c r="AI340" s="144" t="str">
        <f t="shared" si="107"/>
        <v/>
      </c>
    </row>
    <row r="341" spans="2:35" customFormat="1">
      <c r="B341" s="53" t="str">
        <f>IF('2-定性盤查'!A340&lt;&gt;"",'2-定性盤查'!A340,"")</f>
        <v/>
      </c>
      <c r="C341" s="53" t="str">
        <f>IF('2-定性盤查'!C340&lt;&gt;"",'2-定性盤查'!C340,"")</f>
        <v/>
      </c>
      <c r="D341" s="53" t="str">
        <f>IF('2-定性盤查'!D340&lt;&gt;"",'2-定性盤查'!D340,"")</f>
        <v/>
      </c>
      <c r="E341" s="174"/>
      <c r="F341" s="174"/>
      <c r="G341" s="174"/>
      <c r="H341" s="55" t="str">
        <f>IF('3-定量盤查'!I344&lt;&gt;"",'3-定量盤查'!I344,"")</f>
        <v/>
      </c>
      <c r="I341" s="134" t="str">
        <f>'3-定量盤查'!N345</f>
        <v/>
      </c>
      <c r="J341" s="174"/>
      <c r="K341" s="174"/>
      <c r="L341" s="174"/>
      <c r="M341" s="135">
        <f t="shared" si="99"/>
        <v>0</v>
      </c>
      <c r="N341" s="136">
        <f t="shared" si="100"/>
        <v>0</v>
      </c>
      <c r="O341" s="55" t="str">
        <f>IF('3-定量盤查'!O344&lt;&gt;"",'3-定量盤查'!O344,"")</f>
        <v/>
      </c>
      <c r="P341" s="137" t="str">
        <f>IF(E341&lt;&gt;"",IF(J341&lt;&gt;"",IF('3-定量盤查'!T344&lt;&gt;"",'3-定量盤查'!T344,0),""),"")</f>
        <v/>
      </c>
      <c r="Q341" s="174"/>
      <c r="R341" s="174"/>
      <c r="S341" s="174"/>
      <c r="T341" s="135">
        <f t="shared" si="101"/>
        <v>0</v>
      </c>
      <c r="U341" s="138">
        <f t="shared" si="102"/>
        <v>0</v>
      </c>
      <c r="V341" s="55" t="str">
        <f>IF('3-定量盤查'!U344&lt;&gt;"",'3-定量盤查'!U344,"")</f>
        <v/>
      </c>
      <c r="W341" s="137" t="str">
        <f>IF(E341&lt;&gt;"",IF(J341&lt;&gt;"",IF('3-定量盤查'!Z344&lt;&gt;"",'3-定量盤查'!Z344,0),""),"")</f>
        <v/>
      </c>
      <c r="X341" s="174"/>
      <c r="Y341" s="174"/>
      <c r="Z341" s="174"/>
      <c r="AA341" s="135">
        <f t="shared" si="103"/>
        <v>0</v>
      </c>
      <c r="AB341" s="139">
        <f t="shared" si="104"/>
        <v>0</v>
      </c>
      <c r="AC341" s="138" t="str">
        <f t="shared" si="110"/>
        <v/>
      </c>
      <c r="AD341" s="138" t="str">
        <f t="shared" si="111"/>
        <v/>
      </c>
      <c r="AE341" s="144" t="str">
        <f t="shared" si="108"/>
        <v/>
      </c>
      <c r="AF341" s="144" t="str">
        <f t="shared" si="109"/>
        <v/>
      </c>
      <c r="AG341" s="144" t="str">
        <f t="shared" si="105"/>
        <v/>
      </c>
      <c r="AH341" s="144" t="str">
        <f t="shared" si="106"/>
        <v/>
      </c>
      <c r="AI341" s="144" t="str">
        <f t="shared" si="107"/>
        <v/>
      </c>
    </row>
    <row r="342" spans="2:35" customFormat="1">
      <c r="B342" s="53" t="str">
        <f>IF('2-定性盤查'!A341&lt;&gt;"",'2-定性盤查'!A341,"")</f>
        <v/>
      </c>
      <c r="C342" s="53" t="str">
        <f>IF('2-定性盤查'!C341&lt;&gt;"",'2-定性盤查'!C341,"")</f>
        <v/>
      </c>
      <c r="D342" s="53" t="str">
        <f>IF('2-定性盤查'!D341&lt;&gt;"",'2-定性盤查'!D341,"")</f>
        <v/>
      </c>
      <c r="E342" s="174"/>
      <c r="F342" s="174"/>
      <c r="G342" s="174"/>
      <c r="H342" s="55" t="str">
        <f>IF('3-定量盤查'!I345&lt;&gt;"",'3-定量盤查'!I345,"")</f>
        <v/>
      </c>
      <c r="I342" s="134" t="str">
        <f>'3-定量盤查'!N346</f>
        <v/>
      </c>
      <c r="J342" s="174"/>
      <c r="K342" s="174"/>
      <c r="L342" s="174"/>
      <c r="M342" s="135">
        <f t="shared" si="99"/>
        <v>0</v>
      </c>
      <c r="N342" s="136">
        <f t="shared" si="100"/>
        <v>0</v>
      </c>
      <c r="O342" s="55" t="str">
        <f>IF('3-定量盤查'!O345&lt;&gt;"",'3-定量盤查'!O345,"")</f>
        <v/>
      </c>
      <c r="P342" s="137" t="str">
        <f>IF(E342&lt;&gt;"",IF(J342&lt;&gt;"",IF('3-定量盤查'!T345&lt;&gt;"",'3-定量盤查'!T345,0),""),"")</f>
        <v/>
      </c>
      <c r="Q342" s="174"/>
      <c r="R342" s="174"/>
      <c r="S342" s="174"/>
      <c r="T342" s="135">
        <f t="shared" si="101"/>
        <v>0</v>
      </c>
      <c r="U342" s="138">
        <f t="shared" si="102"/>
        <v>0</v>
      </c>
      <c r="V342" s="55" t="str">
        <f>IF('3-定量盤查'!U345&lt;&gt;"",'3-定量盤查'!U345,"")</f>
        <v/>
      </c>
      <c r="W342" s="137" t="str">
        <f>IF(E342&lt;&gt;"",IF(J342&lt;&gt;"",IF('3-定量盤查'!Z345&lt;&gt;"",'3-定量盤查'!Z345,0),""),"")</f>
        <v/>
      </c>
      <c r="X342" s="174"/>
      <c r="Y342" s="174"/>
      <c r="Z342" s="174"/>
      <c r="AA342" s="135">
        <f t="shared" si="103"/>
        <v>0</v>
      </c>
      <c r="AB342" s="139">
        <f t="shared" si="104"/>
        <v>0</v>
      </c>
      <c r="AC342" s="138" t="str">
        <f t="shared" si="110"/>
        <v/>
      </c>
      <c r="AD342" s="138" t="str">
        <f t="shared" si="111"/>
        <v/>
      </c>
      <c r="AE342" s="144" t="str">
        <f t="shared" si="108"/>
        <v/>
      </c>
      <c r="AF342" s="144" t="str">
        <f t="shared" si="109"/>
        <v/>
      </c>
      <c r="AG342" s="144" t="str">
        <f t="shared" si="105"/>
        <v/>
      </c>
      <c r="AH342" s="144" t="str">
        <f t="shared" si="106"/>
        <v/>
      </c>
      <c r="AI342" s="144" t="str">
        <f t="shared" si="107"/>
        <v/>
      </c>
    </row>
    <row r="343" spans="2:35" customFormat="1">
      <c r="B343" s="53" t="str">
        <f>IF('2-定性盤查'!A342&lt;&gt;"",'2-定性盤查'!A342,"")</f>
        <v/>
      </c>
      <c r="C343" s="53" t="str">
        <f>IF('2-定性盤查'!C342&lt;&gt;"",'2-定性盤查'!C342,"")</f>
        <v/>
      </c>
      <c r="D343" s="53" t="str">
        <f>IF('2-定性盤查'!D342&lt;&gt;"",'2-定性盤查'!D342,"")</f>
        <v/>
      </c>
      <c r="E343" s="174"/>
      <c r="F343" s="174"/>
      <c r="G343" s="174"/>
      <c r="H343" s="55" t="str">
        <f>IF('3-定量盤查'!I346&lt;&gt;"",'3-定量盤查'!I346,"")</f>
        <v/>
      </c>
      <c r="I343" s="134" t="str">
        <f>'3-定量盤查'!N347</f>
        <v/>
      </c>
      <c r="J343" s="174"/>
      <c r="K343" s="174"/>
      <c r="L343" s="174"/>
      <c r="M343" s="135">
        <f t="shared" si="99"/>
        <v>0</v>
      </c>
      <c r="N343" s="136">
        <f t="shared" si="100"/>
        <v>0</v>
      </c>
      <c r="O343" s="55" t="str">
        <f>IF('3-定量盤查'!O346&lt;&gt;"",'3-定量盤查'!O346,"")</f>
        <v/>
      </c>
      <c r="P343" s="137" t="str">
        <f>IF(E343&lt;&gt;"",IF(J343&lt;&gt;"",IF('3-定量盤查'!T346&lt;&gt;"",'3-定量盤查'!T346,0),""),"")</f>
        <v/>
      </c>
      <c r="Q343" s="174"/>
      <c r="R343" s="174"/>
      <c r="S343" s="174"/>
      <c r="T343" s="135">
        <f t="shared" si="101"/>
        <v>0</v>
      </c>
      <c r="U343" s="138">
        <f t="shared" si="102"/>
        <v>0</v>
      </c>
      <c r="V343" s="55" t="str">
        <f>IF('3-定量盤查'!U346&lt;&gt;"",'3-定量盤查'!U346,"")</f>
        <v/>
      </c>
      <c r="W343" s="137" t="str">
        <f>IF(E343&lt;&gt;"",IF(J343&lt;&gt;"",IF('3-定量盤查'!Z346&lt;&gt;"",'3-定量盤查'!Z346,0),""),"")</f>
        <v/>
      </c>
      <c r="X343" s="174"/>
      <c r="Y343" s="174"/>
      <c r="Z343" s="174"/>
      <c r="AA343" s="135">
        <f t="shared" si="103"/>
        <v>0</v>
      </c>
      <c r="AB343" s="139">
        <f t="shared" si="104"/>
        <v>0</v>
      </c>
      <c r="AC343" s="138" t="str">
        <f t="shared" si="110"/>
        <v/>
      </c>
      <c r="AD343" s="138" t="str">
        <f t="shared" si="111"/>
        <v/>
      </c>
      <c r="AE343" s="144" t="str">
        <f t="shared" si="108"/>
        <v/>
      </c>
      <c r="AF343" s="144" t="str">
        <f t="shared" si="109"/>
        <v/>
      </c>
      <c r="AG343" s="144" t="str">
        <f t="shared" si="105"/>
        <v/>
      </c>
      <c r="AH343" s="144" t="str">
        <f t="shared" si="106"/>
        <v/>
      </c>
      <c r="AI343" s="144" t="str">
        <f t="shared" si="107"/>
        <v/>
      </c>
    </row>
    <row r="344" spans="2:35" customFormat="1">
      <c r="B344" s="53" t="str">
        <f>IF('2-定性盤查'!A343&lt;&gt;"",'2-定性盤查'!A343,"")</f>
        <v/>
      </c>
      <c r="C344" s="53" t="str">
        <f>IF('2-定性盤查'!C343&lt;&gt;"",'2-定性盤查'!C343,"")</f>
        <v/>
      </c>
      <c r="D344" s="53" t="str">
        <f>IF('2-定性盤查'!D343&lt;&gt;"",'2-定性盤查'!D343,"")</f>
        <v/>
      </c>
      <c r="E344" s="174"/>
      <c r="F344" s="174"/>
      <c r="G344" s="174"/>
      <c r="H344" s="55" t="str">
        <f>IF('3-定量盤查'!I347&lt;&gt;"",'3-定量盤查'!I347,"")</f>
        <v/>
      </c>
      <c r="I344" s="134" t="str">
        <f>'3-定量盤查'!N348</f>
        <v/>
      </c>
      <c r="J344" s="174"/>
      <c r="K344" s="174"/>
      <c r="L344" s="174"/>
      <c r="M344" s="135">
        <f t="shared" si="99"/>
        <v>0</v>
      </c>
      <c r="N344" s="136">
        <f t="shared" si="100"/>
        <v>0</v>
      </c>
      <c r="O344" s="55" t="str">
        <f>IF('3-定量盤查'!O347&lt;&gt;"",'3-定量盤查'!O347,"")</f>
        <v/>
      </c>
      <c r="P344" s="137" t="str">
        <f>IF(E344&lt;&gt;"",IF(J344&lt;&gt;"",IF('3-定量盤查'!T347&lt;&gt;"",'3-定量盤查'!T347,0),""),"")</f>
        <v/>
      </c>
      <c r="Q344" s="174"/>
      <c r="R344" s="174"/>
      <c r="S344" s="174"/>
      <c r="T344" s="135">
        <f t="shared" si="101"/>
        <v>0</v>
      </c>
      <c r="U344" s="138">
        <f t="shared" si="102"/>
        <v>0</v>
      </c>
      <c r="V344" s="55" t="str">
        <f>IF('3-定量盤查'!U347&lt;&gt;"",'3-定量盤查'!U347,"")</f>
        <v/>
      </c>
      <c r="W344" s="137" t="str">
        <f>IF(E344&lt;&gt;"",IF(J344&lt;&gt;"",IF('3-定量盤查'!Z347&lt;&gt;"",'3-定量盤查'!Z347,0),""),"")</f>
        <v/>
      </c>
      <c r="X344" s="174"/>
      <c r="Y344" s="174"/>
      <c r="Z344" s="174"/>
      <c r="AA344" s="135">
        <f t="shared" si="103"/>
        <v>0</v>
      </c>
      <c r="AB344" s="139">
        <f t="shared" si="104"/>
        <v>0</v>
      </c>
      <c r="AC344" s="138" t="str">
        <f t="shared" si="110"/>
        <v/>
      </c>
      <c r="AD344" s="138" t="str">
        <f t="shared" si="111"/>
        <v/>
      </c>
      <c r="AE344" s="144" t="str">
        <f t="shared" si="108"/>
        <v/>
      </c>
      <c r="AF344" s="144" t="str">
        <f t="shared" si="109"/>
        <v/>
      </c>
      <c r="AG344" s="144" t="str">
        <f t="shared" si="105"/>
        <v/>
      </c>
      <c r="AH344" s="144" t="str">
        <f t="shared" si="106"/>
        <v/>
      </c>
      <c r="AI344" s="144" t="str">
        <f t="shared" si="107"/>
        <v/>
      </c>
    </row>
    <row r="345" spans="2:35" customFormat="1">
      <c r="B345" s="53" t="str">
        <f>IF('2-定性盤查'!A344&lt;&gt;"",'2-定性盤查'!A344,"")</f>
        <v/>
      </c>
      <c r="C345" s="53" t="str">
        <f>IF('2-定性盤查'!C344&lt;&gt;"",'2-定性盤查'!C344,"")</f>
        <v/>
      </c>
      <c r="D345" s="53" t="str">
        <f>IF('2-定性盤查'!D344&lt;&gt;"",'2-定性盤查'!D344,"")</f>
        <v/>
      </c>
      <c r="E345" s="174"/>
      <c r="F345" s="174"/>
      <c r="G345" s="174"/>
      <c r="H345" s="55" t="str">
        <f>IF('3-定量盤查'!I348&lt;&gt;"",'3-定量盤查'!I348,"")</f>
        <v/>
      </c>
      <c r="I345" s="134" t="str">
        <f>'3-定量盤查'!N349</f>
        <v/>
      </c>
      <c r="J345" s="174"/>
      <c r="K345" s="174"/>
      <c r="L345" s="174"/>
      <c r="M345" s="135">
        <f t="shared" si="99"/>
        <v>0</v>
      </c>
      <c r="N345" s="136">
        <f t="shared" si="100"/>
        <v>0</v>
      </c>
      <c r="O345" s="55" t="str">
        <f>IF('3-定量盤查'!O348&lt;&gt;"",'3-定量盤查'!O348,"")</f>
        <v/>
      </c>
      <c r="P345" s="137" t="str">
        <f>IF(E345&lt;&gt;"",IF(J345&lt;&gt;"",IF('3-定量盤查'!T348&lt;&gt;"",'3-定量盤查'!T348,0),""),"")</f>
        <v/>
      </c>
      <c r="Q345" s="174"/>
      <c r="R345" s="174"/>
      <c r="S345" s="174"/>
      <c r="T345" s="135">
        <f t="shared" si="101"/>
        <v>0</v>
      </c>
      <c r="U345" s="138">
        <f t="shared" si="102"/>
        <v>0</v>
      </c>
      <c r="V345" s="55" t="str">
        <f>IF('3-定量盤查'!U348&lt;&gt;"",'3-定量盤查'!U348,"")</f>
        <v/>
      </c>
      <c r="W345" s="137" t="str">
        <f>IF(E345&lt;&gt;"",IF(J345&lt;&gt;"",IF('3-定量盤查'!Z348&lt;&gt;"",'3-定量盤查'!Z348,0),""),"")</f>
        <v/>
      </c>
      <c r="X345" s="174"/>
      <c r="Y345" s="174"/>
      <c r="Z345" s="174"/>
      <c r="AA345" s="135">
        <f t="shared" si="103"/>
        <v>0</v>
      </c>
      <c r="AB345" s="139">
        <f t="shared" si="104"/>
        <v>0</v>
      </c>
      <c r="AC345" s="138" t="str">
        <f t="shared" si="110"/>
        <v/>
      </c>
      <c r="AD345" s="138" t="str">
        <f t="shared" si="111"/>
        <v/>
      </c>
      <c r="AE345" s="144" t="str">
        <f t="shared" si="108"/>
        <v/>
      </c>
      <c r="AF345" s="144" t="str">
        <f t="shared" si="109"/>
        <v/>
      </c>
      <c r="AG345" s="144" t="str">
        <f t="shared" si="105"/>
        <v/>
      </c>
      <c r="AH345" s="144" t="str">
        <f t="shared" si="106"/>
        <v/>
      </c>
      <c r="AI345" s="144" t="str">
        <f t="shared" si="107"/>
        <v/>
      </c>
    </row>
    <row r="346" spans="2:35" customFormat="1">
      <c r="B346" s="53" t="str">
        <f>IF('2-定性盤查'!A345&lt;&gt;"",'2-定性盤查'!A345,"")</f>
        <v/>
      </c>
      <c r="C346" s="53" t="str">
        <f>IF('2-定性盤查'!C345&lt;&gt;"",'2-定性盤查'!C345,"")</f>
        <v/>
      </c>
      <c r="D346" s="53" t="str">
        <f>IF('2-定性盤查'!D345&lt;&gt;"",'2-定性盤查'!D345,"")</f>
        <v/>
      </c>
      <c r="E346" s="174"/>
      <c r="F346" s="174"/>
      <c r="G346" s="174"/>
      <c r="H346" s="55" t="str">
        <f>IF('3-定量盤查'!I349&lt;&gt;"",'3-定量盤查'!I349,"")</f>
        <v/>
      </c>
      <c r="I346" s="134" t="str">
        <f>'3-定量盤查'!N350</f>
        <v/>
      </c>
      <c r="J346" s="174"/>
      <c r="K346" s="174"/>
      <c r="L346" s="174"/>
      <c r="M346" s="135">
        <f t="shared" si="99"/>
        <v>0</v>
      </c>
      <c r="N346" s="136">
        <f t="shared" si="100"/>
        <v>0</v>
      </c>
      <c r="O346" s="55" t="str">
        <f>IF('3-定量盤查'!O349&lt;&gt;"",'3-定量盤查'!O349,"")</f>
        <v/>
      </c>
      <c r="P346" s="137" t="str">
        <f>IF(E346&lt;&gt;"",IF(J346&lt;&gt;"",IF('3-定量盤查'!T349&lt;&gt;"",'3-定量盤查'!T349,0),""),"")</f>
        <v/>
      </c>
      <c r="Q346" s="174"/>
      <c r="R346" s="174"/>
      <c r="S346" s="174"/>
      <c r="T346" s="135">
        <f t="shared" si="101"/>
        <v>0</v>
      </c>
      <c r="U346" s="138">
        <f t="shared" si="102"/>
        <v>0</v>
      </c>
      <c r="V346" s="55" t="str">
        <f>IF('3-定量盤查'!U349&lt;&gt;"",'3-定量盤查'!U349,"")</f>
        <v/>
      </c>
      <c r="W346" s="137" t="str">
        <f>IF(E346&lt;&gt;"",IF(J346&lt;&gt;"",IF('3-定量盤查'!Z349&lt;&gt;"",'3-定量盤查'!Z349,0),""),"")</f>
        <v/>
      </c>
      <c r="X346" s="174"/>
      <c r="Y346" s="174"/>
      <c r="Z346" s="174"/>
      <c r="AA346" s="135">
        <f t="shared" si="103"/>
        <v>0</v>
      </c>
      <c r="AB346" s="139">
        <f t="shared" si="104"/>
        <v>0</v>
      </c>
      <c r="AC346" s="138" t="str">
        <f t="shared" si="110"/>
        <v/>
      </c>
      <c r="AD346" s="138" t="str">
        <f t="shared" si="111"/>
        <v/>
      </c>
      <c r="AE346" s="144" t="str">
        <f t="shared" si="108"/>
        <v/>
      </c>
      <c r="AF346" s="144" t="str">
        <f t="shared" si="109"/>
        <v/>
      </c>
      <c r="AG346" s="144" t="str">
        <f t="shared" si="105"/>
        <v/>
      </c>
      <c r="AH346" s="144" t="str">
        <f t="shared" si="106"/>
        <v/>
      </c>
      <c r="AI346" s="144" t="str">
        <f t="shared" si="107"/>
        <v/>
      </c>
    </row>
    <row r="347" spans="2:35" customFormat="1">
      <c r="B347" s="53" t="str">
        <f>IF('2-定性盤查'!A346&lt;&gt;"",'2-定性盤查'!A346,"")</f>
        <v/>
      </c>
      <c r="C347" s="53" t="str">
        <f>IF('2-定性盤查'!C346&lt;&gt;"",'2-定性盤查'!C346,"")</f>
        <v/>
      </c>
      <c r="D347" s="53" t="str">
        <f>IF('2-定性盤查'!D346&lt;&gt;"",'2-定性盤查'!D346,"")</f>
        <v/>
      </c>
      <c r="E347" s="174"/>
      <c r="F347" s="174"/>
      <c r="G347" s="174"/>
      <c r="H347" s="55" t="str">
        <f>IF('3-定量盤查'!I350&lt;&gt;"",'3-定量盤查'!I350,"")</f>
        <v/>
      </c>
      <c r="I347" s="134" t="str">
        <f>'3-定量盤查'!N351</f>
        <v/>
      </c>
      <c r="J347" s="174"/>
      <c r="K347" s="174"/>
      <c r="L347" s="174"/>
      <c r="M347" s="135">
        <f t="shared" si="99"/>
        <v>0</v>
      </c>
      <c r="N347" s="136">
        <f t="shared" si="100"/>
        <v>0</v>
      </c>
      <c r="O347" s="55" t="str">
        <f>IF('3-定量盤查'!O350&lt;&gt;"",'3-定量盤查'!O350,"")</f>
        <v/>
      </c>
      <c r="P347" s="137" t="str">
        <f>IF(E347&lt;&gt;"",IF(J347&lt;&gt;"",IF('3-定量盤查'!T350&lt;&gt;"",'3-定量盤查'!T350,0),""),"")</f>
        <v/>
      </c>
      <c r="Q347" s="174"/>
      <c r="R347" s="174"/>
      <c r="S347" s="174"/>
      <c r="T347" s="135">
        <f t="shared" si="101"/>
        <v>0</v>
      </c>
      <c r="U347" s="138">
        <f t="shared" si="102"/>
        <v>0</v>
      </c>
      <c r="V347" s="55" t="str">
        <f>IF('3-定量盤查'!U350&lt;&gt;"",'3-定量盤查'!U350,"")</f>
        <v/>
      </c>
      <c r="W347" s="137" t="str">
        <f>IF(E347&lt;&gt;"",IF(J347&lt;&gt;"",IF('3-定量盤查'!Z350&lt;&gt;"",'3-定量盤查'!Z350,0),""),"")</f>
        <v/>
      </c>
      <c r="X347" s="174"/>
      <c r="Y347" s="174"/>
      <c r="Z347" s="174"/>
      <c r="AA347" s="135">
        <f t="shared" si="103"/>
        <v>0</v>
      </c>
      <c r="AB347" s="139">
        <f t="shared" si="104"/>
        <v>0</v>
      </c>
      <c r="AC347" s="138" t="str">
        <f t="shared" si="110"/>
        <v/>
      </c>
      <c r="AD347" s="138" t="str">
        <f t="shared" si="111"/>
        <v/>
      </c>
      <c r="AE347" s="144" t="str">
        <f t="shared" si="108"/>
        <v/>
      </c>
      <c r="AF347" s="144" t="str">
        <f t="shared" si="109"/>
        <v/>
      </c>
      <c r="AG347" s="144" t="str">
        <f t="shared" si="105"/>
        <v/>
      </c>
      <c r="AH347" s="144" t="str">
        <f t="shared" si="106"/>
        <v/>
      </c>
      <c r="AI347" s="144" t="str">
        <f t="shared" si="107"/>
        <v/>
      </c>
    </row>
    <row r="348" spans="2:35" customFormat="1">
      <c r="B348" s="53" t="str">
        <f>IF('2-定性盤查'!A347&lt;&gt;"",'2-定性盤查'!A347,"")</f>
        <v/>
      </c>
      <c r="C348" s="53" t="str">
        <f>IF('2-定性盤查'!C347&lt;&gt;"",'2-定性盤查'!C347,"")</f>
        <v/>
      </c>
      <c r="D348" s="53" t="str">
        <f>IF('2-定性盤查'!D347&lt;&gt;"",'2-定性盤查'!D347,"")</f>
        <v/>
      </c>
      <c r="E348" s="174"/>
      <c r="F348" s="174"/>
      <c r="G348" s="174"/>
      <c r="H348" s="55" t="str">
        <f>IF('3-定量盤查'!I351&lt;&gt;"",'3-定量盤查'!I351,"")</f>
        <v/>
      </c>
      <c r="I348" s="134" t="str">
        <f>'3-定量盤查'!N352</f>
        <v/>
      </c>
      <c r="J348" s="174"/>
      <c r="K348" s="174"/>
      <c r="L348" s="174"/>
      <c r="M348" s="135">
        <f t="shared" si="99"/>
        <v>0</v>
      </c>
      <c r="N348" s="136">
        <f t="shared" si="100"/>
        <v>0</v>
      </c>
      <c r="O348" s="55" t="str">
        <f>IF('3-定量盤查'!O351&lt;&gt;"",'3-定量盤查'!O351,"")</f>
        <v/>
      </c>
      <c r="P348" s="137" t="str">
        <f>IF(E348&lt;&gt;"",IF(J348&lt;&gt;"",IF('3-定量盤查'!T351&lt;&gt;"",'3-定量盤查'!T351,0),""),"")</f>
        <v/>
      </c>
      <c r="Q348" s="174"/>
      <c r="R348" s="174"/>
      <c r="S348" s="174"/>
      <c r="T348" s="135">
        <f t="shared" si="101"/>
        <v>0</v>
      </c>
      <c r="U348" s="138">
        <f t="shared" si="102"/>
        <v>0</v>
      </c>
      <c r="V348" s="55" t="str">
        <f>IF('3-定量盤查'!U351&lt;&gt;"",'3-定量盤查'!U351,"")</f>
        <v/>
      </c>
      <c r="W348" s="137" t="str">
        <f>IF(E348&lt;&gt;"",IF(J348&lt;&gt;"",IF('3-定量盤查'!Z351&lt;&gt;"",'3-定量盤查'!Z351,0),""),"")</f>
        <v/>
      </c>
      <c r="X348" s="174"/>
      <c r="Y348" s="174"/>
      <c r="Z348" s="174"/>
      <c r="AA348" s="135">
        <f t="shared" si="103"/>
        <v>0</v>
      </c>
      <c r="AB348" s="139">
        <f t="shared" si="104"/>
        <v>0</v>
      </c>
      <c r="AC348" s="138" t="str">
        <f t="shared" si="110"/>
        <v/>
      </c>
      <c r="AD348" s="138" t="str">
        <f t="shared" si="111"/>
        <v/>
      </c>
      <c r="AE348" s="144" t="str">
        <f t="shared" si="108"/>
        <v/>
      </c>
      <c r="AF348" s="144" t="str">
        <f t="shared" si="109"/>
        <v/>
      </c>
      <c r="AG348" s="144" t="str">
        <f t="shared" si="105"/>
        <v/>
      </c>
      <c r="AH348" s="144" t="str">
        <f t="shared" si="106"/>
        <v/>
      </c>
      <c r="AI348" s="144" t="str">
        <f t="shared" si="107"/>
        <v/>
      </c>
    </row>
    <row r="349" spans="2:35" customFormat="1">
      <c r="B349" s="53" t="str">
        <f>IF('2-定性盤查'!A348&lt;&gt;"",'2-定性盤查'!A348,"")</f>
        <v/>
      </c>
      <c r="C349" s="53" t="str">
        <f>IF('2-定性盤查'!C348&lt;&gt;"",'2-定性盤查'!C348,"")</f>
        <v/>
      </c>
      <c r="D349" s="53" t="str">
        <f>IF('2-定性盤查'!D348&lt;&gt;"",'2-定性盤查'!D348,"")</f>
        <v/>
      </c>
      <c r="E349" s="174"/>
      <c r="F349" s="174"/>
      <c r="G349" s="174"/>
      <c r="H349" s="55" t="str">
        <f>IF('3-定量盤查'!I352&lt;&gt;"",'3-定量盤查'!I352,"")</f>
        <v/>
      </c>
      <c r="I349" s="134" t="str">
        <f>'3-定量盤查'!N353</f>
        <v/>
      </c>
      <c r="J349" s="174"/>
      <c r="K349" s="174"/>
      <c r="L349" s="174"/>
      <c r="M349" s="135">
        <f t="shared" si="99"/>
        <v>0</v>
      </c>
      <c r="N349" s="136">
        <f t="shared" si="100"/>
        <v>0</v>
      </c>
      <c r="O349" s="55" t="str">
        <f>IF('3-定量盤查'!O352&lt;&gt;"",'3-定量盤查'!O352,"")</f>
        <v/>
      </c>
      <c r="P349" s="137" t="str">
        <f>IF(E349&lt;&gt;"",IF(J349&lt;&gt;"",IF('3-定量盤查'!T352&lt;&gt;"",'3-定量盤查'!T352,0),""),"")</f>
        <v/>
      </c>
      <c r="Q349" s="174"/>
      <c r="R349" s="174"/>
      <c r="S349" s="174"/>
      <c r="T349" s="135">
        <f t="shared" si="101"/>
        <v>0</v>
      </c>
      <c r="U349" s="138">
        <f t="shared" si="102"/>
        <v>0</v>
      </c>
      <c r="V349" s="55" t="str">
        <f>IF('3-定量盤查'!U352&lt;&gt;"",'3-定量盤查'!U352,"")</f>
        <v/>
      </c>
      <c r="W349" s="137" t="str">
        <f>IF(E349&lt;&gt;"",IF(J349&lt;&gt;"",IF('3-定量盤查'!Z352&lt;&gt;"",'3-定量盤查'!Z352,0),""),"")</f>
        <v/>
      </c>
      <c r="X349" s="174"/>
      <c r="Y349" s="174"/>
      <c r="Z349" s="174"/>
      <c r="AA349" s="135">
        <f t="shared" si="103"/>
        <v>0</v>
      </c>
      <c r="AB349" s="139">
        <f t="shared" si="104"/>
        <v>0</v>
      </c>
      <c r="AC349" s="138" t="str">
        <f t="shared" si="110"/>
        <v/>
      </c>
      <c r="AD349" s="138" t="str">
        <f t="shared" si="111"/>
        <v/>
      </c>
      <c r="AE349" s="144" t="str">
        <f t="shared" si="108"/>
        <v/>
      </c>
      <c r="AF349" s="144" t="str">
        <f t="shared" si="109"/>
        <v/>
      </c>
      <c r="AG349" s="144" t="str">
        <f t="shared" si="105"/>
        <v/>
      </c>
      <c r="AH349" s="144" t="str">
        <f t="shared" si="106"/>
        <v/>
      </c>
      <c r="AI349" s="144" t="str">
        <f t="shared" si="107"/>
        <v/>
      </c>
    </row>
    <row r="350" spans="2:35" customFormat="1">
      <c r="B350" s="53" t="str">
        <f>IF('2-定性盤查'!A349&lt;&gt;"",'2-定性盤查'!A349,"")</f>
        <v/>
      </c>
      <c r="C350" s="53" t="str">
        <f>IF('2-定性盤查'!C349&lt;&gt;"",'2-定性盤查'!C349,"")</f>
        <v/>
      </c>
      <c r="D350" s="53" t="str">
        <f>IF('2-定性盤查'!D349&lt;&gt;"",'2-定性盤查'!D349,"")</f>
        <v/>
      </c>
      <c r="E350" s="174"/>
      <c r="F350" s="174"/>
      <c r="G350" s="174"/>
      <c r="H350" s="55" t="str">
        <f>IF('3-定量盤查'!I353&lt;&gt;"",'3-定量盤查'!I353,"")</f>
        <v/>
      </c>
      <c r="I350" s="134" t="str">
        <f>'3-定量盤查'!N354</f>
        <v/>
      </c>
      <c r="J350" s="174"/>
      <c r="K350" s="174"/>
      <c r="L350" s="174"/>
      <c r="M350" s="135">
        <f t="shared" si="99"/>
        <v>0</v>
      </c>
      <c r="N350" s="136">
        <f t="shared" si="100"/>
        <v>0</v>
      </c>
      <c r="O350" s="55" t="str">
        <f>IF('3-定量盤查'!O353&lt;&gt;"",'3-定量盤查'!O353,"")</f>
        <v/>
      </c>
      <c r="P350" s="137" t="str">
        <f>IF(E350&lt;&gt;"",IF(J350&lt;&gt;"",IF('3-定量盤查'!T353&lt;&gt;"",'3-定量盤查'!T353,0),""),"")</f>
        <v/>
      </c>
      <c r="Q350" s="174"/>
      <c r="R350" s="174"/>
      <c r="S350" s="174"/>
      <c r="T350" s="135">
        <f t="shared" si="101"/>
        <v>0</v>
      </c>
      <c r="U350" s="138">
        <f t="shared" si="102"/>
        <v>0</v>
      </c>
      <c r="V350" s="55" t="str">
        <f>IF('3-定量盤查'!U353&lt;&gt;"",'3-定量盤查'!U353,"")</f>
        <v/>
      </c>
      <c r="W350" s="137" t="str">
        <f>IF(E350&lt;&gt;"",IF(J350&lt;&gt;"",IF('3-定量盤查'!Z353&lt;&gt;"",'3-定量盤查'!Z353,0),""),"")</f>
        <v/>
      </c>
      <c r="X350" s="174"/>
      <c r="Y350" s="174"/>
      <c r="Z350" s="174"/>
      <c r="AA350" s="135">
        <f t="shared" si="103"/>
        <v>0</v>
      </c>
      <c r="AB350" s="139">
        <f t="shared" si="104"/>
        <v>0</v>
      </c>
      <c r="AC350" s="138" t="str">
        <f t="shared" si="110"/>
        <v/>
      </c>
      <c r="AD350" s="138" t="str">
        <f t="shared" si="111"/>
        <v/>
      </c>
      <c r="AE350" s="144" t="str">
        <f t="shared" si="108"/>
        <v/>
      </c>
      <c r="AF350" s="144" t="str">
        <f t="shared" si="109"/>
        <v/>
      </c>
      <c r="AG350" s="144" t="str">
        <f t="shared" si="105"/>
        <v/>
      </c>
      <c r="AH350" s="144" t="str">
        <f t="shared" si="106"/>
        <v/>
      </c>
      <c r="AI350" s="144" t="str">
        <f t="shared" si="107"/>
        <v/>
      </c>
    </row>
    <row r="351" spans="2:35" customFormat="1">
      <c r="B351" s="53" t="str">
        <f>IF('2-定性盤查'!A350&lt;&gt;"",'2-定性盤查'!A350,"")</f>
        <v/>
      </c>
      <c r="C351" s="53" t="str">
        <f>IF('2-定性盤查'!C350&lt;&gt;"",'2-定性盤查'!C350,"")</f>
        <v/>
      </c>
      <c r="D351" s="53" t="str">
        <f>IF('2-定性盤查'!D350&lt;&gt;"",'2-定性盤查'!D350,"")</f>
        <v/>
      </c>
      <c r="E351" s="174"/>
      <c r="F351" s="174"/>
      <c r="G351" s="174"/>
      <c r="H351" s="55" t="str">
        <f>IF('3-定量盤查'!I354&lt;&gt;"",'3-定量盤查'!I354,"")</f>
        <v/>
      </c>
      <c r="I351" s="134" t="str">
        <f>'3-定量盤查'!N355</f>
        <v/>
      </c>
      <c r="J351" s="174"/>
      <c r="K351" s="174"/>
      <c r="L351" s="174"/>
      <c r="M351" s="135">
        <f t="shared" si="99"/>
        <v>0</v>
      </c>
      <c r="N351" s="136">
        <f t="shared" si="100"/>
        <v>0</v>
      </c>
      <c r="O351" s="55" t="str">
        <f>IF('3-定量盤查'!O354&lt;&gt;"",'3-定量盤查'!O354,"")</f>
        <v/>
      </c>
      <c r="P351" s="137" t="str">
        <f>IF(E351&lt;&gt;"",IF(J351&lt;&gt;"",IF('3-定量盤查'!T354&lt;&gt;"",'3-定量盤查'!T354,0),""),"")</f>
        <v/>
      </c>
      <c r="Q351" s="174"/>
      <c r="R351" s="174"/>
      <c r="S351" s="174"/>
      <c r="T351" s="135">
        <f t="shared" si="101"/>
        <v>0</v>
      </c>
      <c r="U351" s="138">
        <f t="shared" si="102"/>
        <v>0</v>
      </c>
      <c r="V351" s="55" t="str">
        <f>IF('3-定量盤查'!U354&lt;&gt;"",'3-定量盤查'!U354,"")</f>
        <v/>
      </c>
      <c r="W351" s="137" t="str">
        <f>IF(E351&lt;&gt;"",IF(J351&lt;&gt;"",IF('3-定量盤查'!Z354&lt;&gt;"",'3-定量盤查'!Z354,0),""),"")</f>
        <v/>
      </c>
      <c r="X351" s="174"/>
      <c r="Y351" s="174"/>
      <c r="Z351" s="174"/>
      <c r="AA351" s="135">
        <f t="shared" si="103"/>
        <v>0</v>
      </c>
      <c r="AB351" s="139">
        <f t="shared" si="104"/>
        <v>0</v>
      </c>
      <c r="AC351" s="138" t="str">
        <f t="shared" si="110"/>
        <v/>
      </c>
      <c r="AD351" s="138" t="str">
        <f t="shared" si="111"/>
        <v/>
      </c>
      <c r="AE351" s="144" t="str">
        <f t="shared" si="108"/>
        <v/>
      </c>
      <c r="AF351" s="144" t="str">
        <f t="shared" si="109"/>
        <v/>
      </c>
      <c r="AG351" s="144" t="str">
        <f t="shared" si="105"/>
        <v/>
      </c>
      <c r="AH351" s="144" t="str">
        <f t="shared" si="106"/>
        <v/>
      </c>
      <c r="AI351" s="144" t="str">
        <f t="shared" si="107"/>
        <v/>
      </c>
    </row>
    <row r="352" spans="2:35" customFormat="1">
      <c r="B352" s="53" t="str">
        <f>IF('2-定性盤查'!A351&lt;&gt;"",'2-定性盤查'!A351,"")</f>
        <v/>
      </c>
      <c r="C352" s="53" t="str">
        <f>IF('2-定性盤查'!C351&lt;&gt;"",'2-定性盤查'!C351,"")</f>
        <v/>
      </c>
      <c r="D352" s="53" t="str">
        <f>IF('2-定性盤查'!D351&lt;&gt;"",'2-定性盤查'!D351,"")</f>
        <v/>
      </c>
      <c r="E352" s="174"/>
      <c r="F352" s="174"/>
      <c r="G352" s="174"/>
      <c r="H352" s="55" t="str">
        <f>IF('3-定量盤查'!I355&lt;&gt;"",'3-定量盤查'!I355,"")</f>
        <v/>
      </c>
      <c r="I352" s="134" t="str">
        <f>'3-定量盤查'!N356</f>
        <v/>
      </c>
      <c r="J352" s="174"/>
      <c r="K352" s="174"/>
      <c r="L352" s="174"/>
      <c r="M352" s="135">
        <f t="shared" si="99"/>
        <v>0</v>
      </c>
      <c r="N352" s="136">
        <f t="shared" si="100"/>
        <v>0</v>
      </c>
      <c r="O352" s="55" t="str">
        <f>IF('3-定量盤查'!O355&lt;&gt;"",'3-定量盤查'!O355,"")</f>
        <v/>
      </c>
      <c r="P352" s="137" t="str">
        <f>IF(E352&lt;&gt;"",IF(J352&lt;&gt;"",IF('3-定量盤查'!T355&lt;&gt;"",'3-定量盤查'!T355,0),""),"")</f>
        <v/>
      </c>
      <c r="Q352" s="174"/>
      <c r="R352" s="174"/>
      <c r="S352" s="174"/>
      <c r="T352" s="135">
        <f t="shared" si="101"/>
        <v>0</v>
      </c>
      <c r="U352" s="138">
        <f t="shared" si="102"/>
        <v>0</v>
      </c>
      <c r="V352" s="55" t="str">
        <f>IF('3-定量盤查'!U355&lt;&gt;"",'3-定量盤查'!U355,"")</f>
        <v/>
      </c>
      <c r="W352" s="137" t="str">
        <f>IF(E352&lt;&gt;"",IF(J352&lt;&gt;"",IF('3-定量盤查'!Z355&lt;&gt;"",'3-定量盤查'!Z355,0),""),"")</f>
        <v/>
      </c>
      <c r="X352" s="174"/>
      <c r="Y352" s="174"/>
      <c r="Z352" s="174"/>
      <c r="AA352" s="135">
        <f t="shared" si="103"/>
        <v>0</v>
      </c>
      <c r="AB352" s="139">
        <f t="shared" si="104"/>
        <v>0</v>
      </c>
      <c r="AC352" s="138" t="str">
        <f t="shared" si="110"/>
        <v/>
      </c>
      <c r="AD352" s="138" t="str">
        <f t="shared" si="111"/>
        <v/>
      </c>
      <c r="AE352" s="144" t="str">
        <f t="shared" si="108"/>
        <v/>
      </c>
      <c r="AF352" s="144" t="str">
        <f t="shared" si="109"/>
        <v/>
      </c>
      <c r="AG352" s="144" t="str">
        <f t="shared" si="105"/>
        <v/>
      </c>
      <c r="AH352" s="144" t="str">
        <f t="shared" si="106"/>
        <v/>
      </c>
      <c r="AI352" s="144" t="str">
        <f t="shared" si="107"/>
        <v/>
      </c>
    </row>
    <row r="353" spans="2:35" customFormat="1">
      <c r="B353" s="53" t="str">
        <f>IF('2-定性盤查'!A352&lt;&gt;"",'2-定性盤查'!A352,"")</f>
        <v/>
      </c>
      <c r="C353" s="53" t="str">
        <f>IF('2-定性盤查'!C352&lt;&gt;"",'2-定性盤查'!C352,"")</f>
        <v/>
      </c>
      <c r="D353" s="53" t="str">
        <f>IF('2-定性盤查'!D352&lt;&gt;"",'2-定性盤查'!D352,"")</f>
        <v/>
      </c>
      <c r="E353" s="174"/>
      <c r="F353" s="174"/>
      <c r="G353" s="174"/>
      <c r="H353" s="55" t="str">
        <f>IF('3-定量盤查'!I356&lt;&gt;"",'3-定量盤查'!I356,"")</f>
        <v/>
      </c>
      <c r="I353" s="134" t="str">
        <f>'3-定量盤查'!N357</f>
        <v/>
      </c>
      <c r="J353" s="174"/>
      <c r="K353" s="174"/>
      <c r="L353" s="174"/>
      <c r="M353" s="135">
        <f t="shared" si="99"/>
        <v>0</v>
      </c>
      <c r="N353" s="136">
        <f t="shared" si="100"/>
        <v>0</v>
      </c>
      <c r="O353" s="55" t="str">
        <f>IF('3-定量盤查'!O356&lt;&gt;"",'3-定量盤查'!O356,"")</f>
        <v/>
      </c>
      <c r="P353" s="137" t="str">
        <f>IF(E353&lt;&gt;"",IF(J353&lt;&gt;"",IF('3-定量盤查'!T356&lt;&gt;"",'3-定量盤查'!T356,0),""),"")</f>
        <v/>
      </c>
      <c r="Q353" s="174"/>
      <c r="R353" s="174"/>
      <c r="S353" s="174"/>
      <c r="T353" s="135">
        <f t="shared" si="101"/>
        <v>0</v>
      </c>
      <c r="U353" s="138">
        <f t="shared" si="102"/>
        <v>0</v>
      </c>
      <c r="V353" s="55" t="str">
        <f>IF('3-定量盤查'!U356&lt;&gt;"",'3-定量盤查'!U356,"")</f>
        <v/>
      </c>
      <c r="W353" s="137" t="str">
        <f>IF(E353&lt;&gt;"",IF(J353&lt;&gt;"",IF('3-定量盤查'!Z356&lt;&gt;"",'3-定量盤查'!Z356,0),""),"")</f>
        <v/>
      </c>
      <c r="X353" s="174"/>
      <c r="Y353" s="174"/>
      <c r="Z353" s="174"/>
      <c r="AA353" s="135">
        <f t="shared" si="103"/>
        <v>0</v>
      </c>
      <c r="AB353" s="139">
        <f t="shared" si="104"/>
        <v>0</v>
      </c>
      <c r="AC353" s="138" t="str">
        <f t="shared" si="110"/>
        <v/>
      </c>
      <c r="AD353" s="138" t="str">
        <f t="shared" si="111"/>
        <v/>
      </c>
      <c r="AE353" s="144" t="str">
        <f t="shared" si="108"/>
        <v/>
      </c>
      <c r="AF353" s="144" t="str">
        <f t="shared" si="109"/>
        <v/>
      </c>
      <c r="AG353" s="144" t="str">
        <f t="shared" si="105"/>
        <v/>
      </c>
      <c r="AH353" s="144" t="str">
        <f t="shared" si="106"/>
        <v/>
      </c>
      <c r="AI353" s="144" t="str">
        <f t="shared" si="107"/>
        <v/>
      </c>
    </row>
    <row r="354" spans="2:35" customFormat="1">
      <c r="B354" s="53" t="str">
        <f>IF('2-定性盤查'!A353&lt;&gt;"",'2-定性盤查'!A353,"")</f>
        <v/>
      </c>
      <c r="C354" s="53" t="str">
        <f>IF('2-定性盤查'!C353&lt;&gt;"",'2-定性盤查'!C353,"")</f>
        <v/>
      </c>
      <c r="D354" s="53" t="str">
        <f>IF('2-定性盤查'!D353&lt;&gt;"",'2-定性盤查'!D353,"")</f>
        <v/>
      </c>
      <c r="E354" s="174"/>
      <c r="F354" s="174"/>
      <c r="G354" s="174"/>
      <c r="H354" s="55" t="str">
        <f>IF('3-定量盤查'!I357&lt;&gt;"",'3-定量盤查'!I357,"")</f>
        <v/>
      </c>
      <c r="I354" s="134" t="str">
        <f>'3-定量盤查'!N358</f>
        <v/>
      </c>
      <c r="J354" s="174"/>
      <c r="K354" s="174"/>
      <c r="L354" s="174"/>
      <c r="M354" s="135">
        <f t="shared" si="99"/>
        <v>0</v>
      </c>
      <c r="N354" s="136">
        <f t="shared" si="100"/>
        <v>0</v>
      </c>
      <c r="O354" s="55" t="str">
        <f>IF('3-定量盤查'!O357&lt;&gt;"",'3-定量盤查'!O357,"")</f>
        <v/>
      </c>
      <c r="P354" s="137" t="str">
        <f>IF(E354&lt;&gt;"",IF(J354&lt;&gt;"",IF('3-定量盤查'!T357&lt;&gt;"",'3-定量盤查'!T357,0),""),"")</f>
        <v/>
      </c>
      <c r="Q354" s="174"/>
      <c r="R354" s="174"/>
      <c r="S354" s="174"/>
      <c r="T354" s="135">
        <f t="shared" si="101"/>
        <v>0</v>
      </c>
      <c r="U354" s="138">
        <f t="shared" si="102"/>
        <v>0</v>
      </c>
      <c r="V354" s="55" t="str">
        <f>IF('3-定量盤查'!U357&lt;&gt;"",'3-定量盤查'!U357,"")</f>
        <v/>
      </c>
      <c r="W354" s="137" t="str">
        <f>IF(E354&lt;&gt;"",IF(J354&lt;&gt;"",IF('3-定量盤查'!Z357&lt;&gt;"",'3-定量盤查'!Z357,0),""),"")</f>
        <v/>
      </c>
      <c r="X354" s="174"/>
      <c r="Y354" s="174"/>
      <c r="Z354" s="174"/>
      <c r="AA354" s="135">
        <f t="shared" si="103"/>
        <v>0</v>
      </c>
      <c r="AB354" s="139">
        <f t="shared" si="104"/>
        <v>0</v>
      </c>
      <c r="AC354" s="138" t="str">
        <f t="shared" si="110"/>
        <v/>
      </c>
      <c r="AD354" s="138" t="str">
        <f t="shared" si="111"/>
        <v/>
      </c>
      <c r="AE354" s="144" t="str">
        <f t="shared" si="108"/>
        <v/>
      </c>
      <c r="AF354" s="144" t="str">
        <f t="shared" si="109"/>
        <v/>
      </c>
      <c r="AG354" s="144" t="str">
        <f t="shared" si="105"/>
        <v/>
      </c>
      <c r="AH354" s="144" t="str">
        <f t="shared" si="106"/>
        <v/>
      </c>
      <c r="AI354" s="144" t="str">
        <f t="shared" si="107"/>
        <v/>
      </c>
    </row>
    <row r="355" spans="2:35" customFormat="1">
      <c r="B355" s="53" t="str">
        <f>IF('2-定性盤查'!A354&lt;&gt;"",'2-定性盤查'!A354,"")</f>
        <v/>
      </c>
      <c r="C355" s="53" t="str">
        <f>IF('2-定性盤查'!C354&lt;&gt;"",'2-定性盤查'!C354,"")</f>
        <v/>
      </c>
      <c r="D355" s="53" t="str">
        <f>IF('2-定性盤查'!D354&lt;&gt;"",'2-定性盤查'!D354,"")</f>
        <v/>
      </c>
      <c r="E355" s="174"/>
      <c r="F355" s="174"/>
      <c r="G355" s="174"/>
      <c r="H355" s="55" t="str">
        <f>IF('3-定量盤查'!I358&lt;&gt;"",'3-定量盤查'!I358,"")</f>
        <v/>
      </c>
      <c r="I355" s="134" t="str">
        <f>'3-定量盤查'!N359</f>
        <v/>
      </c>
      <c r="J355" s="174"/>
      <c r="K355" s="174"/>
      <c r="L355" s="174"/>
      <c r="M355" s="135">
        <f t="shared" si="99"/>
        <v>0</v>
      </c>
      <c r="N355" s="136">
        <f t="shared" si="100"/>
        <v>0</v>
      </c>
      <c r="O355" s="55" t="str">
        <f>IF('3-定量盤查'!O358&lt;&gt;"",'3-定量盤查'!O358,"")</f>
        <v/>
      </c>
      <c r="P355" s="137" t="str">
        <f>IF(E355&lt;&gt;"",IF(J355&lt;&gt;"",IF('3-定量盤查'!T358&lt;&gt;"",'3-定量盤查'!T358,0),""),"")</f>
        <v/>
      </c>
      <c r="Q355" s="174"/>
      <c r="R355" s="174"/>
      <c r="S355" s="174"/>
      <c r="T355" s="135">
        <f t="shared" si="101"/>
        <v>0</v>
      </c>
      <c r="U355" s="138">
        <f t="shared" si="102"/>
        <v>0</v>
      </c>
      <c r="V355" s="55" t="str">
        <f>IF('3-定量盤查'!U358&lt;&gt;"",'3-定量盤查'!U358,"")</f>
        <v/>
      </c>
      <c r="W355" s="137" t="str">
        <f>IF(E355&lt;&gt;"",IF(J355&lt;&gt;"",IF('3-定量盤查'!Z358&lt;&gt;"",'3-定量盤查'!Z358,0),""),"")</f>
        <v/>
      </c>
      <c r="X355" s="174"/>
      <c r="Y355" s="174"/>
      <c r="Z355" s="174"/>
      <c r="AA355" s="135">
        <f t="shared" si="103"/>
        <v>0</v>
      </c>
      <c r="AB355" s="139">
        <f t="shared" si="104"/>
        <v>0</v>
      </c>
      <c r="AC355" s="138" t="str">
        <f t="shared" si="110"/>
        <v/>
      </c>
      <c r="AD355" s="138" t="str">
        <f t="shared" si="111"/>
        <v/>
      </c>
      <c r="AE355" s="144" t="str">
        <f t="shared" si="108"/>
        <v/>
      </c>
      <c r="AF355" s="144" t="str">
        <f t="shared" si="109"/>
        <v/>
      </c>
      <c r="AG355" s="144" t="str">
        <f t="shared" si="105"/>
        <v/>
      </c>
      <c r="AH355" s="144" t="str">
        <f t="shared" si="106"/>
        <v/>
      </c>
      <c r="AI355" s="144" t="str">
        <f t="shared" si="107"/>
        <v/>
      </c>
    </row>
    <row r="356" spans="2:35" customFormat="1">
      <c r="B356" s="53" t="str">
        <f>IF('2-定性盤查'!A355&lt;&gt;"",'2-定性盤查'!A355,"")</f>
        <v/>
      </c>
      <c r="C356" s="53" t="str">
        <f>IF('2-定性盤查'!C355&lt;&gt;"",'2-定性盤查'!C355,"")</f>
        <v/>
      </c>
      <c r="D356" s="53" t="str">
        <f>IF('2-定性盤查'!D355&lt;&gt;"",'2-定性盤查'!D355,"")</f>
        <v/>
      </c>
      <c r="E356" s="174"/>
      <c r="F356" s="174"/>
      <c r="G356" s="174"/>
      <c r="H356" s="55" t="str">
        <f>IF('3-定量盤查'!I359&lt;&gt;"",'3-定量盤查'!I359,"")</f>
        <v/>
      </c>
      <c r="I356" s="134" t="str">
        <f>'3-定量盤查'!N360</f>
        <v/>
      </c>
      <c r="J356" s="174"/>
      <c r="K356" s="174"/>
      <c r="L356" s="174"/>
      <c r="M356" s="135">
        <f t="shared" si="99"/>
        <v>0</v>
      </c>
      <c r="N356" s="136">
        <f t="shared" si="100"/>
        <v>0</v>
      </c>
      <c r="O356" s="55" t="str">
        <f>IF('3-定量盤查'!O359&lt;&gt;"",'3-定量盤查'!O359,"")</f>
        <v/>
      </c>
      <c r="P356" s="137" t="str">
        <f>IF(E356&lt;&gt;"",IF(J356&lt;&gt;"",IF('3-定量盤查'!T359&lt;&gt;"",'3-定量盤查'!T359,0),""),"")</f>
        <v/>
      </c>
      <c r="Q356" s="174"/>
      <c r="R356" s="174"/>
      <c r="S356" s="174"/>
      <c r="T356" s="135">
        <f t="shared" si="101"/>
        <v>0</v>
      </c>
      <c r="U356" s="138">
        <f t="shared" si="102"/>
        <v>0</v>
      </c>
      <c r="V356" s="55" t="str">
        <f>IF('3-定量盤查'!U359&lt;&gt;"",'3-定量盤查'!U359,"")</f>
        <v/>
      </c>
      <c r="W356" s="137" t="str">
        <f>IF(E356&lt;&gt;"",IF(J356&lt;&gt;"",IF('3-定量盤查'!Z359&lt;&gt;"",'3-定量盤查'!Z359,0),""),"")</f>
        <v/>
      </c>
      <c r="X356" s="174"/>
      <c r="Y356" s="174"/>
      <c r="Z356" s="174"/>
      <c r="AA356" s="135">
        <f t="shared" si="103"/>
        <v>0</v>
      </c>
      <c r="AB356" s="139">
        <f t="shared" si="104"/>
        <v>0</v>
      </c>
      <c r="AC356" s="138" t="str">
        <f t="shared" si="110"/>
        <v/>
      </c>
      <c r="AD356" s="138" t="str">
        <f t="shared" si="111"/>
        <v/>
      </c>
      <c r="AE356" s="144" t="str">
        <f t="shared" si="108"/>
        <v/>
      </c>
      <c r="AF356" s="144" t="str">
        <f t="shared" si="109"/>
        <v/>
      </c>
      <c r="AG356" s="144" t="str">
        <f t="shared" si="105"/>
        <v/>
      </c>
      <c r="AH356" s="144" t="str">
        <f t="shared" si="106"/>
        <v/>
      </c>
      <c r="AI356" s="144" t="str">
        <f t="shared" si="107"/>
        <v/>
      </c>
    </row>
    <row r="357" spans="2:35" customFormat="1">
      <c r="B357" s="53" t="str">
        <f>IF('2-定性盤查'!A356&lt;&gt;"",'2-定性盤查'!A356,"")</f>
        <v/>
      </c>
      <c r="C357" s="53" t="str">
        <f>IF('2-定性盤查'!C356&lt;&gt;"",'2-定性盤查'!C356,"")</f>
        <v/>
      </c>
      <c r="D357" s="53" t="str">
        <f>IF('2-定性盤查'!D356&lt;&gt;"",'2-定性盤查'!D356,"")</f>
        <v/>
      </c>
      <c r="E357" s="174"/>
      <c r="F357" s="174"/>
      <c r="G357" s="174"/>
      <c r="H357" s="55" t="str">
        <f>IF('3-定量盤查'!I360&lt;&gt;"",'3-定量盤查'!I360,"")</f>
        <v/>
      </c>
      <c r="I357" s="134" t="str">
        <f>'3-定量盤查'!N361</f>
        <v/>
      </c>
      <c r="J357" s="174"/>
      <c r="K357" s="174"/>
      <c r="L357" s="174"/>
      <c r="M357" s="135">
        <f t="shared" si="99"/>
        <v>0</v>
      </c>
      <c r="N357" s="136">
        <f t="shared" si="100"/>
        <v>0</v>
      </c>
      <c r="O357" s="55" t="str">
        <f>IF('3-定量盤查'!O360&lt;&gt;"",'3-定量盤查'!O360,"")</f>
        <v/>
      </c>
      <c r="P357" s="137" t="str">
        <f>IF(E357&lt;&gt;"",IF(J357&lt;&gt;"",IF('3-定量盤查'!T360&lt;&gt;"",'3-定量盤查'!T360,0),""),"")</f>
        <v/>
      </c>
      <c r="Q357" s="174"/>
      <c r="R357" s="174"/>
      <c r="S357" s="174"/>
      <c r="T357" s="135">
        <f t="shared" si="101"/>
        <v>0</v>
      </c>
      <c r="U357" s="138">
        <f t="shared" si="102"/>
        <v>0</v>
      </c>
      <c r="V357" s="55" t="str">
        <f>IF('3-定量盤查'!U360&lt;&gt;"",'3-定量盤查'!U360,"")</f>
        <v/>
      </c>
      <c r="W357" s="137" t="str">
        <f>IF(E357&lt;&gt;"",IF(J357&lt;&gt;"",IF('3-定量盤查'!Z360&lt;&gt;"",'3-定量盤查'!Z360,0),""),"")</f>
        <v/>
      </c>
      <c r="X357" s="174"/>
      <c r="Y357" s="174"/>
      <c r="Z357" s="174"/>
      <c r="AA357" s="135">
        <f t="shared" si="103"/>
        <v>0</v>
      </c>
      <c r="AB357" s="139">
        <f t="shared" si="104"/>
        <v>0</v>
      </c>
      <c r="AC357" s="138" t="str">
        <f t="shared" si="110"/>
        <v/>
      </c>
      <c r="AD357" s="138" t="str">
        <f t="shared" si="111"/>
        <v/>
      </c>
      <c r="AE357" s="144" t="str">
        <f t="shared" si="108"/>
        <v/>
      </c>
      <c r="AF357" s="144" t="str">
        <f t="shared" si="109"/>
        <v/>
      </c>
      <c r="AG357" s="144" t="str">
        <f t="shared" si="105"/>
        <v/>
      </c>
      <c r="AH357" s="144" t="str">
        <f t="shared" si="106"/>
        <v/>
      </c>
      <c r="AI357" s="144" t="str">
        <f t="shared" si="107"/>
        <v/>
      </c>
    </row>
    <row r="358" spans="2:35" customFormat="1">
      <c r="B358" s="53" t="str">
        <f>IF('2-定性盤查'!A357&lt;&gt;"",'2-定性盤查'!A357,"")</f>
        <v/>
      </c>
      <c r="C358" s="53" t="str">
        <f>IF('2-定性盤查'!C357&lt;&gt;"",'2-定性盤查'!C357,"")</f>
        <v/>
      </c>
      <c r="D358" s="53" t="str">
        <f>IF('2-定性盤查'!D357&lt;&gt;"",'2-定性盤查'!D357,"")</f>
        <v/>
      </c>
      <c r="E358" s="174"/>
      <c r="F358" s="174"/>
      <c r="G358" s="174"/>
      <c r="H358" s="55" t="str">
        <f>IF('3-定量盤查'!I361&lt;&gt;"",'3-定量盤查'!I361,"")</f>
        <v/>
      </c>
      <c r="I358" s="134" t="str">
        <f>'3-定量盤查'!N362</f>
        <v/>
      </c>
      <c r="J358" s="174"/>
      <c r="K358" s="174"/>
      <c r="L358" s="174"/>
      <c r="M358" s="135">
        <f t="shared" si="99"/>
        <v>0</v>
      </c>
      <c r="N358" s="136">
        <f t="shared" si="100"/>
        <v>0</v>
      </c>
      <c r="O358" s="55" t="str">
        <f>IF('3-定量盤查'!O361&lt;&gt;"",'3-定量盤查'!O361,"")</f>
        <v/>
      </c>
      <c r="P358" s="137" t="str">
        <f>IF(E358&lt;&gt;"",IF(J358&lt;&gt;"",IF('3-定量盤查'!T361&lt;&gt;"",'3-定量盤查'!T361,0),""),"")</f>
        <v/>
      </c>
      <c r="Q358" s="174"/>
      <c r="R358" s="174"/>
      <c r="S358" s="174"/>
      <c r="T358" s="135">
        <f t="shared" si="101"/>
        <v>0</v>
      </c>
      <c r="U358" s="138">
        <f t="shared" si="102"/>
        <v>0</v>
      </c>
      <c r="V358" s="55" t="str">
        <f>IF('3-定量盤查'!U361&lt;&gt;"",'3-定量盤查'!U361,"")</f>
        <v/>
      </c>
      <c r="W358" s="137" t="str">
        <f>IF(E358&lt;&gt;"",IF(J358&lt;&gt;"",IF('3-定量盤查'!Z361&lt;&gt;"",'3-定量盤查'!Z361,0),""),"")</f>
        <v/>
      </c>
      <c r="X358" s="174"/>
      <c r="Y358" s="174"/>
      <c r="Z358" s="174"/>
      <c r="AA358" s="135">
        <f t="shared" si="103"/>
        <v>0</v>
      </c>
      <c r="AB358" s="139">
        <f t="shared" si="104"/>
        <v>0</v>
      </c>
      <c r="AC358" s="138" t="str">
        <f t="shared" si="110"/>
        <v/>
      </c>
      <c r="AD358" s="138" t="str">
        <f t="shared" si="111"/>
        <v/>
      </c>
      <c r="AE358" s="144" t="str">
        <f t="shared" si="108"/>
        <v/>
      </c>
      <c r="AF358" s="144" t="str">
        <f t="shared" si="109"/>
        <v/>
      </c>
      <c r="AG358" s="144" t="str">
        <f t="shared" si="105"/>
        <v/>
      </c>
      <c r="AH358" s="144" t="str">
        <f t="shared" si="106"/>
        <v/>
      </c>
      <c r="AI358" s="144" t="str">
        <f t="shared" si="107"/>
        <v/>
      </c>
    </row>
    <row r="359" spans="2:35" customFormat="1">
      <c r="B359" s="53" t="str">
        <f>IF('2-定性盤查'!A358&lt;&gt;"",'2-定性盤查'!A358,"")</f>
        <v/>
      </c>
      <c r="C359" s="53" t="str">
        <f>IF('2-定性盤查'!C358&lt;&gt;"",'2-定性盤查'!C358,"")</f>
        <v/>
      </c>
      <c r="D359" s="53" t="str">
        <f>IF('2-定性盤查'!D358&lt;&gt;"",'2-定性盤查'!D358,"")</f>
        <v/>
      </c>
      <c r="E359" s="174"/>
      <c r="F359" s="174"/>
      <c r="G359" s="174"/>
      <c r="H359" s="55" t="str">
        <f>IF('3-定量盤查'!I362&lt;&gt;"",'3-定量盤查'!I362,"")</f>
        <v/>
      </c>
      <c r="I359" s="134" t="str">
        <f>'3-定量盤查'!N363</f>
        <v/>
      </c>
      <c r="J359" s="174"/>
      <c r="K359" s="174"/>
      <c r="L359" s="174"/>
      <c r="M359" s="135">
        <f t="shared" si="99"/>
        <v>0</v>
      </c>
      <c r="N359" s="136">
        <f t="shared" si="100"/>
        <v>0</v>
      </c>
      <c r="O359" s="55" t="str">
        <f>IF('3-定量盤查'!O362&lt;&gt;"",'3-定量盤查'!O362,"")</f>
        <v/>
      </c>
      <c r="P359" s="137" t="str">
        <f>IF(E359&lt;&gt;"",IF(J359&lt;&gt;"",IF('3-定量盤查'!T362&lt;&gt;"",'3-定量盤查'!T362,0),""),"")</f>
        <v/>
      </c>
      <c r="Q359" s="174"/>
      <c r="R359" s="174"/>
      <c r="S359" s="174"/>
      <c r="T359" s="135">
        <f t="shared" si="101"/>
        <v>0</v>
      </c>
      <c r="U359" s="138">
        <f t="shared" si="102"/>
        <v>0</v>
      </c>
      <c r="V359" s="55" t="str">
        <f>IF('3-定量盤查'!U362&lt;&gt;"",'3-定量盤查'!U362,"")</f>
        <v/>
      </c>
      <c r="W359" s="137" t="str">
        <f>IF(E359&lt;&gt;"",IF(J359&lt;&gt;"",IF('3-定量盤查'!Z362&lt;&gt;"",'3-定量盤查'!Z362,0),""),"")</f>
        <v/>
      </c>
      <c r="X359" s="174"/>
      <c r="Y359" s="174"/>
      <c r="Z359" s="174"/>
      <c r="AA359" s="135">
        <f t="shared" si="103"/>
        <v>0</v>
      </c>
      <c r="AB359" s="139">
        <f t="shared" si="104"/>
        <v>0</v>
      </c>
      <c r="AC359" s="138" t="str">
        <f t="shared" si="110"/>
        <v/>
      </c>
      <c r="AD359" s="138" t="str">
        <f t="shared" si="111"/>
        <v/>
      </c>
      <c r="AE359" s="144" t="str">
        <f t="shared" si="108"/>
        <v/>
      </c>
      <c r="AF359" s="144" t="str">
        <f t="shared" si="109"/>
        <v/>
      </c>
      <c r="AG359" s="144" t="str">
        <f t="shared" si="105"/>
        <v/>
      </c>
      <c r="AH359" s="144" t="str">
        <f t="shared" si="106"/>
        <v/>
      </c>
      <c r="AI359" s="144" t="str">
        <f t="shared" si="107"/>
        <v/>
      </c>
    </row>
    <row r="360" spans="2:35" customFormat="1">
      <c r="B360" s="53" t="str">
        <f>IF('2-定性盤查'!A359&lt;&gt;"",'2-定性盤查'!A359,"")</f>
        <v/>
      </c>
      <c r="C360" s="53" t="str">
        <f>IF('2-定性盤查'!C359&lt;&gt;"",'2-定性盤查'!C359,"")</f>
        <v/>
      </c>
      <c r="D360" s="53" t="str">
        <f>IF('2-定性盤查'!D359&lt;&gt;"",'2-定性盤查'!D359,"")</f>
        <v/>
      </c>
      <c r="E360" s="174"/>
      <c r="F360" s="174"/>
      <c r="G360" s="174"/>
      <c r="H360" s="55" t="str">
        <f>IF('3-定量盤查'!I363&lt;&gt;"",'3-定量盤查'!I363,"")</f>
        <v/>
      </c>
      <c r="I360" s="134" t="str">
        <f>'3-定量盤查'!N364</f>
        <v/>
      </c>
      <c r="J360" s="174"/>
      <c r="K360" s="174"/>
      <c r="L360" s="174"/>
      <c r="M360" s="135">
        <f t="shared" si="99"/>
        <v>0</v>
      </c>
      <c r="N360" s="136">
        <f t="shared" si="100"/>
        <v>0</v>
      </c>
      <c r="O360" s="55" t="str">
        <f>IF('3-定量盤查'!O363&lt;&gt;"",'3-定量盤查'!O363,"")</f>
        <v/>
      </c>
      <c r="P360" s="137" t="str">
        <f>IF(E360&lt;&gt;"",IF(J360&lt;&gt;"",IF('3-定量盤查'!T363&lt;&gt;"",'3-定量盤查'!T363,0),""),"")</f>
        <v/>
      </c>
      <c r="Q360" s="174"/>
      <c r="R360" s="174"/>
      <c r="S360" s="174"/>
      <c r="T360" s="135">
        <f t="shared" si="101"/>
        <v>0</v>
      </c>
      <c r="U360" s="138">
        <f t="shared" si="102"/>
        <v>0</v>
      </c>
      <c r="V360" s="55" t="str">
        <f>IF('3-定量盤查'!U363&lt;&gt;"",'3-定量盤查'!U363,"")</f>
        <v/>
      </c>
      <c r="W360" s="137" t="str">
        <f>IF(E360&lt;&gt;"",IF(J360&lt;&gt;"",IF('3-定量盤查'!Z363&lt;&gt;"",'3-定量盤查'!Z363,0),""),"")</f>
        <v/>
      </c>
      <c r="X360" s="174"/>
      <c r="Y360" s="174"/>
      <c r="Z360" s="174"/>
      <c r="AA360" s="135">
        <f t="shared" si="103"/>
        <v>0</v>
      </c>
      <c r="AB360" s="139">
        <f t="shared" si="104"/>
        <v>0</v>
      </c>
      <c r="AC360" s="138" t="str">
        <f t="shared" si="110"/>
        <v/>
      </c>
      <c r="AD360" s="138" t="str">
        <f t="shared" si="111"/>
        <v/>
      </c>
      <c r="AE360" s="144" t="str">
        <f t="shared" si="108"/>
        <v/>
      </c>
      <c r="AF360" s="144" t="str">
        <f t="shared" si="109"/>
        <v/>
      </c>
      <c r="AG360" s="144" t="str">
        <f t="shared" si="105"/>
        <v/>
      </c>
      <c r="AH360" s="144" t="str">
        <f t="shared" si="106"/>
        <v/>
      </c>
      <c r="AI360" s="144" t="str">
        <f t="shared" si="107"/>
        <v/>
      </c>
    </row>
    <row r="361" spans="2:35" customFormat="1">
      <c r="B361" s="53" t="str">
        <f>IF('2-定性盤查'!A360&lt;&gt;"",'2-定性盤查'!A360,"")</f>
        <v/>
      </c>
      <c r="C361" s="53" t="str">
        <f>IF('2-定性盤查'!C360&lt;&gt;"",'2-定性盤查'!C360,"")</f>
        <v/>
      </c>
      <c r="D361" s="53" t="str">
        <f>IF('2-定性盤查'!D360&lt;&gt;"",'2-定性盤查'!D360,"")</f>
        <v/>
      </c>
      <c r="E361" s="174"/>
      <c r="F361" s="174"/>
      <c r="G361" s="174"/>
      <c r="H361" s="55" t="str">
        <f>IF('3-定量盤查'!I364&lt;&gt;"",'3-定量盤查'!I364,"")</f>
        <v/>
      </c>
      <c r="I361" s="134" t="str">
        <f>'3-定量盤查'!N365</f>
        <v/>
      </c>
      <c r="J361" s="174"/>
      <c r="K361" s="174"/>
      <c r="L361" s="174"/>
      <c r="M361" s="135">
        <f t="shared" si="99"/>
        <v>0</v>
      </c>
      <c r="N361" s="136">
        <f t="shared" si="100"/>
        <v>0</v>
      </c>
      <c r="O361" s="55" t="str">
        <f>IF('3-定量盤查'!O364&lt;&gt;"",'3-定量盤查'!O364,"")</f>
        <v/>
      </c>
      <c r="P361" s="137" t="str">
        <f>IF(E361&lt;&gt;"",IF(J361&lt;&gt;"",IF('3-定量盤查'!T364&lt;&gt;"",'3-定量盤查'!T364,0),""),"")</f>
        <v/>
      </c>
      <c r="Q361" s="174"/>
      <c r="R361" s="174"/>
      <c r="S361" s="174"/>
      <c r="T361" s="135">
        <f t="shared" si="101"/>
        <v>0</v>
      </c>
      <c r="U361" s="138">
        <f t="shared" si="102"/>
        <v>0</v>
      </c>
      <c r="V361" s="55" t="str">
        <f>IF('3-定量盤查'!U364&lt;&gt;"",'3-定量盤查'!U364,"")</f>
        <v/>
      </c>
      <c r="W361" s="137" t="str">
        <f>IF(E361&lt;&gt;"",IF(J361&lt;&gt;"",IF('3-定量盤查'!Z364&lt;&gt;"",'3-定量盤查'!Z364,0),""),"")</f>
        <v/>
      </c>
      <c r="X361" s="174"/>
      <c r="Y361" s="174"/>
      <c r="Z361" s="174"/>
      <c r="AA361" s="135">
        <f t="shared" si="103"/>
        <v>0</v>
      </c>
      <c r="AB361" s="139">
        <f t="shared" si="104"/>
        <v>0</v>
      </c>
      <c r="AC361" s="138" t="str">
        <f t="shared" si="110"/>
        <v/>
      </c>
      <c r="AD361" s="138" t="str">
        <f t="shared" si="111"/>
        <v/>
      </c>
      <c r="AE361" s="144" t="str">
        <f t="shared" si="108"/>
        <v/>
      </c>
      <c r="AF361" s="144" t="str">
        <f t="shared" si="109"/>
        <v/>
      </c>
      <c r="AG361" s="144" t="str">
        <f t="shared" si="105"/>
        <v/>
      </c>
      <c r="AH361" s="144" t="str">
        <f t="shared" si="106"/>
        <v/>
      </c>
      <c r="AI361" s="144" t="str">
        <f t="shared" si="107"/>
        <v/>
      </c>
    </row>
    <row r="362" spans="2:35" customFormat="1">
      <c r="B362" s="53" t="str">
        <f>IF('2-定性盤查'!A361&lt;&gt;"",'2-定性盤查'!A361,"")</f>
        <v/>
      </c>
      <c r="C362" s="53" t="str">
        <f>IF('2-定性盤查'!C361&lt;&gt;"",'2-定性盤查'!C361,"")</f>
        <v/>
      </c>
      <c r="D362" s="53" t="str">
        <f>IF('2-定性盤查'!D361&lt;&gt;"",'2-定性盤查'!D361,"")</f>
        <v/>
      </c>
      <c r="E362" s="174"/>
      <c r="F362" s="174"/>
      <c r="G362" s="174"/>
      <c r="H362" s="55" t="str">
        <f>IF('3-定量盤查'!I365&lt;&gt;"",'3-定量盤查'!I365,"")</f>
        <v/>
      </c>
      <c r="I362" s="134" t="str">
        <f>'3-定量盤查'!N366</f>
        <v/>
      </c>
      <c r="J362" s="174"/>
      <c r="K362" s="174"/>
      <c r="L362" s="174"/>
      <c r="M362" s="135">
        <f t="shared" si="99"/>
        <v>0</v>
      </c>
      <c r="N362" s="136">
        <f t="shared" si="100"/>
        <v>0</v>
      </c>
      <c r="O362" s="55" t="str">
        <f>IF('3-定量盤查'!O365&lt;&gt;"",'3-定量盤查'!O365,"")</f>
        <v/>
      </c>
      <c r="P362" s="137" t="str">
        <f>IF(E362&lt;&gt;"",IF(J362&lt;&gt;"",IF('3-定量盤查'!T365&lt;&gt;"",'3-定量盤查'!T365,0),""),"")</f>
        <v/>
      </c>
      <c r="Q362" s="174"/>
      <c r="R362" s="174"/>
      <c r="S362" s="174"/>
      <c r="T362" s="135">
        <f t="shared" si="101"/>
        <v>0</v>
      </c>
      <c r="U362" s="138">
        <f t="shared" si="102"/>
        <v>0</v>
      </c>
      <c r="V362" s="55" t="str">
        <f>IF('3-定量盤查'!U365&lt;&gt;"",'3-定量盤查'!U365,"")</f>
        <v/>
      </c>
      <c r="W362" s="137" t="str">
        <f>IF(E362&lt;&gt;"",IF(J362&lt;&gt;"",IF('3-定量盤查'!Z365&lt;&gt;"",'3-定量盤查'!Z365,0),""),"")</f>
        <v/>
      </c>
      <c r="X362" s="174"/>
      <c r="Y362" s="174"/>
      <c r="Z362" s="174"/>
      <c r="AA362" s="135">
        <f t="shared" si="103"/>
        <v>0</v>
      </c>
      <c r="AB362" s="139">
        <f t="shared" si="104"/>
        <v>0</v>
      </c>
      <c r="AC362" s="138" t="str">
        <f t="shared" si="110"/>
        <v/>
      </c>
      <c r="AD362" s="138" t="str">
        <f t="shared" si="111"/>
        <v/>
      </c>
      <c r="AE362" s="144" t="str">
        <f t="shared" si="108"/>
        <v/>
      </c>
      <c r="AF362" s="144" t="str">
        <f t="shared" si="109"/>
        <v/>
      </c>
      <c r="AG362" s="144" t="str">
        <f t="shared" si="105"/>
        <v/>
      </c>
      <c r="AH362" s="144" t="str">
        <f t="shared" si="106"/>
        <v/>
      </c>
      <c r="AI362" s="144" t="str">
        <f t="shared" si="107"/>
        <v/>
      </c>
    </row>
    <row r="363" spans="2:35" customFormat="1">
      <c r="B363" s="53" t="str">
        <f>IF('2-定性盤查'!A362&lt;&gt;"",'2-定性盤查'!A362,"")</f>
        <v/>
      </c>
      <c r="C363" s="53" t="str">
        <f>IF('2-定性盤查'!C362&lt;&gt;"",'2-定性盤查'!C362,"")</f>
        <v/>
      </c>
      <c r="D363" s="53" t="str">
        <f>IF('2-定性盤查'!D362&lt;&gt;"",'2-定性盤查'!D362,"")</f>
        <v/>
      </c>
      <c r="E363" s="174"/>
      <c r="F363" s="174"/>
      <c r="G363" s="174"/>
      <c r="H363" s="55" t="str">
        <f>IF('3-定量盤查'!I366&lt;&gt;"",'3-定量盤查'!I366,"")</f>
        <v/>
      </c>
      <c r="I363" s="134" t="str">
        <f>'3-定量盤查'!N367</f>
        <v/>
      </c>
      <c r="J363" s="174"/>
      <c r="K363" s="174"/>
      <c r="L363" s="174"/>
      <c r="M363" s="135">
        <f t="shared" si="99"/>
        <v>0</v>
      </c>
      <c r="N363" s="136">
        <f t="shared" si="100"/>
        <v>0</v>
      </c>
      <c r="O363" s="55" t="str">
        <f>IF('3-定量盤查'!O366&lt;&gt;"",'3-定量盤查'!O366,"")</f>
        <v/>
      </c>
      <c r="P363" s="137" t="str">
        <f>IF(E363&lt;&gt;"",IF(J363&lt;&gt;"",IF('3-定量盤查'!T366&lt;&gt;"",'3-定量盤查'!T366,0),""),"")</f>
        <v/>
      </c>
      <c r="Q363" s="174"/>
      <c r="R363" s="174"/>
      <c r="S363" s="174"/>
      <c r="T363" s="135">
        <f t="shared" si="101"/>
        <v>0</v>
      </c>
      <c r="U363" s="138">
        <f t="shared" si="102"/>
        <v>0</v>
      </c>
      <c r="V363" s="55" t="str">
        <f>IF('3-定量盤查'!U366&lt;&gt;"",'3-定量盤查'!U366,"")</f>
        <v/>
      </c>
      <c r="W363" s="137" t="str">
        <f>IF(E363&lt;&gt;"",IF(J363&lt;&gt;"",IF('3-定量盤查'!Z366&lt;&gt;"",'3-定量盤查'!Z366,0),""),"")</f>
        <v/>
      </c>
      <c r="X363" s="174"/>
      <c r="Y363" s="174"/>
      <c r="Z363" s="174"/>
      <c r="AA363" s="135">
        <f t="shared" si="103"/>
        <v>0</v>
      </c>
      <c r="AB363" s="139">
        <f t="shared" si="104"/>
        <v>0</v>
      </c>
      <c r="AC363" s="138" t="str">
        <f t="shared" si="110"/>
        <v/>
      </c>
      <c r="AD363" s="138" t="str">
        <f t="shared" si="111"/>
        <v/>
      </c>
      <c r="AE363" s="144" t="str">
        <f t="shared" si="108"/>
        <v/>
      </c>
      <c r="AF363" s="144" t="str">
        <f t="shared" si="109"/>
        <v/>
      </c>
      <c r="AG363" s="144" t="str">
        <f t="shared" si="105"/>
        <v/>
      </c>
      <c r="AH363" s="144" t="str">
        <f t="shared" si="106"/>
        <v/>
      </c>
      <c r="AI363" s="144" t="str">
        <f t="shared" si="107"/>
        <v/>
      </c>
    </row>
    <row r="364" spans="2:35" customFormat="1">
      <c r="B364" s="53" t="str">
        <f>IF('2-定性盤查'!A363&lt;&gt;"",'2-定性盤查'!A363,"")</f>
        <v/>
      </c>
      <c r="C364" s="53" t="str">
        <f>IF('2-定性盤查'!C363&lt;&gt;"",'2-定性盤查'!C363,"")</f>
        <v/>
      </c>
      <c r="D364" s="53" t="str">
        <f>IF('2-定性盤查'!D363&lt;&gt;"",'2-定性盤查'!D363,"")</f>
        <v/>
      </c>
      <c r="E364" s="174"/>
      <c r="F364" s="174"/>
      <c r="G364" s="174"/>
      <c r="H364" s="55" t="str">
        <f>IF('3-定量盤查'!I367&lt;&gt;"",'3-定量盤查'!I367,"")</f>
        <v/>
      </c>
      <c r="I364" s="134" t="str">
        <f>'3-定量盤查'!N368</f>
        <v/>
      </c>
      <c r="J364" s="174"/>
      <c r="K364" s="174"/>
      <c r="L364" s="174"/>
      <c r="M364" s="135">
        <f t="shared" si="99"/>
        <v>0</v>
      </c>
      <c r="N364" s="136">
        <f t="shared" si="100"/>
        <v>0</v>
      </c>
      <c r="O364" s="55" t="str">
        <f>IF('3-定量盤查'!O367&lt;&gt;"",'3-定量盤查'!O367,"")</f>
        <v/>
      </c>
      <c r="P364" s="137" t="str">
        <f>IF(E364&lt;&gt;"",IF(J364&lt;&gt;"",IF('3-定量盤查'!T367&lt;&gt;"",'3-定量盤查'!T367,0),""),"")</f>
        <v/>
      </c>
      <c r="Q364" s="174"/>
      <c r="R364" s="174"/>
      <c r="S364" s="174"/>
      <c r="T364" s="135">
        <f t="shared" si="101"/>
        <v>0</v>
      </c>
      <c r="U364" s="138">
        <f t="shared" si="102"/>
        <v>0</v>
      </c>
      <c r="V364" s="55" t="str">
        <f>IF('3-定量盤查'!U367&lt;&gt;"",'3-定量盤查'!U367,"")</f>
        <v/>
      </c>
      <c r="W364" s="137" t="str">
        <f>IF(E364&lt;&gt;"",IF(J364&lt;&gt;"",IF('3-定量盤查'!Z367&lt;&gt;"",'3-定量盤查'!Z367,0),""),"")</f>
        <v/>
      </c>
      <c r="X364" s="174"/>
      <c r="Y364" s="174"/>
      <c r="Z364" s="174"/>
      <c r="AA364" s="135">
        <f t="shared" si="103"/>
        <v>0</v>
      </c>
      <c r="AB364" s="139">
        <f t="shared" si="104"/>
        <v>0</v>
      </c>
      <c r="AC364" s="138" t="str">
        <f t="shared" si="110"/>
        <v/>
      </c>
      <c r="AD364" s="138" t="str">
        <f t="shared" si="111"/>
        <v/>
      </c>
      <c r="AE364" s="144" t="str">
        <f t="shared" si="108"/>
        <v/>
      </c>
      <c r="AF364" s="144" t="str">
        <f t="shared" si="109"/>
        <v/>
      </c>
      <c r="AG364" s="144" t="str">
        <f t="shared" si="105"/>
        <v/>
      </c>
      <c r="AH364" s="144" t="str">
        <f t="shared" si="106"/>
        <v/>
      </c>
      <c r="AI364" s="144" t="str">
        <f t="shared" si="107"/>
        <v/>
      </c>
    </row>
    <row r="365" spans="2:35" customFormat="1">
      <c r="B365" s="53" t="str">
        <f>IF('2-定性盤查'!A364&lt;&gt;"",'2-定性盤查'!A364,"")</f>
        <v/>
      </c>
      <c r="C365" s="53" t="str">
        <f>IF('2-定性盤查'!C364&lt;&gt;"",'2-定性盤查'!C364,"")</f>
        <v/>
      </c>
      <c r="D365" s="53" t="str">
        <f>IF('2-定性盤查'!D364&lt;&gt;"",'2-定性盤查'!D364,"")</f>
        <v/>
      </c>
      <c r="E365" s="174"/>
      <c r="F365" s="174"/>
      <c r="G365" s="174"/>
      <c r="H365" s="55" t="str">
        <f>IF('3-定量盤查'!I368&lt;&gt;"",'3-定量盤查'!I368,"")</f>
        <v/>
      </c>
      <c r="I365" s="134" t="str">
        <f>'3-定量盤查'!N369</f>
        <v/>
      </c>
      <c r="J365" s="174"/>
      <c r="K365" s="174"/>
      <c r="L365" s="174"/>
      <c r="M365" s="135">
        <f t="shared" si="99"/>
        <v>0</v>
      </c>
      <c r="N365" s="136">
        <f t="shared" si="100"/>
        <v>0</v>
      </c>
      <c r="O365" s="55" t="str">
        <f>IF('3-定量盤查'!O368&lt;&gt;"",'3-定量盤查'!O368,"")</f>
        <v/>
      </c>
      <c r="P365" s="137" t="str">
        <f>IF(E365&lt;&gt;"",IF(J365&lt;&gt;"",IF('3-定量盤查'!T368&lt;&gt;"",'3-定量盤查'!T368,0),""),"")</f>
        <v/>
      </c>
      <c r="Q365" s="174"/>
      <c r="R365" s="174"/>
      <c r="S365" s="174"/>
      <c r="T365" s="135">
        <f t="shared" si="101"/>
        <v>0</v>
      </c>
      <c r="U365" s="138">
        <f t="shared" si="102"/>
        <v>0</v>
      </c>
      <c r="V365" s="55" t="str">
        <f>IF('3-定量盤查'!U368&lt;&gt;"",'3-定量盤查'!U368,"")</f>
        <v/>
      </c>
      <c r="W365" s="137" t="str">
        <f>IF(E365&lt;&gt;"",IF(J365&lt;&gt;"",IF('3-定量盤查'!Z368&lt;&gt;"",'3-定量盤查'!Z368,0),""),"")</f>
        <v/>
      </c>
      <c r="X365" s="174"/>
      <c r="Y365" s="174"/>
      <c r="Z365" s="174"/>
      <c r="AA365" s="135">
        <f t="shared" si="103"/>
        <v>0</v>
      </c>
      <c r="AB365" s="139">
        <f t="shared" si="104"/>
        <v>0</v>
      </c>
      <c r="AC365" s="138" t="str">
        <f t="shared" si="110"/>
        <v/>
      </c>
      <c r="AD365" s="138" t="str">
        <f t="shared" si="111"/>
        <v/>
      </c>
      <c r="AE365" s="144" t="str">
        <f t="shared" si="108"/>
        <v/>
      </c>
      <c r="AF365" s="144" t="str">
        <f t="shared" si="109"/>
        <v/>
      </c>
      <c r="AG365" s="144" t="str">
        <f t="shared" si="105"/>
        <v/>
      </c>
      <c r="AH365" s="144" t="str">
        <f t="shared" si="106"/>
        <v/>
      </c>
      <c r="AI365" s="144" t="str">
        <f t="shared" si="107"/>
        <v/>
      </c>
    </row>
    <row r="366" spans="2:35" customFormat="1">
      <c r="B366" s="53" t="str">
        <f>IF('2-定性盤查'!A365&lt;&gt;"",'2-定性盤查'!A365,"")</f>
        <v/>
      </c>
      <c r="C366" s="53" t="str">
        <f>IF('2-定性盤查'!C365&lt;&gt;"",'2-定性盤查'!C365,"")</f>
        <v/>
      </c>
      <c r="D366" s="53" t="str">
        <f>IF('2-定性盤查'!D365&lt;&gt;"",'2-定性盤查'!D365,"")</f>
        <v/>
      </c>
      <c r="E366" s="174"/>
      <c r="F366" s="174"/>
      <c r="G366" s="174"/>
      <c r="H366" s="55" t="str">
        <f>IF('3-定量盤查'!I369&lt;&gt;"",'3-定量盤查'!I369,"")</f>
        <v/>
      </c>
      <c r="I366" s="134" t="str">
        <f>'3-定量盤查'!N370</f>
        <v/>
      </c>
      <c r="J366" s="174"/>
      <c r="K366" s="174"/>
      <c r="L366" s="174"/>
      <c r="M366" s="135">
        <f t="shared" si="99"/>
        <v>0</v>
      </c>
      <c r="N366" s="136">
        <f t="shared" si="100"/>
        <v>0</v>
      </c>
      <c r="O366" s="55" t="str">
        <f>IF('3-定量盤查'!O369&lt;&gt;"",'3-定量盤查'!O369,"")</f>
        <v/>
      </c>
      <c r="P366" s="137" t="str">
        <f>IF(E366&lt;&gt;"",IF(J366&lt;&gt;"",IF('3-定量盤查'!T369&lt;&gt;"",'3-定量盤查'!T369,0),""),"")</f>
        <v/>
      </c>
      <c r="Q366" s="174"/>
      <c r="R366" s="174"/>
      <c r="S366" s="174"/>
      <c r="T366" s="135">
        <f t="shared" si="101"/>
        <v>0</v>
      </c>
      <c r="U366" s="138">
        <f t="shared" si="102"/>
        <v>0</v>
      </c>
      <c r="V366" s="55" t="str">
        <f>IF('3-定量盤查'!U369&lt;&gt;"",'3-定量盤查'!U369,"")</f>
        <v/>
      </c>
      <c r="W366" s="137" t="str">
        <f>IF(E366&lt;&gt;"",IF(J366&lt;&gt;"",IF('3-定量盤查'!Z369&lt;&gt;"",'3-定量盤查'!Z369,0),""),"")</f>
        <v/>
      </c>
      <c r="X366" s="174"/>
      <c r="Y366" s="174"/>
      <c r="Z366" s="174"/>
      <c r="AA366" s="135">
        <f t="shared" si="103"/>
        <v>0</v>
      </c>
      <c r="AB366" s="139">
        <f t="shared" si="104"/>
        <v>0</v>
      </c>
      <c r="AC366" s="138" t="str">
        <f t="shared" si="110"/>
        <v/>
      </c>
      <c r="AD366" s="138" t="str">
        <f t="shared" si="111"/>
        <v/>
      </c>
      <c r="AE366" s="144" t="str">
        <f t="shared" si="108"/>
        <v/>
      </c>
      <c r="AF366" s="144" t="str">
        <f t="shared" si="109"/>
        <v/>
      </c>
      <c r="AG366" s="144" t="str">
        <f t="shared" si="105"/>
        <v/>
      </c>
      <c r="AH366" s="144" t="str">
        <f t="shared" si="106"/>
        <v/>
      </c>
      <c r="AI366" s="144" t="str">
        <f t="shared" si="107"/>
        <v/>
      </c>
    </row>
    <row r="367" spans="2:35" customFormat="1">
      <c r="B367" s="53" t="str">
        <f>IF('2-定性盤查'!A366&lt;&gt;"",'2-定性盤查'!A366,"")</f>
        <v/>
      </c>
      <c r="C367" s="53" t="str">
        <f>IF('2-定性盤查'!C366&lt;&gt;"",'2-定性盤查'!C366,"")</f>
        <v/>
      </c>
      <c r="D367" s="53" t="str">
        <f>IF('2-定性盤查'!D366&lt;&gt;"",'2-定性盤查'!D366,"")</f>
        <v/>
      </c>
      <c r="E367" s="174"/>
      <c r="F367" s="174"/>
      <c r="G367" s="174"/>
      <c r="H367" s="55" t="str">
        <f>IF('3-定量盤查'!I370&lt;&gt;"",'3-定量盤查'!I370,"")</f>
        <v/>
      </c>
      <c r="I367" s="134" t="str">
        <f>'3-定量盤查'!N371</f>
        <v/>
      </c>
      <c r="J367" s="174"/>
      <c r="K367" s="174"/>
      <c r="L367" s="174"/>
      <c r="M367" s="135">
        <f t="shared" si="99"/>
        <v>0</v>
      </c>
      <c r="N367" s="136">
        <f t="shared" si="100"/>
        <v>0</v>
      </c>
      <c r="O367" s="55" t="str">
        <f>IF('3-定量盤查'!O370&lt;&gt;"",'3-定量盤查'!O370,"")</f>
        <v/>
      </c>
      <c r="P367" s="137" t="str">
        <f>IF(E367&lt;&gt;"",IF(J367&lt;&gt;"",IF('3-定量盤查'!T370&lt;&gt;"",'3-定量盤查'!T370,0),""),"")</f>
        <v/>
      </c>
      <c r="Q367" s="174"/>
      <c r="R367" s="174"/>
      <c r="S367" s="174"/>
      <c r="T367" s="135">
        <f t="shared" si="101"/>
        <v>0</v>
      </c>
      <c r="U367" s="138">
        <f t="shared" si="102"/>
        <v>0</v>
      </c>
      <c r="V367" s="55" t="str">
        <f>IF('3-定量盤查'!U370&lt;&gt;"",'3-定量盤查'!U370,"")</f>
        <v/>
      </c>
      <c r="W367" s="137" t="str">
        <f>IF(E367&lt;&gt;"",IF(J367&lt;&gt;"",IF('3-定量盤查'!Z370&lt;&gt;"",'3-定量盤查'!Z370,0),""),"")</f>
        <v/>
      </c>
      <c r="X367" s="174"/>
      <c r="Y367" s="174"/>
      <c r="Z367" s="174"/>
      <c r="AA367" s="135">
        <f t="shared" si="103"/>
        <v>0</v>
      </c>
      <c r="AB367" s="139">
        <f t="shared" si="104"/>
        <v>0</v>
      </c>
      <c r="AC367" s="138" t="str">
        <f t="shared" si="110"/>
        <v/>
      </c>
      <c r="AD367" s="138" t="str">
        <f t="shared" si="111"/>
        <v/>
      </c>
      <c r="AE367" s="144" t="str">
        <f t="shared" si="108"/>
        <v/>
      </c>
      <c r="AF367" s="144" t="str">
        <f t="shared" si="109"/>
        <v/>
      </c>
      <c r="AG367" s="144" t="str">
        <f t="shared" si="105"/>
        <v/>
      </c>
      <c r="AH367" s="144" t="str">
        <f t="shared" si="106"/>
        <v/>
      </c>
      <c r="AI367" s="144" t="str">
        <f t="shared" si="107"/>
        <v/>
      </c>
    </row>
    <row r="368" spans="2:35" customFormat="1">
      <c r="B368" s="53" t="str">
        <f>IF('2-定性盤查'!A367&lt;&gt;"",'2-定性盤查'!A367,"")</f>
        <v/>
      </c>
      <c r="C368" s="53" t="str">
        <f>IF('2-定性盤查'!C367&lt;&gt;"",'2-定性盤查'!C367,"")</f>
        <v/>
      </c>
      <c r="D368" s="53" t="str">
        <f>IF('2-定性盤查'!D367&lt;&gt;"",'2-定性盤查'!D367,"")</f>
        <v/>
      </c>
      <c r="E368" s="174"/>
      <c r="F368" s="174"/>
      <c r="G368" s="174"/>
      <c r="H368" s="55" t="str">
        <f>IF('3-定量盤查'!I371&lt;&gt;"",'3-定量盤查'!I371,"")</f>
        <v/>
      </c>
      <c r="I368" s="134" t="str">
        <f>'3-定量盤查'!N372</f>
        <v/>
      </c>
      <c r="J368" s="174"/>
      <c r="K368" s="174"/>
      <c r="L368" s="174"/>
      <c r="M368" s="135">
        <f t="shared" si="99"/>
        <v>0</v>
      </c>
      <c r="N368" s="136">
        <f t="shared" si="100"/>
        <v>0</v>
      </c>
      <c r="O368" s="55" t="str">
        <f>IF('3-定量盤查'!O371&lt;&gt;"",'3-定量盤查'!O371,"")</f>
        <v/>
      </c>
      <c r="P368" s="137" t="str">
        <f>IF(E368&lt;&gt;"",IF(J368&lt;&gt;"",IF('3-定量盤查'!T371&lt;&gt;"",'3-定量盤查'!T371,0),""),"")</f>
        <v/>
      </c>
      <c r="Q368" s="174"/>
      <c r="R368" s="174"/>
      <c r="S368" s="174"/>
      <c r="T368" s="135">
        <f t="shared" si="101"/>
        <v>0</v>
      </c>
      <c r="U368" s="138">
        <f t="shared" si="102"/>
        <v>0</v>
      </c>
      <c r="V368" s="55" t="str">
        <f>IF('3-定量盤查'!U371&lt;&gt;"",'3-定量盤查'!U371,"")</f>
        <v/>
      </c>
      <c r="W368" s="137" t="str">
        <f>IF(E368&lt;&gt;"",IF(J368&lt;&gt;"",IF('3-定量盤查'!Z371&lt;&gt;"",'3-定量盤查'!Z371,0),""),"")</f>
        <v/>
      </c>
      <c r="X368" s="174"/>
      <c r="Y368" s="174"/>
      <c r="Z368" s="174"/>
      <c r="AA368" s="135">
        <f t="shared" si="103"/>
        <v>0</v>
      </c>
      <c r="AB368" s="139">
        <f t="shared" si="104"/>
        <v>0</v>
      </c>
      <c r="AC368" s="138" t="str">
        <f t="shared" si="110"/>
        <v/>
      </c>
      <c r="AD368" s="138" t="str">
        <f t="shared" si="111"/>
        <v/>
      </c>
      <c r="AE368" s="144" t="str">
        <f t="shared" si="108"/>
        <v/>
      </c>
      <c r="AF368" s="144" t="str">
        <f t="shared" si="109"/>
        <v/>
      </c>
      <c r="AG368" s="144" t="str">
        <f t="shared" si="105"/>
        <v/>
      </c>
      <c r="AH368" s="144" t="str">
        <f t="shared" si="106"/>
        <v/>
      </c>
      <c r="AI368" s="144" t="str">
        <f t="shared" si="107"/>
        <v/>
      </c>
    </row>
    <row r="369" spans="2:35" customFormat="1">
      <c r="B369" s="53" t="str">
        <f>IF('2-定性盤查'!A368&lt;&gt;"",'2-定性盤查'!A368,"")</f>
        <v/>
      </c>
      <c r="C369" s="53" t="str">
        <f>IF('2-定性盤查'!C368&lt;&gt;"",'2-定性盤查'!C368,"")</f>
        <v/>
      </c>
      <c r="D369" s="53" t="str">
        <f>IF('2-定性盤查'!D368&lt;&gt;"",'2-定性盤查'!D368,"")</f>
        <v/>
      </c>
      <c r="E369" s="174"/>
      <c r="F369" s="174"/>
      <c r="G369" s="174"/>
      <c r="H369" s="55" t="str">
        <f>IF('3-定量盤查'!I372&lt;&gt;"",'3-定量盤查'!I372,"")</f>
        <v/>
      </c>
      <c r="I369" s="134" t="str">
        <f>'3-定量盤查'!N373</f>
        <v/>
      </c>
      <c r="J369" s="174"/>
      <c r="K369" s="174"/>
      <c r="L369" s="174"/>
      <c r="M369" s="135">
        <f t="shared" si="99"/>
        <v>0</v>
      </c>
      <c r="N369" s="136">
        <f t="shared" si="100"/>
        <v>0</v>
      </c>
      <c r="O369" s="55" t="str">
        <f>IF('3-定量盤查'!O372&lt;&gt;"",'3-定量盤查'!O372,"")</f>
        <v/>
      </c>
      <c r="P369" s="137" t="str">
        <f>IF(E369&lt;&gt;"",IF(J369&lt;&gt;"",IF('3-定量盤查'!T372&lt;&gt;"",'3-定量盤查'!T372,0),""),"")</f>
        <v/>
      </c>
      <c r="Q369" s="174"/>
      <c r="R369" s="174"/>
      <c r="S369" s="174"/>
      <c r="T369" s="135">
        <f t="shared" si="101"/>
        <v>0</v>
      </c>
      <c r="U369" s="138">
        <f t="shared" si="102"/>
        <v>0</v>
      </c>
      <c r="V369" s="55" t="str">
        <f>IF('3-定量盤查'!U372&lt;&gt;"",'3-定量盤查'!U372,"")</f>
        <v/>
      </c>
      <c r="W369" s="137" t="str">
        <f>IF(E369&lt;&gt;"",IF(J369&lt;&gt;"",IF('3-定量盤查'!Z372&lt;&gt;"",'3-定量盤查'!Z372,0),""),"")</f>
        <v/>
      </c>
      <c r="X369" s="174"/>
      <c r="Y369" s="174"/>
      <c r="Z369" s="174"/>
      <c r="AA369" s="135">
        <f t="shared" si="103"/>
        <v>0</v>
      </c>
      <c r="AB369" s="139">
        <f t="shared" si="104"/>
        <v>0</v>
      </c>
      <c r="AC369" s="138" t="str">
        <f t="shared" si="110"/>
        <v/>
      </c>
      <c r="AD369" s="138" t="str">
        <f t="shared" si="111"/>
        <v/>
      </c>
      <c r="AE369" s="144" t="str">
        <f t="shared" si="108"/>
        <v/>
      </c>
      <c r="AF369" s="144" t="str">
        <f t="shared" si="109"/>
        <v/>
      </c>
      <c r="AG369" s="144" t="str">
        <f t="shared" si="105"/>
        <v/>
      </c>
      <c r="AH369" s="144" t="str">
        <f t="shared" si="106"/>
        <v/>
      </c>
      <c r="AI369" s="144" t="str">
        <f t="shared" si="107"/>
        <v/>
      </c>
    </row>
    <row r="370" spans="2:35" customFormat="1">
      <c r="B370" s="53" t="str">
        <f>IF('2-定性盤查'!A369&lt;&gt;"",'2-定性盤查'!A369,"")</f>
        <v/>
      </c>
      <c r="C370" s="53" t="str">
        <f>IF('2-定性盤查'!C369&lt;&gt;"",'2-定性盤查'!C369,"")</f>
        <v/>
      </c>
      <c r="D370" s="53" t="str">
        <f>IF('2-定性盤查'!D369&lt;&gt;"",'2-定性盤查'!D369,"")</f>
        <v/>
      </c>
      <c r="E370" s="174"/>
      <c r="F370" s="174"/>
      <c r="G370" s="174"/>
      <c r="H370" s="55" t="str">
        <f>IF('3-定量盤查'!I373&lt;&gt;"",'3-定量盤查'!I373,"")</f>
        <v/>
      </c>
      <c r="I370" s="134" t="str">
        <f>'3-定量盤查'!N374</f>
        <v/>
      </c>
      <c r="J370" s="174"/>
      <c r="K370" s="174"/>
      <c r="L370" s="174"/>
      <c r="M370" s="135">
        <f t="shared" si="99"/>
        <v>0</v>
      </c>
      <c r="N370" s="136">
        <f t="shared" si="100"/>
        <v>0</v>
      </c>
      <c r="O370" s="55" t="str">
        <f>IF('3-定量盤查'!O373&lt;&gt;"",'3-定量盤查'!O373,"")</f>
        <v/>
      </c>
      <c r="P370" s="137" t="str">
        <f>IF(E370&lt;&gt;"",IF(J370&lt;&gt;"",IF('3-定量盤查'!T373&lt;&gt;"",'3-定量盤查'!T373,0),""),"")</f>
        <v/>
      </c>
      <c r="Q370" s="174"/>
      <c r="R370" s="174"/>
      <c r="S370" s="174"/>
      <c r="T370" s="135">
        <f t="shared" si="101"/>
        <v>0</v>
      </c>
      <c r="U370" s="138">
        <f t="shared" si="102"/>
        <v>0</v>
      </c>
      <c r="V370" s="55" t="str">
        <f>IF('3-定量盤查'!U373&lt;&gt;"",'3-定量盤查'!U373,"")</f>
        <v/>
      </c>
      <c r="W370" s="137" t="str">
        <f>IF(E370&lt;&gt;"",IF(J370&lt;&gt;"",IF('3-定量盤查'!Z373&lt;&gt;"",'3-定量盤查'!Z373,0),""),"")</f>
        <v/>
      </c>
      <c r="X370" s="174"/>
      <c r="Y370" s="174"/>
      <c r="Z370" s="174"/>
      <c r="AA370" s="135">
        <f t="shared" si="103"/>
        <v>0</v>
      </c>
      <c r="AB370" s="139">
        <f t="shared" si="104"/>
        <v>0</v>
      </c>
      <c r="AC370" s="138" t="str">
        <f t="shared" si="110"/>
        <v/>
      </c>
      <c r="AD370" s="138" t="str">
        <f t="shared" si="111"/>
        <v/>
      </c>
      <c r="AE370" s="144" t="str">
        <f t="shared" si="108"/>
        <v/>
      </c>
      <c r="AF370" s="144" t="str">
        <f t="shared" si="109"/>
        <v/>
      </c>
      <c r="AG370" s="144" t="str">
        <f t="shared" si="105"/>
        <v/>
      </c>
      <c r="AH370" s="144" t="str">
        <f t="shared" si="106"/>
        <v/>
      </c>
      <c r="AI370" s="144" t="str">
        <f t="shared" si="107"/>
        <v/>
      </c>
    </row>
    <row r="371" spans="2:35" customFormat="1">
      <c r="B371" s="53" t="str">
        <f>IF('2-定性盤查'!A370&lt;&gt;"",'2-定性盤查'!A370,"")</f>
        <v/>
      </c>
      <c r="C371" s="53" t="str">
        <f>IF('2-定性盤查'!C370&lt;&gt;"",'2-定性盤查'!C370,"")</f>
        <v/>
      </c>
      <c r="D371" s="53" t="str">
        <f>IF('2-定性盤查'!D370&lt;&gt;"",'2-定性盤查'!D370,"")</f>
        <v/>
      </c>
      <c r="E371" s="174"/>
      <c r="F371" s="174"/>
      <c r="G371" s="174"/>
      <c r="H371" s="55" t="str">
        <f>IF('3-定量盤查'!I374&lt;&gt;"",'3-定量盤查'!I374,"")</f>
        <v/>
      </c>
      <c r="I371" s="134" t="str">
        <f>'3-定量盤查'!N375</f>
        <v/>
      </c>
      <c r="J371" s="174"/>
      <c r="K371" s="174"/>
      <c r="L371" s="174"/>
      <c r="M371" s="135">
        <f t="shared" si="99"/>
        <v>0</v>
      </c>
      <c r="N371" s="136">
        <f t="shared" si="100"/>
        <v>0</v>
      </c>
      <c r="O371" s="55" t="str">
        <f>IF('3-定量盤查'!O374&lt;&gt;"",'3-定量盤查'!O374,"")</f>
        <v/>
      </c>
      <c r="P371" s="137" t="str">
        <f>IF(E371&lt;&gt;"",IF(J371&lt;&gt;"",IF('3-定量盤查'!T374&lt;&gt;"",'3-定量盤查'!T374,0),""),"")</f>
        <v/>
      </c>
      <c r="Q371" s="174"/>
      <c r="R371" s="174"/>
      <c r="S371" s="174"/>
      <c r="T371" s="135">
        <f t="shared" si="101"/>
        <v>0</v>
      </c>
      <c r="U371" s="138">
        <f t="shared" si="102"/>
        <v>0</v>
      </c>
      <c r="V371" s="55" t="str">
        <f>IF('3-定量盤查'!U374&lt;&gt;"",'3-定量盤查'!U374,"")</f>
        <v/>
      </c>
      <c r="W371" s="137" t="str">
        <f>IF(E371&lt;&gt;"",IF(J371&lt;&gt;"",IF('3-定量盤查'!Z374&lt;&gt;"",'3-定量盤查'!Z374,0),""),"")</f>
        <v/>
      </c>
      <c r="X371" s="174"/>
      <c r="Y371" s="174"/>
      <c r="Z371" s="174"/>
      <c r="AA371" s="135">
        <f t="shared" si="103"/>
        <v>0</v>
      </c>
      <c r="AB371" s="139">
        <f t="shared" si="104"/>
        <v>0</v>
      </c>
      <c r="AC371" s="138" t="str">
        <f t="shared" si="110"/>
        <v/>
      </c>
      <c r="AD371" s="138" t="str">
        <f t="shared" si="111"/>
        <v/>
      </c>
      <c r="AE371" s="144" t="str">
        <f t="shared" si="108"/>
        <v/>
      </c>
      <c r="AF371" s="144" t="str">
        <f t="shared" si="109"/>
        <v/>
      </c>
      <c r="AG371" s="144" t="str">
        <f t="shared" si="105"/>
        <v/>
      </c>
      <c r="AH371" s="144" t="str">
        <f t="shared" si="106"/>
        <v/>
      </c>
      <c r="AI371" s="144" t="str">
        <f t="shared" si="107"/>
        <v/>
      </c>
    </row>
    <row r="372" spans="2:35" customFormat="1">
      <c r="B372" s="53" t="str">
        <f>IF('2-定性盤查'!A371&lt;&gt;"",'2-定性盤查'!A371,"")</f>
        <v/>
      </c>
      <c r="C372" s="53" t="str">
        <f>IF('2-定性盤查'!C371&lt;&gt;"",'2-定性盤查'!C371,"")</f>
        <v/>
      </c>
      <c r="D372" s="53" t="str">
        <f>IF('2-定性盤查'!D371&lt;&gt;"",'2-定性盤查'!D371,"")</f>
        <v/>
      </c>
      <c r="E372" s="174"/>
      <c r="F372" s="174"/>
      <c r="G372" s="174"/>
      <c r="H372" s="55" t="str">
        <f>IF('3-定量盤查'!I375&lt;&gt;"",'3-定量盤查'!I375,"")</f>
        <v/>
      </c>
      <c r="I372" s="134" t="str">
        <f>'3-定量盤查'!N376</f>
        <v/>
      </c>
      <c r="J372" s="174"/>
      <c r="K372" s="174"/>
      <c r="L372" s="174"/>
      <c r="M372" s="135">
        <f t="shared" si="99"/>
        <v>0</v>
      </c>
      <c r="N372" s="136">
        <f t="shared" si="100"/>
        <v>0</v>
      </c>
      <c r="O372" s="55" t="str">
        <f>IF('3-定量盤查'!O375&lt;&gt;"",'3-定量盤查'!O375,"")</f>
        <v/>
      </c>
      <c r="P372" s="137" t="str">
        <f>IF(E372&lt;&gt;"",IF(J372&lt;&gt;"",IF('3-定量盤查'!T375&lt;&gt;"",'3-定量盤查'!T375,0),""),"")</f>
        <v/>
      </c>
      <c r="Q372" s="174"/>
      <c r="R372" s="174"/>
      <c r="S372" s="174"/>
      <c r="T372" s="135">
        <f t="shared" si="101"/>
        <v>0</v>
      </c>
      <c r="U372" s="138">
        <f t="shared" si="102"/>
        <v>0</v>
      </c>
      <c r="V372" s="55" t="str">
        <f>IF('3-定量盤查'!U375&lt;&gt;"",'3-定量盤查'!U375,"")</f>
        <v/>
      </c>
      <c r="W372" s="137" t="str">
        <f>IF(E372&lt;&gt;"",IF(J372&lt;&gt;"",IF('3-定量盤查'!Z375&lt;&gt;"",'3-定量盤查'!Z375,0),""),"")</f>
        <v/>
      </c>
      <c r="X372" s="174"/>
      <c r="Y372" s="174"/>
      <c r="Z372" s="174"/>
      <c r="AA372" s="135">
        <f t="shared" si="103"/>
        <v>0</v>
      </c>
      <c r="AB372" s="139">
        <f t="shared" si="104"/>
        <v>0</v>
      </c>
      <c r="AC372" s="138" t="str">
        <f t="shared" si="110"/>
        <v/>
      </c>
      <c r="AD372" s="138" t="str">
        <f t="shared" si="111"/>
        <v/>
      </c>
      <c r="AE372" s="144" t="str">
        <f t="shared" si="108"/>
        <v/>
      </c>
      <c r="AF372" s="144" t="str">
        <f t="shared" si="109"/>
        <v/>
      </c>
      <c r="AG372" s="144" t="str">
        <f t="shared" si="105"/>
        <v/>
      </c>
      <c r="AH372" s="144" t="str">
        <f t="shared" si="106"/>
        <v/>
      </c>
      <c r="AI372" s="144" t="str">
        <f t="shared" si="107"/>
        <v/>
      </c>
    </row>
    <row r="373" spans="2:35" customFormat="1">
      <c r="B373" s="53" t="str">
        <f>IF('2-定性盤查'!A372&lt;&gt;"",'2-定性盤查'!A372,"")</f>
        <v/>
      </c>
      <c r="C373" s="53" t="str">
        <f>IF('2-定性盤查'!C372&lt;&gt;"",'2-定性盤查'!C372,"")</f>
        <v/>
      </c>
      <c r="D373" s="53" t="str">
        <f>IF('2-定性盤查'!D372&lt;&gt;"",'2-定性盤查'!D372,"")</f>
        <v/>
      </c>
      <c r="E373" s="174"/>
      <c r="F373" s="174"/>
      <c r="G373" s="174"/>
      <c r="H373" s="55" t="str">
        <f>IF('3-定量盤查'!I376&lt;&gt;"",'3-定量盤查'!I376,"")</f>
        <v/>
      </c>
      <c r="I373" s="134" t="str">
        <f>'3-定量盤查'!N377</f>
        <v/>
      </c>
      <c r="J373" s="174"/>
      <c r="K373" s="174"/>
      <c r="L373" s="174"/>
      <c r="M373" s="135">
        <f t="shared" si="99"/>
        <v>0</v>
      </c>
      <c r="N373" s="136">
        <f t="shared" si="100"/>
        <v>0</v>
      </c>
      <c r="O373" s="55" t="str">
        <f>IF('3-定量盤查'!O376&lt;&gt;"",'3-定量盤查'!O376,"")</f>
        <v/>
      </c>
      <c r="P373" s="137" t="str">
        <f>IF(E373&lt;&gt;"",IF(J373&lt;&gt;"",IF('3-定量盤查'!T376&lt;&gt;"",'3-定量盤查'!T376,0),""),"")</f>
        <v/>
      </c>
      <c r="Q373" s="174"/>
      <c r="R373" s="174"/>
      <c r="S373" s="174"/>
      <c r="T373" s="135">
        <f t="shared" si="101"/>
        <v>0</v>
      </c>
      <c r="U373" s="138">
        <f t="shared" si="102"/>
        <v>0</v>
      </c>
      <c r="V373" s="55" t="str">
        <f>IF('3-定量盤查'!U376&lt;&gt;"",'3-定量盤查'!U376,"")</f>
        <v/>
      </c>
      <c r="W373" s="137" t="str">
        <f>IF(E373&lt;&gt;"",IF(J373&lt;&gt;"",IF('3-定量盤查'!Z376&lt;&gt;"",'3-定量盤查'!Z376,0),""),"")</f>
        <v/>
      </c>
      <c r="X373" s="174"/>
      <c r="Y373" s="174"/>
      <c r="Z373" s="174"/>
      <c r="AA373" s="135">
        <f t="shared" si="103"/>
        <v>0</v>
      </c>
      <c r="AB373" s="139">
        <f t="shared" si="104"/>
        <v>0</v>
      </c>
      <c r="AC373" s="138" t="str">
        <f t="shared" si="110"/>
        <v/>
      </c>
      <c r="AD373" s="138" t="str">
        <f t="shared" si="111"/>
        <v/>
      </c>
      <c r="AE373" s="144" t="str">
        <f t="shared" si="108"/>
        <v/>
      </c>
      <c r="AF373" s="144" t="str">
        <f t="shared" si="109"/>
        <v/>
      </c>
      <c r="AG373" s="144" t="str">
        <f t="shared" si="105"/>
        <v/>
      </c>
      <c r="AH373" s="144" t="str">
        <f t="shared" si="106"/>
        <v/>
      </c>
      <c r="AI373" s="144" t="str">
        <f t="shared" si="107"/>
        <v/>
      </c>
    </row>
    <row r="374" spans="2:35" customFormat="1">
      <c r="B374" s="53" t="str">
        <f>IF('2-定性盤查'!A373&lt;&gt;"",'2-定性盤查'!A373,"")</f>
        <v/>
      </c>
      <c r="C374" s="53" t="str">
        <f>IF('2-定性盤查'!C373&lt;&gt;"",'2-定性盤查'!C373,"")</f>
        <v/>
      </c>
      <c r="D374" s="53" t="str">
        <f>IF('2-定性盤查'!D373&lt;&gt;"",'2-定性盤查'!D373,"")</f>
        <v/>
      </c>
      <c r="E374" s="174"/>
      <c r="F374" s="174"/>
      <c r="G374" s="174"/>
      <c r="H374" s="55" t="str">
        <f>IF('3-定量盤查'!I377&lt;&gt;"",'3-定量盤查'!I377,"")</f>
        <v/>
      </c>
      <c r="I374" s="134" t="str">
        <f>'3-定量盤查'!N378</f>
        <v/>
      </c>
      <c r="J374" s="174"/>
      <c r="K374" s="174"/>
      <c r="L374" s="174"/>
      <c r="M374" s="135">
        <f t="shared" si="99"/>
        <v>0</v>
      </c>
      <c r="N374" s="136">
        <f t="shared" si="100"/>
        <v>0</v>
      </c>
      <c r="O374" s="55" t="str">
        <f>IF('3-定量盤查'!O377&lt;&gt;"",'3-定量盤查'!O377,"")</f>
        <v/>
      </c>
      <c r="P374" s="137" t="str">
        <f>IF(E374&lt;&gt;"",IF(J374&lt;&gt;"",IF('3-定量盤查'!T377&lt;&gt;"",'3-定量盤查'!T377,0),""),"")</f>
        <v/>
      </c>
      <c r="Q374" s="174"/>
      <c r="R374" s="174"/>
      <c r="S374" s="174"/>
      <c r="T374" s="135">
        <f t="shared" si="101"/>
        <v>0</v>
      </c>
      <c r="U374" s="138">
        <f t="shared" si="102"/>
        <v>0</v>
      </c>
      <c r="V374" s="55" t="str">
        <f>IF('3-定量盤查'!U377&lt;&gt;"",'3-定量盤查'!U377,"")</f>
        <v/>
      </c>
      <c r="W374" s="137" t="str">
        <f>IF(E374&lt;&gt;"",IF(J374&lt;&gt;"",IF('3-定量盤查'!Z377&lt;&gt;"",'3-定量盤查'!Z377,0),""),"")</f>
        <v/>
      </c>
      <c r="X374" s="174"/>
      <c r="Y374" s="174"/>
      <c r="Z374" s="174"/>
      <c r="AA374" s="135">
        <f t="shared" si="103"/>
        <v>0</v>
      </c>
      <c r="AB374" s="139">
        <f t="shared" si="104"/>
        <v>0</v>
      </c>
      <c r="AC374" s="138" t="str">
        <f t="shared" si="110"/>
        <v/>
      </c>
      <c r="AD374" s="138" t="str">
        <f t="shared" si="111"/>
        <v/>
      </c>
      <c r="AE374" s="144" t="str">
        <f t="shared" si="108"/>
        <v/>
      </c>
      <c r="AF374" s="144" t="str">
        <f t="shared" si="109"/>
        <v/>
      </c>
      <c r="AG374" s="144" t="str">
        <f t="shared" si="105"/>
        <v/>
      </c>
      <c r="AH374" s="144" t="str">
        <f t="shared" si="106"/>
        <v/>
      </c>
      <c r="AI374" s="144" t="str">
        <f t="shared" si="107"/>
        <v/>
      </c>
    </row>
    <row r="375" spans="2:35" customFormat="1">
      <c r="B375" s="53" t="str">
        <f>IF('2-定性盤查'!A374&lt;&gt;"",'2-定性盤查'!A374,"")</f>
        <v/>
      </c>
      <c r="C375" s="53" t="str">
        <f>IF('2-定性盤查'!C374&lt;&gt;"",'2-定性盤查'!C374,"")</f>
        <v/>
      </c>
      <c r="D375" s="53" t="str">
        <f>IF('2-定性盤查'!D374&lt;&gt;"",'2-定性盤查'!D374,"")</f>
        <v/>
      </c>
      <c r="E375" s="174"/>
      <c r="F375" s="174"/>
      <c r="G375" s="174"/>
      <c r="H375" s="55" t="str">
        <f>IF('3-定量盤查'!I378&lt;&gt;"",'3-定量盤查'!I378,"")</f>
        <v/>
      </c>
      <c r="I375" s="134" t="str">
        <f>'3-定量盤查'!N379</f>
        <v/>
      </c>
      <c r="J375" s="174"/>
      <c r="K375" s="174"/>
      <c r="L375" s="174"/>
      <c r="M375" s="135">
        <f t="shared" si="99"/>
        <v>0</v>
      </c>
      <c r="N375" s="136">
        <f t="shared" si="100"/>
        <v>0</v>
      </c>
      <c r="O375" s="55" t="str">
        <f>IF('3-定量盤查'!O378&lt;&gt;"",'3-定量盤查'!O378,"")</f>
        <v/>
      </c>
      <c r="P375" s="137" t="str">
        <f>IF(E375&lt;&gt;"",IF(J375&lt;&gt;"",IF('3-定量盤查'!T378&lt;&gt;"",'3-定量盤查'!T378,0),""),"")</f>
        <v/>
      </c>
      <c r="Q375" s="174"/>
      <c r="R375" s="174"/>
      <c r="S375" s="174"/>
      <c r="T375" s="135">
        <f t="shared" si="101"/>
        <v>0</v>
      </c>
      <c r="U375" s="138">
        <f t="shared" si="102"/>
        <v>0</v>
      </c>
      <c r="V375" s="55" t="str">
        <f>IF('3-定量盤查'!U378&lt;&gt;"",'3-定量盤查'!U378,"")</f>
        <v/>
      </c>
      <c r="W375" s="137" t="str">
        <f>IF(E375&lt;&gt;"",IF(J375&lt;&gt;"",IF('3-定量盤查'!Z378&lt;&gt;"",'3-定量盤查'!Z378,0),""),"")</f>
        <v/>
      </c>
      <c r="X375" s="174"/>
      <c r="Y375" s="174"/>
      <c r="Z375" s="174"/>
      <c r="AA375" s="135">
        <f t="shared" si="103"/>
        <v>0</v>
      </c>
      <c r="AB375" s="139">
        <f t="shared" si="104"/>
        <v>0</v>
      </c>
      <c r="AC375" s="138" t="str">
        <f t="shared" si="110"/>
        <v/>
      </c>
      <c r="AD375" s="138" t="str">
        <f t="shared" si="111"/>
        <v/>
      </c>
      <c r="AE375" s="144" t="str">
        <f t="shared" si="108"/>
        <v/>
      </c>
      <c r="AF375" s="144" t="str">
        <f t="shared" si="109"/>
        <v/>
      </c>
      <c r="AG375" s="144" t="str">
        <f t="shared" si="105"/>
        <v/>
      </c>
      <c r="AH375" s="144" t="str">
        <f t="shared" si="106"/>
        <v/>
      </c>
      <c r="AI375" s="144" t="str">
        <f t="shared" si="107"/>
        <v/>
      </c>
    </row>
    <row r="376" spans="2:35" customFormat="1">
      <c r="B376" s="53" t="str">
        <f>IF('2-定性盤查'!A375&lt;&gt;"",'2-定性盤查'!A375,"")</f>
        <v/>
      </c>
      <c r="C376" s="53" t="str">
        <f>IF('2-定性盤查'!C375&lt;&gt;"",'2-定性盤查'!C375,"")</f>
        <v/>
      </c>
      <c r="D376" s="53" t="str">
        <f>IF('2-定性盤查'!D375&lt;&gt;"",'2-定性盤查'!D375,"")</f>
        <v/>
      </c>
      <c r="E376" s="174"/>
      <c r="F376" s="174"/>
      <c r="G376" s="174"/>
      <c r="H376" s="55" t="str">
        <f>IF('3-定量盤查'!I379&lt;&gt;"",'3-定量盤查'!I379,"")</f>
        <v/>
      </c>
      <c r="I376" s="134" t="str">
        <f>'3-定量盤查'!N380</f>
        <v/>
      </c>
      <c r="J376" s="174"/>
      <c r="K376" s="174"/>
      <c r="L376" s="174"/>
      <c r="M376" s="135">
        <f t="shared" si="99"/>
        <v>0</v>
      </c>
      <c r="N376" s="136">
        <f t="shared" si="100"/>
        <v>0</v>
      </c>
      <c r="O376" s="55" t="str">
        <f>IF('3-定量盤查'!O379&lt;&gt;"",'3-定量盤查'!O379,"")</f>
        <v/>
      </c>
      <c r="P376" s="137" t="str">
        <f>IF(E376&lt;&gt;"",IF(J376&lt;&gt;"",IF('3-定量盤查'!T379&lt;&gt;"",'3-定量盤查'!T379,0),""),"")</f>
        <v/>
      </c>
      <c r="Q376" s="174"/>
      <c r="R376" s="174"/>
      <c r="S376" s="174"/>
      <c r="T376" s="135">
        <f t="shared" si="101"/>
        <v>0</v>
      </c>
      <c r="U376" s="138">
        <f t="shared" si="102"/>
        <v>0</v>
      </c>
      <c r="V376" s="55" t="str">
        <f>IF('3-定量盤查'!U379&lt;&gt;"",'3-定量盤查'!U379,"")</f>
        <v/>
      </c>
      <c r="W376" s="137" t="str">
        <f>IF(E376&lt;&gt;"",IF(J376&lt;&gt;"",IF('3-定量盤查'!Z379&lt;&gt;"",'3-定量盤查'!Z379,0),""),"")</f>
        <v/>
      </c>
      <c r="X376" s="174"/>
      <c r="Y376" s="174"/>
      <c r="Z376" s="174"/>
      <c r="AA376" s="135">
        <f t="shared" si="103"/>
        <v>0</v>
      </c>
      <c r="AB376" s="139">
        <f t="shared" si="104"/>
        <v>0</v>
      </c>
      <c r="AC376" s="138" t="str">
        <f t="shared" si="110"/>
        <v/>
      </c>
      <c r="AD376" s="138" t="str">
        <f t="shared" si="111"/>
        <v/>
      </c>
      <c r="AE376" s="144" t="str">
        <f t="shared" si="108"/>
        <v/>
      </c>
      <c r="AF376" s="144" t="str">
        <f t="shared" si="109"/>
        <v/>
      </c>
      <c r="AG376" s="144" t="str">
        <f t="shared" si="105"/>
        <v/>
      </c>
      <c r="AH376" s="144" t="str">
        <f t="shared" si="106"/>
        <v/>
      </c>
      <c r="AI376" s="144" t="str">
        <f t="shared" si="107"/>
        <v/>
      </c>
    </row>
    <row r="377" spans="2:35" customFormat="1">
      <c r="B377" s="53" t="str">
        <f>IF('2-定性盤查'!A376&lt;&gt;"",'2-定性盤查'!A376,"")</f>
        <v/>
      </c>
      <c r="C377" s="53" t="str">
        <f>IF('2-定性盤查'!C376&lt;&gt;"",'2-定性盤查'!C376,"")</f>
        <v/>
      </c>
      <c r="D377" s="53" t="str">
        <f>IF('2-定性盤查'!D376&lt;&gt;"",'2-定性盤查'!D376,"")</f>
        <v/>
      </c>
      <c r="E377" s="174"/>
      <c r="F377" s="174"/>
      <c r="G377" s="174"/>
      <c r="H377" s="55" t="str">
        <f>IF('3-定量盤查'!I380&lt;&gt;"",'3-定量盤查'!I380,"")</f>
        <v/>
      </c>
      <c r="I377" s="134" t="str">
        <f>'3-定量盤查'!N381</f>
        <v/>
      </c>
      <c r="J377" s="174"/>
      <c r="K377" s="174"/>
      <c r="L377" s="174"/>
      <c r="M377" s="135">
        <f t="shared" ref="M377:M440" si="112">ROUND(IF($E377="",IF(J377="",0,0),IF(I377="",0,($E377^2+J377^2)^0.5)),5)</f>
        <v>0</v>
      </c>
      <c r="N377" s="136">
        <f t="shared" ref="N377:N440" si="113">ROUND(IF($F377="",IF(K377="",0,0),IF(K377="",0,($F377^2+K377^2)^0.5)),5)</f>
        <v>0</v>
      </c>
      <c r="O377" s="55" t="str">
        <f>IF('3-定量盤查'!O380&lt;&gt;"",'3-定量盤查'!O380,"")</f>
        <v/>
      </c>
      <c r="P377" s="137" t="str">
        <f>IF(E377&lt;&gt;"",IF(J377&lt;&gt;"",IF('3-定量盤查'!T380&lt;&gt;"",'3-定量盤查'!T380,0),""),"")</f>
        <v/>
      </c>
      <c r="Q377" s="174"/>
      <c r="R377" s="174"/>
      <c r="S377" s="174"/>
      <c r="T377" s="135">
        <f t="shared" ref="T377:T440" si="114">ROUND(IF($E377="",IF(Q377="",0,0),IF(Q377="",0,($E377^2+Q377^2)^0.5)),5)</f>
        <v>0</v>
      </c>
      <c r="U377" s="138">
        <f t="shared" ref="U377:U440" si="115">ROUND(IF($F377="",IF(R377="",0,0),IF(R377="",0,($F377^2+R377^2)^0.5)),5)</f>
        <v>0</v>
      </c>
      <c r="V377" s="55" t="str">
        <f>IF('3-定量盤查'!U380&lt;&gt;"",'3-定量盤查'!U380,"")</f>
        <v/>
      </c>
      <c r="W377" s="137" t="str">
        <f>IF(E377&lt;&gt;"",IF(J377&lt;&gt;"",IF('3-定量盤查'!Z380&lt;&gt;"",'3-定量盤查'!Z380,0),""),"")</f>
        <v/>
      </c>
      <c r="X377" s="174"/>
      <c r="Y377" s="174"/>
      <c r="Z377" s="174"/>
      <c r="AA377" s="135">
        <f t="shared" ref="AA377:AA440" si="116">ROUND(IF($E377="",IF(X377="",0,0),IF(X377="",0,($E377^2+X377^2)^0.5)),5)</f>
        <v>0</v>
      </c>
      <c r="AB377" s="139">
        <f t="shared" ref="AB377:AB440" si="117">ROUND(IF($F377="",IF(Y377="",0,0),IF(Y377="",0,($F377^2+Y377^2)^0.5)),5)</f>
        <v>0</v>
      </c>
      <c r="AC377" s="138" t="str">
        <f t="shared" si="110"/>
        <v/>
      </c>
      <c r="AD377" s="138" t="str">
        <f t="shared" si="111"/>
        <v/>
      </c>
      <c r="AE377" s="144" t="str">
        <f t="shared" si="108"/>
        <v/>
      </c>
      <c r="AF377" s="144" t="str">
        <f t="shared" si="109"/>
        <v/>
      </c>
      <c r="AG377" s="144" t="str">
        <f t="shared" si="105"/>
        <v/>
      </c>
      <c r="AH377" s="144" t="str">
        <f t="shared" si="106"/>
        <v/>
      </c>
      <c r="AI377" s="144" t="str">
        <f t="shared" si="107"/>
        <v/>
      </c>
    </row>
    <row r="378" spans="2:35" customFormat="1">
      <c r="B378" s="53" t="str">
        <f>IF('2-定性盤查'!A377&lt;&gt;"",'2-定性盤查'!A377,"")</f>
        <v/>
      </c>
      <c r="C378" s="53" t="str">
        <f>IF('2-定性盤查'!C377&lt;&gt;"",'2-定性盤查'!C377,"")</f>
        <v/>
      </c>
      <c r="D378" s="53" t="str">
        <f>IF('2-定性盤查'!D377&lt;&gt;"",'2-定性盤查'!D377,"")</f>
        <v/>
      </c>
      <c r="E378" s="174"/>
      <c r="F378" s="174"/>
      <c r="G378" s="174"/>
      <c r="H378" s="55" t="str">
        <f>IF('3-定量盤查'!I381&lt;&gt;"",'3-定量盤查'!I381,"")</f>
        <v/>
      </c>
      <c r="I378" s="134" t="str">
        <f>'3-定量盤查'!N382</f>
        <v/>
      </c>
      <c r="J378" s="174"/>
      <c r="K378" s="174"/>
      <c r="L378" s="174"/>
      <c r="M378" s="135">
        <f t="shared" si="112"/>
        <v>0</v>
      </c>
      <c r="N378" s="136">
        <f t="shared" si="113"/>
        <v>0</v>
      </c>
      <c r="O378" s="55" t="str">
        <f>IF('3-定量盤查'!O381&lt;&gt;"",'3-定量盤查'!O381,"")</f>
        <v/>
      </c>
      <c r="P378" s="137" t="str">
        <f>IF(E378&lt;&gt;"",IF(J378&lt;&gt;"",IF('3-定量盤查'!T381&lt;&gt;"",'3-定量盤查'!T381,0),""),"")</f>
        <v/>
      </c>
      <c r="Q378" s="174"/>
      <c r="R378" s="174"/>
      <c r="S378" s="174"/>
      <c r="T378" s="135">
        <f t="shared" si="114"/>
        <v>0</v>
      </c>
      <c r="U378" s="138">
        <f t="shared" si="115"/>
        <v>0</v>
      </c>
      <c r="V378" s="55" t="str">
        <f>IF('3-定量盤查'!U381&lt;&gt;"",'3-定量盤查'!U381,"")</f>
        <v/>
      </c>
      <c r="W378" s="137" t="str">
        <f>IF(E378&lt;&gt;"",IF(J378&lt;&gt;"",IF('3-定量盤查'!Z381&lt;&gt;"",'3-定量盤查'!Z381,0),""),"")</f>
        <v/>
      </c>
      <c r="X378" s="174"/>
      <c r="Y378" s="174"/>
      <c r="Z378" s="174"/>
      <c r="AA378" s="135">
        <f t="shared" si="116"/>
        <v>0</v>
      </c>
      <c r="AB378" s="139">
        <f t="shared" si="117"/>
        <v>0</v>
      </c>
      <c r="AC378" s="138" t="str">
        <f t="shared" si="110"/>
        <v/>
      </c>
      <c r="AD378" s="138" t="str">
        <f t="shared" si="111"/>
        <v/>
      </c>
      <c r="AE378" s="144" t="str">
        <f t="shared" si="108"/>
        <v/>
      </c>
      <c r="AF378" s="144" t="str">
        <f t="shared" si="109"/>
        <v/>
      </c>
      <c r="AG378" s="144" t="str">
        <f t="shared" si="105"/>
        <v/>
      </c>
      <c r="AH378" s="144" t="str">
        <f t="shared" si="106"/>
        <v/>
      </c>
      <c r="AI378" s="144" t="str">
        <f t="shared" si="107"/>
        <v/>
      </c>
    </row>
    <row r="379" spans="2:35" customFormat="1">
      <c r="B379" s="53" t="str">
        <f>IF('2-定性盤查'!A378&lt;&gt;"",'2-定性盤查'!A378,"")</f>
        <v/>
      </c>
      <c r="C379" s="53" t="str">
        <f>IF('2-定性盤查'!C378&lt;&gt;"",'2-定性盤查'!C378,"")</f>
        <v/>
      </c>
      <c r="D379" s="53" t="str">
        <f>IF('2-定性盤查'!D378&lt;&gt;"",'2-定性盤查'!D378,"")</f>
        <v/>
      </c>
      <c r="E379" s="174"/>
      <c r="F379" s="174"/>
      <c r="G379" s="174"/>
      <c r="H379" s="55" t="str">
        <f>IF('3-定量盤查'!I382&lt;&gt;"",'3-定量盤查'!I382,"")</f>
        <v/>
      </c>
      <c r="I379" s="134" t="str">
        <f>'3-定量盤查'!N383</f>
        <v/>
      </c>
      <c r="J379" s="174"/>
      <c r="K379" s="174"/>
      <c r="L379" s="174"/>
      <c r="M379" s="135">
        <f t="shared" si="112"/>
        <v>0</v>
      </c>
      <c r="N379" s="136">
        <f t="shared" si="113"/>
        <v>0</v>
      </c>
      <c r="O379" s="55" t="str">
        <f>IF('3-定量盤查'!O382&lt;&gt;"",'3-定量盤查'!O382,"")</f>
        <v/>
      </c>
      <c r="P379" s="137" t="str">
        <f>IF(E379&lt;&gt;"",IF(J379&lt;&gt;"",IF('3-定量盤查'!T382&lt;&gt;"",'3-定量盤查'!T382,0),""),"")</f>
        <v/>
      </c>
      <c r="Q379" s="174"/>
      <c r="R379" s="174"/>
      <c r="S379" s="174"/>
      <c r="T379" s="135">
        <f t="shared" si="114"/>
        <v>0</v>
      </c>
      <c r="U379" s="138">
        <f t="shared" si="115"/>
        <v>0</v>
      </c>
      <c r="V379" s="55" t="str">
        <f>IF('3-定量盤查'!U382&lt;&gt;"",'3-定量盤查'!U382,"")</f>
        <v/>
      </c>
      <c r="W379" s="137" t="str">
        <f>IF(E379&lt;&gt;"",IF(J379&lt;&gt;"",IF('3-定量盤查'!Z382&lt;&gt;"",'3-定量盤查'!Z382,0),""),"")</f>
        <v/>
      </c>
      <c r="X379" s="174"/>
      <c r="Y379" s="174"/>
      <c r="Z379" s="174"/>
      <c r="AA379" s="135">
        <f t="shared" si="116"/>
        <v>0</v>
      </c>
      <c r="AB379" s="139">
        <f t="shared" si="117"/>
        <v>0</v>
      </c>
      <c r="AC379" s="138" t="str">
        <f t="shared" si="110"/>
        <v/>
      </c>
      <c r="AD379" s="138" t="str">
        <f t="shared" si="111"/>
        <v/>
      </c>
      <c r="AE379" s="144" t="str">
        <f t="shared" si="108"/>
        <v/>
      </c>
      <c r="AF379" s="144" t="str">
        <f t="shared" si="109"/>
        <v/>
      </c>
      <c r="AG379" s="144" t="str">
        <f t="shared" si="105"/>
        <v/>
      </c>
      <c r="AH379" s="144" t="str">
        <f t="shared" si="106"/>
        <v/>
      </c>
      <c r="AI379" s="144" t="str">
        <f t="shared" si="107"/>
        <v/>
      </c>
    </row>
    <row r="380" spans="2:35" customFormat="1">
      <c r="B380" s="53" t="str">
        <f>IF('2-定性盤查'!A379&lt;&gt;"",'2-定性盤查'!A379,"")</f>
        <v/>
      </c>
      <c r="C380" s="53" t="str">
        <f>IF('2-定性盤查'!C379&lt;&gt;"",'2-定性盤查'!C379,"")</f>
        <v/>
      </c>
      <c r="D380" s="53" t="str">
        <f>IF('2-定性盤查'!D379&lt;&gt;"",'2-定性盤查'!D379,"")</f>
        <v/>
      </c>
      <c r="E380" s="174"/>
      <c r="F380" s="174"/>
      <c r="G380" s="174"/>
      <c r="H380" s="55" t="str">
        <f>IF('3-定量盤查'!I383&lt;&gt;"",'3-定量盤查'!I383,"")</f>
        <v/>
      </c>
      <c r="I380" s="134" t="str">
        <f>'3-定量盤查'!N384</f>
        <v/>
      </c>
      <c r="J380" s="174"/>
      <c r="K380" s="174"/>
      <c r="L380" s="174"/>
      <c r="M380" s="135">
        <f t="shared" si="112"/>
        <v>0</v>
      </c>
      <c r="N380" s="136">
        <f t="shared" si="113"/>
        <v>0</v>
      </c>
      <c r="O380" s="55" t="str">
        <f>IF('3-定量盤查'!O383&lt;&gt;"",'3-定量盤查'!O383,"")</f>
        <v/>
      </c>
      <c r="P380" s="137" t="str">
        <f>IF(E380&lt;&gt;"",IF(J380&lt;&gt;"",IF('3-定量盤查'!T383&lt;&gt;"",'3-定量盤查'!T383,0),""),"")</f>
        <v/>
      </c>
      <c r="Q380" s="174"/>
      <c r="R380" s="174"/>
      <c r="S380" s="174"/>
      <c r="T380" s="135">
        <f t="shared" si="114"/>
        <v>0</v>
      </c>
      <c r="U380" s="138">
        <f t="shared" si="115"/>
        <v>0</v>
      </c>
      <c r="V380" s="55" t="str">
        <f>IF('3-定量盤查'!U383&lt;&gt;"",'3-定量盤查'!U383,"")</f>
        <v/>
      </c>
      <c r="W380" s="137" t="str">
        <f>IF(E380&lt;&gt;"",IF(J380&lt;&gt;"",IF('3-定量盤查'!Z383&lt;&gt;"",'3-定量盤查'!Z383,0),""),"")</f>
        <v/>
      </c>
      <c r="X380" s="174"/>
      <c r="Y380" s="174"/>
      <c r="Z380" s="174"/>
      <c r="AA380" s="135">
        <f t="shared" si="116"/>
        <v>0</v>
      </c>
      <c r="AB380" s="139">
        <f t="shared" si="117"/>
        <v>0</v>
      </c>
      <c r="AC380" s="138" t="str">
        <f t="shared" si="110"/>
        <v/>
      </c>
      <c r="AD380" s="138" t="str">
        <f t="shared" si="111"/>
        <v/>
      </c>
      <c r="AE380" s="144" t="str">
        <f t="shared" si="108"/>
        <v/>
      </c>
      <c r="AF380" s="144" t="str">
        <f t="shared" si="109"/>
        <v/>
      </c>
      <c r="AG380" s="144" t="str">
        <f t="shared" si="105"/>
        <v/>
      </c>
      <c r="AH380" s="144" t="str">
        <f t="shared" si="106"/>
        <v/>
      </c>
      <c r="AI380" s="144" t="str">
        <f t="shared" si="107"/>
        <v/>
      </c>
    </row>
    <row r="381" spans="2:35" customFormat="1">
      <c r="B381" s="53" t="str">
        <f>IF('2-定性盤查'!A380&lt;&gt;"",'2-定性盤查'!A380,"")</f>
        <v/>
      </c>
      <c r="C381" s="53" t="str">
        <f>IF('2-定性盤查'!C380&lt;&gt;"",'2-定性盤查'!C380,"")</f>
        <v/>
      </c>
      <c r="D381" s="53" t="str">
        <f>IF('2-定性盤查'!D380&lt;&gt;"",'2-定性盤查'!D380,"")</f>
        <v/>
      </c>
      <c r="E381" s="174"/>
      <c r="F381" s="174"/>
      <c r="G381" s="174"/>
      <c r="H381" s="55" t="str">
        <f>IF('3-定量盤查'!I384&lt;&gt;"",'3-定量盤查'!I384,"")</f>
        <v/>
      </c>
      <c r="I381" s="134" t="str">
        <f>'3-定量盤查'!N385</f>
        <v/>
      </c>
      <c r="J381" s="174"/>
      <c r="K381" s="174"/>
      <c r="L381" s="174"/>
      <c r="M381" s="135">
        <f t="shared" si="112"/>
        <v>0</v>
      </c>
      <c r="N381" s="136">
        <f t="shared" si="113"/>
        <v>0</v>
      </c>
      <c r="O381" s="55" t="str">
        <f>IF('3-定量盤查'!O384&lt;&gt;"",'3-定量盤查'!O384,"")</f>
        <v/>
      </c>
      <c r="P381" s="137" t="str">
        <f>IF(E381&lt;&gt;"",IF(J381&lt;&gt;"",IF('3-定量盤查'!T384&lt;&gt;"",'3-定量盤查'!T384,0),""),"")</f>
        <v/>
      </c>
      <c r="Q381" s="174"/>
      <c r="R381" s="174"/>
      <c r="S381" s="174"/>
      <c r="T381" s="135">
        <f t="shared" si="114"/>
        <v>0</v>
      </c>
      <c r="U381" s="138">
        <f t="shared" si="115"/>
        <v>0</v>
      </c>
      <c r="V381" s="55" t="str">
        <f>IF('3-定量盤查'!U384&lt;&gt;"",'3-定量盤查'!U384,"")</f>
        <v/>
      </c>
      <c r="W381" s="137" t="str">
        <f>IF(E381&lt;&gt;"",IF(J381&lt;&gt;"",IF('3-定量盤查'!Z384&lt;&gt;"",'3-定量盤查'!Z384,0),""),"")</f>
        <v/>
      </c>
      <c r="X381" s="174"/>
      <c r="Y381" s="174"/>
      <c r="Z381" s="174"/>
      <c r="AA381" s="135">
        <f t="shared" si="116"/>
        <v>0</v>
      </c>
      <c r="AB381" s="139">
        <f t="shared" si="117"/>
        <v>0</v>
      </c>
      <c r="AC381" s="138" t="str">
        <f t="shared" si="110"/>
        <v/>
      </c>
      <c r="AD381" s="138" t="str">
        <f t="shared" si="111"/>
        <v/>
      </c>
      <c r="AE381" s="144" t="str">
        <f t="shared" si="108"/>
        <v/>
      </c>
      <c r="AF381" s="144" t="str">
        <f t="shared" si="109"/>
        <v/>
      </c>
      <c r="AG381" s="144" t="str">
        <f t="shared" si="105"/>
        <v/>
      </c>
      <c r="AH381" s="144" t="str">
        <f t="shared" si="106"/>
        <v/>
      </c>
      <c r="AI381" s="144" t="str">
        <f t="shared" si="107"/>
        <v/>
      </c>
    </row>
    <row r="382" spans="2:35" customFormat="1">
      <c r="B382" s="53" t="str">
        <f>IF('2-定性盤查'!A381&lt;&gt;"",'2-定性盤查'!A381,"")</f>
        <v/>
      </c>
      <c r="C382" s="53" t="str">
        <f>IF('2-定性盤查'!C381&lt;&gt;"",'2-定性盤查'!C381,"")</f>
        <v/>
      </c>
      <c r="D382" s="53" t="str">
        <f>IF('2-定性盤查'!D381&lt;&gt;"",'2-定性盤查'!D381,"")</f>
        <v/>
      </c>
      <c r="E382" s="174"/>
      <c r="F382" s="174"/>
      <c r="G382" s="174"/>
      <c r="H382" s="55" t="str">
        <f>IF('3-定量盤查'!I385&lt;&gt;"",'3-定量盤查'!I385,"")</f>
        <v/>
      </c>
      <c r="I382" s="134" t="str">
        <f>'3-定量盤查'!N386</f>
        <v/>
      </c>
      <c r="J382" s="174"/>
      <c r="K382" s="174"/>
      <c r="L382" s="174"/>
      <c r="M382" s="135">
        <f t="shared" si="112"/>
        <v>0</v>
      </c>
      <c r="N382" s="136">
        <f t="shared" si="113"/>
        <v>0</v>
      </c>
      <c r="O382" s="55" t="str">
        <f>IF('3-定量盤查'!O385&lt;&gt;"",'3-定量盤查'!O385,"")</f>
        <v/>
      </c>
      <c r="P382" s="137" t="str">
        <f>IF(E382&lt;&gt;"",IF(J382&lt;&gt;"",IF('3-定量盤查'!T385&lt;&gt;"",'3-定量盤查'!T385,0),""),"")</f>
        <v/>
      </c>
      <c r="Q382" s="174"/>
      <c r="R382" s="174"/>
      <c r="S382" s="174"/>
      <c r="T382" s="135">
        <f t="shared" si="114"/>
        <v>0</v>
      </c>
      <c r="U382" s="138">
        <f t="shared" si="115"/>
        <v>0</v>
      </c>
      <c r="V382" s="55" t="str">
        <f>IF('3-定量盤查'!U385&lt;&gt;"",'3-定量盤查'!U385,"")</f>
        <v/>
      </c>
      <c r="W382" s="137" t="str">
        <f>IF(E382&lt;&gt;"",IF(J382&lt;&gt;"",IF('3-定量盤查'!Z385&lt;&gt;"",'3-定量盤查'!Z385,0),""),"")</f>
        <v/>
      </c>
      <c r="X382" s="174"/>
      <c r="Y382" s="174"/>
      <c r="Z382" s="174"/>
      <c r="AA382" s="135">
        <f t="shared" si="116"/>
        <v>0</v>
      </c>
      <c r="AB382" s="139">
        <f t="shared" si="117"/>
        <v>0</v>
      </c>
      <c r="AC382" s="138" t="str">
        <f t="shared" si="110"/>
        <v/>
      </c>
      <c r="AD382" s="138" t="str">
        <f t="shared" si="111"/>
        <v/>
      </c>
      <c r="AE382" s="144" t="str">
        <f t="shared" si="108"/>
        <v/>
      </c>
      <c r="AF382" s="144" t="str">
        <f t="shared" si="109"/>
        <v/>
      </c>
      <c r="AG382" s="144" t="str">
        <f t="shared" si="105"/>
        <v/>
      </c>
      <c r="AH382" s="144" t="str">
        <f t="shared" si="106"/>
        <v/>
      </c>
      <c r="AI382" s="144" t="str">
        <f t="shared" si="107"/>
        <v/>
      </c>
    </row>
    <row r="383" spans="2:35" customFormat="1">
      <c r="B383" s="53" t="str">
        <f>IF('2-定性盤查'!A382&lt;&gt;"",'2-定性盤查'!A382,"")</f>
        <v/>
      </c>
      <c r="C383" s="53" t="str">
        <f>IF('2-定性盤查'!C382&lt;&gt;"",'2-定性盤查'!C382,"")</f>
        <v/>
      </c>
      <c r="D383" s="53" t="str">
        <f>IF('2-定性盤查'!D382&lt;&gt;"",'2-定性盤查'!D382,"")</f>
        <v/>
      </c>
      <c r="E383" s="174"/>
      <c r="F383" s="174"/>
      <c r="G383" s="174"/>
      <c r="H383" s="55" t="str">
        <f>IF('3-定量盤查'!I386&lt;&gt;"",'3-定量盤查'!I386,"")</f>
        <v/>
      </c>
      <c r="I383" s="134" t="str">
        <f>'3-定量盤查'!N387</f>
        <v/>
      </c>
      <c r="J383" s="174"/>
      <c r="K383" s="174"/>
      <c r="L383" s="174"/>
      <c r="M383" s="135">
        <f t="shared" si="112"/>
        <v>0</v>
      </c>
      <c r="N383" s="136">
        <f t="shared" si="113"/>
        <v>0</v>
      </c>
      <c r="O383" s="55" t="str">
        <f>IF('3-定量盤查'!O386&lt;&gt;"",'3-定量盤查'!O386,"")</f>
        <v/>
      </c>
      <c r="P383" s="137" t="str">
        <f>IF(E383&lt;&gt;"",IF(J383&lt;&gt;"",IF('3-定量盤查'!T386&lt;&gt;"",'3-定量盤查'!T386,0),""),"")</f>
        <v/>
      </c>
      <c r="Q383" s="174"/>
      <c r="R383" s="174"/>
      <c r="S383" s="174"/>
      <c r="T383" s="135">
        <f t="shared" si="114"/>
        <v>0</v>
      </c>
      <c r="U383" s="138">
        <f t="shared" si="115"/>
        <v>0</v>
      </c>
      <c r="V383" s="55" t="str">
        <f>IF('3-定量盤查'!U386&lt;&gt;"",'3-定量盤查'!U386,"")</f>
        <v/>
      </c>
      <c r="W383" s="137" t="str">
        <f>IF(E383&lt;&gt;"",IF(J383&lt;&gt;"",IF('3-定量盤查'!Z386&lt;&gt;"",'3-定量盤查'!Z386,0),""),"")</f>
        <v/>
      </c>
      <c r="X383" s="174"/>
      <c r="Y383" s="174"/>
      <c r="Z383" s="174"/>
      <c r="AA383" s="135">
        <f t="shared" si="116"/>
        <v>0</v>
      </c>
      <c r="AB383" s="139">
        <f t="shared" si="117"/>
        <v>0</v>
      </c>
      <c r="AC383" s="138" t="str">
        <f t="shared" si="110"/>
        <v/>
      </c>
      <c r="AD383" s="138" t="str">
        <f t="shared" si="111"/>
        <v/>
      </c>
      <c r="AE383" s="144" t="str">
        <f t="shared" si="108"/>
        <v/>
      </c>
      <c r="AF383" s="144" t="str">
        <f t="shared" si="109"/>
        <v/>
      </c>
      <c r="AG383" s="144" t="str">
        <f t="shared" si="105"/>
        <v/>
      </c>
      <c r="AH383" s="144" t="str">
        <f t="shared" si="106"/>
        <v/>
      </c>
      <c r="AI383" s="144" t="str">
        <f t="shared" si="107"/>
        <v/>
      </c>
    </row>
    <row r="384" spans="2:35" customFormat="1">
      <c r="B384" s="53" t="str">
        <f>IF('2-定性盤查'!A383&lt;&gt;"",'2-定性盤查'!A383,"")</f>
        <v/>
      </c>
      <c r="C384" s="53" t="str">
        <f>IF('2-定性盤查'!C383&lt;&gt;"",'2-定性盤查'!C383,"")</f>
        <v/>
      </c>
      <c r="D384" s="53" t="str">
        <f>IF('2-定性盤查'!D383&lt;&gt;"",'2-定性盤查'!D383,"")</f>
        <v/>
      </c>
      <c r="E384" s="174"/>
      <c r="F384" s="174"/>
      <c r="G384" s="174"/>
      <c r="H384" s="55" t="str">
        <f>IF('3-定量盤查'!I387&lt;&gt;"",'3-定量盤查'!I387,"")</f>
        <v/>
      </c>
      <c r="I384" s="134" t="str">
        <f>'3-定量盤查'!N388</f>
        <v/>
      </c>
      <c r="J384" s="174"/>
      <c r="K384" s="174"/>
      <c r="L384" s="174"/>
      <c r="M384" s="135">
        <f t="shared" si="112"/>
        <v>0</v>
      </c>
      <c r="N384" s="136">
        <f t="shared" si="113"/>
        <v>0</v>
      </c>
      <c r="O384" s="55" t="str">
        <f>IF('3-定量盤查'!O387&lt;&gt;"",'3-定量盤查'!O387,"")</f>
        <v/>
      </c>
      <c r="P384" s="137" t="str">
        <f>IF(E384&lt;&gt;"",IF(J384&lt;&gt;"",IF('3-定量盤查'!T387&lt;&gt;"",'3-定量盤查'!T387,0),""),"")</f>
        <v/>
      </c>
      <c r="Q384" s="174"/>
      <c r="R384" s="174"/>
      <c r="S384" s="174"/>
      <c r="T384" s="135">
        <f t="shared" si="114"/>
        <v>0</v>
      </c>
      <c r="U384" s="138">
        <f t="shared" si="115"/>
        <v>0</v>
      </c>
      <c r="V384" s="55" t="str">
        <f>IF('3-定量盤查'!U387&lt;&gt;"",'3-定量盤查'!U387,"")</f>
        <v/>
      </c>
      <c r="W384" s="137" t="str">
        <f>IF(E384&lt;&gt;"",IF(J384&lt;&gt;"",IF('3-定量盤查'!Z387&lt;&gt;"",'3-定量盤查'!Z387,0),""),"")</f>
        <v/>
      </c>
      <c r="X384" s="174"/>
      <c r="Y384" s="174"/>
      <c r="Z384" s="174"/>
      <c r="AA384" s="135">
        <f t="shared" si="116"/>
        <v>0</v>
      </c>
      <c r="AB384" s="139">
        <f t="shared" si="117"/>
        <v>0</v>
      </c>
      <c r="AC384" s="138" t="str">
        <f t="shared" si="110"/>
        <v/>
      </c>
      <c r="AD384" s="138" t="str">
        <f t="shared" si="111"/>
        <v/>
      </c>
      <c r="AE384" s="144" t="str">
        <f t="shared" si="108"/>
        <v/>
      </c>
      <c r="AF384" s="144" t="str">
        <f t="shared" si="109"/>
        <v/>
      </c>
      <c r="AG384" s="144" t="str">
        <f t="shared" si="105"/>
        <v/>
      </c>
      <c r="AH384" s="144" t="str">
        <f t="shared" si="106"/>
        <v/>
      </c>
      <c r="AI384" s="144" t="str">
        <f t="shared" si="107"/>
        <v/>
      </c>
    </row>
    <row r="385" spans="2:35" customFormat="1">
      <c r="B385" s="53" t="str">
        <f>IF('2-定性盤查'!A384&lt;&gt;"",'2-定性盤查'!A384,"")</f>
        <v/>
      </c>
      <c r="C385" s="53" t="str">
        <f>IF('2-定性盤查'!C384&lt;&gt;"",'2-定性盤查'!C384,"")</f>
        <v/>
      </c>
      <c r="D385" s="53" t="str">
        <f>IF('2-定性盤查'!D384&lt;&gt;"",'2-定性盤查'!D384,"")</f>
        <v/>
      </c>
      <c r="E385" s="174"/>
      <c r="F385" s="174"/>
      <c r="G385" s="174"/>
      <c r="H385" s="55" t="str">
        <f>IF('3-定量盤查'!I388&lt;&gt;"",'3-定量盤查'!I388,"")</f>
        <v/>
      </c>
      <c r="I385" s="134" t="str">
        <f>'3-定量盤查'!N389</f>
        <v/>
      </c>
      <c r="J385" s="174"/>
      <c r="K385" s="174"/>
      <c r="L385" s="174"/>
      <c r="M385" s="135">
        <f t="shared" si="112"/>
        <v>0</v>
      </c>
      <c r="N385" s="136">
        <f t="shared" si="113"/>
        <v>0</v>
      </c>
      <c r="O385" s="55" t="str">
        <f>IF('3-定量盤查'!O388&lt;&gt;"",'3-定量盤查'!O388,"")</f>
        <v/>
      </c>
      <c r="P385" s="137" t="str">
        <f>IF(E385&lt;&gt;"",IF(J385&lt;&gt;"",IF('3-定量盤查'!T388&lt;&gt;"",'3-定量盤查'!T388,0),""),"")</f>
        <v/>
      </c>
      <c r="Q385" s="174"/>
      <c r="R385" s="174"/>
      <c r="S385" s="174"/>
      <c r="T385" s="135">
        <f t="shared" si="114"/>
        <v>0</v>
      </c>
      <c r="U385" s="138">
        <f t="shared" si="115"/>
        <v>0</v>
      </c>
      <c r="V385" s="55" t="str">
        <f>IF('3-定量盤查'!U388&lt;&gt;"",'3-定量盤查'!U388,"")</f>
        <v/>
      </c>
      <c r="W385" s="137" t="str">
        <f>IF(E385&lt;&gt;"",IF(J385&lt;&gt;"",IF('3-定量盤查'!Z388&lt;&gt;"",'3-定量盤查'!Z388,0),""),"")</f>
        <v/>
      </c>
      <c r="X385" s="174"/>
      <c r="Y385" s="174"/>
      <c r="Z385" s="174"/>
      <c r="AA385" s="135">
        <f t="shared" si="116"/>
        <v>0</v>
      </c>
      <c r="AB385" s="139">
        <f t="shared" si="117"/>
        <v>0</v>
      </c>
      <c r="AC385" s="138" t="str">
        <f t="shared" si="110"/>
        <v/>
      </c>
      <c r="AD385" s="138" t="str">
        <f t="shared" si="111"/>
        <v/>
      </c>
      <c r="AE385" s="144" t="str">
        <f t="shared" si="108"/>
        <v/>
      </c>
      <c r="AF385" s="144" t="str">
        <f t="shared" si="109"/>
        <v/>
      </c>
      <c r="AG385" s="144" t="str">
        <f t="shared" si="105"/>
        <v/>
      </c>
      <c r="AH385" s="144" t="str">
        <f t="shared" si="106"/>
        <v/>
      </c>
      <c r="AI385" s="144" t="str">
        <f t="shared" si="107"/>
        <v/>
      </c>
    </row>
    <row r="386" spans="2:35" customFormat="1">
      <c r="B386" s="53" t="str">
        <f>IF('2-定性盤查'!A385&lt;&gt;"",'2-定性盤查'!A385,"")</f>
        <v/>
      </c>
      <c r="C386" s="53" t="str">
        <f>IF('2-定性盤查'!C385&lt;&gt;"",'2-定性盤查'!C385,"")</f>
        <v/>
      </c>
      <c r="D386" s="53" t="str">
        <f>IF('2-定性盤查'!D385&lt;&gt;"",'2-定性盤查'!D385,"")</f>
        <v/>
      </c>
      <c r="E386" s="174"/>
      <c r="F386" s="174"/>
      <c r="G386" s="174"/>
      <c r="H386" s="55" t="str">
        <f>IF('3-定量盤查'!I389&lt;&gt;"",'3-定量盤查'!I389,"")</f>
        <v/>
      </c>
      <c r="I386" s="134" t="str">
        <f>'3-定量盤查'!N390</f>
        <v/>
      </c>
      <c r="J386" s="174"/>
      <c r="K386" s="174"/>
      <c r="L386" s="174"/>
      <c r="M386" s="135">
        <f t="shared" si="112"/>
        <v>0</v>
      </c>
      <c r="N386" s="136">
        <f t="shared" si="113"/>
        <v>0</v>
      </c>
      <c r="O386" s="55" t="str">
        <f>IF('3-定量盤查'!O389&lt;&gt;"",'3-定量盤查'!O389,"")</f>
        <v/>
      </c>
      <c r="P386" s="137" t="str">
        <f>IF(E386&lt;&gt;"",IF(J386&lt;&gt;"",IF('3-定量盤查'!T389&lt;&gt;"",'3-定量盤查'!T389,0),""),"")</f>
        <v/>
      </c>
      <c r="Q386" s="174"/>
      <c r="R386" s="174"/>
      <c r="S386" s="174"/>
      <c r="T386" s="135">
        <f t="shared" si="114"/>
        <v>0</v>
      </c>
      <c r="U386" s="138">
        <f t="shared" si="115"/>
        <v>0</v>
      </c>
      <c r="V386" s="55" t="str">
        <f>IF('3-定量盤查'!U389&lt;&gt;"",'3-定量盤查'!U389,"")</f>
        <v/>
      </c>
      <c r="W386" s="137" t="str">
        <f>IF(E386&lt;&gt;"",IF(J386&lt;&gt;"",IF('3-定量盤查'!Z389&lt;&gt;"",'3-定量盤查'!Z389,0),""),"")</f>
        <v/>
      </c>
      <c r="X386" s="174"/>
      <c r="Y386" s="174"/>
      <c r="Z386" s="174"/>
      <c r="AA386" s="135">
        <f t="shared" si="116"/>
        <v>0</v>
      </c>
      <c r="AB386" s="139">
        <f t="shared" si="117"/>
        <v>0</v>
      </c>
      <c r="AC386" s="138" t="str">
        <f t="shared" si="110"/>
        <v/>
      </c>
      <c r="AD386" s="138" t="str">
        <f t="shared" si="111"/>
        <v/>
      </c>
      <c r="AE386" s="144" t="str">
        <f t="shared" si="108"/>
        <v/>
      </c>
      <c r="AF386" s="144" t="str">
        <f t="shared" si="109"/>
        <v/>
      </c>
      <c r="AG386" s="144" t="str">
        <f t="shared" si="105"/>
        <v/>
      </c>
      <c r="AH386" s="144" t="str">
        <f t="shared" si="106"/>
        <v/>
      </c>
      <c r="AI386" s="144" t="str">
        <f t="shared" si="107"/>
        <v/>
      </c>
    </row>
    <row r="387" spans="2:35" customFormat="1">
      <c r="B387" s="53" t="str">
        <f>IF('2-定性盤查'!A386&lt;&gt;"",'2-定性盤查'!A386,"")</f>
        <v/>
      </c>
      <c r="C387" s="53" t="str">
        <f>IF('2-定性盤查'!C386&lt;&gt;"",'2-定性盤查'!C386,"")</f>
        <v/>
      </c>
      <c r="D387" s="53" t="str">
        <f>IF('2-定性盤查'!D386&lt;&gt;"",'2-定性盤查'!D386,"")</f>
        <v/>
      </c>
      <c r="E387" s="174"/>
      <c r="F387" s="174"/>
      <c r="G387" s="174"/>
      <c r="H387" s="55" t="str">
        <f>IF('3-定量盤查'!I390&lt;&gt;"",'3-定量盤查'!I390,"")</f>
        <v/>
      </c>
      <c r="I387" s="134" t="str">
        <f>'3-定量盤查'!N391</f>
        <v/>
      </c>
      <c r="J387" s="174"/>
      <c r="K387" s="174"/>
      <c r="L387" s="174"/>
      <c r="M387" s="135">
        <f t="shared" si="112"/>
        <v>0</v>
      </c>
      <c r="N387" s="136">
        <f t="shared" si="113"/>
        <v>0</v>
      </c>
      <c r="O387" s="55" t="str">
        <f>IF('3-定量盤查'!O390&lt;&gt;"",'3-定量盤查'!O390,"")</f>
        <v/>
      </c>
      <c r="P387" s="137" t="str">
        <f>IF(E387&lt;&gt;"",IF(J387&lt;&gt;"",IF('3-定量盤查'!T390&lt;&gt;"",'3-定量盤查'!T390,0),""),"")</f>
        <v/>
      </c>
      <c r="Q387" s="174"/>
      <c r="R387" s="174"/>
      <c r="S387" s="174"/>
      <c r="T387" s="135">
        <f t="shared" si="114"/>
        <v>0</v>
      </c>
      <c r="U387" s="138">
        <f t="shared" si="115"/>
        <v>0</v>
      </c>
      <c r="V387" s="55" t="str">
        <f>IF('3-定量盤查'!U390&lt;&gt;"",'3-定量盤查'!U390,"")</f>
        <v/>
      </c>
      <c r="W387" s="137" t="str">
        <f>IF(E387&lt;&gt;"",IF(J387&lt;&gt;"",IF('3-定量盤查'!Z390&lt;&gt;"",'3-定量盤查'!Z390,0),""),"")</f>
        <v/>
      </c>
      <c r="X387" s="174"/>
      <c r="Y387" s="174"/>
      <c r="Z387" s="174"/>
      <c r="AA387" s="135">
        <f t="shared" si="116"/>
        <v>0</v>
      </c>
      <c r="AB387" s="139">
        <f t="shared" si="117"/>
        <v>0</v>
      </c>
      <c r="AC387" s="138" t="str">
        <f t="shared" si="110"/>
        <v/>
      </c>
      <c r="AD387" s="138" t="str">
        <f t="shared" si="111"/>
        <v/>
      </c>
      <c r="AE387" s="144" t="str">
        <f t="shared" si="108"/>
        <v/>
      </c>
      <c r="AF387" s="144" t="str">
        <f t="shared" si="109"/>
        <v/>
      </c>
      <c r="AG387" s="144" t="str">
        <f t="shared" si="105"/>
        <v/>
      </c>
      <c r="AH387" s="144" t="str">
        <f t="shared" si="106"/>
        <v/>
      </c>
      <c r="AI387" s="144" t="str">
        <f t="shared" si="107"/>
        <v/>
      </c>
    </row>
    <row r="388" spans="2:35" customFormat="1">
      <c r="B388" s="53" t="str">
        <f>IF('2-定性盤查'!A387&lt;&gt;"",'2-定性盤查'!A387,"")</f>
        <v/>
      </c>
      <c r="C388" s="53" t="str">
        <f>IF('2-定性盤查'!C387&lt;&gt;"",'2-定性盤查'!C387,"")</f>
        <v/>
      </c>
      <c r="D388" s="53" t="str">
        <f>IF('2-定性盤查'!D387&lt;&gt;"",'2-定性盤查'!D387,"")</f>
        <v/>
      </c>
      <c r="E388" s="174"/>
      <c r="F388" s="174"/>
      <c r="G388" s="174"/>
      <c r="H388" s="55" t="str">
        <f>IF('3-定量盤查'!I391&lt;&gt;"",'3-定量盤查'!I391,"")</f>
        <v/>
      </c>
      <c r="I388" s="134" t="str">
        <f>'3-定量盤查'!N392</f>
        <v/>
      </c>
      <c r="J388" s="174"/>
      <c r="K388" s="174"/>
      <c r="L388" s="174"/>
      <c r="M388" s="135">
        <f t="shared" si="112"/>
        <v>0</v>
      </c>
      <c r="N388" s="136">
        <f t="shared" si="113"/>
        <v>0</v>
      </c>
      <c r="O388" s="55" t="str">
        <f>IF('3-定量盤查'!O391&lt;&gt;"",'3-定量盤查'!O391,"")</f>
        <v/>
      </c>
      <c r="P388" s="137" t="str">
        <f>IF(E388&lt;&gt;"",IF(J388&lt;&gt;"",IF('3-定量盤查'!T391&lt;&gt;"",'3-定量盤查'!T391,0),""),"")</f>
        <v/>
      </c>
      <c r="Q388" s="174"/>
      <c r="R388" s="174"/>
      <c r="S388" s="174"/>
      <c r="T388" s="135">
        <f t="shared" si="114"/>
        <v>0</v>
      </c>
      <c r="U388" s="138">
        <f t="shared" si="115"/>
        <v>0</v>
      </c>
      <c r="V388" s="55" t="str">
        <f>IF('3-定量盤查'!U391&lt;&gt;"",'3-定量盤查'!U391,"")</f>
        <v/>
      </c>
      <c r="W388" s="137" t="str">
        <f>IF(E388&lt;&gt;"",IF(J388&lt;&gt;"",IF('3-定量盤查'!Z391&lt;&gt;"",'3-定量盤查'!Z391,0),""),"")</f>
        <v/>
      </c>
      <c r="X388" s="174"/>
      <c r="Y388" s="174"/>
      <c r="Z388" s="174"/>
      <c r="AA388" s="135">
        <f t="shared" si="116"/>
        <v>0</v>
      </c>
      <c r="AB388" s="139">
        <f t="shared" si="117"/>
        <v>0</v>
      </c>
      <c r="AC388" s="138" t="str">
        <f t="shared" si="110"/>
        <v/>
      </c>
      <c r="AD388" s="138" t="str">
        <f t="shared" si="111"/>
        <v/>
      </c>
      <c r="AE388" s="144" t="str">
        <f t="shared" si="108"/>
        <v/>
      </c>
      <c r="AF388" s="144" t="str">
        <f t="shared" si="109"/>
        <v/>
      </c>
      <c r="AG388" s="144" t="str">
        <f t="shared" ref="AG388:AG451" si="118">IFERROR(ABS(I388),"")</f>
        <v/>
      </c>
      <c r="AH388" s="144" t="str">
        <f t="shared" ref="AH388:AH451" si="119">IFERROR(ABS(P388),"")</f>
        <v/>
      </c>
      <c r="AI388" s="144" t="str">
        <f t="shared" ref="AI388:AI451" si="120">IFERROR(ABS(W388),"")</f>
        <v/>
      </c>
    </row>
    <row r="389" spans="2:35" customFormat="1">
      <c r="B389" s="53" t="str">
        <f>IF('2-定性盤查'!A388&lt;&gt;"",'2-定性盤查'!A388,"")</f>
        <v/>
      </c>
      <c r="C389" s="53" t="str">
        <f>IF('2-定性盤查'!C388&lt;&gt;"",'2-定性盤查'!C388,"")</f>
        <v/>
      </c>
      <c r="D389" s="53" t="str">
        <f>IF('2-定性盤查'!D388&lt;&gt;"",'2-定性盤查'!D388,"")</f>
        <v/>
      </c>
      <c r="E389" s="174"/>
      <c r="F389" s="174"/>
      <c r="G389" s="174"/>
      <c r="H389" s="55" t="str">
        <f>IF('3-定量盤查'!I392&lt;&gt;"",'3-定量盤查'!I392,"")</f>
        <v/>
      </c>
      <c r="I389" s="134" t="str">
        <f>'3-定量盤查'!N393</f>
        <v/>
      </c>
      <c r="J389" s="174"/>
      <c r="K389" s="174"/>
      <c r="L389" s="174"/>
      <c r="M389" s="135">
        <f t="shared" si="112"/>
        <v>0</v>
      </c>
      <c r="N389" s="136">
        <f t="shared" si="113"/>
        <v>0</v>
      </c>
      <c r="O389" s="55" t="str">
        <f>IF('3-定量盤查'!O392&lt;&gt;"",'3-定量盤查'!O392,"")</f>
        <v/>
      </c>
      <c r="P389" s="137" t="str">
        <f>IF(E389&lt;&gt;"",IF(J389&lt;&gt;"",IF('3-定量盤查'!T392&lt;&gt;"",'3-定量盤查'!T392,0),""),"")</f>
        <v/>
      </c>
      <c r="Q389" s="174"/>
      <c r="R389" s="174"/>
      <c r="S389" s="174"/>
      <c r="T389" s="135">
        <f t="shared" si="114"/>
        <v>0</v>
      </c>
      <c r="U389" s="138">
        <f t="shared" si="115"/>
        <v>0</v>
      </c>
      <c r="V389" s="55" t="str">
        <f>IF('3-定量盤查'!U392&lt;&gt;"",'3-定量盤查'!U392,"")</f>
        <v/>
      </c>
      <c r="W389" s="137" t="str">
        <f>IF(E389&lt;&gt;"",IF(J389&lt;&gt;"",IF('3-定量盤查'!Z392&lt;&gt;"",'3-定量盤查'!Z392,0),""),"")</f>
        <v/>
      </c>
      <c r="X389" s="174"/>
      <c r="Y389" s="174"/>
      <c r="Z389" s="174"/>
      <c r="AA389" s="135">
        <f t="shared" si="116"/>
        <v>0</v>
      </c>
      <c r="AB389" s="139">
        <f t="shared" si="117"/>
        <v>0</v>
      </c>
      <c r="AC389" s="138" t="str">
        <f t="shared" si="110"/>
        <v/>
      </c>
      <c r="AD389" s="138" t="str">
        <f t="shared" si="111"/>
        <v/>
      </c>
      <c r="AE389" s="144" t="str">
        <f t="shared" ref="AE389:AE452" si="121">IF(AC389&lt;&gt;"",(AC389*SUM($I389,$P389,$W389))^2,"")</f>
        <v/>
      </c>
      <c r="AF389" s="144" t="str">
        <f t="shared" ref="AF389:AF452" si="122">IF(AD389&lt;&gt;"",(AD389*SUM($I389,$P389,$W389))^2,"")</f>
        <v/>
      </c>
      <c r="AG389" s="144" t="str">
        <f t="shared" si="118"/>
        <v/>
      </c>
      <c r="AH389" s="144" t="str">
        <f t="shared" si="119"/>
        <v/>
      </c>
      <c r="AI389" s="144" t="str">
        <f t="shared" si="120"/>
        <v/>
      </c>
    </row>
    <row r="390" spans="2:35" customFormat="1">
      <c r="B390" s="53" t="str">
        <f>IF('2-定性盤查'!A389&lt;&gt;"",'2-定性盤查'!A389,"")</f>
        <v/>
      </c>
      <c r="C390" s="53" t="str">
        <f>IF('2-定性盤查'!C389&lt;&gt;"",'2-定性盤查'!C389,"")</f>
        <v/>
      </c>
      <c r="D390" s="53" t="str">
        <f>IF('2-定性盤查'!D389&lt;&gt;"",'2-定性盤查'!D389,"")</f>
        <v/>
      </c>
      <c r="E390" s="174"/>
      <c r="F390" s="174"/>
      <c r="G390" s="174"/>
      <c r="H390" s="55" t="str">
        <f>IF('3-定量盤查'!I393&lt;&gt;"",'3-定量盤查'!I393,"")</f>
        <v/>
      </c>
      <c r="I390" s="134" t="str">
        <f>'3-定量盤查'!N394</f>
        <v/>
      </c>
      <c r="J390" s="174"/>
      <c r="K390" s="174"/>
      <c r="L390" s="174"/>
      <c r="M390" s="135">
        <f t="shared" si="112"/>
        <v>0</v>
      </c>
      <c r="N390" s="136">
        <f t="shared" si="113"/>
        <v>0</v>
      </c>
      <c r="O390" s="55" t="str">
        <f>IF('3-定量盤查'!O393&lt;&gt;"",'3-定量盤查'!O393,"")</f>
        <v/>
      </c>
      <c r="P390" s="137" t="str">
        <f>IF(E390&lt;&gt;"",IF(J390&lt;&gt;"",IF('3-定量盤查'!T393&lt;&gt;"",'3-定量盤查'!T393,0),""),"")</f>
        <v/>
      </c>
      <c r="Q390" s="174"/>
      <c r="R390" s="174"/>
      <c r="S390" s="174"/>
      <c r="T390" s="135">
        <f t="shared" si="114"/>
        <v>0</v>
      </c>
      <c r="U390" s="138">
        <f t="shared" si="115"/>
        <v>0</v>
      </c>
      <c r="V390" s="55" t="str">
        <f>IF('3-定量盤查'!U393&lt;&gt;"",'3-定量盤查'!U393,"")</f>
        <v/>
      </c>
      <c r="W390" s="137" t="str">
        <f>IF(E390&lt;&gt;"",IF(J390&lt;&gt;"",IF('3-定量盤查'!Z393&lt;&gt;"",'3-定量盤查'!Z393,0),""),"")</f>
        <v/>
      </c>
      <c r="X390" s="174"/>
      <c r="Y390" s="174"/>
      <c r="Z390" s="174"/>
      <c r="AA390" s="135">
        <f t="shared" si="116"/>
        <v>0</v>
      </c>
      <c r="AB390" s="139">
        <f t="shared" si="117"/>
        <v>0</v>
      </c>
      <c r="AC390" s="138" t="str">
        <f t="shared" si="110"/>
        <v/>
      </c>
      <c r="AD390" s="138" t="str">
        <f t="shared" si="111"/>
        <v/>
      </c>
      <c r="AE390" s="144" t="str">
        <f t="shared" si="121"/>
        <v/>
      </c>
      <c r="AF390" s="144" t="str">
        <f t="shared" si="122"/>
        <v/>
      </c>
      <c r="AG390" s="144" t="str">
        <f t="shared" si="118"/>
        <v/>
      </c>
      <c r="AH390" s="144" t="str">
        <f t="shared" si="119"/>
        <v/>
      </c>
      <c r="AI390" s="144" t="str">
        <f t="shared" si="120"/>
        <v/>
      </c>
    </row>
    <row r="391" spans="2:35" customFormat="1">
      <c r="B391" s="53" t="str">
        <f>IF('2-定性盤查'!A390&lt;&gt;"",'2-定性盤查'!A390,"")</f>
        <v/>
      </c>
      <c r="C391" s="53" t="str">
        <f>IF('2-定性盤查'!C390&lt;&gt;"",'2-定性盤查'!C390,"")</f>
        <v/>
      </c>
      <c r="D391" s="53" t="str">
        <f>IF('2-定性盤查'!D390&lt;&gt;"",'2-定性盤查'!D390,"")</f>
        <v/>
      </c>
      <c r="E391" s="174"/>
      <c r="F391" s="174"/>
      <c r="G391" s="174"/>
      <c r="H391" s="55" t="str">
        <f>IF('3-定量盤查'!I394&lt;&gt;"",'3-定量盤查'!I394,"")</f>
        <v/>
      </c>
      <c r="I391" s="134" t="str">
        <f>'3-定量盤查'!N395</f>
        <v/>
      </c>
      <c r="J391" s="174"/>
      <c r="K391" s="174"/>
      <c r="L391" s="174"/>
      <c r="M391" s="135">
        <f t="shared" si="112"/>
        <v>0</v>
      </c>
      <c r="N391" s="136">
        <f t="shared" si="113"/>
        <v>0</v>
      </c>
      <c r="O391" s="55" t="str">
        <f>IF('3-定量盤查'!O394&lt;&gt;"",'3-定量盤查'!O394,"")</f>
        <v/>
      </c>
      <c r="P391" s="137" t="str">
        <f>IF(E391&lt;&gt;"",IF(J391&lt;&gt;"",IF('3-定量盤查'!T394&lt;&gt;"",'3-定量盤查'!T394,0),""),"")</f>
        <v/>
      </c>
      <c r="Q391" s="174"/>
      <c r="R391" s="174"/>
      <c r="S391" s="174"/>
      <c r="T391" s="135">
        <f t="shared" si="114"/>
        <v>0</v>
      </c>
      <c r="U391" s="138">
        <f t="shared" si="115"/>
        <v>0</v>
      </c>
      <c r="V391" s="55" t="str">
        <f>IF('3-定量盤查'!U394&lt;&gt;"",'3-定量盤查'!U394,"")</f>
        <v/>
      </c>
      <c r="W391" s="137" t="str">
        <f>IF(E391&lt;&gt;"",IF(J391&lt;&gt;"",IF('3-定量盤查'!Z394&lt;&gt;"",'3-定量盤查'!Z394,0),""),"")</f>
        <v/>
      </c>
      <c r="X391" s="174"/>
      <c r="Y391" s="174"/>
      <c r="Z391" s="174"/>
      <c r="AA391" s="135">
        <f t="shared" si="116"/>
        <v>0</v>
      </c>
      <c r="AB391" s="139">
        <f t="shared" si="117"/>
        <v>0</v>
      </c>
      <c r="AC391" s="138" t="str">
        <f t="shared" si="110"/>
        <v/>
      </c>
      <c r="AD391" s="138" t="str">
        <f t="shared" si="111"/>
        <v/>
      </c>
      <c r="AE391" s="144" t="str">
        <f t="shared" si="121"/>
        <v/>
      </c>
      <c r="AF391" s="144" t="str">
        <f t="shared" si="122"/>
        <v/>
      </c>
      <c r="AG391" s="144" t="str">
        <f t="shared" si="118"/>
        <v/>
      </c>
      <c r="AH391" s="144" t="str">
        <f t="shared" si="119"/>
        <v/>
      </c>
      <c r="AI391" s="144" t="str">
        <f t="shared" si="120"/>
        <v/>
      </c>
    </row>
    <row r="392" spans="2:35" customFormat="1">
      <c r="B392" s="53" t="str">
        <f>IF('2-定性盤查'!A391&lt;&gt;"",'2-定性盤查'!A391,"")</f>
        <v/>
      </c>
      <c r="C392" s="53" t="str">
        <f>IF('2-定性盤查'!C391&lt;&gt;"",'2-定性盤查'!C391,"")</f>
        <v/>
      </c>
      <c r="D392" s="53" t="str">
        <f>IF('2-定性盤查'!D391&lt;&gt;"",'2-定性盤查'!D391,"")</f>
        <v/>
      </c>
      <c r="E392" s="174"/>
      <c r="F392" s="174"/>
      <c r="G392" s="174"/>
      <c r="H392" s="55" t="str">
        <f>IF('3-定量盤查'!I395&lt;&gt;"",'3-定量盤查'!I395,"")</f>
        <v/>
      </c>
      <c r="I392" s="134" t="str">
        <f>'3-定量盤查'!N396</f>
        <v/>
      </c>
      <c r="J392" s="174"/>
      <c r="K392" s="174"/>
      <c r="L392" s="174"/>
      <c r="M392" s="135">
        <f t="shared" si="112"/>
        <v>0</v>
      </c>
      <c r="N392" s="136">
        <f t="shared" si="113"/>
        <v>0</v>
      </c>
      <c r="O392" s="55" t="str">
        <f>IF('3-定量盤查'!O395&lt;&gt;"",'3-定量盤查'!O395,"")</f>
        <v/>
      </c>
      <c r="P392" s="137" t="str">
        <f>IF(E392&lt;&gt;"",IF(J392&lt;&gt;"",IF('3-定量盤查'!T395&lt;&gt;"",'3-定量盤查'!T395,0),""),"")</f>
        <v/>
      </c>
      <c r="Q392" s="174"/>
      <c r="R392" s="174"/>
      <c r="S392" s="174"/>
      <c r="T392" s="135">
        <f t="shared" si="114"/>
        <v>0</v>
      </c>
      <c r="U392" s="138">
        <f t="shared" si="115"/>
        <v>0</v>
      </c>
      <c r="V392" s="55" t="str">
        <f>IF('3-定量盤查'!U395&lt;&gt;"",'3-定量盤查'!U395,"")</f>
        <v/>
      </c>
      <c r="W392" s="137" t="str">
        <f>IF(E392&lt;&gt;"",IF(J392&lt;&gt;"",IF('3-定量盤查'!Z395&lt;&gt;"",'3-定量盤查'!Z395,0),""),"")</f>
        <v/>
      </c>
      <c r="X392" s="174"/>
      <c r="Y392" s="174"/>
      <c r="Z392" s="174"/>
      <c r="AA392" s="135">
        <f t="shared" si="116"/>
        <v>0</v>
      </c>
      <c r="AB392" s="139">
        <f t="shared" si="117"/>
        <v>0</v>
      </c>
      <c r="AC392" s="138" t="str">
        <f t="shared" si="110"/>
        <v/>
      </c>
      <c r="AD392" s="138" t="str">
        <f t="shared" si="111"/>
        <v/>
      </c>
      <c r="AE392" s="144" t="str">
        <f t="shared" si="121"/>
        <v/>
      </c>
      <c r="AF392" s="144" t="str">
        <f t="shared" si="122"/>
        <v/>
      </c>
      <c r="AG392" s="144" t="str">
        <f t="shared" si="118"/>
        <v/>
      </c>
      <c r="AH392" s="144" t="str">
        <f t="shared" si="119"/>
        <v/>
      </c>
      <c r="AI392" s="144" t="str">
        <f t="shared" si="120"/>
        <v/>
      </c>
    </row>
    <row r="393" spans="2:35" customFormat="1">
      <c r="B393" s="53" t="str">
        <f>IF('2-定性盤查'!A392&lt;&gt;"",'2-定性盤查'!A392,"")</f>
        <v/>
      </c>
      <c r="C393" s="53" t="str">
        <f>IF('2-定性盤查'!C392&lt;&gt;"",'2-定性盤查'!C392,"")</f>
        <v/>
      </c>
      <c r="D393" s="53" t="str">
        <f>IF('2-定性盤查'!D392&lt;&gt;"",'2-定性盤查'!D392,"")</f>
        <v/>
      </c>
      <c r="E393" s="174"/>
      <c r="F393" s="174"/>
      <c r="G393" s="174"/>
      <c r="H393" s="55" t="str">
        <f>IF('3-定量盤查'!I396&lt;&gt;"",'3-定量盤查'!I396,"")</f>
        <v/>
      </c>
      <c r="I393" s="134" t="str">
        <f>'3-定量盤查'!N397</f>
        <v/>
      </c>
      <c r="J393" s="174"/>
      <c r="K393" s="174"/>
      <c r="L393" s="174"/>
      <c r="M393" s="135">
        <f t="shared" si="112"/>
        <v>0</v>
      </c>
      <c r="N393" s="136">
        <f t="shared" si="113"/>
        <v>0</v>
      </c>
      <c r="O393" s="55" t="str">
        <f>IF('3-定量盤查'!O396&lt;&gt;"",'3-定量盤查'!O396,"")</f>
        <v/>
      </c>
      <c r="P393" s="137" t="str">
        <f>IF(E393&lt;&gt;"",IF(J393&lt;&gt;"",IF('3-定量盤查'!T396&lt;&gt;"",'3-定量盤查'!T396,0),""),"")</f>
        <v/>
      </c>
      <c r="Q393" s="174"/>
      <c r="R393" s="174"/>
      <c r="S393" s="174"/>
      <c r="T393" s="135">
        <f t="shared" si="114"/>
        <v>0</v>
      </c>
      <c r="U393" s="138">
        <f t="shared" si="115"/>
        <v>0</v>
      </c>
      <c r="V393" s="55" t="str">
        <f>IF('3-定量盤查'!U396&lt;&gt;"",'3-定量盤查'!U396,"")</f>
        <v/>
      </c>
      <c r="W393" s="137" t="str">
        <f>IF(E393&lt;&gt;"",IF(J393&lt;&gt;"",IF('3-定量盤查'!Z396&lt;&gt;"",'3-定量盤查'!Z396,0),""),"")</f>
        <v/>
      </c>
      <c r="X393" s="174"/>
      <c r="Y393" s="174"/>
      <c r="Z393" s="174"/>
      <c r="AA393" s="135">
        <f t="shared" si="116"/>
        <v>0</v>
      </c>
      <c r="AB393" s="139">
        <f t="shared" si="117"/>
        <v>0</v>
      </c>
      <c r="AC393" s="138" t="str">
        <f t="shared" si="110"/>
        <v/>
      </c>
      <c r="AD393" s="138" t="str">
        <f t="shared" si="111"/>
        <v/>
      </c>
      <c r="AE393" s="144" t="str">
        <f t="shared" si="121"/>
        <v/>
      </c>
      <c r="AF393" s="144" t="str">
        <f t="shared" si="122"/>
        <v/>
      </c>
      <c r="AG393" s="144" t="str">
        <f t="shared" si="118"/>
        <v/>
      </c>
      <c r="AH393" s="144" t="str">
        <f t="shared" si="119"/>
        <v/>
      </c>
      <c r="AI393" s="144" t="str">
        <f t="shared" si="120"/>
        <v/>
      </c>
    </row>
    <row r="394" spans="2:35" customFormat="1">
      <c r="B394" s="53" t="str">
        <f>IF('2-定性盤查'!A393&lt;&gt;"",'2-定性盤查'!A393,"")</f>
        <v/>
      </c>
      <c r="C394" s="53" t="str">
        <f>IF('2-定性盤查'!C393&lt;&gt;"",'2-定性盤查'!C393,"")</f>
        <v/>
      </c>
      <c r="D394" s="53" t="str">
        <f>IF('2-定性盤查'!D393&lt;&gt;"",'2-定性盤查'!D393,"")</f>
        <v/>
      </c>
      <c r="E394" s="174"/>
      <c r="F394" s="174"/>
      <c r="G394" s="174"/>
      <c r="H394" s="55" t="str">
        <f>IF('3-定量盤查'!I397&lt;&gt;"",'3-定量盤查'!I397,"")</f>
        <v/>
      </c>
      <c r="I394" s="134" t="str">
        <f>'3-定量盤查'!N398</f>
        <v/>
      </c>
      <c r="J394" s="174"/>
      <c r="K394" s="174"/>
      <c r="L394" s="174"/>
      <c r="M394" s="135">
        <f t="shared" si="112"/>
        <v>0</v>
      </c>
      <c r="N394" s="136">
        <f t="shared" si="113"/>
        <v>0</v>
      </c>
      <c r="O394" s="55" t="str">
        <f>IF('3-定量盤查'!O397&lt;&gt;"",'3-定量盤查'!O397,"")</f>
        <v/>
      </c>
      <c r="P394" s="137" t="str">
        <f>IF(E394&lt;&gt;"",IF(J394&lt;&gt;"",IF('3-定量盤查'!T397&lt;&gt;"",'3-定量盤查'!T397,0),""),"")</f>
        <v/>
      </c>
      <c r="Q394" s="174"/>
      <c r="R394" s="174"/>
      <c r="S394" s="174"/>
      <c r="T394" s="135">
        <f t="shared" si="114"/>
        <v>0</v>
      </c>
      <c r="U394" s="138">
        <f t="shared" si="115"/>
        <v>0</v>
      </c>
      <c r="V394" s="55" t="str">
        <f>IF('3-定量盤查'!U397&lt;&gt;"",'3-定量盤查'!U397,"")</f>
        <v/>
      </c>
      <c r="W394" s="137" t="str">
        <f>IF(E394&lt;&gt;"",IF(J394&lt;&gt;"",IF('3-定量盤查'!Z397&lt;&gt;"",'3-定量盤查'!Z397,0),""),"")</f>
        <v/>
      </c>
      <c r="X394" s="174"/>
      <c r="Y394" s="174"/>
      <c r="Z394" s="174"/>
      <c r="AA394" s="135">
        <f t="shared" si="116"/>
        <v>0</v>
      </c>
      <c r="AB394" s="139">
        <f t="shared" si="117"/>
        <v>0</v>
      </c>
      <c r="AC394" s="138" t="str">
        <f t="shared" si="110"/>
        <v/>
      </c>
      <c r="AD394" s="138" t="str">
        <f t="shared" si="111"/>
        <v/>
      </c>
      <c r="AE394" s="144" t="str">
        <f t="shared" si="121"/>
        <v/>
      </c>
      <c r="AF394" s="144" t="str">
        <f t="shared" si="122"/>
        <v/>
      </c>
      <c r="AG394" s="144" t="str">
        <f t="shared" si="118"/>
        <v/>
      </c>
      <c r="AH394" s="144" t="str">
        <f t="shared" si="119"/>
        <v/>
      </c>
      <c r="AI394" s="144" t="str">
        <f t="shared" si="120"/>
        <v/>
      </c>
    </row>
    <row r="395" spans="2:35" customFormat="1">
      <c r="B395" s="53" t="str">
        <f>IF('2-定性盤查'!A394&lt;&gt;"",'2-定性盤查'!A394,"")</f>
        <v/>
      </c>
      <c r="C395" s="53" t="str">
        <f>IF('2-定性盤查'!C394&lt;&gt;"",'2-定性盤查'!C394,"")</f>
        <v/>
      </c>
      <c r="D395" s="53" t="str">
        <f>IF('2-定性盤查'!D394&lt;&gt;"",'2-定性盤查'!D394,"")</f>
        <v/>
      </c>
      <c r="E395" s="174"/>
      <c r="F395" s="174"/>
      <c r="G395" s="174"/>
      <c r="H395" s="55" t="str">
        <f>IF('3-定量盤查'!I398&lt;&gt;"",'3-定量盤查'!I398,"")</f>
        <v/>
      </c>
      <c r="I395" s="134" t="str">
        <f>'3-定量盤查'!N399</f>
        <v/>
      </c>
      <c r="J395" s="174"/>
      <c r="K395" s="174"/>
      <c r="L395" s="174"/>
      <c r="M395" s="135">
        <f t="shared" si="112"/>
        <v>0</v>
      </c>
      <c r="N395" s="136">
        <f t="shared" si="113"/>
        <v>0</v>
      </c>
      <c r="O395" s="55" t="str">
        <f>IF('3-定量盤查'!O398&lt;&gt;"",'3-定量盤查'!O398,"")</f>
        <v/>
      </c>
      <c r="P395" s="137" t="str">
        <f>IF(E395&lt;&gt;"",IF(J395&lt;&gt;"",IF('3-定量盤查'!T398&lt;&gt;"",'3-定量盤查'!T398,0),""),"")</f>
        <v/>
      </c>
      <c r="Q395" s="174"/>
      <c r="R395" s="174"/>
      <c r="S395" s="174"/>
      <c r="T395" s="135">
        <f t="shared" si="114"/>
        <v>0</v>
      </c>
      <c r="U395" s="138">
        <f t="shared" si="115"/>
        <v>0</v>
      </c>
      <c r="V395" s="55" t="str">
        <f>IF('3-定量盤查'!U398&lt;&gt;"",'3-定量盤查'!U398,"")</f>
        <v/>
      </c>
      <c r="W395" s="137" t="str">
        <f>IF(E395&lt;&gt;"",IF(J395&lt;&gt;"",IF('3-定量盤查'!Z398&lt;&gt;"",'3-定量盤查'!Z398,0),""),"")</f>
        <v/>
      </c>
      <c r="X395" s="174"/>
      <c r="Y395" s="174"/>
      <c r="Z395" s="174"/>
      <c r="AA395" s="135">
        <f t="shared" si="116"/>
        <v>0</v>
      </c>
      <c r="AB395" s="139">
        <f t="shared" si="117"/>
        <v>0</v>
      </c>
      <c r="AC395" s="138" t="str">
        <f t="shared" ref="AC395:AC458" si="123">IF($I395&lt;&gt;"",IF($P395&lt;&gt;"",IF($W395&lt;&gt;"",(($I395*M395)^2+($P395*T395)^2+($W395*AA395)^2)^0.5/SUM($I395,$P395,$W395),(($I395*M395)^2+($P395*T395)^2)^0.5/SUM($I395,$P395)),M395),"")</f>
        <v/>
      </c>
      <c r="AD395" s="138" t="str">
        <f t="shared" ref="AD395:AD458" si="124">IF($I395&lt;&gt;"",IF($P395&lt;&gt;"",IF($W395&lt;&gt;"",(($I395*N395)^2+($P395*U395)^2+($W395*AB395)^2)^0.5/SUM($I395,$P395,$W395),(($I395*N395)^2+($P395*U395)^2)^0.5/SUM($I395,$P395)),N395),"")</f>
        <v/>
      </c>
      <c r="AE395" s="144" t="str">
        <f t="shared" si="121"/>
        <v/>
      </c>
      <c r="AF395" s="144" t="str">
        <f t="shared" si="122"/>
        <v/>
      </c>
      <c r="AG395" s="144" t="str">
        <f t="shared" si="118"/>
        <v/>
      </c>
      <c r="AH395" s="144" t="str">
        <f t="shared" si="119"/>
        <v/>
      </c>
      <c r="AI395" s="144" t="str">
        <f t="shared" si="120"/>
        <v/>
      </c>
    </row>
    <row r="396" spans="2:35" customFormat="1">
      <c r="B396" s="53" t="str">
        <f>IF('2-定性盤查'!A395&lt;&gt;"",'2-定性盤查'!A395,"")</f>
        <v/>
      </c>
      <c r="C396" s="53" t="str">
        <f>IF('2-定性盤查'!C395&lt;&gt;"",'2-定性盤查'!C395,"")</f>
        <v/>
      </c>
      <c r="D396" s="53" t="str">
        <f>IF('2-定性盤查'!D395&lt;&gt;"",'2-定性盤查'!D395,"")</f>
        <v/>
      </c>
      <c r="E396" s="174"/>
      <c r="F396" s="174"/>
      <c r="G396" s="174"/>
      <c r="H396" s="55" t="str">
        <f>IF('3-定量盤查'!I399&lt;&gt;"",'3-定量盤查'!I399,"")</f>
        <v/>
      </c>
      <c r="I396" s="134" t="str">
        <f>'3-定量盤查'!N400</f>
        <v/>
      </c>
      <c r="J396" s="174"/>
      <c r="K396" s="174"/>
      <c r="L396" s="174"/>
      <c r="M396" s="135">
        <f t="shared" si="112"/>
        <v>0</v>
      </c>
      <c r="N396" s="136">
        <f t="shared" si="113"/>
        <v>0</v>
      </c>
      <c r="O396" s="55" t="str">
        <f>IF('3-定量盤查'!O399&lt;&gt;"",'3-定量盤查'!O399,"")</f>
        <v/>
      </c>
      <c r="P396" s="137" t="str">
        <f>IF(E396&lt;&gt;"",IF(J396&lt;&gt;"",IF('3-定量盤查'!T399&lt;&gt;"",'3-定量盤查'!T399,0),""),"")</f>
        <v/>
      </c>
      <c r="Q396" s="174"/>
      <c r="R396" s="174"/>
      <c r="S396" s="174"/>
      <c r="T396" s="135">
        <f t="shared" si="114"/>
        <v>0</v>
      </c>
      <c r="U396" s="138">
        <f t="shared" si="115"/>
        <v>0</v>
      </c>
      <c r="V396" s="55" t="str">
        <f>IF('3-定量盤查'!U399&lt;&gt;"",'3-定量盤查'!U399,"")</f>
        <v/>
      </c>
      <c r="W396" s="137" t="str">
        <f>IF(E396&lt;&gt;"",IF(J396&lt;&gt;"",IF('3-定量盤查'!Z399&lt;&gt;"",'3-定量盤查'!Z399,0),""),"")</f>
        <v/>
      </c>
      <c r="X396" s="174"/>
      <c r="Y396" s="174"/>
      <c r="Z396" s="174"/>
      <c r="AA396" s="135">
        <f t="shared" si="116"/>
        <v>0</v>
      </c>
      <c r="AB396" s="139">
        <f t="shared" si="117"/>
        <v>0</v>
      </c>
      <c r="AC396" s="138" t="str">
        <f t="shared" si="123"/>
        <v/>
      </c>
      <c r="AD396" s="138" t="str">
        <f t="shared" si="124"/>
        <v/>
      </c>
      <c r="AE396" s="144" t="str">
        <f t="shared" si="121"/>
        <v/>
      </c>
      <c r="AF396" s="144" t="str">
        <f t="shared" si="122"/>
        <v/>
      </c>
      <c r="AG396" s="144" t="str">
        <f t="shared" si="118"/>
        <v/>
      </c>
      <c r="AH396" s="144" t="str">
        <f t="shared" si="119"/>
        <v/>
      </c>
      <c r="AI396" s="144" t="str">
        <f t="shared" si="120"/>
        <v/>
      </c>
    </row>
    <row r="397" spans="2:35" customFormat="1">
      <c r="B397" s="53" t="str">
        <f>IF('2-定性盤查'!A396&lt;&gt;"",'2-定性盤查'!A396,"")</f>
        <v/>
      </c>
      <c r="C397" s="53" t="str">
        <f>IF('2-定性盤查'!C396&lt;&gt;"",'2-定性盤查'!C396,"")</f>
        <v/>
      </c>
      <c r="D397" s="53" t="str">
        <f>IF('2-定性盤查'!D396&lt;&gt;"",'2-定性盤查'!D396,"")</f>
        <v/>
      </c>
      <c r="E397" s="174"/>
      <c r="F397" s="174"/>
      <c r="G397" s="174"/>
      <c r="H397" s="55" t="str">
        <f>IF('3-定量盤查'!I400&lt;&gt;"",'3-定量盤查'!I400,"")</f>
        <v/>
      </c>
      <c r="I397" s="134" t="str">
        <f>'3-定量盤查'!N401</f>
        <v/>
      </c>
      <c r="J397" s="174"/>
      <c r="K397" s="174"/>
      <c r="L397" s="174"/>
      <c r="M397" s="135">
        <f t="shared" si="112"/>
        <v>0</v>
      </c>
      <c r="N397" s="136">
        <f t="shared" si="113"/>
        <v>0</v>
      </c>
      <c r="O397" s="55" t="str">
        <f>IF('3-定量盤查'!O400&lt;&gt;"",'3-定量盤查'!O400,"")</f>
        <v/>
      </c>
      <c r="P397" s="137" t="str">
        <f>IF(E397&lt;&gt;"",IF(J397&lt;&gt;"",IF('3-定量盤查'!T400&lt;&gt;"",'3-定量盤查'!T400,0),""),"")</f>
        <v/>
      </c>
      <c r="Q397" s="174"/>
      <c r="R397" s="174"/>
      <c r="S397" s="174"/>
      <c r="T397" s="135">
        <f t="shared" si="114"/>
        <v>0</v>
      </c>
      <c r="U397" s="138">
        <f t="shared" si="115"/>
        <v>0</v>
      </c>
      <c r="V397" s="55" t="str">
        <f>IF('3-定量盤查'!U400&lt;&gt;"",'3-定量盤查'!U400,"")</f>
        <v/>
      </c>
      <c r="W397" s="137" t="str">
        <f>IF(E397&lt;&gt;"",IF(J397&lt;&gt;"",IF('3-定量盤查'!Z400&lt;&gt;"",'3-定量盤查'!Z400,0),""),"")</f>
        <v/>
      </c>
      <c r="X397" s="174"/>
      <c r="Y397" s="174"/>
      <c r="Z397" s="174"/>
      <c r="AA397" s="135">
        <f t="shared" si="116"/>
        <v>0</v>
      </c>
      <c r="AB397" s="139">
        <f t="shared" si="117"/>
        <v>0</v>
      </c>
      <c r="AC397" s="138" t="str">
        <f t="shared" si="123"/>
        <v/>
      </c>
      <c r="AD397" s="138" t="str">
        <f t="shared" si="124"/>
        <v/>
      </c>
      <c r="AE397" s="144" t="str">
        <f t="shared" si="121"/>
        <v/>
      </c>
      <c r="AF397" s="144" t="str">
        <f t="shared" si="122"/>
        <v/>
      </c>
      <c r="AG397" s="144" t="str">
        <f t="shared" si="118"/>
        <v/>
      </c>
      <c r="AH397" s="144" t="str">
        <f t="shared" si="119"/>
        <v/>
      </c>
      <c r="AI397" s="144" t="str">
        <f t="shared" si="120"/>
        <v/>
      </c>
    </row>
    <row r="398" spans="2:35" customFormat="1">
      <c r="B398" s="53" t="str">
        <f>IF('2-定性盤查'!A397&lt;&gt;"",'2-定性盤查'!A397,"")</f>
        <v/>
      </c>
      <c r="C398" s="53" t="str">
        <f>IF('2-定性盤查'!C397&lt;&gt;"",'2-定性盤查'!C397,"")</f>
        <v/>
      </c>
      <c r="D398" s="53" t="str">
        <f>IF('2-定性盤查'!D397&lt;&gt;"",'2-定性盤查'!D397,"")</f>
        <v/>
      </c>
      <c r="E398" s="174"/>
      <c r="F398" s="174"/>
      <c r="G398" s="174"/>
      <c r="H398" s="55" t="str">
        <f>IF('3-定量盤查'!I401&lt;&gt;"",'3-定量盤查'!I401,"")</f>
        <v/>
      </c>
      <c r="I398" s="134" t="str">
        <f>'3-定量盤查'!N402</f>
        <v/>
      </c>
      <c r="J398" s="174"/>
      <c r="K398" s="174"/>
      <c r="L398" s="174"/>
      <c r="M398" s="135">
        <f t="shared" si="112"/>
        <v>0</v>
      </c>
      <c r="N398" s="136">
        <f t="shared" si="113"/>
        <v>0</v>
      </c>
      <c r="O398" s="55" t="str">
        <f>IF('3-定量盤查'!O401&lt;&gt;"",'3-定量盤查'!O401,"")</f>
        <v/>
      </c>
      <c r="P398" s="137" t="str">
        <f>IF(E398&lt;&gt;"",IF(J398&lt;&gt;"",IF('3-定量盤查'!T401&lt;&gt;"",'3-定量盤查'!T401,0),""),"")</f>
        <v/>
      </c>
      <c r="Q398" s="174"/>
      <c r="R398" s="174"/>
      <c r="S398" s="174"/>
      <c r="T398" s="135">
        <f t="shared" si="114"/>
        <v>0</v>
      </c>
      <c r="U398" s="138">
        <f t="shared" si="115"/>
        <v>0</v>
      </c>
      <c r="V398" s="55" t="str">
        <f>IF('3-定量盤查'!U401&lt;&gt;"",'3-定量盤查'!U401,"")</f>
        <v/>
      </c>
      <c r="W398" s="137" t="str">
        <f>IF(E398&lt;&gt;"",IF(J398&lt;&gt;"",IF('3-定量盤查'!Z401&lt;&gt;"",'3-定量盤查'!Z401,0),""),"")</f>
        <v/>
      </c>
      <c r="X398" s="174"/>
      <c r="Y398" s="174"/>
      <c r="Z398" s="174"/>
      <c r="AA398" s="135">
        <f t="shared" si="116"/>
        <v>0</v>
      </c>
      <c r="AB398" s="139">
        <f t="shared" si="117"/>
        <v>0</v>
      </c>
      <c r="AC398" s="138" t="str">
        <f t="shared" si="123"/>
        <v/>
      </c>
      <c r="AD398" s="138" t="str">
        <f t="shared" si="124"/>
        <v/>
      </c>
      <c r="AE398" s="144" t="str">
        <f t="shared" si="121"/>
        <v/>
      </c>
      <c r="AF398" s="144" t="str">
        <f t="shared" si="122"/>
        <v/>
      </c>
      <c r="AG398" s="144" t="str">
        <f t="shared" si="118"/>
        <v/>
      </c>
      <c r="AH398" s="144" t="str">
        <f t="shared" si="119"/>
        <v/>
      </c>
      <c r="AI398" s="144" t="str">
        <f t="shared" si="120"/>
        <v/>
      </c>
    </row>
    <row r="399" spans="2:35" customFormat="1">
      <c r="B399" s="53" t="str">
        <f>IF('2-定性盤查'!A398&lt;&gt;"",'2-定性盤查'!A398,"")</f>
        <v/>
      </c>
      <c r="C399" s="53" t="str">
        <f>IF('2-定性盤查'!C398&lt;&gt;"",'2-定性盤查'!C398,"")</f>
        <v/>
      </c>
      <c r="D399" s="53" t="str">
        <f>IF('2-定性盤查'!D398&lt;&gt;"",'2-定性盤查'!D398,"")</f>
        <v/>
      </c>
      <c r="E399" s="174"/>
      <c r="F399" s="174"/>
      <c r="G399" s="174"/>
      <c r="H399" s="55" t="str">
        <f>IF('3-定量盤查'!I402&lt;&gt;"",'3-定量盤查'!I402,"")</f>
        <v/>
      </c>
      <c r="I399" s="134" t="str">
        <f>'3-定量盤查'!N403</f>
        <v/>
      </c>
      <c r="J399" s="174"/>
      <c r="K399" s="174"/>
      <c r="L399" s="174"/>
      <c r="M399" s="135">
        <f t="shared" si="112"/>
        <v>0</v>
      </c>
      <c r="N399" s="136">
        <f t="shared" si="113"/>
        <v>0</v>
      </c>
      <c r="O399" s="55" t="str">
        <f>IF('3-定量盤查'!O402&lt;&gt;"",'3-定量盤查'!O402,"")</f>
        <v/>
      </c>
      <c r="P399" s="137" t="str">
        <f>IF(E399&lt;&gt;"",IF(J399&lt;&gt;"",IF('3-定量盤查'!T402&lt;&gt;"",'3-定量盤查'!T402,0),""),"")</f>
        <v/>
      </c>
      <c r="Q399" s="174"/>
      <c r="R399" s="174"/>
      <c r="S399" s="174"/>
      <c r="T399" s="135">
        <f t="shared" si="114"/>
        <v>0</v>
      </c>
      <c r="U399" s="138">
        <f t="shared" si="115"/>
        <v>0</v>
      </c>
      <c r="V399" s="55" t="str">
        <f>IF('3-定量盤查'!U402&lt;&gt;"",'3-定量盤查'!U402,"")</f>
        <v/>
      </c>
      <c r="W399" s="137" t="str">
        <f>IF(E399&lt;&gt;"",IF(J399&lt;&gt;"",IF('3-定量盤查'!Z402&lt;&gt;"",'3-定量盤查'!Z402,0),""),"")</f>
        <v/>
      </c>
      <c r="X399" s="174"/>
      <c r="Y399" s="174"/>
      <c r="Z399" s="174"/>
      <c r="AA399" s="135">
        <f t="shared" si="116"/>
        <v>0</v>
      </c>
      <c r="AB399" s="139">
        <f t="shared" si="117"/>
        <v>0</v>
      </c>
      <c r="AC399" s="138" t="str">
        <f t="shared" si="123"/>
        <v/>
      </c>
      <c r="AD399" s="138" t="str">
        <f t="shared" si="124"/>
        <v/>
      </c>
      <c r="AE399" s="144" t="str">
        <f t="shared" si="121"/>
        <v/>
      </c>
      <c r="AF399" s="144" t="str">
        <f t="shared" si="122"/>
        <v/>
      </c>
      <c r="AG399" s="144" t="str">
        <f t="shared" si="118"/>
        <v/>
      </c>
      <c r="AH399" s="144" t="str">
        <f t="shared" si="119"/>
        <v/>
      </c>
      <c r="AI399" s="144" t="str">
        <f t="shared" si="120"/>
        <v/>
      </c>
    </row>
    <row r="400" spans="2:35" customFormat="1">
      <c r="B400" s="53" t="str">
        <f>IF('2-定性盤查'!A399&lt;&gt;"",'2-定性盤查'!A399,"")</f>
        <v/>
      </c>
      <c r="C400" s="53" t="str">
        <f>IF('2-定性盤查'!C399&lt;&gt;"",'2-定性盤查'!C399,"")</f>
        <v/>
      </c>
      <c r="D400" s="53" t="str">
        <f>IF('2-定性盤查'!D399&lt;&gt;"",'2-定性盤查'!D399,"")</f>
        <v/>
      </c>
      <c r="E400" s="174"/>
      <c r="F400" s="174"/>
      <c r="G400" s="174"/>
      <c r="H400" s="55" t="str">
        <f>IF('3-定量盤查'!I403&lt;&gt;"",'3-定量盤查'!I403,"")</f>
        <v/>
      </c>
      <c r="I400" s="134" t="str">
        <f>'3-定量盤查'!N404</f>
        <v/>
      </c>
      <c r="J400" s="174"/>
      <c r="K400" s="174"/>
      <c r="L400" s="174"/>
      <c r="M400" s="135">
        <f t="shared" si="112"/>
        <v>0</v>
      </c>
      <c r="N400" s="136">
        <f t="shared" si="113"/>
        <v>0</v>
      </c>
      <c r="O400" s="55" t="str">
        <f>IF('3-定量盤查'!O403&lt;&gt;"",'3-定量盤查'!O403,"")</f>
        <v/>
      </c>
      <c r="P400" s="137" t="str">
        <f>IF(E400&lt;&gt;"",IF(J400&lt;&gt;"",IF('3-定量盤查'!T403&lt;&gt;"",'3-定量盤查'!T403,0),""),"")</f>
        <v/>
      </c>
      <c r="Q400" s="174"/>
      <c r="R400" s="174"/>
      <c r="S400" s="174"/>
      <c r="T400" s="135">
        <f t="shared" si="114"/>
        <v>0</v>
      </c>
      <c r="U400" s="138">
        <f t="shared" si="115"/>
        <v>0</v>
      </c>
      <c r="V400" s="55" t="str">
        <f>IF('3-定量盤查'!U403&lt;&gt;"",'3-定量盤查'!U403,"")</f>
        <v/>
      </c>
      <c r="W400" s="137" t="str">
        <f>IF(E400&lt;&gt;"",IF(J400&lt;&gt;"",IF('3-定量盤查'!Z403&lt;&gt;"",'3-定量盤查'!Z403,0),""),"")</f>
        <v/>
      </c>
      <c r="X400" s="174"/>
      <c r="Y400" s="174"/>
      <c r="Z400" s="174"/>
      <c r="AA400" s="135">
        <f t="shared" si="116"/>
        <v>0</v>
      </c>
      <c r="AB400" s="139">
        <f t="shared" si="117"/>
        <v>0</v>
      </c>
      <c r="AC400" s="138" t="str">
        <f t="shared" si="123"/>
        <v/>
      </c>
      <c r="AD400" s="138" t="str">
        <f t="shared" si="124"/>
        <v/>
      </c>
      <c r="AE400" s="144" t="str">
        <f t="shared" si="121"/>
        <v/>
      </c>
      <c r="AF400" s="144" t="str">
        <f t="shared" si="122"/>
        <v/>
      </c>
      <c r="AG400" s="144" t="str">
        <f t="shared" si="118"/>
        <v/>
      </c>
      <c r="AH400" s="144" t="str">
        <f t="shared" si="119"/>
        <v/>
      </c>
      <c r="AI400" s="144" t="str">
        <f t="shared" si="120"/>
        <v/>
      </c>
    </row>
    <row r="401" spans="2:35" customFormat="1">
      <c r="B401" s="53" t="str">
        <f>IF('2-定性盤查'!A400&lt;&gt;"",'2-定性盤查'!A400,"")</f>
        <v/>
      </c>
      <c r="C401" s="53" t="str">
        <f>IF('2-定性盤查'!C400&lt;&gt;"",'2-定性盤查'!C400,"")</f>
        <v/>
      </c>
      <c r="D401" s="53" t="str">
        <f>IF('2-定性盤查'!D400&lt;&gt;"",'2-定性盤查'!D400,"")</f>
        <v/>
      </c>
      <c r="E401" s="174"/>
      <c r="F401" s="174"/>
      <c r="G401" s="174"/>
      <c r="H401" s="55" t="str">
        <f>IF('3-定量盤查'!I404&lt;&gt;"",'3-定量盤查'!I404,"")</f>
        <v/>
      </c>
      <c r="I401" s="134" t="str">
        <f>'3-定量盤查'!N405</f>
        <v/>
      </c>
      <c r="J401" s="174"/>
      <c r="K401" s="174"/>
      <c r="L401" s="174"/>
      <c r="M401" s="135">
        <f t="shared" si="112"/>
        <v>0</v>
      </c>
      <c r="N401" s="136">
        <f t="shared" si="113"/>
        <v>0</v>
      </c>
      <c r="O401" s="55" t="str">
        <f>IF('3-定量盤查'!O404&lt;&gt;"",'3-定量盤查'!O404,"")</f>
        <v/>
      </c>
      <c r="P401" s="137" t="str">
        <f>IF(E401&lt;&gt;"",IF(J401&lt;&gt;"",IF('3-定量盤查'!T404&lt;&gt;"",'3-定量盤查'!T404,0),""),"")</f>
        <v/>
      </c>
      <c r="Q401" s="174"/>
      <c r="R401" s="174"/>
      <c r="S401" s="174"/>
      <c r="T401" s="135">
        <f t="shared" si="114"/>
        <v>0</v>
      </c>
      <c r="U401" s="138">
        <f t="shared" si="115"/>
        <v>0</v>
      </c>
      <c r="V401" s="55" t="str">
        <f>IF('3-定量盤查'!U404&lt;&gt;"",'3-定量盤查'!U404,"")</f>
        <v/>
      </c>
      <c r="W401" s="137" t="str">
        <f>IF(E401&lt;&gt;"",IF(J401&lt;&gt;"",IF('3-定量盤查'!Z404&lt;&gt;"",'3-定量盤查'!Z404,0),""),"")</f>
        <v/>
      </c>
      <c r="X401" s="174"/>
      <c r="Y401" s="174"/>
      <c r="Z401" s="174"/>
      <c r="AA401" s="135">
        <f t="shared" si="116"/>
        <v>0</v>
      </c>
      <c r="AB401" s="139">
        <f t="shared" si="117"/>
        <v>0</v>
      </c>
      <c r="AC401" s="138" t="str">
        <f t="shared" si="123"/>
        <v/>
      </c>
      <c r="AD401" s="138" t="str">
        <f t="shared" si="124"/>
        <v/>
      </c>
      <c r="AE401" s="144" t="str">
        <f t="shared" si="121"/>
        <v/>
      </c>
      <c r="AF401" s="144" t="str">
        <f t="shared" si="122"/>
        <v/>
      </c>
      <c r="AG401" s="144" t="str">
        <f t="shared" si="118"/>
        <v/>
      </c>
      <c r="AH401" s="144" t="str">
        <f t="shared" si="119"/>
        <v/>
      </c>
      <c r="AI401" s="144" t="str">
        <f t="shared" si="120"/>
        <v/>
      </c>
    </row>
    <row r="402" spans="2:35" customFormat="1">
      <c r="B402" s="53" t="str">
        <f>IF('2-定性盤查'!A401&lt;&gt;"",'2-定性盤查'!A401,"")</f>
        <v/>
      </c>
      <c r="C402" s="53" t="str">
        <f>IF('2-定性盤查'!C401&lt;&gt;"",'2-定性盤查'!C401,"")</f>
        <v/>
      </c>
      <c r="D402" s="53" t="str">
        <f>IF('2-定性盤查'!D401&lt;&gt;"",'2-定性盤查'!D401,"")</f>
        <v/>
      </c>
      <c r="E402" s="174"/>
      <c r="F402" s="174"/>
      <c r="G402" s="174"/>
      <c r="H402" s="55" t="str">
        <f>IF('3-定量盤查'!I405&lt;&gt;"",'3-定量盤查'!I405,"")</f>
        <v/>
      </c>
      <c r="I402" s="134" t="str">
        <f>'3-定量盤查'!N406</f>
        <v/>
      </c>
      <c r="J402" s="174"/>
      <c r="K402" s="174"/>
      <c r="L402" s="174"/>
      <c r="M402" s="135">
        <f t="shared" si="112"/>
        <v>0</v>
      </c>
      <c r="N402" s="136">
        <f t="shared" si="113"/>
        <v>0</v>
      </c>
      <c r="O402" s="55" t="str">
        <f>IF('3-定量盤查'!O405&lt;&gt;"",'3-定量盤查'!O405,"")</f>
        <v/>
      </c>
      <c r="P402" s="137" t="str">
        <f>IF(E402&lt;&gt;"",IF(J402&lt;&gt;"",IF('3-定量盤查'!T405&lt;&gt;"",'3-定量盤查'!T405,0),""),"")</f>
        <v/>
      </c>
      <c r="Q402" s="174"/>
      <c r="R402" s="174"/>
      <c r="S402" s="174"/>
      <c r="T402" s="135">
        <f t="shared" si="114"/>
        <v>0</v>
      </c>
      <c r="U402" s="138">
        <f t="shared" si="115"/>
        <v>0</v>
      </c>
      <c r="V402" s="55" t="str">
        <f>IF('3-定量盤查'!U405&lt;&gt;"",'3-定量盤查'!U405,"")</f>
        <v/>
      </c>
      <c r="W402" s="137" t="str">
        <f>IF(E402&lt;&gt;"",IF(J402&lt;&gt;"",IF('3-定量盤查'!Z405&lt;&gt;"",'3-定量盤查'!Z405,0),""),"")</f>
        <v/>
      </c>
      <c r="X402" s="174"/>
      <c r="Y402" s="174"/>
      <c r="Z402" s="174"/>
      <c r="AA402" s="135">
        <f t="shared" si="116"/>
        <v>0</v>
      </c>
      <c r="AB402" s="139">
        <f t="shared" si="117"/>
        <v>0</v>
      </c>
      <c r="AC402" s="138" t="str">
        <f t="shared" si="123"/>
        <v/>
      </c>
      <c r="AD402" s="138" t="str">
        <f t="shared" si="124"/>
        <v/>
      </c>
      <c r="AE402" s="144" t="str">
        <f t="shared" si="121"/>
        <v/>
      </c>
      <c r="AF402" s="144" t="str">
        <f t="shared" si="122"/>
        <v/>
      </c>
      <c r="AG402" s="144" t="str">
        <f t="shared" si="118"/>
        <v/>
      </c>
      <c r="AH402" s="144" t="str">
        <f t="shared" si="119"/>
        <v/>
      </c>
      <c r="AI402" s="144" t="str">
        <f t="shared" si="120"/>
        <v/>
      </c>
    </row>
    <row r="403" spans="2:35" customFormat="1">
      <c r="B403" s="53" t="str">
        <f>IF('2-定性盤查'!A402&lt;&gt;"",'2-定性盤查'!A402,"")</f>
        <v/>
      </c>
      <c r="C403" s="53" t="str">
        <f>IF('2-定性盤查'!C402&lt;&gt;"",'2-定性盤查'!C402,"")</f>
        <v/>
      </c>
      <c r="D403" s="53" t="str">
        <f>IF('2-定性盤查'!D402&lt;&gt;"",'2-定性盤查'!D402,"")</f>
        <v/>
      </c>
      <c r="E403" s="174"/>
      <c r="F403" s="174"/>
      <c r="G403" s="174"/>
      <c r="H403" s="55" t="str">
        <f>IF('3-定量盤查'!I406&lt;&gt;"",'3-定量盤查'!I406,"")</f>
        <v/>
      </c>
      <c r="I403" s="134" t="str">
        <f>'3-定量盤查'!N407</f>
        <v/>
      </c>
      <c r="J403" s="174"/>
      <c r="K403" s="174"/>
      <c r="L403" s="174"/>
      <c r="M403" s="135">
        <f t="shared" si="112"/>
        <v>0</v>
      </c>
      <c r="N403" s="136">
        <f t="shared" si="113"/>
        <v>0</v>
      </c>
      <c r="O403" s="55" t="str">
        <f>IF('3-定量盤查'!O406&lt;&gt;"",'3-定量盤查'!O406,"")</f>
        <v/>
      </c>
      <c r="P403" s="137" t="str">
        <f>IF(E403&lt;&gt;"",IF(J403&lt;&gt;"",IF('3-定量盤查'!T406&lt;&gt;"",'3-定量盤查'!T406,0),""),"")</f>
        <v/>
      </c>
      <c r="Q403" s="174"/>
      <c r="R403" s="174"/>
      <c r="S403" s="174"/>
      <c r="T403" s="135">
        <f t="shared" si="114"/>
        <v>0</v>
      </c>
      <c r="U403" s="138">
        <f t="shared" si="115"/>
        <v>0</v>
      </c>
      <c r="V403" s="55" t="str">
        <f>IF('3-定量盤查'!U406&lt;&gt;"",'3-定量盤查'!U406,"")</f>
        <v/>
      </c>
      <c r="W403" s="137" t="str">
        <f>IF(E403&lt;&gt;"",IF(J403&lt;&gt;"",IF('3-定量盤查'!Z406&lt;&gt;"",'3-定量盤查'!Z406,0),""),"")</f>
        <v/>
      </c>
      <c r="X403" s="174"/>
      <c r="Y403" s="174"/>
      <c r="Z403" s="174"/>
      <c r="AA403" s="135">
        <f t="shared" si="116"/>
        <v>0</v>
      </c>
      <c r="AB403" s="139">
        <f t="shared" si="117"/>
        <v>0</v>
      </c>
      <c r="AC403" s="138" t="str">
        <f t="shared" si="123"/>
        <v/>
      </c>
      <c r="AD403" s="138" t="str">
        <f t="shared" si="124"/>
        <v/>
      </c>
      <c r="AE403" s="144" t="str">
        <f t="shared" si="121"/>
        <v/>
      </c>
      <c r="AF403" s="144" t="str">
        <f t="shared" si="122"/>
        <v/>
      </c>
      <c r="AG403" s="144" t="str">
        <f t="shared" si="118"/>
        <v/>
      </c>
      <c r="AH403" s="144" t="str">
        <f t="shared" si="119"/>
        <v/>
      </c>
      <c r="AI403" s="144" t="str">
        <f t="shared" si="120"/>
        <v/>
      </c>
    </row>
    <row r="404" spans="2:35" customFormat="1">
      <c r="B404" s="53" t="str">
        <f>IF('2-定性盤查'!A403&lt;&gt;"",'2-定性盤查'!A403,"")</f>
        <v/>
      </c>
      <c r="C404" s="53" t="str">
        <f>IF('2-定性盤查'!C403&lt;&gt;"",'2-定性盤查'!C403,"")</f>
        <v/>
      </c>
      <c r="D404" s="53" t="str">
        <f>IF('2-定性盤查'!D403&lt;&gt;"",'2-定性盤查'!D403,"")</f>
        <v/>
      </c>
      <c r="E404" s="174"/>
      <c r="F404" s="174"/>
      <c r="G404" s="174"/>
      <c r="H404" s="55" t="str">
        <f>IF('3-定量盤查'!I407&lt;&gt;"",'3-定量盤查'!I407,"")</f>
        <v/>
      </c>
      <c r="I404" s="134" t="str">
        <f>'3-定量盤查'!N408</f>
        <v/>
      </c>
      <c r="J404" s="174"/>
      <c r="K404" s="174"/>
      <c r="L404" s="174"/>
      <c r="M404" s="135">
        <f t="shared" si="112"/>
        <v>0</v>
      </c>
      <c r="N404" s="136">
        <f t="shared" si="113"/>
        <v>0</v>
      </c>
      <c r="O404" s="55" t="str">
        <f>IF('3-定量盤查'!O407&lt;&gt;"",'3-定量盤查'!O407,"")</f>
        <v/>
      </c>
      <c r="P404" s="137" t="str">
        <f>IF(E404&lt;&gt;"",IF(J404&lt;&gt;"",IF('3-定量盤查'!T407&lt;&gt;"",'3-定量盤查'!T407,0),""),"")</f>
        <v/>
      </c>
      <c r="Q404" s="174"/>
      <c r="R404" s="174"/>
      <c r="S404" s="174"/>
      <c r="T404" s="135">
        <f t="shared" si="114"/>
        <v>0</v>
      </c>
      <c r="U404" s="138">
        <f t="shared" si="115"/>
        <v>0</v>
      </c>
      <c r="V404" s="55" t="str">
        <f>IF('3-定量盤查'!U407&lt;&gt;"",'3-定量盤查'!U407,"")</f>
        <v/>
      </c>
      <c r="W404" s="137" t="str">
        <f>IF(E404&lt;&gt;"",IF(J404&lt;&gt;"",IF('3-定量盤查'!Z407&lt;&gt;"",'3-定量盤查'!Z407,0),""),"")</f>
        <v/>
      </c>
      <c r="X404" s="174"/>
      <c r="Y404" s="174"/>
      <c r="Z404" s="174"/>
      <c r="AA404" s="135">
        <f t="shared" si="116"/>
        <v>0</v>
      </c>
      <c r="AB404" s="139">
        <f t="shared" si="117"/>
        <v>0</v>
      </c>
      <c r="AC404" s="138" t="str">
        <f t="shared" si="123"/>
        <v/>
      </c>
      <c r="AD404" s="138" t="str">
        <f t="shared" si="124"/>
        <v/>
      </c>
      <c r="AE404" s="144" t="str">
        <f t="shared" si="121"/>
        <v/>
      </c>
      <c r="AF404" s="144" t="str">
        <f t="shared" si="122"/>
        <v/>
      </c>
      <c r="AG404" s="144" t="str">
        <f t="shared" si="118"/>
        <v/>
      </c>
      <c r="AH404" s="144" t="str">
        <f t="shared" si="119"/>
        <v/>
      </c>
      <c r="AI404" s="144" t="str">
        <f t="shared" si="120"/>
        <v/>
      </c>
    </row>
    <row r="405" spans="2:35" customFormat="1">
      <c r="B405" s="53" t="str">
        <f>IF('2-定性盤查'!A404&lt;&gt;"",'2-定性盤查'!A404,"")</f>
        <v/>
      </c>
      <c r="C405" s="53" t="str">
        <f>IF('2-定性盤查'!C404&lt;&gt;"",'2-定性盤查'!C404,"")</f>
        <v/>
      </c>
      <c r="D405" s="53" t="str">
        <f>IF('2-定性盤查'!D404&lt;&gt;"",'2-定性盤查'!D404,"")</f>
        <v/>
      </c>
      <c r="E405" s="174"/>
      <c r="F405" s="174"/>
      <c r="G405" s="174"/>
      <c r="H405" s="55" t="str">
        <f>IF('3-定量盤查'!I408&lt;&gt;"",'3-定量盤查'!I408,"")</f>
        <v/>
      </c>
      <c r="I405" s="134" t="str">
        <f>'3-定量盤查'!N409</f>
        <v/>
      </c>
      <c r="J405" s="174"/>
      <c r="K405" s="174"/>
      <c r="L405" s="174"/>
      <c r="M405" s="135">
        <f t="shared" si="112"/>
        <v>0</v>
      </c>
      <c r="N405" s="136">
        <f t="shared" si="113"/>
        <v>0</v>
      </c>
      <c r="O405" s="55" t="str">
        <f>IF('3-定量盤查'!O408&lt;&gt;"",'3-定量盤查'!O408,"")</f>
        <v/>
      </c>
      <c r="P405" s="137" t="str">
        <f>IF(E405&lt;&gt;"",IF(J405&lt;&gt;"",IF('3-定量盤查'!T408&lt;&gt;"",'3-定量盤查'!T408,0),""),"")</f>
        <v/>
      </c>
      <c r="Q405" s="174"/>
      <c r="R405" s="174"/>
      <c r="S405" s="174"/>
      <c r="T405" s="135">
        <f t="shared" si="114"/>
        <v>0</v>
      </c>
      <c r="U405" s="138">
        <f t="shared" si="115"/>
        <v>0</v>
      </c>
      <c r="V405" s="55" t="str">
        <f>IF('3-定量盤查'!U408&lt;&gt;"",'3-定量盤查'!U408,"")</f>
        <v/>
      </c>
      <c r="W405" s="137" t="str">
        <f>IF(E405&lt;&gt;"",IF(J405&lt;&gt;"",IF('3-定量盤查'!Z408&lt;&gt;"",'3-定量盤查'!Z408,0),""),"")</f>
        <v/>
      </c>
      <c r="X405" s="174"/>
      <c r="Y405" s="174"/>
      <c r="Z405" s="174"/>
      <c r="AA405" s="135">
        <f t="shared" si="116"/>
        <v>0</v>
      </c>
      <c r="AB405" s="139">
        <f t="shared" si="117"/>
        <v>0</v>
      </c>
      <c r="AC405" s="138" t="str">
        <f t="shared" si="123"/>
        <v/>
      </c>
      <c r="AD405" s="138" t="str">
        <f t="shared" si="124"/>
        <v/>
      </c>
      <c r="AE405" s="144" t="str">
        <f t="shared" si="121"/>
        <v/>
      </c>
      <c r="AF405" s="144" t="str">
        <f t="shared" si="122"/>
        <v/>
      </c>
      <c r="AG405" s="144" t="str">
        <f t="shared" si="118"/>
        <v/>
      </c>
      <c r="AH405" s="144" t="str">
        <f t="shared" si="119"/>
        <v/>
      </c>
      <c r="AI405" s="144" t="str">
        <f t="shared" si="120"/>
        <v/>
      </c>
    </row>
    <row r="406" spans="2:35" customFormat="1">
      <c r="B406" s="53" t="str">
        <f>IF('2-定性盤查'!A405&lt;&gt;"",'2-定性盤查'!A405,"")</f>
        <v/>
      </c>
      <c r="C406" s="53" t="str">
        <f>IF('2-定性盤查'!C405&lt;&gt;"",'2-定性盤查'!C405,"")</f>
        <v/>
      </c>
      <c r="D406" s="53" t="str">
        <f>IF('2-定性盤查'!D405&lt;&gt;"",'2-定性盤查'!D405,"")</f>
        <v/>
      </c>
      <c r="E406" s="174"/>
      <c r="F406" s="174"/>
      <c r="G406" s="174"/>
      <c r="H406" s="55" t="str">
        <f>IF('3-定量盤查'!I409&lt;&gt;"",'3-定量盤查'!I409,"")</f>
        <v/>
      </c>
      <c r="I406" s="134" t="str">
        <f>'3-定量盤查'!N410</f>
        <v/>
      </c>
      <c r="J406" s="174"/>
      <c r="K406" s="174"/>
      <c r="L406" s="174"/>
      <c r="M406" s="135">
        <f t="shared" si="112"/>
        <v>0</v>
      </c>
      <c r="N406" s="136">
        <f t="shared" si="113"/>
        <v>0</v>
      </c>
      <c r="O406" s="55" t="str">
        <f>IF('3-定量盤查'!O409&lt;&gt;"",'3-定量盤查'!O409,"")</f>
        <v/>
      </c>
      <c r="P406" s="137" t="str">
        <f>IF(E406&lt;&gt;"",IF(J406&lt;&gt;"",IF('3-定量盤查'!T409&lt;&gt;"",'3-定量盤查'!T409,0),""),"")</f>
        <v/>
      </c>
      <c r="Q406" s="174"/>
      <c r="R406" s="174"/>
      <c r="S406" s="174"/>
      <c r="T406" s="135">
        <f t="shared" si="114"/>
        <v>0</v>
      </c>
      <c r="U406" s="138">
        <f t="shared" si="115"/>
        <v>0</v>
      </c>
      <c r="V406" s="55" t="str">
        <f>IF('3-定量盤查'!U409&lt;&gt;"",'3-定量盤查'!U409,"")</f>
        <v/>
      </c>
      <c r="W406" s="137" t="str">
        <f>IF(E406&lt;&gt;"",IF(J406&lt;&gt;"",IF('3-定量盤查'!Z409&lt;&gt;"",'3-定量盤查'!Z409,0),""),"")</f>
        <v/>
      </c>
      <c r="X406" s="174"/>
      <c r="Y406" s="174"/>
      <c r="Z406" s="174"/>
      <c r="AA406" s="135">
        <f t="shared" si="116"/>
        <v>0</v>
      </c>
      <c r="AB406" s="139">
        <f t="shared" si="117"/>
        <v>0</v>
      </c>
      <c r="AC406" s="138" t="str">
        <f t="shared" si="123"/>
        <v/>
      </c>
      <c r="AD406" s="138" t="str">
        <f t="shared" si="124"/>
        <v/>
      </c>
      <c r="AE406" s="144" t="str">
        <f t="shared" si="121"/>
        <v/>
      </c>
      <c r="AF406" s="144" t="str">
        <f t="shared" si="122"/>
        <v/>
      </c>
      <c r="AG406" s="144" t="str">
        <f t="shared" si="118"/>
        <v/>
      </c>
      <c r="AH406" s="144" t="str">
        <f t="shared" si="119"/>
        <v/>
      </c>
      <c r="AI406" s="144" t="str">
        <f t="shared" si="120"/>
        <v/>
      </c>
    </row>
    <row r="407" spans="2:35" customFormat="1">
      <c r="B407" s="53" t="str">
        <f>IF('2-定性盤查'!A406&lt;&gt;"",'2-定性盤查'!A406,"")</f>
        <v/>
      </c>
      <c r="C407" s="53" t="str">
        <f>IF('2-定性盤查'!C406&lt;&gt;"",'2-定性盤查'!C406,"")</f>
        <v/>
      </c>
      <c r="D407" s="53" t="str">
        <f>IF('2-定性盤查'!D406&lt;&gt;"",'2-定性盤查'!D406,"")</f>
        <v/>
      </c>
      <c r="E407" s="174"/>
      <c r="F407" s="174"/>
      <c r="G407" s="174"/>
      <c r="H407" s="55" t="str">
        <f>IF('3-定量盤查'!I410&lt;&gt;"",'3-定量盤查'!I410,"")</f>
        <v/>
      </c>
      <c r="I407" s="134" t="str">
        <f>'3-定量盤查'!N411</f>
        <v/>
      </c>
      <c r="J407" s="174"/>
      <c r="K407" s="174"/>
      <c r="L407" s="174"/>
      <c r="M407" s="135">
        <f t="shared" si="112"/>
        <v>0</v>
      </c>
      <c r="N407" s="136">
        <f t="shared" si="113"/>
        <v>0</v>
      </c>
      <c r="O407" s="55" t="str">
        <f>IF('3-定量盤查'!O410&lt;&gt;"",'3-定量盤查'!O410,"")</f>
        <v/>
      </c>
      <c r="P407" s="137" t="str">
        <f>IF(E407&lt;&gt;"",IF(J407&lt;&gt;"",IF('3-定量盤查'!T410&lt;&gt;"",'3-定量盤查'!T410,0),""),"")</f>
        <v/>
      </c>
      <c r="Q407" s="174"/>
      <c r="R407" s="174"/>
      <c r="S407" s="174"/>
      <c r="T407" s="135">
        <f t="shared" si="114"/>
        <v>0</v>
      </c>
      <c r="U407" s="138">
        <f t="shared" si="115"/>
        <v>0</v>
      </c>
      <c r="V407" s="55" t="str">
        <f>IF('3-定量盤查'!U410&lt;&gt;"",'3-定量盤查'!U410,"")</f>
        <v/>
      </c>
      <c r="W407" s="137" t="str">
        <f>IF(E407&lt;&gt;"",IF(J407&lt;&gt;"",IF('3-定量盤查'!Z410&lt;&gt;"",'3-定量盤查'!Z410,0),""),"")</f>
        <v/>
      </c>
      <c r="X407" s="174"/>
      <c r="Y407" s="174"/>
      <c r="Z407" s="174"/>
      <c r="AA407" s="135">
        <f t="shared" si="116"/>
        <v>0</v>
      </c>
      <c r="AB407" s="139">
        <f t="shared" si="117"/>
        <v>0</v>
      </c>
      <c r="AC407" s="138" t="str">
        <f t="shared" si="123"/>
        <v/>
      </c>
      <c r="AD407" s="138" t="str">
        <f t="shared" si="124"/>
        <v/>
      </c>
      <c r="AE407" s="144" t="str">
        <f t="shared" si="121"/>
        <v/>
      </c>
      <c r="AF407" s="144" t="str">
        <f t="shared" si="122"/>
        <v/>
      </c>
      <c r="AG407" s="144" t="str">
        <f t="shared" si="118"/>
        <v/>
      </c>
      <c r="AH407" s="144" t="str">
        <f t="shared" si="119"/>
        <v/>
      </c>
      <c r="AI407" s="144" t="str">
        <f t="shared" si="120"/>
        <v/>
      </c>
    </row>
    <row r="408" spans="2:35" customFormat="1">
      <c r="B408" s="53" t="str">
        <f>IF('2-定性盤查'!A407&lt;&gt;"",'2-定性盤查'!A407,"")</f>
        <v/>
      </c>
      <c r="C408" s="53" t="str">
        <f>IF('2-定性盤查'!C407&lt;&gt;"",'2-定性盤查'!C407,"")</f>
        <v/>
      </c>
      <c r="D408" s="53" t="str">
        <f>IF('2-定性盤查'!D407&lt;&gt;"",'2-定性盤查'!D407,"")</f>
        <v/>
      </c>
      <c r="E408" s="174"/>
      <c r="F408" s="174"/>
      <c r="G408" s="174"/>
      <c r="H408" s="55" t="str">
        <f>IF('3-定量盤查'!I411&lt;&gt;"",'3-定量盤查'!I411,"")</f>
        <v/>
      </c>
      <c r="I408" s="134" t="str">
        <f>'3-定量盤查'!N412</f>
        <v/>
      </c>
      <c r="J408" s="174"/>
      <c r="K408" s="174"/>
      <c r="L408" s="174"/>
      <c r="M408" s="135">
        <f t="shared" si="112"/>
        <v>0</v>
      </c>
      <c r="N408" s="136">
        <f t="shared" si="113"/>
        <v>0</v>
      </c>
      <c r="O408" s="55" t="str">
        <f>IF('3-定量盤查'!O411&lt;&gt;"",'3-定量盤查'!O411,"")</f>
        <v/>
      </c>
      <c r="P408" s="137" t="str">
        <f>IF(E408&lt;&gt;"",IF(J408&lt;&gt;"",IF('3-定量盤查'!T411&lt;&gt;"",'3-定量盤查'!T411,0),""),"")</f>
        <v/>
      </c>
      <c r="Q408" s="174"/>
      <c r="R408" s="174"/>
      <c r="S408" s="174"/>
      <c r="T408" s="135">
        <f t="shared" si="114"/>
        <v>0</v>
      </c>
      <c r="U408" s="138">
        <f t="shared" si="115"/>
        <v>0</v>
      </c>
      <c r="V408" s="55" t="str">
        <f>IF('3-定量盤查'!U411&lt;&gt;"",'3-定量盤查'!U411,"")</f>
        <v/>
      </c>
      <c r="W408" s="137" t="str">
        <f>IF(E408&lt;&gt;"",IF(J408&lt;&gt;"",IF('3-定量盤查'!Z411&lt;&gt;"",'3-定量盤查'!Z411,0),""),"")</f>
        <v/>
      </c>
      <c r="X408" s="174"/>
      <c r="Y408" s="174"/>
      <c r="Z408" s="174"/>
      <c r="AA408" s="135">
        <f t="shared" si="116"/>
        <v>0</v>
      </c>
      <c r="AB408" s="139">
        <f t="shared" si="117"/>
        <v>0</v>
      </c>
      <c r="AC408" s="138" t="str">
        <f t="shared" si="123"/>
        <v/>
      </c>
      <c r="AD408" s="138" t="str">
        <f t="shared" si="124"/>
        <v/>
      </c>
      <c r="AE408" s="144" t="str">
        <f t="shared" si="121"/>
        <v/>
      </c>
      <c r="AF408" s="144" t="str">
        <f t="shared" si="122"/>
        <v/>
      </c>
      <c r="AG408" s="144" t="str">
        <f t="shared" si="118"/>
        <v/>
      </c>
      <c r="AH408" s="144" t="str">
        <f t="shared" si="119"/>
        <v/>
      </c>
      <c r="AI408" s="144" t="str">
        <f t="shared" si="120"/>
        <v/>
      </c>
    </row>
    <row r="409" spans="2:35" customFormat="1">
      <c r="B409" s="53" t="str">
        <f>IF('2-定性盤查'!A408&lt;&gt;"",'2-定性盤查'!A408,"")</f>
        <v/>
      </c>
      <c r="C409" s="53" t="str">
        <f>IF('2-定性盤查'!C408&lt;&gt;"",'2-定性盤查'!C408,"")</f>
        <v/>
      </c>
      <c r="D409" s="53" t="str">
        <f>IF('2-定性盤查'!D408&lt;&gt;"",'2-定性盤查'!D408,"")</f>
        <v/>
      </c>
      <c r="E409" s="174"/>
      <c r="F409" s="174"/>
      <c r="G409" s="174"/>
      <c r="H409" s="55" t="str">
        <f>IF('3-定量盤查'!I412&lt;&gt;"",'3-定量盤查'!I412,"")</f>
        <v/>
      </c>
      <c r="I409" s="134" t="str">
        <f>'3-定量盤查'!N413</f>
        <v/>
      </c>
      <c r="J409" s="174"/>
      <c r="K409" s="174"/>
      <c r="L409" s="174"/>
      <c r="M409" s="135">
        <f t="shared" si="112"/>
        <v>0</v>
      </c>
      <c r="N409" s="136">
        <f t="shared" si="113"/>
        <v>0</v>
      </c>
      <c r="O409" s="55" t="str">
        <f>IF('3-定量盤查'!O412&lt;&gt;"",'3-定量盤查'!O412,"")</f>
        <v/>
      </c>
      <c r="P409" s="137" t="str">
        <f>IF(E409&lt;&gt;"",IF(J409&lt;&gt;"",IF('3-定量盤查'!T412&lt;&gt;"",'3-定量盤查'!T412,0),""),"")</f>
        <v/>
      </c>
      <c r="Q409" s="174"/>
      <c r="R409" s="174"/>
      <c r="S409" s="174"/>
      <c r="T409" s="135">
        <f t="shared" si="114"/>
        <v>0</v>
      </c>
      <c r="U409" s="138">
        <f t="shared" si="115"/>
        <v>0</v>
      </c>
      <c r="V409" s="55" t="str">
        <f>IF('3-定量盤查'!U412&lt;&gt;"",'3-定量盤查'!U412,"")</f>
        <v/>
      </c>
      <c r="W409" s="137" t="str">
        <f>IF(E409&lt;&gt;"",IF(J409&lt;&gt;"",IF('3-定量盤查'!Z412&lt;&gt;"",'3-定量盤查'!Z412,0),""),"")</f>
        <v/>
      </c>
      <c r="X409" s="174"/>
      <c r="Y409" s="174"/>
      <c r="Z409" s="174"/>
      <c r="AA409" s="135">
        <f t="shared" si="116"/>
        <v>0</v>
      </c>
      <c r="AB409" s="139">
        <f t="shared" si="117"/>
        <v>0</v>
      </c>
      <c r="AC409" s="138" t="str">
        <f t="shared" si="123"/>
        <v/>
      </c>
      <c r="AD409" s="138" t="str">
        <f t="shared" si="124"/>
        <v/>
      </c>
      <c r="AE409" s="144" t="str">
        <f t="shared" si="121"/>
        <v/>
      </c>
      <c r="AF409" s="144" t="str">
        <f t="shared" si="122"/>
        <v/>
      </c>
      <c r="AG409" s="144" t="str">
        <f t="shared" si="118"/>
        <v/>
      </c>
      <c r="AH409" s="144" t="str">
        <f t="shared" si="119"/>
        <v/>
      </c>
      <c r="AI409" s="144" t="str">
        <f t="shared" si="120"/>
        <v/>
      </c>
    </row>
    <row r="410" spans="2:35" customFormat="1">
      <c r="B410" s="53" t="str">
        <f>IF('2-定性盤查'!A409&lt;&gt;"",'2-定性盤查'!A409,"")</f>
        <v/>
      </c>
      <c r="C410" s="53" t="str">
        <f>IF('2-定性盤查'!C409&lt;&gt;"",'2-定性盤查'!C409,"")</f>
        <v/>
      </c>
      <c r="D410" s="53" t="str">
        <f>IF('2-定性盤查'!D409&lt;&gt;"",'2-定性盤查'!D409,"")</f>
        <v/>
      </c>
      <c r="E410" s="174"/>
      <c r="F410" s="174"/>
      <c r="G410" s="174"/>
      <c r="H410" s="55" t="str">
        <f>IF('3-定量盤查'!I413&lt;&gt;"",'3-定量盤查'!I413,"")</f>
        <v/>
      </c>
      <c r="I410" s="134" t="str">
        <f>'3-定量盤查'!N414</f>
        <v/>
      </c>
      <c r="J410" s="174"/>
      <c r="K410" s="174"/>
      <c r="L410" s="174"/>
      <c r="M410" s="135">
        <f t="shared" si="112"/>
        <v>0</v>
      </c>
      <c r="N410" s="136">
        <f t="shared" si="113"/>
        <v>0</v>
      </c>
      <c r="O410" s="55" t="str">
        <f>IF('3-定量盤查'!O413&lt;&gt;"",'3-定量盤查'!O413,"")</f>
        <v/>
      </c>
      <c r="P410" s="137" t="str">
        <f>IF(E410&lt;&gt;"",IF(J410&lt;&gt;"",IF('3-定量盤查'!T413&lt;&gt;"",'3-定量盤查'!T413,0),""),"")</f>
        <v/>
      </c>
      <c r="Q410" s="174"/>
      <c r="R410" s="174"/>
      <c r="S410" s="174"/>
      <c r="T410" s="135">
        <f t="shared" si="114"/>
        <v>0</v>
      </c>
      <c r="U410" s="138">
        <f t="shared" si="115"/>
        <v>0</v>
      </c>
      <c r="V410" s="55" t="str">
        <f>IF('3-定量盤查'!U413&lt;&gt;"",'3-定量盤查'!U413,"")</f>
        <v/>
      </c>
      <c r="W410" s="137" t="str">
        <f>IF(E410&lt;&gt;"",IF(J410&lt;&gt;"",IF('3-定量盤查'!Z413&lt;&gt;"",'3-定量盤查'!Z413,0),""),"")</f>
        <v/>
      </c>
      <c r="X410" s="174"/>
      <c r="Y410" s="174"/>
      <c r="Z410" s="174"/>
      <c r="AA410" s="135">
        <f t="shared" si="116"/>
        <v>0</v>
      </c>
      <c r="AB410" s="139">
        <f t="shared" si="117"/>
        <v>0</v>
      </c>
      <c r="AC410" s="138" t="str">
        <f t="shared" si="123"/>
        <v/>
      </c>
      <c r="AD410" s="138" t="str">
        <f t="shared" si="124"/>
        <v/>
      </c>
      <c r="AE410" s="144" t="str">
        <f t="shared" si="121"/>
        <v/>
      </c>
      <c r="AF410" s="144" t="str">
        <f t="shared" si="122"/>
        <v/>
      </c>
      <c r="AG410" s="144" t="str">
        <f t="shared" si="118"/>
        <v/>
      </c>
      <c r="AH410" s="144" t="str">
        <f t="shared" si="119"/>
        <v/>
      </c>
      <c r="AI410" s="144" t="str">
        <f t="shared" si="120"/>
        <v/>
      </c>
    </row>
    <row r="411" spans="2:35" customFormat="1">
      <c r="B411" s="53" t="str">
        <f>IF('2-定性盤查'!A410&lt;&gt;"",'2-定性盤查'!A410,"")</f>
        <v/>
      </c>
      <c r="C411" s="53" t="str">
        <f>IF('2-定性盤查'!C410&lt;&gt;"",'2-定性盤查'!C410,"")</f>
        <v/>
      </c>
      <c r="D411" s="53" t="str">
        <f>IF('2-定性盤查'!D410&lt;&gt;"",'2-定性盤查'!D410,"")</f>
        <v/>
      </c>
      <c r="E411" s="174"/>
      <c r="F411" s="174"/>
      <c r="G411" s="174"/>
      <c r="H411" s="55" t="str">
        <f>IF('3-定量盤查'!I414&lt;&gt;"",'3-定量盤查'!I414,"")</f>
        <v/>
      </c>
      <c r="I411" s="134" t="str">
        <f>'3-定量盤查'!N415</f>
        <v/>
      </c>
      <c r="J411" s="174"/>
      <c r="K411" s="174"/>
      <c r="L411" s="174"/>
      <c r="M411" s="135">
        <f t="shared" si="112"/>
        <v>0</v>
      </c>
      <c r="N411" s="136">
        <f t="shared" si="113"/>
        <v>0</v>
      </c>
      <c r="O411" s="55" t="str">
        <f>IF('3-定量盤查'!O414&lt;&gt;"",'3-定量盤查'!O414,"")</f>
        <v/>
      </c>
      <c r="P411" s="137" t="str">
        <f>IF(E411&lt;&gt;"",IF(J411&lt;&gt;"",IF('3-定量盤查'!T414&lt;&gt;"",'3-定量盤查'!T414,0),""),"")</f>
        <v/>
      </c>
      <c r="Q411" s="174"/>
      <c r="R411" s="174"/>
      <c r="S411" s="174"/>
      <c r="T411" s="135">
        <f t="shared" si="114"/>
        <v>0</v>
      </c>
      <c r="U411" s="138">
        <f t="shared" si="115"/>
        <v>0</v>
      </c>
      <c r="V411" s="55" t="str">
        <f>IF('3-定量盤查'!U414&lt;&gt;"",'3-定量盤查'!U414,"")</f>
        <v/>
      </c>
      <c r="W411" s="137" t="str">
        <f>IF(E411&lt;&gt;"",IF(J411&lt;&gt;"",IF('3-定量盤查'!Z414&lt;&gt;"",'3-定量盤查'!Z414,0),""),"")</f>
        <v/>
      </c>
      <c r="X411" s="174"/>
      <c r="Y411" s="174"/>
      <c r="Z411" s="174"/>
      <c r="AA411" s="135">
        <f t="shared" si="116"/>
        <v>0</v>
      </c>
      <c r="AB411" s="139">
        <f t="shared" si="117"/>
        <v>0</v>
      </c>
      <c r="AC411" s="138" t="str">
        <f t="shared" si="123"/>
        <v/>
      </c>
      <c r="AD411" s="138" t="str">
        <f t="shared" si="124"/>
        <v/>
      </c>
      <c r="AE411" s="144" t="str">
        <f t="shared" si="121"/>
        <v/>
      </c>
      <c r="AF411" s="144" t="str">
        <f t="shared" si="122"/>
        <v/>
      </c>
      <c r="AG411" s="144" t="str">
        <f t="shared" si="118"/>
        <v/>
      </c>
      <c r="AH411" s="144" t="str">
        <f t="shared" si="119"/>
        <v/>
      </c>
      <c r="AI411" s="144" t="str">
        <f t="shared" si="120"/>
        <v/>
      </c>
    </row>
    <row r="412" spans="2:35" customFormat="1">
      <c r="B412" s="53" t="str">
        <f>IF('2-定性盤查'!A411&lt;&gt;"",'2-定性盤查'!A411,"")</f>
        <v/>
      </c>
      <c r="C412" s="53" t="str">
        <f>IF('2-定性盤查'!C411&lt;&gt;"",'2-定性盤查'!C411,"")</f>
        <v/>
      </c>
      <c r="D412" s="53" t="str">
        <f>IF('2-定性盤查'!D411&lt;&gt;"",'2-定性盤查'!D411,"")</f>
        <v/>
      </c>
      <c r="E412" s="174"/>
      <c r="F412" s="174"/>
      <c r="G412" s="174"/>
      <c r="H412" s="55" t="str">
        <f>IF('3-定量盤查'!I415&lt;&gt;"",'3-定量盤查'!I415,"")</f>
        <v/>
      </c>
      <c r="I412" s="134" t="str">
        <f>'3-定量盤查'!N416</f>
        <v/>
      </c>
      <c r="J412" s="174"/>
      <c r="K412" s="174"/>
      <c r="L412" s="174"/>
      <c r="M412" s="135">
        <f t="shared" si="112"/>
        <v>0</v>
      </c>
      <c r="N412" s="136">
        <f t="shared" si="113"/>
        <v>0</v>
      </c>
      <c r="O412" s="55" t="str">
        <f>IF('3-定量盤查'!O415&lt;&gt;"",'3-定量盤查'!O415,"")</f>
        <v/>
      </c>
      <c r="P412" s="137" t="str">
        <f>IF(E412&lt;&gt;"",IF(J412&lt;&gt;"",IF('3-定量盤查'!T415&lt;&gt;"",'3-定量盤查'!T415,0),""),"")</f>
        <v/>
      </c>
      <c r="Q412" s="174"/>
      <c r="R412" s="174"/>
      <c r="S412" s="174"/>
      <c r="T412" s="135">
        <f t="shared" si="114"/>
        <v>0</v>
      </c>
      <c r="U412" s="138">
        <f t="shared" si="115"/>
        <v>0</v>
      </c>
      <c r="V412" s="55" t="str">
        <f>IF('3-定量盤查'!U415&lt;&gt;"",'3-定量盤查'!U415,"")</f>
        <v/>
      </c>
      <c r="W412" s="137" t="str">
        <f>IF(E412&lt;&gt;"",IF(J412&lt;&gt;"",IF('3-定量盤查'!Z415&lt;&gt;"",'3-定量盤查'!Z415,0),""),"")</f>
        <v/>
      </c>
      <c r="X412" s="174"/>
      <c r="Y412" s="174"/>
      <c r="Z412" s="174"/>
      <c r="AA412" s="135">
        <f t="shared" si="116"/>
        <v>0</v>
      </c>
      <c r="AB412" s="139">
        <f t="shared" si="117"/>
        <v>0</v>
      </c>
      <c r="AC412" s="138" t="str">
        <f t="shared" si="123"/>
        <v/>
      </c>
      <c r="AD412" s="138" t="str">
        <f t="shared" si="124"/>
        <v/>
      </c>
      <c r="AE412" s="144" t="str">
        <f t="shared" si="121"/>
        <v/>
      </c>
      <c r="AF412" s="144" t="str">
        <f t="shared" si="122"/>
        <v/>
      </c>
      <c r="AG412" s="144" t="str">
        <f t="shared" si="118"/>
        <v/>
      </c>
      <c r="AH412" s="144" t="str">
        <f t="shared" si="119"/>
        <v/>
      </c>
      <c r="AI412" s="144" t="str">
        <f t="shared" si="120"/>
        <v/>
      </c>
    </row>
    <row r="413" spans="2:35" customFormat="1">
      <c r="B413" s="53" t="str">
        <f>IF('2-定性盤查'!A412&lt;&gt;"",'2-定性盤查'!A412,"")</f>
        <v/>
      </c>
      <c r="C413" s="53" t="str">
        <f>IF('2-定性盤查'!C412&lt;&gt;"",'2-定性盤查'!C412,"")</f>
        <v/>
      </c>
      <c r="D413" s="53" t="str">
        <f>IF('2-定性盤查'!D412&lt;&gt;"",'2-定性盤查'!D412,"")</f>
        <v/>
      </c>
      <c r="E413" s="174"/>
      <c r="F413" s="174"/>
      <c r="G413" s="174"/>
      <c r="H413" s="55" t="str">
        <f>IF('3-定量盤查'!I416&lt;&gt;"",'3-定量盤查'!I416,"")</f>
        <v/>
      </c>
      <c r="I413" s="134" t="str">
        <f>'3-定量盤查'!N417</f>
        <v/>
      </c>
      <c r="J413" s="174"/>
      <c r="K413" s="174"/>
      <c r="L413" s="174"/>
      <c r="M413" s="135">
        <f t="shared" si="112"/>
        <v>0</v>
      </c>
      <c r="N413" s="136">
        <f t="shared" si="113"/>
        <v>0</v>
      </c>
      <c r="O413" s="55" t="str">
        <f>IF('3-定量盤查'!O416&lt;&gt;"",'3-定量盤查'!O416,"")</f>
        <v/>
      </c>
      <c r="P413" s="137" t="str">
        <f>IF(E413&lt;&gt;"",IF(J413&lt;&gt;"",IF('3-定量盤查'!T416&lt;&gt;"",'3-定量盤查'!T416,0),""),"")</f>
        <v/>
      </c>
      <c r="Q413" s="174"/>
      <c r="R413" s="174"/>
      <c r="S413" s="174"/>
      <c r="T413" s="135">
        <f t="shared" si="114"/>
        <v>0</v>
      </c>
      <c r="U413" s="138">
        <f t="shared" si="115"/>
        <v>0</v>
      </c>
      <c r="V413" s="55" t="str">
        <f>IF('3-定量盤查'!U416&lt;&gt;"",'3-定量盤查'!U416,"")</f>
        <v/>
      </c>
      <c r="W413" s="137" t="str">
        <f>IF(E413&lt;&gt;"",IF(J413&lt;&gt;"",IF('3-定量盤查'!Z416&lt;&gt;"",'3-定量盤查'!Z416,0),""),"")</f>
        <v/>
      </c>
      <c r="X413" s="174"/>
      <c r="Y413" s="174"/>
      <c r="Z413" s="174"/>
      <c r="AA413" s="135">
        <f t="shared" si="116"/>
        <v>0</v>
      </c>
      <c r="AB413" s="139">
        <f t="shared" si="117"/>
        <v>0</v>
      </c>
      <c r="AC413" s="138" t="str">
        <f t="shared" si="123"/>
        <v/>
      </c>
      <c r="AD413" s="138" t="str">
        <f t="shared" si="124"/>
        <v/>
      </c>
      <c r="AE413" s="144" t="str">
        <f t="shared" si="121"/>
        <v/>
      </c>
      <c r="AF413" s="144" t="str">
        <f t="shared" si="122"/>
        <v/>
      </c>
      <c r="AG413" s="144" t="str">
        <f t="shared" si="118"/>
        <v/>
      </c>
      <c r="AH413" s="144" t="str">
        <f t="shared" si="119"/>
        <v/>
      </c>
      <c r="AI413" s="144" t="str">
        <f t="shared" si="120"/>
        <v/>
      </c>
    </row>
    <row r="414" spans="2:35" customFormat="1">
      <c r="B414" s="53" t="str">
        <f>IF('2-定性盤查'!A413&lt;&gt;"",'2-定性盤查'!A413,"")</f>
        <v/>
      </c>
      <c r="C414" s="53" t="str">
        <f>IF('2-定性盤查'!C413&lt;&gt;"",'2-定性盤查'!C413,"")</f>
        <v/>
      </c>
      <c r="D414" s="53" t="str">
        <f>IF('2-定性盤查'!D413&lt;&gt;"",'2-定性盤查'!D413,"")</f>
        <v/>
      </c>
      <c r="E414" s="174"/>
      <c r="F414" s="174"/>
      <c r="G414" s="174"/>
      <c r="H414" s="55" t="str">
        <f>IF('3-定量盤查'!I417&lt;&gt;"",'3-定量盤查'!I417,"")</f>
        <v/>
      </c>
      <c r="I414" s="134" t="str">
        <f>'3-定量盤查'!N418</f>
        <v/>
      </c>
      <c r="J414" s="174"/>
      <c r="K414" s="174"/>
      <c r="L414" s="174"/>
      <c r="M414" s="135">
        <f t="shared" si="112"/>
        <v>0</v>
      </c>
      <c r="N414" s="136">
        <f t="shared" si="113"/>
        <v>0</v>
      </c>
      <c r="O414" s="55" t="str">
        <f>IF('3-定量盤查'!O417&lt;&gt;"",'3-定量盤查'!O417,"")</f>
        <v/>
      </c>
      <c r="P414" s="137" t="str">
        <f>IF(E414&lt;&gt;"",IF(J414&lt;&gt;"",IF('3-定量盤查'!T417&lt;&gt;"",'3-定量盤查'!T417,0),""),"")</f>
        <v/>
      </c>
      <c r="Q414" s="174"/>
      <c r="R414" s="174"/>
      <c r="S414" s="174"/>
      <c r="T414" s="135">
        <f t="shared" si="114"/>
        <v>0</v>
      </c>
      <c r="U414" s="138">
        <f t="shared" si="115"/>
        <v>0</v>
      </c>
      <c r="V414" s="55" t="str">
        <f>IF('3-定量盤查'!U417&lt;&gt;"",'3-定量盤查'!U417,"")</f>
        <v/>
      </c>
      <c r="W414" s="137" t="str">
        <f>IF(E414&lt;&gt;"",IF(J414&lt;&gt;"",IF('3-定量盤查'!Z417&lt;&gt;"",'3-定量盤查'!Z417,0),""),"")</f>
        <v/>
      </c>
      <c r="X414" s="174"/>
      <c r="Y414" s="174"/>
      <c r="Z414" s="174"/>
      <c r="AA414" s="135">
        <f t="shared" si="116"/>
        <v>0</v>
      </c>
      <c r="AB414" s="139">
        <f t="shared" si="117"/>
        <v>0</v>
      </c>
      <c r="AC414" s="138" t="str">
        <f t="shared" si="123"/>
        <v/>
      </c>
      <c r="AD414" s="138" t="str">
        <f t="shared" si="124"/>
        <v/>
      </c>
      <c r="AE414" s="144" t="str">
        <f t="shared" si="121"/>
        <v/>
      </c>
      <c r="AF414" s="144" t="str">
        <f t="shared" si="122"/>
        <v/>
      </c>
      <c r="AG414" s="144" t="str">
        <f t="shared" si="118"/>
        <v/>
      </c>
      <c r="AH414" s="144" t="str">
        <f t="shared" si="119"/>
        <v/>
      </c>
      <c r="AI414" s="144" t="str">
        <f t="shared" si="120"/>
        <v/>
      </c>
    </row>
    <row r="415" spans="2:35" customFormat="1">
      <c r="B415" s="53" t="str">
        <f>IF('2-定性盤查'!A414&lt;&gt;"",'2-定性盤查'!A414,"")</f>
        <v/>
      </c>
      <c r="C415" s="53" t="str">
        <f>IF('2-定性盤查'!C414&lt;&gt;"",'2-定性盤查'!C414,"")</f>
        <v/>
      </c>
      <c r="D415" s="53" t="str">
        <f>IF('2-定性盤查'!D414&lt;&gt;"",'2-定性盤查'!D414,"")</f>
        <v/>
      </c>
      <c r="E415" s="174"/>
      <c r="F415" s="174"/>
      <c r="G415" s="174"/>
      <c r="H415" s="55" t="str">
        <f>IF('3-定量盤查'!I418&lt;&gt;"",'3-定量盤查'!I418,"")</f>
        <v/>
      </c>
      <c r="I415" s="134" t="str">
        <f>'3-定量盤查'!N419</f>
        <v/>
      </c>
      <c r="J415" s="174"/>
      <c r="K415" s="174"/>
      <c r="L415" s="174"/>
      <c r="M415" s="135">
        <f t="shared" si="112"/>
        <v>0</v>
      </c>
      <c r="N415" s="136">
        <f t="shared" si="113"/>
        <v>0</v>
      </c>
      <c r="O415" s="55" t="str">
        <f>IF('3-定量盤查'!O418&lt;&gt;"",'3-定量盤查'!O418,"")</f>
        <v/>
      </c>
      <c r="P415" s="137" t="str">
        <f>IF(E415&lt;&gt;"",IF(J415&lt;&gt;"",IF('3-定量盤查'!T418&lt;&gt;"",'3-定量盤查'!T418,0),""),"")</f>
        <v/>
      </c>
      <c r="Q415" s="174"/>
      <c r="R415" s="174"/>
      <c r="S415" s="174"/>
      <c r="T415" s="135">
        <f t="shared" si="114"/>
        <v>0</v>
      </c>
      <c r="U415" s="138">
        <f t="shared" si="115"/>
        <v>0</v>
      </c>
      <c r="V415" s="55" t="str">
        <f>IF('3-定量盤查'!U418&lt;&gt;"",'3-定量盤查'!U418,"")</f>
        <v/>
      </c>
      <c r="W415" s="137" t="str">
        <f>IF(E415&lt;&gt;"",IF(J415&lt;&gt;"",IF('3-定量盤查'!Z418&lt;&gt;"",'3-定量盤查'!Z418,0),""),"")</f>
        <v/>
      </c>
      <c r="X415" s="174"/>
      <c r="Y415" s="174"/>
      <c r="Z415" s="174"/>
      <c r="AA415" s="135">
        <f t="shared" si="116"/>
        <v>0</v>
      </c>
      <c r="AB415" s="139">
        <f t="shared" si="117"/>
        <v>0</v>
      </c>
      <c r="AC415" s="138" t="str">
        <f t="shared" si="123"/>
        <v/>
      </c>
      <c r="AD415" s="138" t="str">
        <f t="shared" si="124"/>
        <v/>
      </c>
      <c r="AE415" s="144" t="str">
        <f t="shared" si="121"/>
        <v/>
      </c>
      <c r="AF415" s="144" t="str">
        <f t="shared" si="122"/>
        <v/>
      </c>
      <c r="AG415" s="144" t="str">
        <f t="shared" si="118"/>
        <v/>
      </c>
      <c r="AH415" s="144" t="str">
        <f t="shared" si="119"/>
        <v/>
      </c>
      <c r="AI415" s="144" t="str">
        <f t="shared" si="120"/>
        <v/>
      </c>
    </row>
    <row r="416" spans="2:35" customFormat="1">
      <c r="B416" s="53" t="str">
        <f>IF('2-定性盤查'!A415&lt;&gt;"",'2-定性盤查'!A415,"")</f>
        <v/>
      </c>
      <c r="C416" s="53" t="str">
        <f>IF('2-定性盤查'!C415&lt;&gt;"",'2-定性盤查'!C415,"")</f>
        <v/>
      </c>
      <c r="D416" s="53" t="str">
        <f>IF('2-定性盤查'!D415&lt;&gt;"",'2-定性盤查'!D415,"")</f>
        <v/>
      </c>
      <c r="E416" s="174"/>
      <c r="F416" s="174"/>
      <c r="G416" s="174"/>
      <c r="H416" s="55" t="str">
        <f>IF('3-定量盤查'!I419&lt;&gt;"",'3-定量盤查'!I419,"")</f>
        <v/>
      </c>
      <c r="I416" s="134" t="str">
        <f>'3-定量盤查'!N420</f>
        <v/>
      </c>
      <c r="J416" s="174"/>
      <c r="K416" s="174"/>
      <c r="L416" s="174"/>
      <c r="M416" s="135">
        <f t="shared" si="112"/>
        <v>0</v>
      </c>
      <c r="N416" s="136">
        <f t="shared" si="113"/>
        <v>0</v>
      </c>
      <c r="O416" s="55" t="str">
        <f>IF('3-定量盤查'!O419&lt;&gt;"",'3-定量盤查'!O419,"")</f>
        <v/>
      </c>
      <c r="P416" s="137" t="str">
        <f>IF(E416&lt;&gt;"",IF(J416&lt;&gt;"",IF('3-定量盤查'!T419&lt;&gt;"",'3-定量盤查'!T419,0),""),"")</f>
        <v/>
      </c>
      <c r="Q416" s="174"/>
      <c r="R416" s="174"/>
      <c r="S416" s="174"/>
      <c r="T416" s="135">
        <f t="shared" si="114"/>
        <v>0</v>
      </c>
      <c r="U416" s="138">
        <f t="shared" si="115"/>
        <v>0</v>
      </c>
      <c r="V416" s="55" t="str">
        <f>IF('3-定量盤查'!U419&lt;&gt;"",'3-定量盤查'!U419,"")</f>
        <v/>
      </c>
      <c r="W416" s="137" t="str">
        <f>IF(E416&lt;&gt;"",IF(J416&lt;&gt;"",IF('3-定量盤查'!Z419&lt;&gt;"",'3-定量盤查'!Z419,0),""),"")</f>
        <v/>
      </c>
      <c r="X416" s="174"/>
      <c r="Y416" s="174"/>
      <c r="Z416" s="174"/>
      <c r="AA416" s="135">
        <f t="shared" si="116"/>
        <v>0</v>
      </c>
      <c r="AB416" s="139">
        <f t="shared" si="117"/>
        <v>0</v>
      </c>
      <c r="AC416" s="138" t="str">
        <f t="shared" si="123"/>
        <v/>
      </c>
      <c r="AD416" s="138" t="str">
        <f t="shared" si="124"/>
        <v/>
      </c>
      <c r="AE416" s="144" t="str">
        <f t="shared" si="121"/>
        <v/>
      </c>
      <c r="AF416" s="144" t="str">
        <f t="shared" si="122"/>
        <v/>
      </c>
      <c r="AG416" s="144" t="str">
        <f t="shared" si="118"/>
        <v/>
      </c>
      <c r="AH416" s="144" t="str">
        <f t="shared" si="119"/>
        <v/>
      </c>
      <c r="AI416" s="144" t="str">
        <f t="shared" si="120"/>
        <v/>
      </c>
    </row>
    <row r="417" spans="2:35" customFormat="1">
      <c r="B417" s="53" t="str">
        <f>IF('2-定性盤查'!A416&lt;&gt;"",'2-定性盤查'!A416,"")</f>
        <v/>
      </c>
      <c r="C417" s="53" t="str">
        <f>IF('2-定性盤查'!C416&lt;&gt;"",'2-定性盤查'!C416,"")</f>
        <v/>
      </c>
      <c r="D417" s="53" t="str">
        <f>IF('2-定性盤查'!D416&lt;&gt;"",'2-定性盤查'!D416,"")</f>
        <v/>
      </c>
      <c r="E417" s="174"/>
      <c r="F417" s="174"/>
      <c r="G417" s="174"/>
      <c r="H417" s="55" t="str">
        <f>IF('3-定量盤查'!I420&lt;&gt;"",'3-定量盤查'!I420,"")</f>
        <v/>
      </c>
      <c r="I417" s="134" t="str">
        <f>'3-定量盤查'!N421</f>
        <v/>
      </c>
      <c r="J417" s="174"/>
      <c r="K417" s="174"/>
      <c r="L417" s="174"/>
      <c r="M417" s="135">
        <f t="shared" si="112"/>
        <v>0</v>
      </c>
      <c r="N417" s="136">
        <f t="shared" si="113"/>
        <v>0</v>
      </c>
      <c r="O417" s="55" t="str">
        <f>IF('3-定量盤查'!O420&lt;&gt;"",'3-定量盤查'!O420,"")</f>
        <v/>
      </c>
      <c r="P417" s="137" t="str">
        <f>IF(E417&lt;&gt;"",IF(J417&lt;&gt;"",IF('3-定量盤查'!T420&lt;&gt;"",'3-定量盤查'!T420,0),""),"")</f>
        <v/>
      </c>
      <c r="Q417" s="174"/>
      <c r="R417" s="174"/>
      <c r="S417" s="174"/>
      <c r="T417" s="135">
        <f t="shared" si="114"/>
        <v>0</v>
      </c>
      <c r="U417" s="138">
        <f t="shared" si="115"/>
        <v>0</v>
      </c>
      <c r="V417" s="55" t="str">
        <f>IF('3-定量盤查'!U420&lt;&gt;"",'3-定量盤查'!U420,"")</f>
        <v/>
      </c>
      <c r="W417" s="137" t="str">
        <f>IF(E417&lt;&gt;"",IF(J417&lt;&gt;"",IF('3-定量盤查'!Z420&lt;&gt;"",'3-定量盤查'!Z420,0),""),"")</f>
        <v/>
      </c>
      <c r="X417" s="174"/>
      <c r="Y417" s="174"/>
      <c r="Z417" s="174"/>
      <c r="AA417" s="135">
        <f t="shared" si="116"/>
        <v>0</v>
      </c>
      <c r="AB417" s="139">
        <f t="shared" si="117"/>
        <v>0</v>
      </c>
      <c r="AC417" s="138" t="str">
        <f t="shared" si="123"/>
        <v/>
      </c>
      <c r="AD417" s="138" t="str">
        <f t="shared" si="124"/>
        <v/>
      </c>
      <c r="AE417" s="144" t="str">
        <f t="shared" si="121"/>
        <v/>
      </c>
      <c r="AF417" s="144" t="str">
        <f t="shared" si="122"/>
        <v/>
      </c>
      <c r="AG417" s="144" t="str">
        <f t="shared" si="118"/>
        <v/>
      </c>
      <c r="AH417" s="144" t="str">
        <f t="shared" si="119"/>
        <v/>
      </c>
      <c r="AI417" s="144" t="str">
        <f t="shared" si="120"/>
        <v/>
      </c>
    </row>
    <row r="418" spans="2:35" customFormat="1">
      <c r="B418" s="53" t="str">
        <f>IF('2-定性盤查'!A417&lt;&gt;"",'2-定性盤查'!A417,"")</f>
        <v/>
      </c>
      <c r="C418" s="53" t="str">
        <f>IF('2-定性盤查'!C417&lt;&gt;"",'2-定性盤查'!C417,"")</f>
        <v/>
      </c>
      <c r="D418" s="53" t="str">
        <f>IF('2-定性盤查'!D417&lt;&gt;"",'2-定性盤查'!D417,"")</f>
        <v/>
      </c>
      <c r="E418" s="174"/>
      <c r="F418" s="174"/>
      <c r="G418" s="174"/>
      <c r="H418" s="55" t="str">
        <f>IF('3-定量盤查'!I421&lt;&gt;"",'3-定量盤查'!I421,"")</f>
        <v/>
      </c>
      <c r="I418" s="134" t="str">
        <f>'3-定量盤查'!N422</f>
        <v/>
      </c>
      <c r="J418" s="174"/>
      <c r="K418" s="174"/>
      <c r="L418" s="174"/>
      <c r="M418" s="135">
        <f t="shared" si="112"/>
        <v>0</v>
      </c>
      <c r="N418" s="136">
        <f t="shared" si="113"/>
        <v>0</v>
      </c>
      <c r="O418" s="55" t="str">
        <f>IF('3-定量盤查'!O421&lt;&gt;"",'3-定量盤查'!O421,"")</f>
        <v/>
      </c>
      <c r="P418" s="137" t="str">
        <f>IF(E418&lt;&gt;"",IF(J418&lt;&gt;"",IF('3-定量盤查'!T421&lt;&gt;"",'3-定量盤查'!T421,0),""),"")</f>
        <v/>
      </c>
      <c r="Q418" s="174"/>
      <c r="R418" s="174"/>
      <c r="S418" s="174"/>
      <c r="T418" s="135">
        <f t="shared" si="114"/>
        <v>0</v>
      </c>
      <c r="U418" s="138">
        <f t="shared" si="115"/>
        <v>0</v>
      </c>
      <c r="V418" s="55" t="str">
        <f>IF('3-定量盤查'!U421&lt;&gt;"",'3-定量盤查'!U421,"")</f>
        <v/>
      </c>
      <c r="W418" s="137" t="str">
        <f>IF(E418&lt;&gt;"",IF(J418&lt;&gt;"",IF('3-定量盤查'!Z421&lt;&gt;"",'3-定量盤查'!Z421,0),""),"")</f>
        <v/>
      </c>
      <c r="X418" s="174"/>
      <c r="Y418" s="174"/>
      <c r="Z418" s="174"/>
      <c r="AA418" s="135">
        <f t="shared" si="116"/>
        <v>0</v>
      </c>
      <c r="AB418" s="139">
        <f t="shared" si="117"/>
        <v>0</v>
      </c>
      <c r="AC418" s="138" t="str">
        <f t="shared" si="123"/>
        <v/>
      </c>
      <c r="AD418" s="138" t="str">
        <f t="shared" si="124"/>
        <v/>
      </c>
      <c r="AE418" s="144" t="str">
        <f t="shared" si="121"/>
        <v/>
      </c>
      <c r="AF418" s="144" t="str">
        <f t="shared" si="122"/>
        <v/>
      </c>
      <c r="AG418" s="144" t="str">
        <f t="shared" si="118"/>
        <v/>
      </c>
      <c r="AH418" s="144" t="str">
        <f t="shared" si="119"/>
        <v/>
      </c>
      <c r="AI418" s="144" t="str">
        <f t="shared" si="120"/>
        <v/>
      </c>
    </row>
    <row r="419" spans="2:35" customFormat="1">
      <c r="B419" s="53" t="str">
        <f>IF('2-定性盤查'!A418&lt;&gt;"",'2-定性盤查'!A418,"")</f>
        <v/>
      </c>
      <c r="C419" s="53" t="str">
        <f>IF('2-定性盤查'!C418&lt;&gt;"",'2-定性盤查'!C418,"")</f>
        <v/>
      </c>
      <c r="D419" s="53" t="str">
        <f>IF('2-定性盤查'!D418&lt;&gt;"",'2-定性盤查'!D418,"")</f>
        <v/>
      </c>
      <c r="E419" s="174"/>
      <c r="F419" s="174"/>
      <c r="G419" s="174"/>
      <c r="H419" s="55" t="str">
        <f>IF('3-定量盤查'!I422&lt;&gt;"",'3-定量盤查'!I422,"")</f>
        <v/>
      </c>
      <c r="I419" s="134" t="str">
        <f>'3-定量盤查'!N423</f>
        <v/>
      </c>
      <c r="J419" s="174"/>
      <c r="K419" s="174"/>
      <c r="L419" s="174"/>
      <c r="M419" s="135">
        <f t="shared" si="112"/>
        <v>0</v>
      </c>
      <c r="N419" s="136">
        <f t="shared" si="113"/>
        <v>0</v>
      </c>
      <c r="O419" s="55" t="str">
        <f>IF('3-定量盤查'!O422&lt;&gt;"",'3-定量盤查'!O422,"")</f>
        <v/>
      </c>
      <c r="P419" s="137" t="str">
        <f>IF(E419&lt;&gt;"",IF(J419&lt;&gt;"",IF('3-定量盤查'!T422&lt;&gt;"",'3-定量盤查'!T422,0),""),"")</f>
        <v/>
      </c>
      <c r="Q419" s="174"/>
      <c r="R419" s="174"/>
      <c r="S419" s="174"/>
      <c r="T419" s="135">
        <f t="shared" si="114"/>
        <v>0</v>
      </c>
      <c r="U419" s="138">
        <f t="shared" si="115"/>
        <v>0</v>
      </c>
      <c r="V419" s="55" t="str">
        <f>IF('3-定量盤查'!U422&lt;&gt;"",'3-定量盤查'!U422,"")</f>
        <v/>
      </c>
      <c r="W419" s="137" t="str">
        <f>IF(E419&lt;&gt;"",IF(J419&lt;&gt;"",IF('3-定量盤查'!Z422&lt;&gt;"",'3-定量盤查'!Z422,0),""),"")</f>
        <v/>
      </c>
      <c r="X419" s="174"/>
      <c r="Y419" s="174"/>
      <c r="Z419" s="174"/>
      <c r="AA419" s="135">
        <f t="shared" si="116"/>
        <v>0</v>
      </c>
      <c r="AB419" s="139">
        <f t="shared" si="117"/>
        <v>0</v>
      </c>
      <c r="AC419" s="138" t="str">
        <f t="shared" si="123"/>
        <v/>
      </c>
      <c r="AD419" s="138" t="str">
        <f t="shared" si="124"/>
        <v/>
      </c>
      <c r="AE419" s="144" t="str">
        <f t="shared" si="121"/>
        <v/>
      </c>
      <c r="AF419" s="144" t="str">
        <f t="shared" si="122"/>
        <v/>
      </c>
      <c r="AG419" s="144" t="str">
        <f t="shared" si="118"/>
        <v/>
      </c>
      <c r="AH419" s="144" t="str">
        <f t="shared" si="119"/>
        <v/>
      </c>
      <c r="AI419" s="144" t="str">
        <f t="shared" si="120"/>
        <v/>
      </c>
    </row>
    <row r="420" spans="2:35" customFormat="1">
      <c r="B420" s="53" t="str">
        <f>IF('2-定性盤查'!A419&lt;&gt;"",'2-定性盤查'!A419,"")</f>
        <v/>
      </c>
      <c r="C420" s="53" t="str">
        <f>IF('2-定性盤查'!C419&lt;&gt;"",'2-定性盤查'!C419,"")</f>
        <v/>
      </c>
      <c r="D420" s="53" t="str">
        <f>IF('2-定性盤查'!D419&lt;&gt;"",'2-定性盤查'!D419,"")</f>
        <v/>
      </c>
      <c r="E420" s="174"/>
      <c r="F420" s="174"/>
      <c r="G420" s="174"/>
      <c r="H420" s="55" t="str">
        <f>IF('3-定量盤查'!I423&lt;&gt;"",'3-定量盤查'!I423,"")</f>
        <v/>
      </c>
      <c r="I420" s="134" t="str">
        <f>'3-定量盤查'!N424</f>
        <v/>
      </c>
      <c r="J420" s="174"/>
      <c r="K420" s="174"/>
      <c r="L420" s="174"/>
      <c r="M420" s="135">
        <f t="shared" si="112"/>
        <v>0</v>
      </c>
      <c r="N420" s="136">
        <f t="shared" si="113"/>
        <v>0</v>
      </c>
      <c r="O420" s="55" t="str">
        <f>IF('3-定量盤查'!O423&lt;&gt;"",'3-定量盤查'!O423,"")</f>
        <v/>
      </c>
      <c r="P420" s="137" t="str">
        <f>IF(E420&lt;&gt;"",IF(J420&lt;&gt;"",IF('3-定量盤查'!T423&lt;&gt;"",'3-定量盤查'!T423,0),""),"")</f>
        <v/>
      </c>
      <c r="Q420" s="174"/>
      <c r="R420" s="174"/>
      <c r="S420" s="174"/>
      <c r="T420" s="135">
        <f t="shared" si="114"/>
        <v>0</v>
      </c>
      <c r="U420" s="138">
        <f t="shared" si="115"/>
        <v>0</v>
      </c>
      <c r="V420" s="55" t="str">
        <f>IF('3-定量盤查'!U423&lt;&gt;"",'3-定量盤查'!U423,"")</f>
        <v/>
      </c>
      <c r="W420" s="137" t="str">
        <f>IF(E420&lt;&gt;"",IF(J420&lt;&gt;"",IF('3-定量盤查'!Z423&lt;&gt;"",'3-定量盤查'!Z423,0),""),"")</f>
        <v/>
      </c>
      <c r="X420" s="174"/>
      <c r="Y420" s="174"/>
      <c r="Z420" s="174"/>
      <c r="AA420" s="135">
        <f t="shared" si="116"/>
        <v>0</v>
      </c>
      <c r="AB420" s="139">
        <f t="shared" si="117"/>
        <v>0</v>
      </c>
      <c r="AC420" s="138" t="str">
        <f t="shared" si="123"/>
        <v/>
      </c>
      <c r="AD420" s="138" t="str">
        <f t="shared" si="124"/>
        <v/>
      </c>
      <c r="AE420" s="144" t="str">
        <f t="shared" si="121"/>
        <v/>
      </c>
      <c r="AF420" s="144" t="str">
        <f t="shared" si="122"/>
        <v/>
      </c>
      <c r="AG420" s="144" t="str">
        <f t="shared" si="118"/>
        <v/>
      </c>
      <c r="AH420" s="144" t="str">
        <f t="shared" si="119"/>
        <v/>
      </c>
      <c r="AI420" s="144" t="str">
        <f t="shared" si="120"/>
        <v/>
      </c>
    </row>
    <row r="421" spans="2:35" customFormat="1">
      <c r="B421" s="53" t="str">
        <f>IF('2-定性盤查'!A420&lt;&gt;"",'2-定性盤查'!A420,"")</f>
        <v/>
      </c>
      <c r="C421" s="53" t="str">
        <f>IF('2-定性盤查'!C420&lt;&gt;"",'2-定性盤查'!C420,"")</f>
        <v/>
      </c>
      <c r="D421" s="53" t="str">
        <f>IF('2-定性盤查'!D420&lt;&gt;"",'2-定性盤查'!D420,"")</f>
        <v/>
      </c>
      <c r="E421" s="174"/>
      <c r="F421" s="174"/>
      <c r="G421" s="174"/>
      <c r="H421" s="55" t="str">
        <f>IF('3-定量盤查'!I424&lt;&gt;"",'3-定量盤查'!I424,"")</f>
        <v/>
      </c>
      <c r="I421" s="134" t="str">
        <f>'3-定量盤查'!N425</f>
        <v/>
      </c>
      <c r="J421" s="174"/>
      <c r="K421" s="174"/>
      <c r="L421" s="174"/>
      <c r="M421" s="135">
        <f t="shared" si="112"/>
        <v>0</v>
      </c>
      <c r="N421" s="136">
        <f t="shared" si="113"/>
        <v>0</v>
      </c>
      <c r="O421" s="55" t="str">
        <f>IF('3-定量盤查'!O424&lt;&gt;"",'3-定量盤查'!O424,"")</f>
        <v/>
      </c>
      <c r="P421" s="137" t="str">
        <f>IF(E421&lt;&gt;"",IF(J421&lt;&gt;"",IF('3-定量盤查'!T424&lt;&gt;"",'3-定量盤查'!T424,0),""),"")</f>
        <v/>
      </c>
      <c r="Q421" s="174"/>
      <c r="R421" s="174"/>
      <c r="S421" s="174"/>
      <c r="T421" s="135">
        <f t="shared" si="114"/>
        <v>0</v>
      </c>
      <c r="U421" s="138">
        <f t="shared" si="115"/>
        <v>0</v>
      </c>
      <c r="V421" s="55" t="str">
        <f>IF('3-定量盤查'!U424&lt;&gt;"",'3-定量盤查'!U424,"")</f>
        <v/>
      </c>
      <c r="W421" s="137" t="str">
        <f>IF(E421&lt;&gt;"",IF(J421&lt;&gt;"",IF('3-定量盤查'!Z424&lt;&gt;"",'3-定量盤查'!Z424,0),""),"")</f>
        <v/>
      </c>
      <c r="X421" s="174"/>
      <c r="Y421" s="174"/>
      <c r="Z421" s="174"/>
      <c r="AA421" s="135">
        <f t="shared" si="116"/>
        <v>0</v>
      </c>
      <c r="AB421" s="139">
        <f t="shared" si="117"/>
        <v>0</v>
      </c>
      <c r="AC421" s="138" t="str">
        <f t="shared" si="123"/>
        <v/>
      </c>
      <c r="AD421" s="138" t="str">
        <f t="shared" si="124"/>
        <v/>
      </c>
      <c r="AE421" s="144" t="str">
        <f t="shared" si="121"/>
        <v/>
      </c>
      <c r="AF421" s="144" t="str">
        <f t="shared" si="122"/>
        <v/>
      </c>
      <c r="AG421" s="144" t="str">
        <f t="shared" si="118"/>
        <v/>
      </c>
      <c r="AH421" s="144" t="str">
        <f t="shared" si="119"/>
        <v/>
      </c>
      <c r="AI421" s="144" t="str">
        <f t="shared" si="120"/>
        <v/>
      </c>
    </row>
    <row r="422" spans="2:35" customFormat="1">
      <c r="B422" s="53" t="str">
        <f>IF('2-定性盤查'!A421&lt;&gt;"",'2-定性盤查'!A421,"")</f>
        <v/>
      </c>
      <c r="C422" s="53" t="str">
        <f>IF('2-定性盤查'!C421&lt;&gt;"",'2-定性盤查'!C421,"")</f>
        <v/>
      </c>
      <c r="D422" s="53" t="str">
        <f>IF('2-定性盤查'!D421&lt;&gt;"",'2-定性盤查'!D421,"")</f>
        <v/>
      </c>
      <c r="E422" s="174"/>
      <c r="F422" s="174"/>
      <c r="G422" s="174"/>
      <c r="H422" s="55" t="str">
        <f>IF('3-定量盤查'!I425&lt;&gt;"",'3-定量盤查'!I425,"")</f>
        <v/>
      </c>
      <c r="I422" s="134" t="str">
        <f>'3-定量盤查'!N426</f>
        <v/>
      </c>
      <c r="J422" s="174"/>
      <c r="K422" s="174"/>
      <c r="L422" s="174"/>
      <c r="M422" s="135">
        <f t="shared" si="112"/>
        <v>0</v>
      </c>
      <c r="N422" s="136">
        <f t="shared" si="113"/>
        <v>0</v>
      </c>
      <c r="O422" s="55" t="str">
        <f>IF('3-定量盤查'!O425&lt;&gt;"",'3-定量盤查'!O425,"")</f>
        <v/>
      </c>
      <c r="P422" s="137" t="str">
        <f>IF(E422&lt;&gt;"",IF(J422&lt;&gt;"",IF('3-定量盤查'!T425&lt;&gt;"",'3-定量盤查'!T425,0),""),"")</f>
        <v/>
      </c>
      <c r="Q422" s="174"/>
      <c r="R422" s="174"/>
      <c r="S422" s="174"/>
      <c r="T422" s="135">
        <f t="shared" si="114"/>
        <v>0</v>
      </c>
      <c r="U422" s="138">
        <f t="shared" si="115"/>
        <v>0</v>
      </c>
      <c r="V422" s="55" t="str">
        <f>IF('3-定量盤查'!U425&lt;&gt;"",'3-定量盤查'!U425,"")</f>
        <v/>
      </c>
      <c r="W422" s="137" t="str">
        <f>IF(E422&lt;&gt;"",IF(J422&lt;&gt;"",IF('3-定量盤查'!Z425&lt;&gt;"",'3-定量盤查'!Z425,0),""),"")</f>
        <v/>
      </c>
      <c r="X422" s="174"/>
      <c r="Y422" s="174"/>
      <c r="Z422" s="174"/>
      <c r="AA422" s="135">
        <f t="shared" si="116"/>
        <v>0</v>
      </c>
      <c r="AB422" s="139">
        <f t="shared" si="117"/>
        <v>0</v>
      </c>
      <c r="AC422" s="138" t="str">
        <f t="shared" si="123"/>
        <v/>
      </c>
      <c r="AD422" s="138" t="str">
        <f t="shared" si="124"/>
        <v/>
      </c>
      <c r="AE422" s="144" t="str">
        <f t="shared" si="121"/>
        <v/>
      </c>
      <c r="AF422" s="144" t="str">
        <f t="shared" si="122"/>
        <v/>
      </c>
      <c r="AG422" s="144" t="str">
        <f t="shared" si="118"/>
        <v/>
      </c>
      <c r="AH422" s="144" t="str">
        <f t="shared" si="119"/>
        <v/>
      </c>
      <c r="AI422" s="144" t="str">
        <f t="shared" si="120"/>
        <v/>
      </c>
    </row>
    <row r="423" spans="2:35" customFormat="1">
      <c r="B423" s="53" t="str">
        <f>IF('2-定性盤查'!A422&lt;&gt;"",'2-定性盤查'!A422,"")</f>
        <v/>
      </c>
      <c r="C423" s="53" t="str">
        <f>IF('2-定性盤查'!C422&lt;&gt;"",'2-定性盤查'!C422,"")</f>
        <v/>
      </c>
      <c r="D423" s="53" t="str">
        <f>IF('2-定性盤查'!D422&lt;&gt;"",'2-定性盤查'!D422,"")</f>
        <v/>
      </c>
      <c r="E423" s="174"/>
      <c r="F423" s="174"/>
      <c r="G423" s="174"/>
      <c r="H423" s="55" t="str">
        <f>IF('3-定量盤查'!I426&lt;&gt;"",'3-定量盤查'!I426,"")</f>
        <v/>
      </c>
      <c r="I423" s="134" t="str">
        <f>'3-定量盤查'!N427</f>
        <v/>
      </c>
      <c r="J423" s="174"/>
      <c r="K423" s="174"/>
      <c r="L423" s="174"/>
      <c r="M423" s="135">
        <f t="shared" si="112"/>
        <v>0</v>
      </c>
      <c r="N423" s="136">
        <f t="shared" si="113"/>
        <v>0</v>
      </c>
      <c r="O423" s="55" t="str">
        <f>IF('3-定量盤查'!O426&lt;&gt;"",'3-定量盤查'!O426,"")</f>
        <v/>
      </c>
      <c r="P423" s="137" t="str">
        <f>IF(E423&lt;&gt;"",IF(J423&lt;&gt;"",IF('3-定量盤查'!T426&lt;&gt;"",'3-定量盤查'!T426,0),""),"")</f>
        <v/>
      </c>
      <c r="Q423" s="174"/>
      <c r="R423" s="174"/>
      <c r="S423" s="174"/>
      <c r="T423" s="135">
        <f t="shared" si="114"/>
        <v>0</v>
      </c>
      <c r="U423" s="138">
        <f t="shared" si="115"/>
        <v>0</v>
      </c>
      <c r="V423" s="55" t="str">
        <f>IF('3-定量盤查'!U426&lt;&gt;"",'3-定量盤查'!U426,"")</f>
        <v/>
      </c>
      <c r="W423" s="137" t="str">
        <f>IF(E423&lt;&gt;"",IF(J423&lt;&gt;"",IF('3-定量盤查'!Z426&lt;&gt;"",'3-定量盤查'!Z426,0),""),"")</f>
        <v/>
      </c>
      <c r="X423" s="174"/>
      <c r="Y423" s="174"/>
      <c r="Z423" s="174"/>
      <c r="AA423" s="135">
        <f t="shared" si="116"/>
        <v>0</v>
      </c>
      <c r="AB423" s="139">
        <f t="shared" si="117"/>
        <v>0</v>
      </c>
      <c r="AC423" s="138" t="str">
        <f t="shared" si="123"/>
        <v/>
      </c>
      <c r="AD423" s="138" t="str">
        <f t="shared" si="124"/>
        <v/>
      </c>
      <c r="AE423" s="144" t="str">
        <f t="shared" si="121"/>
        <v/>
      </c>
      <c r="AF423" s="144" t="str">
        <f t="shared" si="122"/>
        <v/>
      </c>
      <c r="AG423" s="144" t="str">
        <f t="shared" si="118"/>
        <v/>
      </c>
      <c r="AH423" s="144" t="str">
        <f t="shared" si="119"/>
        <v/>
      </c>
      <c r="AI423" s="144" t="str">
        <f t="shared" si="120"/>
        <v/>
      </c>
    </row>
    <row r="424" spans="2:35" customFormat="1">
      <c r="B424" s="53" t="str">
        <f>IF('2-定性盤查'!A423&lt;&gt;"",'2-定性盤查'!A423,"")</f>
        <v/>
      </c>
      <c r="C424" s="53" t="str">
        <f>IF('2-定性盤查'!C423&lt;&gt;"",'2-定性盤查'!C423,"")</f>
        <v/>
      </c>
      <c r="D424" s="53" t="str">
        <f>IF('2-定性盤查'!D423&lt;&gt;"",'2-定性盤查'!D423,"")</f>
        <v/>
      </c>
      <c r="E424" s="174"/>
      <c r="F424" s="174"/>
      <c r="G424" s="174"/>
      <c r="H424" s="55" t="str">
        <f>IF('3-定量盤查'!I427&lt;&gt;"",'3-定量盤查'!I427,"")</f>
        <v/>
      </c>
      <c r="I424" s="134" t="str">
        <f>'3-定量盤查'!N428</f>
        <v/>
      </c>
      <c r="J424" s="174"/>
      <c r="K424" s="174"/>
      <c r="L424" s="174"/>
      <c r="M424" s="135">
        <f t="shared" si="112"/>
        <v>0</v>
      </c>
      <c r="N424" s="136">
        <f t="shared" si="113"/>
        <v>0</v>
      </c>
      <c r="O424" s="55" t="str">
        <f>IF('3-定量盤查'!O427&lt;&gt;"",'3-定量盤查'!O427,"")</f>
        <v/>
      </c>
      <c r="P424" s="137" t="str">
        <f>IF(E424&lt;&gt;"",IF(J424&lt;&gt;"",IF('3-定量盤查'!T427&lt;&gt;"",'3-定量盤查'!T427,0),""),"")</f>
        <v/>
      </c>
      <c r="Q424" s="174"/>
      <c r="R424" s="174"/>
      <c r="S424" s="174"/>
      <c r="T424" s="135">
        <f t="shared" si="114"/>
        <v>0</v>
      </c>
      <c r="U424" s="138">
        <f t="shared" si="115"/>
        <v>0</v>
      </c>
      <c r="V424" s="55" t="str">
        <f>IF('3-定量盤查'!U427&lt;&gt;"",'3-定量盤查'!U427,"")</f>
        <v/>
      </c>
      <c r="W424" s="137" t="str">
        <f>IF(E424&lt;&gt;"",IF(J424&lt;&gt;"",IF('3-定量盤查'!Z427&lt;&gt;"",'3-定量盤查'!Z427,0),""),"")</f>
        <v/>
      </c>
      <c r="X424" s="174"/>
      <c r="Y424" s="174"/>
      <c r="Z424" s="174"/>
      <c r="AA424" s="135">
        <f t="shared" si="116"/>
        <v>0</v>
      </c>
      <c r="AB424" s="139">
        <f t="shared" si="117"/>
        <v>0</v>
      </c>
      <c r="AC424" s="138" t="str">
        <f t="shared" si="123"/>
        <v/>
      </c>
      <c r="AD424" s="138" t="str">
        <f t="shared" si="124"/>
        <v/>
      </c>
      <c r="AE424" s="144" t="str">
        <f t="shared" si="121"/>
        <v/>
      </c>
      <c r="AF424" s="144" t="str">
        <f t="shared" si="122"/>
        <v/>
      </c>
      <c r="AG424" s="144" t="str">
        <f t="shared" si="118"/>
        <v/>
      </c>
      <c r="AH424" s="144" t="str">
        <f t="shared" si="119"/>
        <v/>
      </c>
      <c r="AI424" s="144" t="str">
        <f t="shared" si="120"/>
        <v/>
      </c>
    </row>
    <row r="425" spans="2:35" customFormat="1">
      <c r="B425" s="53" t="str">
        <f>IF('2-定性盤查'!A424&lt;&gt;"",'2-定性盤查'!A424,"")</f>
        <v/>
      </c>
      <c r="C425" s="53" t="str">
        <f>IF('2-定性盤查'!C424&lt;&gt;"",'2-定性盤查'!C424,"")</f>
        <v/>
      </c>
      <c r="D425" s="53" t="str">
        <f>IF('2-定性盤查'!D424&lt;&gt;"",'2-定性盤查'!D424,"")</f>
        <v/>
      </c>
      <c r="E425" s="174"/>
      <c r="F425" s="174"/>
      <c r="G425" s="174"/>
      <c r="H425" s="55" t="str">
        <f>IF('3-定量盤查'!I428&lt;&gt;"",'3-定量盤查'!I428,"")</f>
        <v/>
      </c>
      <c r="I425" s="134" t="str">
        <f>'3-定量盤查'!N429</f>
        <v/>
      </c>
      <c r="J425" s="174"/>
      <c r="K425" s="174"/>
      <c r="L425" s="174"/>
      <c r="M425" s="135">
        <f t="shared" si="112"/>
        <v>0</v>
      </c>
      <c r="N425" s="136">
        <f t="shared" si="113"/>
        <v>0</v>
      </c>
      <c r="O425" s="55" t="str">
        <f>IF('3-定量盤查'!O428&lt;&gt;"",'3-定量盤查'!O428,"")</f>
        <v/>
      </c>
      <c r="P425" s="137" t="str">
        <f>IF(E425&lt;&gt;"",IF(J425&lt;&gt;"",IF('3-定量盤查'!T428&lt;&gt;"",'3-定量盤查'!T428,0),""),"")</f>
        <v/>
      </c>
      <c r="Q425" s="174"/>
      <c r="R425" s="174"/>
      <c r="S425" s="174"/>
      <c r="T425" s="135">
        <f t="shared" si="114"/>
        <v>0</v>
      </c>
      <c r="U425" s="138">
        <f t="shared" si="115"/>
        <v>0</v>
      </c>
      <c r="V425" s="55" t="str">
        <f>IF('3-定量盤查'!U428&lt;&gt;"",'3-定量盤查'!U428,"")</f>
        <v/>
      </c>
      <c r="W425" s="137" t="str">
        <f>IF(E425&lt;&gt;"",IF(J425&lt;&gt;"",IF('3-定量盤查'!Z428&lt;&gt;"",'3-定量盤查'!Z428,0),""),"")</f>
        <v/>
      </c>
      <c r="X425" s="174"/>
      <c r="Y425" s="174"/>
      <c r="Z425" s="174"/>
      <c r="AA425" s="135">
        <f t="shared" si="116"/>
        <v>0</v>
      </c>
      <c r="AB425" s="139">
        <f t="shared" si="117"/>
        <v>0</v>
      </c>
      <c r="AC425" s="138" t="str">
        <f t="shared" si="123"/>
        <v/>
      </c>
      <c r="AD425" s="138" t="str">
        <f t="shared" si="124"/>
        <v/>
      </c>
      <c r="AE425" s="144" t="str">
        <f t="shared" si="121"/>
        <v/>
      </c>
      <c r="AF425" s="144" t="str">
        <f t="shared" si="122"/>
        <v/>
      </c>
      <c r="AG425" s="144" t="str">
        <f t="shared" si="118"/>
        <v/>
      </c>
      <c r="AH425" s="144" t="str">
        <f t="shared" si="119"/>
        <v/>
      </c>
      <c r="AI425" s="144" t="str">
        <f t="shared" si="120"/>
        <v/>
      </c>
    </row>
    <row r="426" spans="2:35" customFormat="1">
      <c r="B426" s="53" t="str">
        <f>IF('2-定性盤查'!A425&lt;&gt;"",'2-定性盤查'!A425,"")</f>
        <v/>
      </c>
      <c r="C426" s="53" t="str">
        <f>IF('2-定性盤查'!C425&lt;&gt;"",'2-定性盤查'!C425,"")</f>
        <v/>
      </c>
      <c r="D426" s="53" t="str">
        <f>IF('2-定性盤查'!D425&lt;&gt;"",'2-定性盤查'!D425,"")</f>
        <v/>
      </c>
      <c r="E426" s="174"/>
      <c r="F426" s="174"/>
      <c r="G426" s="174"/>
      <c r="H426" s="55" t="str">
        <f>IF('3-定量盤查'!I429&lt;&gt;"",'3-定量盤查'!I429,"")</f>
        <v/>
      </c>
      <c r="I426" s="134" t="str">
        <f>'3-定量盤查'!N430</f>
        <v/>
      </c>
      <c r="J426" s="174"/>
      <c r="K426" s="174"/>
      <c r="L426" s="174"/>
      <c r="M426" s="135">
        <f t="shared" si="112"/>
        <v>0</v>
      </c>
      <c r="N426" s="136">
        <f t="shared" si="113"/>
        <v>0</v>
      </c>
      <c r="O426" s="55" t="str">
        <f>IF('3-定量盤查'!O429&lt;&gt;"",'3-定量盤查'!O429,"")</f>
        <v/>
      </c>
      <c r="P426" s="137" t="str">
        <f>IF(E426&lt;&gt;"",IF(J426&lt;&gt;"",IF('3-定量盤查'!T429&lt;&gt;"",'3-定量盤查'!T429,0),""),"")</f>
        <v/>
      </c>
      <c r="Q426" s="174"/>
      <c r="R426" s="174"/>
      <c r="S426" s="174"/>
      <c r="T426" s="135">
        <f t="shared" si="114"/>
        <v>0</v>
      </c>
      <c r="U426" s="138">
        <f t="shared" si="115"/>
        <v>0</v>
      </c>
      <c r="V426" s="55" t="str">
        <f>IF('3-定量盤查'!U429&lt;&gt;"",'3-定量盤查'!U429,"")</f>
        <v/>
      </c>
      <c r="W426" s="137" t="str">
        <f>IF(E426&lt;&gt;"",IF(J426&lt;&gt;"",IF('3-定量盤查'!Z429&lt;&gt;"",'3-定量盤查'!Z429,0),""),"")</f>
        <v/>
      </c>
      <c r="X426" s="174"/>
      <c r="Y426" s="174"/>
      <c r="Z426" s="174"/>
      <c r="AA426" s="135">
        <f t="shared" si="116"/>
        <v>0</v>
      </c>
      <c r="AB426" s="139">
        <f t="shared" si="117"/>
        <v>0</v>
      </c>
      <c r="AC426" s="138" t="str">
        <f t="shared" si="123"/>
        <v/>
      </c>
      <c r="AD426" s="138" t="str">
        <f t="shared" si="124"/>
        <v/>
      </c>
      <c r="AE426" s="144" t="str">
        <f t="shared" si="121"/>
        <v/>
      </c>
      <c r="AF426" s="144" t="str">
        <f t="shared" si="122"/>
        <v/>
      </c>
      <c r="AG426" s="144" t="str">
        <f t="shared" si="118"/>
        <v/>
      </c>
      <c r="AH426" s="144" t="str">
        <f t="shared" si="119"/>
        <v/>
      </c>
      <c r="AI426" s="144" t="str">
        <f t="shared" si="120"/>
        <v/>
      </c>
    </row>
    <row r="427" spans="2:35" customFormat="1">
      <c r="B427" s="53" t="str">
        <f>IF('2-定性盤查'!A426&lt;&gt;"",'2-定性盤查'!A426,"")</f>
        <v/>
      </c>
      <c r="C427" s="53" t="str">
        <f>IF('2-定性盤查'!C426&lt;&gt;"",'2-定性盤查'!C426,"")</f>
        <v/>
      </c>
      <c r="D427" s="53" t="str">
        <f>IF('2-定性盤查'!D426&lt;&gt;"",'2-定性盤查'!D426,"")</f>
        <v/>
      </c>
      <c r="E427" s="174"/>
      <c r="F427" s="174"/>
      <c r="G427" s="174"/>
      <c r="H427" s="55" t="str">
        <f>IF('3-定量盤查'!I430&lt;&gt;"",'3-定量盤查'!I430,"")</f>
        <v/>
      </c>
      <c r="I427" s="134" t="str">
        <f>'3-定量盤查'!N431</f>
        <v/>
      </c>
      <c r="J427" s="174"/>
      <c r="K427" s="174"/>
      <c r="L427" s="174"/>
      <c r="M427" s="135">
        <f t="shared" si="112"/>
        <v>0</v>
      </c>
      <c r="N427" s="136">
        <f t="shared" si="113"/>
        <v>0</v>
      </c>
      <c r="O427" s="55" t="str">
        <f>IF('3-定量盤查'!O430&lt;&gt;"",'3-定量盤查'!O430,"")</f>
        <v/>
      </c>
      <c r="P427" s="137" t="str">
        <f>IF(E427&lt;&gt;"",IF(J427&lt;&gt;"",IF('3-定量盤查'!T430&lt;&gt;"",'3-定量盤查'!T430,0),""),"")</f>
        <v/>
      </c>
      <c r="Q427" s="174"/>
      <c r="R427" s="174"/>
      <c r="S427" s="174"/>
      <c r="T427" s="135">
        <f t="shared" si="114"/>
        <v>0</v>
      </c>
      <c r="U427" s="138">
        <f t="shared" si="115"/>
        <v>0</v>
      </c>
      <c r="V427" s="55" t="str">
        <f>IF('3-定量盤查'!U430&lt;&gt;"",'3-定量盤查'!U430,"")</f>
        <v/>
      </c>
      <c r="W427" s="137" t="str">
        <f>IF(E427&lt;&gt;"",IF(J427&lt;&gt;"",IF('3-定量盤查'!Z430&lt;&gt;"",'3-定量盤查'!Z430,0),""),"")</f>
        <v/>
      </c>
      <c r="X427" s="174"/>
      <c r="Y427" s="174"/>
      <c r="Z427" s="174"/>
      <c r="AA427" s="135">
        <f t="shared" si="116"/>
        <v>0</v>
      </c>
      <c r="AB427" s="139">
        <f t="shared" si="117"/>
        <v>0</v>
      </c>
      <c r="AC427" s="138" t="str">
        <f t="shared" si="123"/>
        <v/>
      </c>
      <c r="AD427" s="138" t="str">
        <f t="shared" si="124"/>
        <v/>
      </c>
      <c r="AE427" s="144" t="str">
        <f t="shared" si="121"/>
        <v/>
      </c>
      <c r="AF427" s="144" t="str">
        <f t="shared" si="122"/>
        <v/>
      </c>
      <c r="AG427" s="144" t="str">
        <f t="shared" si="118"/>
        <v/>
      </c>
      <c r="AH427" s="144" t="str">
        <f t="shared" si="119"/>
        <v/>
      </c>
      <c r="AI427" s="144" t="str">
        <f t="shared" si="120"/>
        <v/>
      </c>
    </row>
    <row r="428" spans="2:35" customFormat="1">
      <c r="B428" s="53" t="str">
        <f>IF('2-定性盤查'!A427&lt;&gt;"",'2-定性盤查'!A427,"")</f>
        <v/>
      </c>
      <c r="C428" s="53" t="str">
        <f>IF('2-定性盤查'!C427&lt;&gt;"",'2-定性盤查'!C427,"")</f>
        <v/>
      </c>
      <c r="D428" s="53" t="str">
        <f>IF('2-定性盤查'!D427&lt;&gt;"",'2-定性盤查'!D427,"")</f>
        <v/>
      </c>
      <c r="E428" s="174"/>
      <c r="F428" s="174"/>
      <c r="G428" s="174"/>
      <c r="H428" s="55" t="str">
        <f>IF('3-定量盤查'!I431&lt;&gt;"",'3-定量盤查'!I431,"")</f>
        <v/>
      </c>
      <c r="I428" s="134" t="str">
        <f>'3-定量盤查'!N432</f>
        <v/>
      </c>
      <c r="J428" s="174"/>
      <c r="K428" s="174"/>
      <c r="L428" s="174"/>
      <c r="M428" s="135">
        <f t="shared" si="112"/>
        <v>0</v>
      </c>
      <c r="N428" s="136">
        <f t="shared" si="113"/>
        <v>0</v>
      </c>
      <c r="O428" s="55" t="str">
        <f>IF('3-定量盤查'!O431&lt;&gt;"",'3-定量盤查'!O431,"")</f>
        <v/>
      </c>
      <c r="P428" s="137" t="str">
        <f>IF(E428&lt;&gt;"",IF(J428&lt;&gt;"",IF('3-定量盤查'!T431&lt;&gt;"",'3-定量盤查'!T431,0),""),"")</f>
        <v/>
      </c>
      <c r="Q428" s="174"/>
      <c r="R428" s="174"/>
      <c r="S428" s="174"/>
      <c r="T428" s="135">
        <f t="shared" si="114"/>
        <v>0</v>
      </c>
      <c r="U428" s="138">
        <f t="shared" si="115"/>
        <v>0</v>
      </c>
      <c r="V428" s="55" t="str">
        <f>IF('3-定量盤查'!U431&lt;&gt;"",'3-定量盤查'!U431,"")</f>
        <v/>
      </c>
      <c r="W428" s="137" t="str">
        <f>IF(E428&lt;&gt;"",IF(J428&lt;&gt;"",IF('3-定量盤查'!Z431&lt;&gt;"",'3-定量盤查'!Z431,0),""),"")</f>
        <v/>
      </c>
      <c r="X428" s="174"/>
      <c r="Y428" s="174"/>
      <c r="Z428" s="174"/>
      <c r="AA428" s="135">
        <f t="shared" si="116"/>
        <v>0</v>
      </c>
      <c r="AB428" s="139">
        <f t="shared" si="117"/>
        <v>0</v>
      </c>
      <c r="AC428" s="138" t="str">
        <f t="shared" si="123"/>
        <v/>
      </c>
      <c r="AD428" s="138" t="str">
        <f t="shared" si="124"/>
        <v/>
      </c>
      <c r="AE428" s="144" t="str">
        <f t="shared" si="121"/>
        <v/>
      </c>
      <c r="AF428" s="144" t="str">
        <f t="shared" si="122"/>
        <v/>
      </c>
      <c r="AG428" s="144" t="str">
        <f t="shared" si="118"/>
        <v/>
      </c>
      <c r="AH428" s="144" t="str">
        <f t="shared" si="119"/>
        <v/>
      </c>
      <c r="AI428" s="144" t="str">
        <f t="shared" si="120"/>
        <v/>
      </c>
    </row>
    <row r="429" spans="2:35" customFormat="1">
      <c r="B429" s="53" t="str">
        <f>IF('2-定性盤查'!A428&lt;&gt;"",'2-定性盤查'!A428,"")</f>
        <v/>
      </c>
      <c r="C429" s="53" t="str">
        <f>IF('2-定性盤查'!C428&lt;&gt;"",'2-定性盤查'!C428,"")</f>
        <v/>
      </c>
      <c r="D429" s="53" t="str">
        <f>IF('2-定性盤查'!D428&lt;&gt;"",'2-定性盤查'!D428,"")</f>
        <v/>
      </c>
      <c r="E429" s="174"/>
      <c r="F429" s="174"/>
      <c r="G429" s="174"/>
      <c r="H429" s="55" t="str">
        <f>IF('3-定量盤查'!I432&lt;&gt;"",'3-定量盤查'!I432,"")</f>
        <v/>
      </c>
      <c r="I429" s="134" t="str">
        <f>'3-定量盤查'!N433</f>
        <v/>
      </c>
      <c r="J429" s="174"/>
      <c r="K429" s="174"/>
      <c r="L429" s="174"/>
      <c r="M429" s="135">
        <f t="shared" si="112"/>
        <v>0</v>
      </c>
      <c r="N429" s="136">
        <f t="shared" si="113"/>
        <v>0</v>
      </c>
      <c r="O429" s="55" t="str">
        <f>IF('3-定量盤查'!O432&lt;&gt;"",'3-定量盤查'!O432,"")</f>
        <v/>
      </c>
      <c r="P429" s="137" t="str">
        <f>IF(E429&lt;&gt;"",IF(J429&lt;&gt;"",IF('3-定量盤查'!T432&lt;&gt;"",'3-定量盤查'!T432,0),""),"")</f>
        <v/>
      </c>
      <c r="Q429" s="174"/>
      <c r="R429" s="174"/>
      <c r="S429" s="174"/>
      <c r="T429" s="135">
        <f t="shared" si="114"/>
        <v>0</v>
      </c>
      <c r="U429" s="138">
        <f t="shared" si="115"/>
        <v>0</v>
      </c>
      <c r="V429" s="55" t="str">
        <f>IF('3-定量盤查'!U432&lt;&gt;"",'3-定量盤查'!U432,"")</f>
        <v/>
      </c>
      <c r="W429" s="137" t="str">
        <f>IF(E429&lt;&gt;"",IF(J429&lt;&gt;"",IF('3-定量盤查'!Z432&lt;&gt;"",'3-定量盤查'!Z432,0),""),"")</f>
        <v/>
      </c>
      <c r="X429" s="174"/>
      <c r="Y429" s="174"/>
      <c r="Z429" s="174"/>
      <c r="AA429" s="135">
        <f t="shared" si="116"/>
        <v>0</v>
      </c>
      <c r="AB429" s="139">
        <f t="shared" si="117"/>
        <v>0</v>
      </c>
      <c r="AC429" s="138" t="str">
        <f t="shared" si="123"/>
        <v/>
      </c>
      <c r="AD429" s="138" t="str">
        <f t="shared" si="124"/>
        <v/>
      </c>
      <c r="AE429" s="144" t="str">
        <f t="shared" si="121"/>
        <v/>
      </c>
      <c r="AF429" s="144" t="str">
        <f t="shared" si="122"/>
        <v/>
      </c>
      <c r="AG429" s="144" t="str">
        <f t="shared" si="118"/>
        <v/>
      </c>
      <c r="AH429" s="144" t="str">
        <f t="shared" si="119"/>
        <v/>
      </c>
      <c r="AI429" s="144" t="str">
        <f t="shared" si="120"/>
        <v/>
      </c>
    </row>
    <row r="430" spans="2:35" customFormat="1">
      <c r="B430" s="53" t="str">
        <f>IF('2-定性盤查'!A429&lt;&gt;"",'2-定性盤查'!A429,"")</f>
        <v/>
      </c>
      <c r="C430" s="53" t="str">
        <f>IF('2-定性盤查'!C429&lt;&gt;"",'2-定性盤查'!C429,"")</f>
        <v/>
      </c>
      <c r="D430" s="53" t="str">
        <f>IF('2-定性盤查'!D429&lt;&gt;"",'2-定性盤查'!D429,"")</f>
        <v/>
      </c>
      <c r="E430" s="174"/>
      <c r="F430" s="174"/>
      <c r="G430" s="174"/>
      <c r="H430" s="55" t="str">
        <f>IF('3-定量盤查'!I433&lt;&gt;"",'3-定量盤查'!I433,"")</f>
        <v/>
      </c>
      <c r="I430" s="134" t="str">
        <f>'3-定量盤查'!N434</f>
        <v/>
      </c>
      <c r="J430" s="174"/>
      <c r="K430" s="174"/>
      <c r="L430" s="174"/>
      <c r="M430" s="135">
        <f t="shared" si="112"/>
        <v>0</v>
      </c>
      <c r="N430" s="136">
        <f t="shared" si="113"/>
        <v>0</v>
      </c>
      <c r="O430" s="55" t="str">
        <f>IF('3-定量盤查'!O433&lt;&gt;"",'3-定量盤查'!O433,"")</f>
        <v/>
      </c>
      <c r="P430" s="137" t="str">
        <f>IF(E430&lt;&gt;"",IF(J430&lt;&gt;"",IF('3-定量盤查'!T433&lt;&gt;"",'3-定量盤查'!T433,0),""),"")</f>
        <v/>
      </c>
      <c r="Q430" s="174"/>
      <c r="R430" s="174"/>
      <c r="S430" s="174"/>
      <c r="T430" s="135">
        <f t="shared" si="114"/>
        <v>0</v>
      </c>
      <c r="U430" s="138">
        <f t="shared" si="115"/>
        <v>0</v>
      </c>
      <c r="V430" s="55" t="str">
        <f>IF('3-定量盤查'!U433&lt;&gt;"",'3-定量盤查'!U433,"")</f>
        <v/>
      </c>
      <c r="W430" s="137" t="str">
        <f>IF(E430&lt;&gt;"",IF(J430&lt;&gt;"",IF('3-定量盤查'!Z433&lt;&gt;"",'3-定量盤查'!Z433,0),""),"")</f>
        <v/>
      </c>
      <c r="X430" s="174"/>
      <c r="Y430" s="174"/>
      <c r="Z430" s="174"/>
      <c r="AA430" s="135">
        <f t="shared" si="116"/>
        <v>0</v>
      </c>
      <c r="AB430" s="139">
        <f t="shared" si="117"/>
        <v>0</v>
      </c>
      <c r="AC430" s="138" t="str">
        <f t="shared" si="123"/>
        <v/>
      </c>
      <c r="AD430" s="138" t="str">
        <f t="shared" si="124"/>
        <v/>
      </c>
      <c r="AE430" s="144" t="str">
        <f t="shared" si="121"/>
        <v/>
      </c>
      <c r="AF430" s="144" t="str">
        <f t="shared" si="122"/>
        <v/>
      </c>
      <c r="AG430" s="144" t="str">
        <f t="shared" si="118"/>
        <v/>
      </c>
      <c r="AH430" s="144" t="str">
        <f t="shared" si="119"/>
        <v/>
      </c>
      <c r="AI430" s="144" t="str">
        <f t="shared" si="120"/>
        <v/>
      </c>
    </row>
    <row r="431" spans="2:35" customFormat="1">
      <c r="B431" s="53" t="str">
        <f>IF('2-定性盤查'!A430&lt;&gt;"",'2-定性盤查'!A430,"")</f>
        <v/>
      </c>
      <c r="C431" s="53" t="str">
        <f>IF('2-定性盤查'!C430&lt;&gt;"",'2-定性盤查'!C430,"")</f>
        <v/>
      </c>
      <c r="D431" s="53" t="str">
        <f>IF('2-定性盤查'!D430&lt;&gt;"",'2-定性盤查'!D430,"")</f>
        <v/>
      </c>
      <c r="E431" s="174"/>
      <c r="F431" s="174"/>
      <c r="G431" s="174"/>
      <c r="H431" s="55" t="str">
        <f>IF('3-定量盤查'!I434&lt;&gt;"",'3-定量盤查'!I434,"")</f>
        <v/>
      </c>
      <c r="I431" s="134" t="str">
        <f>'3-定量盤查'!N435</f>
        <v/>
      </c>
      <c r="J431" s="174"/>
      <c r="K431" s="174"/>
      <c r="L431" s="174"/>
      <c r="M431" s="135">
        <f t="shared" si="112"/>
        <v>0</v>
      </c>
      <c r="N431" s="136">
        <f t="shared" si="113"/>
        <v>0</v>
      </c>
      <c r="O431" s="55" t="str">
        <f>IF('3-定量盤查'!O434&lt;&gt;"",'3-定量盤查'!O434,"")</f>
        <v/>
      </c>
      <c r="P431" s="137" t="str">
        <f>IF(E431&lt;&gt;"",IF(J431&lt;&gt;"",IF('3-定量盤查'!T434&lt;&gt;"",'3-定量盤查'!T434,0),""),"")</f>
        <v/>
      </c>
      <c r="Q431" s="174"/>
      <c r="R431" s="174"/>
      <c r="S431" s="174"/>
      <c r="T431" s="135">
        <f t="shared" si="114"/>
        <v>0</v>
      </c>
      <c r="U431" s="138">
        <f t="shared" si="115"/>
        <v>0</v>
      </c>
      <c r="V431" s="55" t="str">
        <f>IF('3-定量盤查'!U434&lt;&gt;"",'3-定量盤查'!U434,"")</f>
        <v/>
      </c>
      <c r="W431" s="137" t="str">
        <f>IF(E431&lt;&gt;"",IF(J431&lt;&gt;"",IF('3-定量盤查'!Z434&lt;&gt;"",'3-定量盤查'!Z434,0),""),"")</f>
        <v/>
      </c>
      <c r="X431" s="174"/>
      <c r="Y431" s="174"/>
      <c r="Z431" s="174"/>
      <c r="AA431" s="135">
        <f t="shared" si="116"/>
        <v>0</v>
      </c>
      <c r="AB431" s="139">
        <f t="shared" si="117"/>
        <v>0</v>
      </c>
      <c r="AC431" s="138" t="str">
        <f t="shared" si="123"/>
        <v/>
      </c>
      <c r="AD431" s="138" t="str">
        <f t="shared" si="124"/>
        <v/>
      </c>
      <c r="AE431" s="144" t="str">
        <f t="shared" si="121"/>
        <v/>
      </c>
      <c r="AF431" s="144" t="str">
        <f t="shared" si="122"/>
        <v/>
      </c>
      <c r="AG431" s="144" t="str">
        <f t="shared" si="118"/>
        <v/>
      </c>
      <c r="AH431" s="144" t="str">
        <f t="shared" si="119"/>
        <v/>
      </c>
      <c r="AI431" s="144" t="str">
        <f t="shared" si="120"/>
        <v/>
      </c>
    </row>
    <row r="432" spans="2:35" customFormat="1">
      <c r="B432" s="53" t="str">
        <f>IF('2-定性盤查'!A431&lt;&gt;"",'2-定性盤查'!A431,"")</f>
        <v/>
      </c>
      <c r="C432" s="53" t="str">
        <f>IF('2-定性盤查'!C431&lt;&gt;"",'2-定性盤查'!C431,"")</f>
        <v/>
      </c>
      <c r="D432" s="53" t="str">
        <f>IF('2-定性盤查'!D431&lt;&gt;"",'2-定性盤查'!D431,"")</f>
        <v/>
      </c>
      <c r="E432" s="174"/>
      <c r="F432" s="174"/>
      <c r="G432" s="174"/>
      <c r="H432" s="55" t="str">
        <f>IF('3-定量盤查'!I435&lt;&gt;"",'3-定量盤查'!I435,"")</f>
        <v/>
      </c>
      <c r="I432" s="134" t="str">
        <f>'3-定量盤查'!N436</f>
        <v/>
      </c>
      <c r="J432" s="174"/>
      <c r="K432" s="174"/>
      <c r="L432" s="174"/>
      <c r="M432" s="135">
        <f t="shared" si="112"/>
        <v>0</v>
      </c>
      <c r="N432" s="136">
        <f t="shared" si="113"/>
        <v>0</v>
      </c>
      <c r="O432" s="55" t="str">
        <f>IF('3-定量盤查'!O435&lt;&gt;"",'3-定量盤查'!O435,"")</f>
        <v/>
      </c>
      <c r="P432" s="137" t="str">
        <f>IF(E432&lt;&gt;"",IF(J432&lt;&gt;"",IF('3-定量盤查'!T435&lt;&gt;"",'3-定量盤查'!T435,0),""),"")</f>
        <v/>
      </c>
      <c r="Q432" s="174"/>
      <c r="R432" s="174"/>
      <c r="S432" s="174"/>
      <c r="T432" s="135">
        <f t="shared" si="114"/>
        <v>0</v>
      </c>
      <c r="U432" s="138">
        <f t="shared" si="115"/>
        <v>0</v>
      </c>
      <c r="V432" s="55" t="str">
        <f>IF('3-定量盤查'!U435&lt;&gt;"",'3-定量盤查'!U435,"")</f>
        <v/>
      </c>
      <c r="W432" s="137" t="str">
        <f>IF(E432&lt;&gt;"",IF(J432&lt;&gt;"",IF('3-定量盤查'!Z435&lt;&gt;"",'3-定量盤查'!Z435,0),""),"")</f>
        <v/>
      </c>
      <c r="X432" s="174"/>
      <c r="Y432" s="174"/>
      <c r="Z432" s="174"/>
      <c r="AA432" s="135">
        <f t="shared" si="116"/>
        <v>0</v>
      </c>
      <c r="AB432" s="139">
        <f t="shared" si="117"/>
        <v>0</v>
      </c>
      <c r="AC432" s="138" t="str">
        <f t="shared" si="123"/>
        <v/>
      </c>
      <c r="AD432" s="138" t="str">
        <f t="shared" si="124"/>
        <v/>
      </c>
      <c r="AE432" s="144" t="str">
        <f t="shared" si="121"/>
        <v/>
      </c>
      <c r="AF432" s="144" t="str">
        <f t="shared" si="122"/>
        <v/>
      </c>
      <c r="AG432" s="144" t="str">
        <f t="shared" si="118"/>
        <v/>
      </c>
      <c r="AH432" s="144" t="str">
        <f t="shared" si="119"/>
        <v/>
      </c>
      <c r="AI432" s="144" t="str">
        <f t="shared" si="120"/>
        <v/>
      </c>
    </row>
    <row r="433" spans="2:35" customFormat="1">
      <c r="B433" s="53" t="str">
        <f>IF('2-定性盤查'!A432&lt;&gt;"",'2-定性盤查'!A432,"")</f>
        <v/>
      </c>
      <c r="C433" s="53" t="str">
        <f>IF('2-定性盤查'!C432&lt;&gt;"",'2-定性盤查'!C432,"")</f>
        <v/>
      </c>
      <c r="D433" s="53" t="str">
        <f>IF('2-定性盤查'!D432&lt;&gt;"",'2-定性盤查'!D432,"")</f>
        <v/>
      </c>
      <c r="E433" s="174"/>
      <c r="F433" s="174"/>
      <c r="G433" s="174"/>
      <c r="H433" s="55" t="str">
        <f>IF('3-定量盤查'!I436&lt;&gt;"",'3-定量盤查'!I436,"")</f>
        <v/>
      </c>
      <c r="I433" s="134" t="str">
        <f>'3-定量盤查'!N437</f>
        <v/>
      </c>
      <c r="J433" s="174"/>
      <c r="K433" s="174"/>
      <c r="L433" s="174"/>
      <c r="M433" s="135">
        <f t="shared" si="112"/>
        <v>0</v>
      </c>
      <c r="N433" s="136">
        <f t="shared" si="113"/>
        <v>0</v>
      </c>
      <c r="O433" s="55" t="str">
        <f>IF('3-定量盤查'!O436&lt;&gt;"",'3-定量盤查'!O436,"")</f>
        <v/>
      </c>
      <c r="P433" s="137" t="str">
        <f>IF(E433&lt;&gt;"",IF(J433&lt;&gt;"",IF('3-定量盤查'!T436&lt;&gt;"",'3-定量盤查'!T436,0),""),"")</f>
        <v/>
      </c>
      <c r="Q433" s="174"/>
      <c r="R433" s="174"/>
      <c r="S433" s="174"/>
      <c r="T433" s="135">
        <f t="shared" si="114"/>
        <v>0</v>
      </c>
      <c r="U433" s="138">
        <f t="shared" si="115"/>
        <v>0</v>
      </c>
      <c r="V433" s="55" t="str">
        <f>IF('3-定量盤查'!U436&lt;&gt;"",'3-定量盤查'!U436,"")</f>
        <v/>
      </c>
      <c r="W433" s="137" t="str">
        <f>IF(E433&lt;&gt;"",IF(J433&lt;&gt;"",IF('3-定量盤查'!Z436&lt;&gt;"",'3-定量盤查'!Z436,0),""),"")</f>
        <v/>
      </c>
      <c r="X433" s="174"/>
      <c r="Y433" s="174"/>
      <c r="Z433" s="174"/>
      <c r="AA433" s="135">
        <f t="shared" si="116"/>
        <v>0</v>
      </c>
      <c r="AB433" s="139">
        <f t="shared" si="117"/>
        <v>0</v>
      </c>
      <c r="AC433" s="138" t="str">
        <f t="shared" si="123"/>
        <v/>
      </c>
      <c r="AD433" s="138" t="str">
        <f t="shared" si="124"/>
        <v/>
      </c>
      <c r="AE433" s="144" t="str">
        <f t="shared" si="121"/>
        <v/>
      </c>
      <c r="AF433" s="144" t="str">
        <f t="shared" si="122"/>
        <v/>
      </c>
      <c r="AG433" s="144" t="str">
        <f t="shared" si="118"/>
        <v/>
      </c>
      <c r="AH433" s="144" t="str">
        <f t="shared" si="119"/>
        <v/>
      </c>
      <c r="AI433" s="144" t="str">
        <f t="shared" si="120"/>
        <v/>
      </c>
    </row>
    <row r="434" spans="2:35" customFormat="1">
      <c r="B434" s="53" t="str">
        <f>IF('2-定性盤查'!A433&lt;&gt;"",'2-定性盤查'!A433,"")</f>
        <v/>
      </c>
      <c r="C434" s="53" t="str">
        <f>IF('2-定性盤查'!C433&lt;&gt;"",'2-定性盤查'!C433,"")</f>
        <v/>
      </c>
      <c r="D434" s="53" t="str">
        <f>IF('2-定性盤查'!D433&lt;&gt;"",'2-定性盤查'!D433,"")</f>
        <v/>
      </c>
      <c r="E434" s="174"/>
      <c r="F434" s="174"/>
      <c r="G434" s="174"/>
      <c r="H434" s="55" t="str">
        <f>IF('3-定量盤查'!I437&lt;&gt;"",'3-定量盤查'!I437,"")</f>
        <v/>
      </c>
      <c r="I434" s="134" t="str">
        <f>'3-定量盤查'!N438</f>
        <v/>
      </c>
      <c r="J434" s="174"/>
      <c r="K434" s="174"/>
      <c r="L434" s="174"/>
      <c r="M434" s="135">
        <f t="shared" si="112"/>
        <v>0</v>
      </c>
      <c r="N434" s="136">
        <f t="shared" si="113"/>
        <v>0</v>
      </c>
      <c r="O434" s="55" t="str">
        <f>IF('3-定量盤查'!O437&lt;&gt;"",'3-定量盤查'!O437,"")</f>
        <v/>
      </c>
      <c r="P434" s="137" t="str">
        <f>IF(E434&lt;&gt;"",IF(J434&lt;&gt;"",IF('3-定量盤查'!T437&lt;&gt;"",'3-定量盤查'!T437,0),""),"")</f>
        <v/>
      </c>
      <c r="Q434" s="174"/>
      <c r="R434" s="174"/>
      <c r="S434" s="174"/>
      <c r="T434" s="135">
        <f t="shared" si="114"/>
        <v>0</v>
      </c>
      <c r="U434" s="138">
        <f t="shared" si="115"/>
        <v>0</v>
      </c>
      <c r="V434" s="55" t="str">
        <f>IF('3-定量盤查'!U437&lt;&gt;"",'3-定量盤查'!U437,"")</f>
        <v/>
      </c>
      <c r="W434" s="137" t="str">
        <f>IF(E434&lt;&gt;"",IF(J434&lt;&gt;"",IF('3-定量盤查'!Z437&lt;&gt;"",'3-定量盤查'!Z437,0),""),"")</f>
        <v/>
      </c>
      <c r="X434" s="174"/>
      <c r="Y434" s="174"/>
      <c r="Z434" s="174"/>
      <c r="AA434" s="135">
        <f t="shared" si="116"/>
        <v>0</v>
      </c>
      <c r="AB434" s="139">
        <f t="shared" si="117"/>
        <v>0</v>
      </c>
      <c r="AC434" s="138" t="str">
        <f t="shared" si="123"/>
        <v/>
      </c>
      <c r="AD434" s="138" t="str">
        <f t="shared" si="124"/>
        <v/>
      </c>
      <c r="AE434" s="144" t="str">
        <f t="shared" si="121"/>
        <v/>
      </c>
      <c r="AF434" s="144" t="str">
        <f t="shared" si="122"/>
        <v/>
      </c>
      <c r="AG434" s="144" t="str">
        <f t="shared" si="118"/>
        <v/>
      </c>
      <c r="AH434" s="144" t="str">
        <f t="shared" si="119"/>
        <v/>
      </c>
      <c r="AI434" s="144" t="str">
        <f t="shared" si="120"/>
        <v/>
      </c>
    </row>
    <row r="435" spans="2:35" customFormat="1">
      <c r="B435" s="53" t="str">
        <f>IF('2-定性盤查'!A434&lt;&gt;"",'2-定性盤查'!A434,"")</f>
        <v/>
      </c>
      <c r="C435" s="53" t="str">
        <f>IF('2-定性盤查'!C434&lt;&gt;"",'2-定性盤查'!C434,"")</f>
        <v/>
      </c>
      <c r="D435" s="53" t="str">
        <f>IF('2-定性盤查'!D434&lt;&gt;"",'2-定性盤查'!D434,"")</f>
        <v/>
      </c>
      <c r="E435" s="174"/>
      <c r="F435" s="174"/>
      <c r="G435" s="174"/>
      <c r="H435" s="55" t="str">
        <f>IF('3-定量盤查'!I438&lt;&gt;"",'3-定量盤查'!I438,"")</f>
        <v/>
      </c>
      <c r="I435" s="134" t="str">
        <f>'3-定量盤查'!N439</f>
        <v/>
      </c>
      <c r="J435" s="174"/>
      <c r="K435" s="174"/>
      <c r="L435" s="174"/>
      <c r="M435" s="135">
        <f t="shared" si="112"/>
        <v>0</v>
      </c>
      <c r="N435" s="136">
        <f t="shared" si="113"/>
        <v>0</v>
      </c>
      <c r="O435" s="55" t="str">
        <f>IF('3-定量盤查'!O438&lt;&gt;"",'3-定量盤查'!O438,"")</f>
        <v/>
      </c>
      <c r="P435" s="137" t="str">
        <f>IF(E435&lt;&gt;"",IF(J435&lt;&gt;"",IF('3-定量盤查'!T438&lt;&gt;"",'3-定量盤查'!T438,0),""),"")</f>
        <v/>
      </c>
      <c r="Q435" s="174"/>
      <c r="R435" s="174"/>
      <c r="S435" s="174"/>
      <c r="T435" s="135">
        <f t="shared" si="114"/>
        <v>0</v>
      </c>
      <c r="U435" s="138">
        <f t="shared" si="115"/>
        <v>0</v>
      </c>
      <c r="V435" s="55" t="str">
        <f>IF('3-定量盤查'!U438&lt;&gt;"",'3-定量盤查'!U438,"")</f>
        <v/>
      </c>
      <c r="W435" s="137" t="str">
        <f>IF(E435&lt;&gt;"",IF(J435&lt;&gt;"",IF('3-定量盤查'!Z438&lt;&gt;"",'3-定量盤查'!Z438,0),""),"")</f>
        <v/>
      </c>
      <c r="X435" s="174"/>
      <c r="Y435" s="174"/>
      <c r="Z435" s="174"/>
      <c r="AA435" s="135">
        <f t="shared" si="116"/>
        <v>0</v>
      </c>
      <c r="AB435" s="139">
        <f t="shared" si="117"/>
        <v>0</v>
      </c>
      <c r="AC435" s="138" t="str">
        <f t="shared" si="123"/>
        <v/>
      </c>
      <c r="AD435" s="138" t="str">
        <f t="shared" si="124"/>
        <v/>
      </c>
      <c r="AE435" s="144" t="str">
        <f t="shared" si="121"/>
        <v/>
      </c>
      <c r="AF435" s="144" t="str">
        <f t="shared" si="122"/>
        <v/>
      </c>
      <c r="AG435" s="144" t="str">
        <f t="shared" si="118"/>
        <v/>
      </c>
      <c r="AH435" s="144" t="str">
        <f t="shared" si="119"/>
        <v/>
      </c>
      <c r="AI435" s="144" t="str">
        <f t="shared" si="120"/>
        <v/>
      </c>
    </row>
    <row r="436" spans="2:35" customFormat="1">
      <c r="B436" s="53" t="str">
        <f>IF('2-定性盤查'!A435&lt;&gt;"",'2-定性盤查'!A435,"")</f>
        <v/>
      </c>
      <c r="C436" s="53" t="str">
        <f>IF('2-定性盤查'!C435&lt;&gt;"",'2-定性盤查'!C435,"")</f>
        <v/>
      </c>
      <c r="D436" s="53" t="str">
        <f>IF('2-定性盤查'!D435&lt;&gt;"",'2-定性盤查'!D435,"")</f>
        <v/>
      </c>
      <c r="E436" s="174"/>
      <c r="F436" s="174"/>
      <c r="G436" s="174"/>
      <c r="H436" s="55" t="str">
        <f>IF('3-定量盤查'!I439&lt;&gt;"",'3-定量盤查'!I439,"")</f>
        <v/>
      </c>
      <c r="I436" s="134" t="str">
        <f>'3-定量盤查'!N440</f>
        <v/>
      </c>
      <c r="J436" s="174"/>
      <c r="K436" s="174"/>
      <c r="L436" s="174"/>
      <c r="M436" s="135">
        <f t="shared" si="112"/>
        <v>0</v>
      </c>
      <c r="N436" s="136">
        <f t="shared" si="113"/>
        <v>0</v>
      </c>
      <c r="O436" s="55" t="str">
        <f>IF('3-定量盤查'!O439&lt;&gt;"",'3-定量盤查'!O439,"")</f>
        <v/>
      </c>
      <c r="P436" s="137" t="str">
        <f>IF(E436&lt;&gt;"",IF(J436&lt;&gt;"",IF('3-定量盤查'!T439&lt;&gt;"",'3-定量盤查'!T439,0),""),"")</f>
        <v/>
      </c>
      <c r="Q436" s="174"/>
      <c r="R436" s="174"/>
      <c r="S436" s="174"/>
      <c r="T436" s="135">
        <f t="shared" si="114"/>
        <v>0</v>
      </c>
      <c r="U436" s="138">
        <f t="shared" si="115"/>
        <v>0</v>
      </c>
      <c r="V436" s="55" t="str">
        <f>IF('3-定量盤查'!U439&lt;&gt;"",'3-定量盤查'!U439,"")</f>
        <v/>
      </c>
      <c r="W436" s="137" t="str">
        <f>IF(E436&lt;&gt;"",IF(J436&lt;&gt;"",IF('3-定量盤查'!Z439&lt;&gt;"",'3-定量盤查'!Z439,0),""),"")</f>
        <v/>
      </c>
      <c r="X436" s="174"/>
      <c r="Y436" s="174"/>
      <c r="Z436" s="174"/>
      <c r="AA436" s="135">
        <f t="shared" si="116"/>
        <v>0</v>
      </c>
      <c r="AB436" s="139">
        <f t="shared" si="117"/>
        <v>0</v>
      </c>
      <c r="AC436" s="138" t="str">
        <f t="shared" si="123"/>
        <v/>
      </c>
      <c r="AD436" s="138" t="str">
        <f t="shared" si="124"/>
        <v/>
      </c>
      <c r="AE436" s="144" t="str">
        <f t="shared" si="121"/>
        <v/>
      </c>
      <c r="AF436" s="144" t="str">
        <f t="shared" si="122"/>
        <v/>
      </c>
      <c r="AG436" s="144" t="str">
        <f t="shared" si="118"/>
        <v/>
      </c>
      <c r="AH436" s="144" t="str">
        <f t="shared" si="119"/>
        <v/>
      </c>
      <c r="AI436" s="144" t="str">
        <f t="shared" si="120"/>
        <v/>
      </c>
    </row>
    <row r="437" spans="2:35" customFormat="1">
      <c r="B437" s="53" t="str">
        <f>IF('2-定性盤查'!A436&lt;&gt;"",'2-定性盤查'!A436,"")</f>
        <v/>
      </c>
      <c r="C437" s="53" t="str">
        <f>IF('2-定性盤查'!C436&lt;&gt;"",'2-定性盤查'!C436,"")</f>
        <v/>
      </c>
      <c r="D437" s="53" t="str">
        <f>IF('2-定性盤查'!D436&lt;&gt;"",'2-定性盤查'!D436,"")</f>
        <v/>
      </c>
      <c r="E437" s="174"/>
      <c r="F437" s="174"/>
      <c r="G437" s="174"/>
      <c r="H437" s="55" t="str">
        <f>IF('3-定量盤查'!I440&lt;&gt;"",'3-定量盤查'!I440,"")</f>
        <v/>
      </c>
      <c r="I437" s="134" t="str">
        <f>'3-定量盤查'!N441</f>
        <v/>
      </c>
      <c r="J437" s="174"/>
      <c r="K437" s="174"/>
      <c r="L437" s="174"/>
      <c r="M437" s="135">
        <f t="shared" si="112"/>
        <v>0</v>
      </c>
      <c r="N437" s="136">
        <f t="shared" si="113"/>
        <v>0</v>
      </c>
      <c r="O437" s="55" t="str">
        <f>IF('3-定量盤查'!O440&lt;&gt;"",'3-定量盤查'!O440,"")</f>
        <v/>
      </c>
      <c r="P437" s="137" t="str">
        <f>IF(E437&lt;&gt;"",IF(J437&lt;&gt;"",IF('3-定量盤查'!T440&lt;&gt;"",'3-定量盤查'!T440,0),""),"")</f>
        <v/>
      </c>
      <c r="Q437" s="174"/>
      <c r="R437" s="174"/>
      <c r="S437" s="174"/>
      <c r="T437" s="135">
        <f t="shared" si="114"/>
        <v>0</v>
      </c>
      <c r="U437" s="138">
        <f t="shared" si="115"/>
        <v>0</v>
      </c>
      <c r="V437" s="55" t="str">
        <f>IF('3-定量盤查'!U440&lt;&gt;"",'3-定量盤查'!U440,"")</f>
        <v/>
      </c>
      <c r="W437" s="137" t="str">
        <f>IF(E437&lt;&gt;"",IF(J437&lt;&gt;"",IF('3-定量盤查'!Z440&lt;&gt;"",'3-定量盤查'!Z440,0),""),"")</f>
        <v/>
      </c>
      <c r="X437" s="174"/>
      <c r="Y437" s="174"/>
      <c r="Z437" s="174"/>
      <c r="AA437" s="135">
        <f t="shared" si="116"/>
        <v>0</v>
      </c>
      <c r="AB437" s="139">
        <f t="shared" si="117"/>
        <v>0</v>
      </c>
      <c r="AC437" s="138" t="str">
        <f t="shared" si="123"/>
        <v/>
      </c>
      <c r="AD437" s="138" t="str">
        <f t="shared" si="124"/>
        <v/>
      </c>
      <c r="AE437" s="144" t="str">
        <f t="shared" si="121"/>
        <v/>
      </c>
      <c r="AF437" s="144" t="str">
        <f t="shared" si="122"/>
        <v/>
      </c>
      <c r="AG437" s="144" t="str">
        <f t="shared" si="118"/>
        <v/>
      </c>
      <c r="AH437" s="144" t="str">
        <f t="shared" si="119"/>
        <v/>
      </c>
      <c r="AI437" s="144" t="str">
        <f t="shared" si="120"/>
        <v/>
      </c>
    </row>
    <row r="438" spans="2:35" customFormat="1">
      <c r="B438" s="53" t="str">
        <f>IF('2-定性盤查'!A437&lt;&gt;"",'2-定性盤查'!A437,"")</f>
        <v/>
      </c>
      <c r="C438" s="53" t="str">
        <f>IF('2-定性盤查'!C437&lt;&gt;"",'2-定性盤查'!C437,"")</f>
        <v/>
      </c>
      <c r="D438" s="53" t="str">
        <f>IF('2-定性盤查'!D437&lt;&gt;"",'2-定性盤查'!D437,"")</f>
        <v/>
      </c>
      <c r="E438" s="174"/>
      <c r="F438" s="174"/>
      <c r="G438" s="174"/>
      <c r="H438" s="55" t="str">
        <f>IF('3-定量盤查'!I441&lt;&gt;"",'3-定量盤查'!I441,"")</f>
        <v/>
      </c>
      <c r="I438" s="134" t="str">
        <f>'3-定量盤查'!N442</f>
        <v/>
      </c>
      <c r="J438" s="174"/>
      <c r="K438" s="174"/>
      <c r="L438" s="174"/>
      <c r="M438" s="135">
        <f t="shared" si="112"/>
        <v>0</v>
      </c>
      <c r="N438" s="136">
        <f t="shared" si="113"/>
        <v>0</v>
      </c>
      <c r="O438" s="55" t="str">
        <f>IF('3-定量盤查'!O441&lt;&gt;"",'3-定量盤查'!O441,"")</f>
        <v/>
      </c>
      <c r="P438" s="137" t="str">
        <f>IF(E438&lt;&gt;"",IF(J438&lt;&gt;"",IF('3-定量盤查'!T441&lt;&gt;"",'3-定量盤查'!T441,0),""),"")</f>
        <v/>
      </c>
      <c r="Q438" s="174"/>
      <c r="R438" s="174"/>
      <c r="S438" s="174"/>
      <c r="T438" s="135">
        <f t="shared" si="114"/>
        <v>0</v>
      </c>
      <c r="U438" s="138">
        <f t="shared" si="115"/>
        <v>0</v>
      </c>
      <c r="V438" s="55" t="str">
        <f>IF('3-定量盤查'!U441&lt;&gt;"",'3-定量盤查'!U441,"")</f>
        <v/>
      </c>
      <c r="W438" s="137" t="str">
        <f>IF(E438&lt;&gt;"",IF(J438&lt;&gt;"",IF('3-定量盤查'!Z441&lt;&gt;"",'3-定量盤查'!Z441,0),""),"")</f>
        <v/>
      </c>
      <c r="X438" s="174"/>
      <c r="Y438" s="174"/>
      <c r="Z438" s="174"/>
      <c r="AA438" s="135">
        <f t="shared" si="116"/>
        <v>0</v>
      </c>
      <c r="AB438" s="139">
        <f t="shared" si="117"/>
        <v>0</v>
      </c>
      <c r="AC438" s="138" t="str">
        <f t="shared" si="123"/>
        <v/>
      </c>
      <c r="AD438" s="138" t="str">
        <f t="shared" si="124"/>
        <v/>
      </c>
      <c r="AE438" s="144" t="str">
        <f t="shared" si="121"/>
        <v/>
      </c>
      <c r="AF438" s="144" t="str">
        <f t="shared" si="122"/>
        <v/>
      </c>
      <c r="AG438" s="144" t="str">
        <f t="shared" si="118"/>
        <v/>
      </c>
      <c r="AH438" s="144" t="str">
        <f t="shared" si="119"/>
        <v/>
      </c>
      <c r="AI438" s="144" t="str">
        <f t="shared" si="120"/>
        <v/>
      </c>
    </row>
    <row r="439" spans="2:35" customFormat="1">
      <c r="B439" s="53" t="str">
        <f>IF('2-定性盤查'!A438&lt;&gt;"",'2-定性盤查'!A438,"")</f>
        <v/>
      </c>
      <c r="C439" s="53" t="str">
        <f>IF('2-定性盤查'!C438&lt;&gt;"",'2-定性盤查'!C438,"")</f>
        <v/>
      </c>
      <c r="D439" s="53" t="str">
        <f>IF('2-定性盤查'!D438&lt;&gt;"",'2-定性盤查'!D438,"")</f>
        <v/>
      </c>
      <c r="E439" s="174"/>
      <c r="F439" s="174"/>
      <c r="G439" s="174"/>
      <c r="H439" s="55" t="str">
        <f>IF('3-定量盤查'!I442&lt;&gt;"",'3-定量盤查'!I442,"")</f>
        <v/>
      </c>
      <c r="I439" s="134" t="str">
        <f>'3-定量盤查'!N443</f>
        <v/>
      </c>
      <c r="J439" s="174"/>
      <c r="K439" s="174"/>
      <c r="L439" s="174"/>
      <c r="M439" s="135">
        <f t="shared" si="112"/>
        <v>0</v>
      </c>
      <c r="N439" s="136">
        <f t="shared" si="113"/>
        <v>0</v>
      </c>
      <c r="O439" s="55" t="str">
        <f>IF('3-定量盤查'!O442&lt;&gt;"",'3-定量盤查'!O442,"")</f>
        <v/>
      </c>
      <c r="P439" s="137" t="str">
        <f>IF(E439&lt;&gt;"",IF(J439&lt;&gt;"",IF('3-定量盤查'!T442&lt;&gt;"",'3-定量盤查'!T442,0),""),"")</f>
        <v/>
      </c>
      <c r="Q439" s="174"/>
      <c r="R439" s="174"/>
      <c r="S439" s="174"/>
      <c r="T439" s="135">
        <f t="shared" si="114"/>
        <v>0</v>
      </c>
      <c r="U439" s="138">
        <f t="shared" si="115"/>
        <v>0</v>
      </c>
      <c r="V439" s="55" t="str">
        <f>IF('3-定量盤查'!U442&lt;&gt;"",'3-定量盤查'!U442,"")</f>
        <v/>
      </c>
      <c r="W439" s="137" t="str">
        <f>IF(E439&lt;&gt;"",IF(J439&lt;&gt;"",IF('3-定量盤查'!Z442&lt;&gt;"",'3-定量盤查'!Z442,0),""),"")</f>
        <v/>
      </c>
      <c r="X439" s="174"/>
      <c r="Y439" s="174"/>
      <c r="Z439" s="174"/>
      <c r="AA439" s="135">
        <f t="shared" si="116"/>
        <v>0</v>
      </c>
      <c r="AB439" s="139">
        <f t="shared" si="117"/>
        <v>0</v>
      </c>
      <c r="AC439" s="138" t="str">
        <f t="shared" si="123"/>
        <v/>
      </c>
      <c r="AD439" s="138" t="str">
        <f t="shared" si="124"/>
        <v/>
      </c>
      <c r="AE439" s="144" t="str">
        <f t="shared" si="121"/>
        <v/>
      </c>
      <c r="AF439" s="144" t="str">
        <f t="shared" si="122"/>
        <v/>
      </c>
      <c r="AG439" s="144" t="str">
        <f t="shared" si="118"/>
        <v/>
      </c>
      <c r="AH439" s="144" t="str">
        <f t="shared" si="119"/>
        <v/>
      </c>
      <c r="AI439" s="144" t="str">
        <f t="shared" si="120"/>
        <v/>
      </c>
    </row>
    <row r="440" spans="2:35" customFormat="1">
      <c r="B440" s="53" t="str">
        <f>IF('2-定性盤查'!A439&lt;&gt;"",'2-定性盤查'!A439,"")</f>
        <v/>
      </c>
      <c r="C440" s="53" t="str">
        <f>IF('2-定性盤查'!C439&lt;&gt;"",'2-定性盤查'!C439,"")</f>
        <v/>
      </c>
      <c r="D440" s="53" t="str">
        <f>IF('2-定性盤查'!D439&lt;&gt;"",'2-定性盤查'!D439,"")</f>
        <v/>
      </c>
      <c r="E440" s="174"/>
      <c r="F440" s="174"/>
      <c r="G440" s="174"/>
      <c r="H440" s="55" t="str">
        <f>IF('3-定量盤查'!I443&lt;&gt;"",'3-定量盤查'!I443,"")</f>
        <v/>
      </c>
      <c r="I440" s="134" t="str">
        <f>'3-定量盤查'!N444</f>
        <v/>
      </c>
      <c r="J440" s="174"/>
      <c r="K440" s="174"/>
      <c r="L440" s="174"/>
      <c r="M440" s="135">
        <f t="shared" si="112"/>
        <v>0</v>
      </c>
      <c r="N440" s="136">
        <f t="shared" si="113"/>
        <v>0</v>
      </c>
      <c r="O440" s="55" t="str">
        <f>IF('3-定量盤查'!O443&lt;&gt;"",'3-定量盤查'!O443,"")</f>
        <v/>
      </c>
      <c r="P440" s="137" t="str">
        <f>IF(E440&lt;&gt;"",IF(J440&lt;&gt;"",IF('3-定量盤查'!T443&lt;&gt;"",'3-定量盤查'!T443,0),""),"")</f>
        <v/>
      </c>
      <c r="Q440" s="174"/>
      <c r="R440" s="174"/>
      <c r="S440" s="174"/>
      <c r="T440" s="135">
        <f t="shared" si="114"/>
        <v>0</v>
      </c>
      <c r="U440" s="138">
        <f t="shared" si="115"/>
        <v>0</v>
      </c>
      <c r="V440" s="55" t="str">
        <f>IF('3-定量盤查'!U443&lt;&gt;"",'3-定量盤查'!U443,"")</f>
        <v/>
      </c>
      <c r="W440" s="137" t="str">
        <f>IF(E440&lt;&gt;"",IF(J440&lt;&gt;"",IF('3-定量盤查'!Z443&lt;&gt;"",'3-定量盤查'!Z443,0),""),"")</f>
        <v/>
      </c>
      <c r="X440" s="174"/>
      <c r="Y440" s="174"/>
      <c r="Z440" s="174"/>
      <c r="AA440" s="135">
        <f t="shared" si="116"/>
        <v>0</v>
      </c>
      <c r="AB440" s="139">
        <f t="shared" si="117"/>
        <v>0</v>
      </c>
      <c r="AC440" s="138" t="str">
        <f t="shared" si="123"/>
        <v/>
      </c>
      <c r="AD440" s="138" t="str">
        <f t="shared" si="124"/>
        <v/>
      </c>
      <c r="AE440" s="144" t="str">
        <f t="shared" si="121"/>
        <v/>
      </c>
      <c r="AF440" s="144" t="str">
        <f t="shared" si="122"/>
        <v/>
      </c>
      <c r="AG440" s="144" t="str">
        <f t="shared" si="118"/>
        <v/>
      </c>
      <c r="AH440" s="144" t="str">
        <f t="shared" si="119"/>
        <v/>
      </c>
      <c r="AI440" s="144" t="str">
        <f t="shared" si="120"/>
        <v/>
      </c>
    </row>
    <row r="441" spans="2:35" customFormat="1">
      <c r="B441" s="53" t="str">
        <f>IF('2-定性盤查'!A440&lt;&gt;"",'2-定性盤查'!A440,"")</f>
        <v/>
      </c>
      <c r="C441" s="53" t="str">
        <f>IF('2-定性盤查'!C440&lt;&gt;"",'2-定性盤查'!C440,"")</f>
        <v/>
      </c>
      <c r="D441" s="53" t="str">
        <f>IF('2-定性盤查'!D440&lt;&gt;"",'2-定性盤查'!D440,"")</f>
        <v/>
      </c>
      <c r="E441" s="174"/>
      <c r="F441" s="174"/>
      <c r="G441" s="174"/>
      <c r="H441" s="55" t="str">
        <f>IF('3-定量盤查'!I444&lt;&gt;"",'3-定量盤查'!I444,"")</f>
        <v/>
      </c>
      <c r="I441" s="134" t="str">
        <f>'3-定量盤查'!N445</f>
        <v/>
      </c>
      <c r="J441" s="174"/>
      <c r="K441" s="174"/>
      <c r="L441" s="174"/>
      <c r="M441" s="135">
        <f t="shared" ref="M441:M504" si="125">ROUND(IF($E441="",IF(J441="",0,0),IF(I441="",0,($E441^2+J441^2)^0.5)),5)</f>
        <v>0</v>
      </c>
      <c r="N441" s="136">
        <f t="shared" ref="N441:N504" si="126">ROUND(IF($F441="",IF(K441="",0,0),IF(K441="",0,($F441^2+K441^2)^0.5)),5)</f>
        <v>0</v>
      </c>
      <c r="O441" s="55" t="str">
        <f>IF('3-定量盤查'!O444&lt;&gt;"",'3-定量盤查'!O444,"")</f>
        <v/>
      </c>
      <c r="P441" s="137" t="str">
        <f>IF(E441&lt;&gt;"",IF(J441&lt;&gt;"",IF('3-定量盤查'!T444&lt;&gt;"",'3-定量盤查'!T444,0),""),"")</f>
        <v/>
      </c>
      <c r="Q441" s="174"/>
      <c r="R441" s="174"/>
      <c r="S441" s="174"/>
      <c r="T441" s="135">
        <f t="shared" ref="T441:T504" si="127">ROUND(IF($E441="",IF(Q441="",0,0),IF(Q441="",0,($E441^2+Q441^2)^0.5)),5)</f>
        <v>0</v>
      </c>
      <c r="U441" s="138">
        <f t="shared" ref="U441:U504" si="128">ROUND(IF($F441="",IF(R441="",0,0),IF(R441="",0,($F441^2+R441^2)^0.5)),5)</f>
        <v>0</v>
      </c>
      <c r="V441" s="55" t="str">
        <f>IF('3-定量盤查'!U444&lt;&gt;"",'3-定量盤查'!U444,"")</f>
        <v/>
      </c>
      <c r="W441" s="137" t="str">
        <f>IF(E441&lt;&gt;"",IF(J441&lt;&gt;"",IF('3-定量盤查'!Z444&lt;&gt;"",'3-定量盤查'!Z444,0),""),"")</f>
        <v/>
      </c>
      <c r="X441" s="174"/>
      <c r="Y441" s="174"/>
      <c r="Z441" s="174"/>
      <c r="AA441" s="135">
        <f t="shared" ref="AA441:AA504" si="129">ROUND(IF($E441="",IF(X441="",0,0),IF(X441="",0,($E441^2+X441^2)^0.5)),5)</f>
        <v>0</v>
      </c>
      <c r="AB441" s="139">
        <f t="shared" ref="AB441:AB504" si="130">ROUND(IF($F441="",IF(Y441="",0,0),IF(Y441="",0,($F441^2+Y441^2)^0.5)),5)</f>
        <v>0</v>
      </c>
      <c r="AC441" s="138" t="str">
        <f t="shared" si="123"/>
        <v/>
      </c>
      <c r="AD441" s="138" t="str">
        <f t="shared" si="124"/>
        <v/>
      </c>
      <c r="AE441" s="144" t="str">
        <f t="shared" si="121"/>
        <v/>
      </c>
      <c r="AF441" s="144" t="str">
        <f t="shared" si="122"/>
        <v/>
      </c>
      <c r="AG441" s="144" t="str">
        <f t="shared" si="118"/>
        <v/>
      </c>
      <c r="AH441" s="144" t="str">
        <f t="shared" si="119"/>
        <v/>
      </c>
      <c r="AI441" s="144" t="str">
        <f t="shared" si="120"/>
        <v/>
      </c>
    </row>
    <row r="442" spans="2:35" customFormat="1">
      <c r="B442" s="53" t="str">
        <f>IF('2-定性盤查'!A441&lt;&gt;"",'2-定性盤查'!A441,"")</f>
        <v/>
      </c>
      <c r="C442" s="53" t="str">
        <f>IF('2-定性盤查'!C441&lt;&gt;"",'2-定性盤查'!C441,"")</f>
        <v/>
      </c>
      <c r="D442" s="53" t="str">
        <f>IF('2-定性盤查'!D441&lt;&gt;"",'2-定性盤查'!D441,"")</f>
        <v/>
      </c>
      <c r="E442" s="174"/>
      <c r="F442" s="174"/>
      <c r="G442" s="174"/>
      <c r="H442" s="55" t="str">
        <f>IF('3-定量盤查'!I445&lt;&gt;"",'3-定量盤查'!I445,"")</f>
        <v/>
      </c>
      <c r="I442" s="134" t="str">
        <f>'3-定量盤查'!N446</f>
        <v/>
      </c>
      <c r="J442" s="174"/>
      <c r="K442" s="174"/>
      <c r="L442" s="174"/>
      <c r="M442" s="135">
        <f t="shared" si="125"/>
        <v>0</v>
      </c>
      <c r="N442" s="136">
        <f t="shared" si="126"/>
        <v>0</v>
      </c>
      <c r="O442" s="55" t="str">
        <f>IF('3-定量盤查'!O445&lt;&gt;"",'3-定量盤查'!O445,"")</f>
        <v/>
      </c>
      <c r="P442" s="137" t="str">
        <f>IF(E442&lt;&gt;"",IF(J442&lt;&gt;"",IF('3-定量盤查'!T445&lt;&gt;"",'3-定量盤查'!T445,0),""),"")</f>
        <v/>
      </c>
      <c r="Q442" s="174"/>
      <c r="R442" s="174"/>
      <c r="S442" s="174"/>
      <c r="T442" s="135">
        <f t="shared" si="127"/>
        <v>0</v>
      </c>
      <c r="U442" s="138">
        <f t="shared" si="128"/>
        <v>0</v>
      </c>
      <c r="V442" s="55" t="str">
        <f>IF('3-定量盤查'!U445&lt;&gt;"",'3-定量盤查'!U445,"")</f>
        <v/>
      </c>
      <c r="W442" s="137" t="str">
        <f>IF(E442&lt;&gt;"",IF(J442&lt;&gt;"",IF('3-定量盤查'!Z445&lt;&gt;"",'3-定量盤查'!Z445,0),""),"")</f>
        <v/>
      </c>
      <c r="X442" s="174"/>
      <c r="Y442" s="174"/>
      <c r="Z442" s="174"/>
      <c r="AA442" s="135">
        <f t="shared" si="129"/>
        <v>0</v>
      </c>
      <c r="AB442" s="139">
        <f t="shared" si="130"/>
        <v>0</v>
      </c>
      <c r="AC442" s="138" t="str">
        <f t="shared" si="123"/>
        <v/>
      </c>
      <c r="AD442" s="138" t="str">
        <f t="shared" si="124"/>
        <v/>
      </c>
      <c r="AE442" s="144" t="str">
        <f t="shared" si="121"/>
        <v/>
      </c>
      <c r="AF442" s="144" t="str">
        <f t="shared" si="122"/>
        <v/>
      </c>
      <c r="AG442" s="144" t="str">
        <f t="shared" si="118"/>
        <v/>
      </c>
      <c r="AH442" s="144" t="str">
        <f t="shared" si="119"/>
        <v/>
      </c>
      <c r="AI442" s="144" t="str">
        <f t="shared" si="120"/>
        <v/>
      </c>
    </row>
    <row r="443" spans="2:35" customFormat="1">
      <c r="B443" s="53" t="str">
        <f>IF('2-定性盤查'!A442&lt;&gt;"",'2-定性盤查'!A442,"")</f>
        <v/>
      </c>
      <c r="C443" s="53" t="str">
        <f>IF('2-定性盤查'!C442&lt;&gt;"",'2-定性盤查'!C442,"")</f>
        <v/>
      </c>
      <c r="D443" s="53" t="str">
        <f>IF('2-定性盤查'!D442&lt;&gt;"",'2-定性盤查'!D442,"")</f>
        <v/>
      </c>
      <c r="E443" s="174"/>
      <c r="F443" s="174"/>
      <c r="G443" s="174"/>
      <c r="H443" s="55" t="str">
        <f>IF('3-定量盤查'!I446&lt;&gt;"",'3-定量盤查'!I446,"")</f>
        <v/>
      </c>
      <c r="I443" s="134" t="str">
        <f>'3-定量盤查'!N447</f>
        <v/>
      </c>
      <c r="J443" s="174"/>
      <c r="K443" s="174"/>
      <c r="L443" s="174"/>
      <c r="M443" s="135">
        <f t="shared" si="125"/>
        <v>0</v>
      </c>
      <c r="N443" s="136">
        <f t="shared" si="126"/>
        <v>0</v>
      </c>
      <c r="O443" s="55" t="str">
        <f>IF('3-定量盤查'!O446&lt;&gt;"",'3-定量盤查'!O446,"")</f>
        <v/>
      </c>
      <c r="P443" s="137" t="str">
        <f>IF(E443&lt;&gt;"",IF(J443&lt;&gt;"",IF('3-定量盤查'!T446&lt;&gt;"",'3-定量盤查'!T446,0),""),"")</f>
        <v/>
      </c>
      <c r="Q443" s="174"/>
      <c r="R443" s="174"/>
      <c r="S443" s="174"/>
      <c r="T443" s="135">
        <f t="shared" si="127"/>
        <v>0</v>
      </c>
      <c r="U443" s="138">
        <f t="shared" si="128"/>
        <v>0</v>
      </c>
      <c r="V443" s="55" t="str">
        <f>IF('3-定量盤查'!U446&lt;&gt;"",'3-定量盤查'!U446,"")</f>
        <v/>
      </c>
      <c r="W443" s="137" t="str">
        <f>IF(E443&lt;&gt;"",IF(J443&lt;&gt;"",IF('3-定量盤查'!Z446&lt;&gt;"",'3-定量盤查'!Z446,0),""),"")</f>
        <v/>
      </c>
      <c r="X443" s="174"/>
      <c r="Y443" s="174"/>
      <c r="Z443" s="174"/>
      <c r="AA443" s="135">
        <f t="shared" si="129"/>
        <v>0</v>
      </c>
      <c r="AB443" s="139">
        <f t="shared" si="130"/>
        <v>0</v>
      </c>
      <c r="AC443" s="138" t="str">
        <f t="shared" si="123"/>
        <v/>
      </c>
      <c r="AD443" s="138" t="str">
        <f t="shared" si="124"/>
        <v/>
      </c>
      <c r="AE443" s="144" t="str">
        <f t="shared" si="121"/>
        <v/>
      </c>
      <c r="AF443" s="144" t="str">
        <f t="shared" si="122"/>
        <v/>
      </c>
      <c r="AG443" s="144" t="str">
        <f t="shared" si="118"/>
        <v/>
      </c>
      <c r="AH443" s="144" t="str">
        <f t="shared" si="119"/>
        <v/>
      </c>
      <c r="AI443" s="144" t="str">
        <f t="shared" si="120"/>
        <v/>
      </c>
    </row>
    <row r="444" spans="2:35" customFormat="1">
      <c r="B444" s="53" t="str">
        <f>IF('2-定性盤查'!A443&lt;&gt;"",'2-定性盤查'!A443,"")</f>
        <v/>
      </c>
      <c r="C444" s="53" t="str">
        <f>IF('2-定性盤查'!C443&lt;&gt;"",'2-定性盤查'!C443,"")</f>
        <v/>
      </c>
      <c r="D444" s="53" t="str">
        <f>IF('2-定性盤查'!D443&lt;&gt;"",'2-定性盤查'!D443,"")</f>
        <v/>
      </c>
      <c r="E444" s="174"/>
      <c r="F444" s="174"/>
      <c r="G444" s="174"/>
      <c r="H444" s="55" t="str">
        <f>IF('3-定量盤查'!I447&lt;&gt;"",'3-定量盤查'!I447,"")</f>
        <v/>
      </c>
      <c r="I444" s="134" t="str">
        <f>'3-定量盤查'!N448</f>
        <v/>
      </c>
      <c r="J444" s="174"/>
      <c r="K444" s="174"/>
      <c r="L444" s="174"/>
      <c r="M444" s="135">
        <f t="shared" si="125"/>
        <v>0</v>
      </c>
      <c r="N444" s="136">
        <f t="shared" si="126"/>
        <v>0</v>
      </c>
      <c r="O444" s="55" t="str">
        <f>IF('3-定量盤查'!O447&lt;&gt;"",'3-定量盤查'!O447,"")</f>
        <v/>
      </c>
      <c r="P444" s="137" t="str">
        <f>IF(E444&lt;&gt;"",IF(J444&lt;&gt;"",IF('3-定量盤查'!T447&lt;&gt;"",'3-定量盤查'!T447,0),""),"")</f>
        <v/>
      </c>
      <c r="Q444" s="174"/>
      <c r="R444" s="174"/>
      <c r="S444" s="174"/>
      <c r="T444" s="135">
        <f t="shared" si="127"/>
        <v>0</v>
      </c>
      <c r="U444" s="138">
        <f t="shared" si="128"/>
        <v>0</v>
      </c>
      <c r="V444" s="55" t="str">
        <f>IF('3-定量盤查'!U447&lt;&gt;"",'3-定量盤查'!U447,"")</f>
        <v/>
      </c>
      <c r="W444" s="137" t="str">
        <f>IF(E444&lt;&gt;"",IF(J444&lt;&gt;"",IF('3-定量盤查'!Z447&lt;&gt;"",'3-定量盤查'!Z447,0),""),"")</f>
        <v/>
      </c>
      <c r="X444" s="174"/>
      <c r="Y444" s="174"/>
      <c r="Z444" s="174"/>
      <c r="AA444" s="135">
        <f t="shared" si="129"/>
        <v>0</v>
      </c>
      <c r="AB444" s="139">
        <f t="shared" si="130"/>
        <v>0</v>
      </c>
      <c r="AC444" s="138" t="str">
        <f t="shared" si="123"/>
        <v/>
      </c>
      <c r="AD444" s="138" t="str">
        <f t="shared" si="124"/>
        <v/>
      </c>
      <c r="AE444" s="144" t="str">
        <f t="shared" si="121"/>
        <v/>
      </c>
      <c r="AF444" s="144" t="str">
        <f t="shared" si="122"/>
        <v/>
      </c>
      <c r="AG444" s="144" t="str">
        <f t="shared" si="118"/>
        <v/>
      </c>
      <c r="AH444" s="144" t="str">
        <f t="shared" si="119"/>
        <v/>
      </c>
      <c r="AI444" s="144" t="str">
        <f t="shared" si="120"/>
        <v/>
      </c>
    </row>
    <row r="445" spans="2:35" customFormat="1">
      <c r="B445" s="53" t="str">
        <f>IF('2-定性盤查'!A444&lt;&gt;"",'2-定性盤查'!A444,"")</f>
        <v/>
      </c>
      <c r="C445" s="53" t="str">
        <f>IF('2-定性盤查'!C444&lt;&gt;"",'2-定性盤查'!C444,"")</f>
        <v/>
      </c>
      <c r="D445" s="53" t="str">
        <f>IF('2-定性盤查'!D444&lt;&gt;"",'2-定性盤查'!D444,"")</f>
        <v/>
      </c>
      <c r="E445" s="174"/>
      <c r="F445" s="174"/>
      <c r="G445" s="174"/>
      <c r="H445" s="55" t="str">
        <f>IF('3-定量盤查'!I448&lt;&gt;"",'3-定量盤查'!I448,"")</f>
        <v/>
      </c>
      <c r="I445" s="134" t="str">
        <f>'3-定量盤查'!N449</f>
        <v/>
      </c>
      <c r="J445" s="174"/>
      <c r="K445" s="174"/>
      <c r="L445" s="174"/>
      <c r="M445" s="135">
        <f t="shared" si="125"/>
        <v>0</v>
      </c>
      <c r="N445" s="136">
        <f t="shared" si="126"/>
        <v>0</v>
      </c>
      <c r="O445" s="55" t="str">
        <f>IF('3-定量盤查'!O448&lt;&gt;"",'3-定量盤查'!O448,"")</f>
        <v/>
      </c>
      <c r="P445" s="137" t="str">
        <f>IF(E445&lt;&gt;"",IF(J445&lt;&gt;"",IF('3-定量盤查'!T448&lt;&gt;"",'3-定量盤查'!T448,0),""),"")</f>
        <v/>
      </c>
      <c r="Q445" s="174"/>
      <c r="R445" s="174"/>
      <c r="S445" s="174"/>
      <c r="T445" s="135">
        <f t="shared" si="127"/>
        <v>0</v>
      </c>
      <c r="U445" s="138">
        <f t="shared" si="128"/>
        <v>0</v>
      </c>
      <c r="V445" s="55" t="str">
        <f>IF('3-定量盤查'!U448&lt;&gt;"",'3-定量盤查'!U448,"")</f>
        <v/>
      </c>
      <c r="W445" s="137" t="str">
        <f>IF(E445&lt;&gt;"",IF(J445&lt;&gt;"",IF('3-定量盤查'!Z448&lt;&gt;"",'3-定量盤查'!Z448,0),""),"")</f>
        <v/>
      </c>
      <c r="X445" s="174"/>
      <c r="Y445" s="174"/>
      <c r="Z445" s="174"/>
      <c r="AA445" s="135">
        <f t="shared" si="129"/>
        <v>0</v>
      </c>
      <c r="AB445" s="139">
        <f t="shared" si="130"/>
        <v>0</v>
      </c>
      <c r="AC445" s="138" t="str">
        <f t="shared" si="123"/>
        <v/>
      </c>
      <c r="AD445" s="138" t="str">
        <f t="shared" si="124"/>
        <v/>
      </c>
      <c r="AE445" s="144" t="str">
        <f t="shared" si="121"/>
        <v/>
      </c>
      <c r="AF445" s="144" t="str">
        <f t="shared" si="122"/>
        <v/>
      </c>
      <c r="AG445" s="144" t="str">
        <f t="shared" si="118"/>
        <v/>
      </c>
      <c r="AH445" s="144" t="str">
        <f t="shared" si="119"/>
        <v/>
      </c>
      <c r="AI445" s="144" t="str">
        <f t="shared" si="120"/>
        <v/>
      </c>
    </row>
    <row r="446" spans="2:35" customFormat="1">
      <c r="B446" s="53" t="str">
        <f>IF('2-定性盤查'!A445&lt;&gt;"",'2-定性盤查'!A445,"")</f>
        <v/>
      </c>
      <c r="C446" s="53" t="str">
        <f>IF('2-定性盤查'!C445&lt;&gt;"",'2-定性盤查'!C445,"")</f>
        <v/>
      </c>
      <c r="D446" s="53" t="str">
        <f>IF('2-定性盤查'!D445&lt;&gt;"",'2-定性盤查'!D445,"")</f>
        <v/>
      </c>
      <c r="E446" s="174"/>
      <c r="F446" s="174"/>
      <c r="G446" s="174"/>
      <c r="H446" s="55" t="str">
        <f>IF('3-定量盤查'!I449&lt;&gt;"",'3-定量盤查'!I449,"")</f>
        <v/>
      </c>
      <c r="I446" s="134" t="str">
        <f>'3-定量盤查'!N450</f>
        <v/>
      </c>
      <c r="J446" s="174"/>
      <c r="K446" s="174"/>
      <c r="L446" s="174"/>
      <c r="M446" s="135">
        <f t="shared" si="125"/>
        <v>0</v>
      </c>
      <c r="N446" s="136">
        <f t="shared" si="126"/>
        <v>0</v>
      </c>
      <c r="O446" s="55" t="str">
        <f>IF('3-定量盤查'!O449&lt;&gt;"",'3-定量盤查'!O449,"")</f>
        <v/>
      </c>
      <c r="P446" s="137" t="str">
        <f>IF(E446&lt;&gt;"",IF(J446&lt;&gt;"",IF('3-定量盤查'!T449&lt;&gt;"",'3-定量盤查'!T449,0),""),"")</f>
        <v/>
      </c>
      <c r="Q446" s="174"/>
      <c r="R446" s="174"/>
      <c r="S446" s="174"/>
      <c r="T446" s="135">
        <f t="shared" si="127"/>
        <v>0</v>
      </c>
      <c r="U446" s="138">
        <f t="shared" si="128"/>
        <v>0</v>
      </c>
      <c r="V446" s="55" t="str">
        <f>IF('3-定量盤查'!U449&lt;&gt;"",'3-定量盤查'!U449,"")</f>
        <v/>
      </c>
      <c r="W446" s="137" t="str">
        <f>IF(E446&lt;&gt;"",IF(J446&lt;&gt;"",IF('3-定量盤查'!Z449&lt;&gt;"",'3-定量盤查'!Z449,0),""),"")</f>
        <v/>
      </c>
      <c r="X446" s="174"/>
      <c r="Y446" s="174"/>
      <c r="Z446" s="174"/>
      <c r="AA446" s="135">
        <f t="shared" si="129"/>
        <v>0</v>
      </c>
      <c r="AB446" s="139">
        <f t="shared" si="130"/>
        <v>0</v>
      </c>
      <c r="AC446" s="138" t="str">
        <f t="shared" si="123"/>
        <v/>
      </c>
      <c r="AD446" s="138" t="str">
        <f t="shared" si="124"/>
        <v/>
      </c>
      <c r="AE446" s="144" t="str">
        <f t="shared" si="121"/>
        <v/>
      </c>
      <c r="AF446" s="144" t="str">
        <f t="shared" si="122"/>
        <v/>
      </c>
      <c r="AG446" s="144" t="str">
        <f t="shared" si="118"/>
        <v/>
      </c>
      <c r="AH446" s="144" t="str">
        <f t="shared" si="119"/>
        <v/>
      </c>
      <c r="AI446" s="144" t="str">
        <f t="shared" si="120"/>
        <v/>
      </c>
    </row>
    <row r="447" spans="2:35" customFormat="1">
      <c r="B447" s="53" t="str">
        <f>IF('2-定性盤查'!A446&lt;&gt;"",'2-定性盤查'!A446,"")</f>
        <v/>
      </c>
      <c r="C447" s="53" t="str">
        <f>IF('2-定性盤查'!C446&lt;&gt;"",'2-定性盤查'!C446,"")</f>
        <v/>
      </c>
      <c r="D447" s="53" t="str">
        <f>IF('2-定性盤查'!D446&lt;&gt;"",'2-定性盤查'!D446,"")</f>
        <v/>
      </c>
      <c r="E447" s="174"/>
      <c r="F447" s="174"/>
      <c r="G447" s="174"/>
      <c r="H447" s="55" t="str">
        <f>IF('3-定量盤查'!I450&lt;&gt;"",'3-定量盤查'!I450,"")</f>
        <v/>
      </c>
      <c r="I447" s="134" t="str">
        <f>'3-定量盤查'!N451</f>
        <v/>
      </c>
      <c r="J447" s="174"/>
      <c r="K447" s="174"/>
      <c r="L447" s="174"/>
      <c r="M447" s="135">
        <f t="shared" si="125"/>
        <v>0</v>
      </c>
      <c r="N447" s="136">
        <f t="shared" si="126"/>
        <v>0</v>
      </c>
      <c r="O447" s="55" t="str">
        <f>IF('3-定量盤查'!O450&lt;&gt;"",'3-定量盤查'!O450,"")</f>
        <v/>
      </c>
      <c r="P447" s="137" t="str">
        <f>IF(E447&lt;&gt;"",IF(J447&lt;&gt;"",IF('3-定量盤查'!T450&lt;&gt;"",'3-定量盤查'!T450,0),""),"")</f>
        <v/>
      </c>
      <c r="Q447" s="174"/>
      <c r="R447" s="174"/>
      <c r="S447" s="174"/>
      <c r="T447" s="135">
        <f t="shared" si="127"/>
        <v>0</v>
      </c>
      <c r="U447" s="138">
        <f t="shared" si="128"/>
        <v>0</v>
      </c>
      <c r="V447" s="55" t="str">
        <f>IF('3-定量盤查'!U450&lt;&gt;"",'3-定量盤查'!U450,"")</f>
        <v/>
      </c>
      <c r="W447" s="137" t="str">
        <f>IF(E447&lt;&gt;"",IF(J447&lt;&gt;"",IF('3-定量盤查'!Z450&lt;&gt;"",'3-定量盤查'!Z450,0),""),"")</f>
        <v/>
      </c>
      <c r="X447" s="174"/>
      <c r="Y447" s="174"/>
      <c r="Z447" s="174"/>
      <c r="AA447" s="135">
        <f t="shared" si="129"/>
        <v>0</v>
      </c>
      <c r="AB447" s="139">
        <f t="shared" si="130"/>
        <v>0</v>
      </c>
      <c r="AC447" s="138" t="str">
        <f t="shared" si="123"/>
        <v/>
      </c>
      <c r="AD447" s="138" t="str">
        <f t="shared" si="124"/>
        <v/>
      </c>
      <c r="AE447" s="144" t="str">
        <f t="shared" si="121"/>
        <v/>
      </c>
      <c r="AF447" s="144" t="str">
        <f t="shared" si="122"/>
        <v/>
      </c>
      <c r="AG447" s="144" t="str">
        <f t="shared" si="118"/>
        <v/>
      </c>
      <c r="AH447" s="144" t="str">
        <f t="shared" si="119"/>
        <v/>
      </c>
      <c r="AI447" s="144" t="str">
        <f t="shared" si="120"/>
        <v/>
      </c>
    </row>
    <row r="448" spans="2:35" customFormat="1">
      <c r="B448" s="53" t="str">
        <f>IF('2-定性盤查'!A447&lt;&gt;"",'2-定性盤查'!A447,"")</f>
        <v/>
      </c>
      <c r="C448" s="53" t="str">
        <f>IF('2-定性盤查'!C447&lt;&gt;"",'2-定性盤查'!C447,"")</f>
        <v/>
      </c>
      <c r="D448" s="53" t="str">
        <f>IF('2-定性盤查'!D447&lt;&gt;"",'2-定性盤查'!D447,"")</f>
        <v/>
      </c>
      <c r="E448" s="174"/>
      <c r="F448" s="174"/>
      <c r="G448" s="174"/>
      <c r="H448" s="55" t="str">
        <f>IF('3-定量盤查'!I451&lt;&gt;"",'3-定量盤查'!I451,"")</f>
        <v/>
      </c>
      <c r="I448" s="134" t="str">
        <f>'3-定量盤查'!N452</f>
        <v/>
      </c>
      <c r="J448" s="174"/>
      <c r="K448" s="174"/>
      <c r="L448" s="174"/>
      <c r="M448" s="135">
        <f t="shared" si="125"/>
        <v>0</v>
      </c>
      <c r="N448" s="136">
        <f t="shared" si="126"/>
        <v>0</v>
      </c>
      <c r="O448" s="55" t="str">
        <f>IF('3-定量盤查'!O451&lt;&gt;"",'3-定量盤查'!O451,"")</f>
        <v/>
      </c>
      <c r="P448" s="137" t="str">
        <f>IF(E448&lt;&gt;"",IF(J448&lt;&gt;"",IF('3-定量盤查'!T451&lt;&gt;"",'3-定量盤查'!T451,0),""),"")</f>
        <v/>
      </c>
      <c r="Q448" s="174"/>
      <c r="R448" s="174"/>
      <c r="S448" s="174"/>
      <c r="T448" s="135">
        <f t="shared" si="127"/>
        <v>0</v>
      </c>
      <c r="U448" s="138">
        <f t="shared" si="128"/>
        <v>0</v>
      </c>
      <c r="V448" s="55" t="str">
        <f>IF('3-定量盤查'!U451&lt;&gt;"",'3-定量盤查'!U451,"")</f>
        <v/>
      </c>
      <c r="W448" s="137" t="str">
        <f>IF(E448&lt;&gt;"",IF(J448&lt;&gt;"",IF('3-定量盤查'!Z451&lt;&gt;"",'3-定量盤查'!Z451,0),""),"")</f>
        <v/>
      </c>
      <c r="X448" s="174"/>
      <c r="Y448" s="174"/>
      <c r="Z448" s="174"/>
      <c r="AA448" s="135">
        <f t="shared" si="129"/>
        <v>0</v>
      </c>
      <c r="AB448" s="139">
        <f t="shared" si="130"/>
        <v>0</v>
      </c>
      <c r="AC448" s="138" t="str">
        <f t="shared" si="123"/>
        <v/>
      </c>
      <c r="AD448" s="138" t="str">
        <f t="shared" si="124"/>
        <v/>
      </c>
      <c r="AE448" s="144" t="str">
        <f t="shared" si="121"/>
        <v/>
      </c>
      <c r="AF448" s="144" t="str">
        <f t="shared" si="122"/>
        <v/>
      </c>
      <c r="AG448" s="144" t="str">
        <f t="shared" si="118"/>
        <v/>
      </c>
      <c r="AH448" s="144" t="str">
        <f t="shared" si="119"/>
        <v/>
      </c>
      <c r="AI448" s="144" t="str">
        <f t="shared" si="120"/>
        <v/>
      </c>
    </row>
    <row r="449" spans="2:35" customFormat="1">
      <c r="B449" s="53" t="str">
        <f>IF('2-定性盤查'!A448&lt;&gt;"",'2-定性盤查'!A448,"")</f>
        <v/>
      </c>
      <c r="C449" s="53" t="str">
        <f>IF('2-定性盤查'!C448&lt;&gt;"",'2-定性盤查'!C448,"")</f>
        <v/>
      </c>
      <c r="D449" s="53" t="str">
        <f>IF('2-定性盤查'!D448&lt;&gt;"",'2-定性盤查'!D448,"")</f>
        <v/>
      </c>
      <c r="E449" s="174"/>
      <c r="F449" s="174"/>
      <c r="G449" s="174"/>
      <c r="H449" s="55" t="str">
        <f>IF('3-定量盤查'!I452&lt;&gt;"",'3-定量盤查'!I452,"")</f>
        <v/>
      </c>
      <c r="I449" s="134" t="str">
        <f>'3-定量盤查'!N453</f>
        <v/>
      </c>
      <c r="J449" s="174"/>
      <c r="K449" s="174"/>
      <c r="L449" s="174"/>
      <c r="M449" s="135">
        <f t="shared" si="125"/>
        <v>0</v>
      </c>
      <c r="N449" s="136">
        <f t="shared" si="126"/>
        <v>0</v>
      </c>
      <c r="O449" s="55" t="str">
        <f>IF('3-定量盤查'!O452&lt;&gt;"",'3-定量盤查'!O452,"")</f>
        <v/>
      </c>
      <c r="P449" s="137" t="str">
        <f>IF(E449&lt;&gt;"",IF(J449&lt;&gt;"",IF('3-定量盤查'!T452&lt;&gt;"",'3-定量盤查'!T452,0),""),"")</f>
        <v/>
      </c>
      <c r="Q449" s="174"/>
      <c r="R449" s="174"/>
      <c r="S449" s="174"/>
      <c r="T449" s="135">
        <f t="shared" si="127"/>
        <v>0</v>
      </c>
      <c r="U449" s="138">
        <f t="shared" si="128"/>
        <v>0</v>
      </c>
      <c r="V449" s="55" t="str">
        <f>IF('3-定量盤查'!U452&lt;&gt;"",'3-定量盤查'!U452,"")</f>
        <v/>
      </c>
      <c r="W449" s="137" t="str">
        <f>IF(E449&lt;&gt;"",IF(J449&lt;&gt;"",IF('3-定量盤查'!Z452&lt;&gt;"",'3-定量盤查'!Z452,0),""),"")</f>
        <v/>
      </c>
      <c r="X449" s="174"/>
      <c r="Y449" s="174"/>
      <c r="Z449" s="174"/>
      <c r="AA449" s="135">
        <f t="shared" si="129"/>
        <v>0</v>
      </c>
      <c r="AB449" s="139">
        <f t="shared" si="130"/>
        <v>0</v>
      </c>
      <c r="AC449" s="138" t="str">
        <f t="shared" si="123"/>
        <v/>
      </c>
      <c r="AD449" s="138" t="str">
        <f t="shared" si="124"/>
        <v/>
      </c>
      <c r="AE449" s="144" t="str">
        <f t="shared" si="121"/>
        <v/>
      </c>
      <c r="AF449" s="144" t="str">
        <f t="shared" si="122"/>
        <v/>
      </c>
      <c r="AG449" s="144" t="str">
        <f t="shared" si="118"/>
        <v/>
      </c>
      <c r="AH449" s="144" t="str">
        <f t="shared" si="119"/>
        <v/>
      </c>
      <c r="AI449" s="144" t="str">
        <f t="shared" si="120"/>
        <v/>
      </c>
    </row>
    <row r="450" spans="2:35" customFormat="1">
      <c r="B450" s="53" t="str">
        <f>IF('2-定性盤查'!A449&lt;&gt;"",'2-定性盤查'!A449,"")</f>
        <v/>
      </c>
      <c r="C450" s="53" t="str">
        <f>IF('2-定性盤查'!C449&lt;&gt;"",'2-定性盤查'!C449,"")</f>
        <v/>
      </c>
      <c r="D450" s="53" t="str">
        <f>IF('2-定性盤查'!D449&lt;&gt;"",'2-定性盤查'!D449,"")</f>
        <v/>
      </c>
      <c r="E450" s="174"/>
      <c r="F450" s="174"/>
      <c r="G450" s="174"/>
      <c r="H450" s="55" t="str">
        <f>IF('3-定量盤查'!I453&lt;&gt;"",'3-定量盤查'!I453,"")</f>
        <v/>
      </c>
      <c r="I450" s="134" t="str">
        <f>'3-定量盤查'!N454</f>
        <v/>
      </c>
      <c r="J450" s="174"/>
      <c r="K450" s="174"/>
      <c r="L450" s="174"/>
      <c r="M450" s="135">
        <f t="shared" si="125"/>
        <v>0</v>
      </c>
      <c r="N450" s="136">
        <f t="shared" si="126"/>
        <v>0</v>
      </c>
      <c r="O450" s="55" t="str">
        <f>IF('3-定量盤查'!O453&lt;&gt;"",'3-定量盤查'!O453,"")</f>
        <v/>
      </c>
      <c r="P450" s="137" t="str">
        <f>IF(E450&lt;&gt;"",IF(J450&lt;&gt;"",IF('3-定量盤查'!T453&lt;&gt;"",'3-定量盤查'!T453,0),""),"")</f>
        <v/>
      </c>
      <c r="Q450" s="174"/>
      <c r="R450" s="174"/>
      <c r="S450" s="174"/>
      <c r="T450" s="135">
        <f t="shared" si="127"/>
        <v>0</v>
      </c>
      <c r="U450" s="138">
        <f t="shared" si="128"/>
        <v>0</v>
      </c>
      <c r="V450" s="55" t="str">
        <f>IF('3-定量盤查'!U453&lt;&gt;"",'3-定量盤查'!U453,"")</f>
        <v/>
      </c>
      <c r="W450" s="137" t="str">
        <f>IF(E450&lt;&gt;"",IF(J450&lt;&gt;"",IF('3-定量盤查'!Z453&lt;&gt;"",'3-定量盤查'!Z453,0),""),"")</f>
        <v/>
      </c>
      <c r="X450" s="174"/>
      <c r="Y450" s="174"/>
      <c r="Z450" s="174"/>
      <c r="AA450" s="135">
        <f t="shared" si="129"/>
        <v>0</v>
      </c>
      <c r="AB450" s="139">
        <f t="shared" si="130"/>
        <v>0</v>
      </c>
      <c r="AC450" s="138" t="str">
        <f t="shared" si="123"/>
        <v/>
      </c>
      <c r="AD450" s="138" t="str">
        <f t="shared" si="124"/>
        <v/>
      </c>
      <c r="AE450" s="144" t="str">
        <f t="shared" si="121"/>
        <v/>
      </c>
      <c r="AF450" s="144" t="str">
        <f t="shared" si="122"/>
        <v/>
      </c>
      <c r="AG450" s="144" t="str">
        <f t="shared" si="118"/>
        <v/>
      </c>
      <c r="AH450" s="144" t="str">
        <f t="shared" si="119"/>
        <v/>
      </c>
      <c r="AI450" s="144" t="str">
        <f t="shared" si="120"/>
        <v/>
      </c>
    </row>
    <row r="451" spans="2:35" customFormat="1">
      <c r="B451" s="53" t="str">
        <f>IF('2-定性盤查'!A450&lt;&gt;"",'2-定性盤查'!A450,"")</f>
        <v/>
      </c>
      <c r="C451" s="53" t="str">
        <f>IF('2-定性盤查'!C450&lt;&gt;"",'2-定性盤查'!C450,"")</f>
        <v/>
      </c>
      <c r="D451" s="53" t="str">
        <f>IF('2-定性盤查'!D450&lt;&gt;"",'2-定性盤查'!D450,"")</f>
        <v/>
      </c>
      <c r="E451" s="174"/>
      <c r="F451" s="174"/>
      <c r="G451" s="174"/>
      <c r="H451" s="55" t="str">
        <f>IF('3-定量盤查'!I454&lt;&gt;"",'3-定量盤查'!I454,"")</f>
        <v/>
      </c>
      <c r="I451" s="134" t="str">
        <f>'3-定量盤查'!N455</f>
        <v/>
      </c>
      <c r="J451" s="174"/>
      <c r="K451" s="174"/>
      <c r="L451" s="174"/>
      <c r="M451" s="135">
        <f t="shared" si="125"/>
        <v>0</v>
      </c>
      <c r="N451" s="136">
        <f t="shared" si="126"/>
        <v>0</v>
      </c>
      <c r="O451" s="55" t="str">
        <f>IF('3-定量盤查'!O454&lt;&gt;"",'3-定量盤查'!O454,"")</f>
        <v/>
      </c>
      <c r="P451" s="137" t="str">
        <f>IF(E451&lt;&gt;"",IF(J451&lt;&gt;"",IF('3-定量盤查'!T454&lt;&gt;"",'3-定量盤查'!T454,0),""),"")</f>
        <v/>
      </c>
      <c r="Q451" s="174"/>
      <c r="R451" s="174"/>
      <c r="S451" s="174"/>
      <c r="T451" s="135">
        <f t="shared" si="127"/>
        <v>0</v>
      </c>
      <c r="U451" s="138">
        <f t="shared" si="128"/>
        <v>0</v>
      </c>
      <c r="V451" s="55" t="str">
        <f>IF('3-定量盤查'!U454&lt;&gt;"",'3-定量盤查'!U454,"")</f>
        <v/>
      </c>
      <c r="W451" s="137" t="str">
        <f>IF(E451&lt;&gt;"",IF(J451&lt;&gt;"",IF('3-定量盤查'!Z454&lt;&gt;"",'3-定量盤查'!Z454,0),""),"")</f>
        <v/>
      </c>
      <c r="X451" s="174"/>
      <c r="Y451" s="174"/>
      <c r="Z451" s="174"/>
      <c r="AA451" s="135">
        <f t="shared" si="129"/>
        <v>0</v>
      </c>
      <c r="AB451" s="139">
        <f t="shared" si="130"/>
        <v>0</v>
      </c>
      <c r="AC451" s="138" t="str">
        <f t="shared" si="123"/>
        <v/>
      </c>
      <c r="AD451" s="138" t="str">
        <f t="shared" si="124"/>
        <v/>
      </c>
      <c r="AE451" s="144" t="str">
        <f t="shared" si="121"/>
        <v/>
      </c>
      <c r="AF451" s="144" t="str">
        <f t="shared" si="122"/>
        <v/>
      </c>
      <c r="AG451" s="144" t="str">
        <f t="shared" si="118"/>
        <v/>
      </c>
      <c r="AH451" s="144" t="str">
        <f t="shared" si="119"/>
        <v/>
      </c>
      <c r="AI451" s="144" t="str">
        <f t="shared" si="120"/>
        <v/>
      </c>
    </row>
    <row r="452" spans="2:35" customFormat="1">
      <c r="B452" s="53" t="str">
        <f>IF('2-定性盤查'!A451&lt;&gt;"",'2-定性盤查'!A451,"")</f>
        <v/>
      </c>
      <c r="C452" s="53" t="str">
        <f>IF('2-定性盤查'!C451&lt;&gt;"",'2-定性盤查'!C451,"")</f>
        <v/>
      </c>
      <c r="D452" s="53" t="str">
        <f>IF('2-定性盤查'!D451&lt;&gt;"",'2-定性盤查'!D451,"")</f>
        <v/>
      </c>
      <c r="E452" s="174"/>
      <c r="F452" s="174"/>
      <c r="G452" s="174"/>
      <c r="H452" s="55" t="str">
        <f>IF('3-定量盤查'!I455&lt;&gt;"",'3-定量盤查'!I455,"")</f>
        <v/>
      </c>
      <c r="I452" s="134" t="str">
        <f>'3-定量盤查'!N456</f>
        <v/>
      </c>
      <c r="J452" s="174"/>
      <c r="K452" s="174"/>
      <c r="L452" s="174"/>
      <c r="M452" s="135">
        <f t="shared" si="125"/>
        <v>0</v>
      </c>
      <c r="N452" s="136">
        <f t="shared" si="126"/>
        <v>0</v>
      </c>
      <c r="O452" s="55" t="str">
        <f>IF('3-定量盤查'!O455&lt;&gt;"",'3-定量盤查'!O455,"")</f>
        <v/>
      </c>
      <c r="P452" s="137" t="str">
        <f>IF(E452&lt;&gt;"",IF(J452&lt;&gt;"",IF('3-定量盤查'!T455&lt;&gt;"",'3-定量盤查'!T455,0),""),"")</f>
        <v/>
      </c>
      <c r="Q452" s="174"/>
      <c r="R452" s="174"/>
      <c r="S452" s="174"/>
      <c r="T452" s="135">
        <f t="shared" si="127"/>
        <v>0</v>
      </c>
      <c r="U452" s="138">
        <f t="shared" si="128"/>
        <v>0</v>
      </c>
      <c r="V452" s="55" t="str">
        <f>IF('3-定量盤查'!U455&lt;&gt;"",'3-定量盤查'!U455,"")</f>
        <v/>
      </c>
      <c r="W452" s="137" t="str">
        <f>IF(E452&lt;&gt;"",IF(J452&lt;&gt;"",IF('3-定量盤查'!Z455&lt;&gt;"",'3-定量盤查'!Z455,0),""),"")</f>
        <v/>
      </c>
      <c r="X452" s="174"/>
      <c r="Y452" s="174"/>
      <c r="Z452" s="174"/>
      <c r="AA452" s="135">
        <f t="shared" si="129"/>
        <v>0</v>
      </c>
      <c r="AB452" s="139">
        <f t="shared" si="130"/>
        <v>0</v>
      </c>
      <c r="AC452" s="138" t="str">
        <f t="shared" si="123"/>
        <v/>
      </c>
      <c r="AD452" s="138" t="str">
        <f t="shared" si="124"/>
        <v/>
      </c>
      <c r="AE452" s="144" t="str">
        <f t="shared" si="121"/>
        <v/>
      </c>
      <c r="AF452" s="144" t="str">
        <f t="shared" si="122"/>
        <v/>
      </c>
      <c r="AG452" s="144" t="str">
        <f t="shared" ref="AG452:AG506" si="131">IFERROR(ABS(I452),"")</f>
        <v/>
      </c>
      <c r="AH452" s="144" t="str">
        <f t="shared" ref="AH452:AH506" si="132">IFERROR(ABS(P452),"")</f>
        <v/>
      </c>
      <c r="AI452" s="144" t="str">
        <f t="shared" ref="AI452:AI506" si="133">IFERROR(ABS(W452),"")</f>
        <v/>
      </c>
    </row>
    <row r="453" spans="2:35" customFormat="1">
      <c r="B453" s="53" t="str">
        <f>IF('2-定性盤查'!A452&lt;&gt;"",'2-定性盤查'!A452,"")</f>
        <v/>
      </c>
      <c r="C453" s="53" t="str">
        <f>IF('2-定性盤查'!C452&lt;&gt;"",'2-定性盤查'!C452,"")</f>
        <v/>
      </c>
      <c r="D453" s="53" t="str">
        <f>IF('2-定性盤查'!D452&lt;&gt;"",'2-定性盤查'!D452,"")</f>
        <v/>
      </c>
      <c r="E453" s="174"/>
      <c r="F453" s="174"/>
      <c r="G453" s="174"/>
      <c r="H453" s="55" t="str">
        <f>IF('3-定量盤查'!I456&lt;&gt;"",'3-定量盤查'!I456,"")</f>
        <v/>
      </c>
      <c r="I453" s="134" t="str">
        <f>'3-定量盤查'!N457</f>
        <v/>
      </c>
      <c r="J453" s="174"/>
      <c r="K453" s="174"/>
      <c r="L453" s="174"/>
      <c r="M453" s="135">
        <f t="shared" si="125"/>
        <v>0</v>
      </c>
      <c r="N453" s="136">
        <f t="shared" si="126"/>
        <v>0</v>
      </c>
      <c r="O453" s="55" t="str">
        <f>IF('3-定量盤查'!O456&lt;&gt;"",'3-定量盤查'!O456,"")</f>
        <v/>
      </c>
      <c r="P453" s="137" t="str">
        <f>IF(E453&lt;&gt;"",IF(J453&lt;&gt;"",IF('3-定量盤查'!T456&lt;&gt;"",'3-定量盤查'!T456,0),""),"")</f>
        <v/>
      </c>
      <c r="Q453" s="174"/>
      <c r="R453" s="174"/>
      <c r="S453" s="174"/>
      <c r="T453" s="135">
        <f t="shared" si="127"/>
        <v>0</v>
      </c>
      <c r="U453" s="138">
        <f t="shared" si="128"/>
        <v>0</v>
      </c>
      <c r="V453" s="55" t="str">
        <f>IF('3-定量盤查'!U456&lt;&gt;"",'3-定量盤查'!U456,"")</f>
        <v/>
      </c>
      <c r="W453" s="137" t="str">
        <f>IF(E453&lt;&gt;"",IF(J453&lt;&gt;"",IF('3-定量盤查'!Z456&lt;&gt;"",'3-定量盤查'!Z456,0),""),"")</f>
        <v/>
      </c>
      <c r="X453" s="174"/>
      <c r="Y453" s="174"/>
      <c r="Z453" s="174"/>
      <c r="AA453" s="135">
        <f t="shared" si="129"/>
        <v>0</v>
      </c>
      <c r="AB453" s="139">
        <f t="shared" si="130"/>
        <v>0</v>
      </c>
      <c r="AC453" s="138" t="str">
        <f t="shared" si="123"/>
        <v/>
      </c>
      <c r="AD453" s="138" t="str">
        <f t="shared" si="124"/>
        <v/>
      </c>
      <c r="AE453" s="144" t="str">
        <f t="shared" ref="AE453:AE506" si="134">IF(AC453&lt;&gt;"",(AC453*SUM($I453,$P453,$W453))^2,"")</f>
        <v/>
      </c>
      <c r="AF453" s="144" t="str">
        <f t="shared" ref="AF453:AF506" si="135">IF(AD453&lt;&gt;"",(AD453*SUM($I453,$P453,$W453))^2,"")</f>
        <v/>
      </c>
      <c r="AG453" s="144" t="str">
        <f t="shared" si="131"/>
        <v/>
      </c>
      <c r="AH453" s="144" t="str">
        <f t="shared" si="132"/>
        <v/>
      </c>
      <c r="AI453" s="144" t="str">
        <f t="shared" si="133"/>
        <v/>
      </c>
    </row>
    <row r="454" spans="2:35" customFormat="1">
      <c r="B454" s="53" t="str">
        <f>IF('2-定性盤查'!A453&lt;&gt;"",'2-定性盤查'!A453,"")</f>
        <v/>
      </c>
      <c r="C454" s="53" t="str">
        <f>IF('2-定性盤查'!C453&lt;&gt;"",'2-定性盤查'!C453,"")</f>
        <v/>
      </c>
      <c r="D454" s="53" t="str">
        <f>IF('2-定性盤查'!D453&lt;&gt;"",'2-定性盤查'!D453,"")</f>
        <v/>
      </c>
      <c r="E454" s="174"/>
      <c r="F454" s="174"/>
      <c r="G454" s="174"/>
      <c r="H454" s="55" t="str">
        <f>IF('3-定量盤查'!I457&lt;&gt;"",'3-定量盤查'!I457,"")</f>
        <v/>
      </c>
      <c r="I454" s="134" t="str">
        <f>'3-定量盤查'!N458</f>
        <v/>
      </c>
      <c r="J454" s="174"/>
      <c r="K454" s="174"/>
      <c r="L454" s="174"/>
      <c r="M454" s="135">
        <f t="shared" si="125"/>
        <v>0</v>
      </c>
      <c r="N454" s="136">
        <f t="shared" si="126"/>
        <v>0</v>
      </c>
      <c r="O454" s="55" t="str">
        <f>IF('3-定量盤查'!O457&lt;&gt;"",'3-定量盤查'!O457,"")</f>
        <v/>
      </c>
      <c r="P454" s="137" t="str">
        <f>IF(E454&lt;&gt;"",IF(J454&lt;&gt;"",IF('3-定量盤查'!T457&lt;&gt;"",'3-定量盤查'!T457,0),""),"")</f>
        <v/>
      </c>
      <c r="Q454" s="174"/>
      <c r="R454" s="174"/>
      <c r="S454" s="174"/>
      <c r="T454" s="135">
        <f t="shared" si="127"/>
        <v>0</v>
      </c>
      <c r="U454" s="138">
        <f t="shared" si="128"/>
        <v>0</v>
      </c>
      <c r="V454" s="55" t="str">
        <f>IF('3-定量盤查'!U457&lt;&gt;"",'3-定量盤查'!U457,"")</f>
        <v/>
      </c>
      <c r="W454" s="137" t="str">
        <f>IF(E454&lt;&gt;"",IF(J454&lt;&gt;"",IF('3-定量盤查'!Z457&lt;&gt;"",'3-定量盤查'!Z457,0),""),"")</f>
        <v/>
      </c>
      <c r="X454" s="174"/>
      <c r="Y454" s="174"/>
      <c r="Z454" s="174"/>
      <c r="AA454" s="135">
        <f t="shared" si="129"/>
        <v>0</v>
      </c>
      <c r="AB454" s="139">
        <f t="shared" si="130"/>
        <v>0</v>
      </c>
      <c r="AC454" s="138" t="str">
        <f t="shared" si="123"/>
        <v/>
      </c>
      <c r="AD454" s="138" t="str">
        <f t="shared" si="124"/>
        <v/>
      </c>
      <c r="AE454" s="144" t="str">
        <f t="shared" si="134"/>
        <v/>
      </c>
      <c r="AF454" s="144" t="str">
        <f t="shared" si="135"/>
        <v/>
      </c>
      <c r="AG454" s="144" t="str">
        <f t="shared" si="131"/>
        <v/>
      </c>
      <c r="AH454" s="144" t="str">
        <f t="shared" si="132"/>
        <v/>
      </c>
      <c r="AI454" s="144" t="str">
        <f t="shared" si="133"/>
        <v/>
      </c>
    </row>
    <row r="455" spans="2:35" customFormat="1">
      <c r="B455" s="53" t="str">
        <f>IF('2-定性盤查'!A454&lt;&gt;"",'2-定性盤查'!A454,"")</f>
        <v/>
      </c>
      <c r="C455" s="53" t="str">
        <f>IF('2-定性盤查'!C454&lt;&gt;"",'2-定性盤查'!C454,"")</f>
        <v/>
      </c>
      <c r="D455" s="53" t="str">
        <f>IF('2-定性盤查'!D454&lt;&gt;"",'2-定性盤查'!D454,"")</f>
        <v/>
      </c>
      <c r="E455" s="174"/>
      <c r="F455" s="174"/>
      <c r="G455" s="174"/>
      <c r="H455" s="55" t="str">
        <f>IF('3-定量盤查'!I458&lt;&gt;"",'3-定量盤查'!I458,"")</f>
        <v/>
      </c>
      <c r="I455" s="134" t="str">
        <f>'3-定量盤查'!N459</f>
        <v/>
      </c>
      <c r="J455" s="174"/>
      <c r="K455" s="174"/>
      <c r="L455" s="174"/>
      <c r="M455" s="135">
        <f t="shared" si="125"/>
        <v>0</v>
      </c>
      <c r="N455" s="136">
        <f t="shared" si="126"/>
        <v>0</v>
      </c>
      <c r="O455" s="55" t="str">
        <f>IF('3-定量盤查'!O458&lt;&gt;"",'3-定量盤查'!O458,"")</f>
        <v/>
      </c>
      <c r="P455" s="137" t="str">
        <f>IF(E455&lt;&gt;"",IF(J455&lt;&gt;"",IF('3-定量盤查'!T458&lt;&gt;"",'3-定量盤查'!T458,0),""),"")</f>
        <v/>
      </c>
      <c r="Q455" s="174"/>
      <c r="R455" s="174"/>
      <c r="S455" s="174"/>
      <c r="T455" s="135">
        <f t="shared" si="127"/>
        <v>0</v>
      </c>
      <c r="U455" s="138">
        <f t="shared" si="128"/>
        <v>0</v>
      </c>
      <c r="V455" s="55" t="str">
        <f>IF('3-定量盤查'!U458&lt;&gt;"",'3-定量盤查'!U458,"")</f>
        <v/>
      </c>
      <c r="W455" s="137" t="str">
        <f>IF(E455&lt;&gt;"",IF(J455&lt;&gt;"",IF('3-定量盤查'!Z458&lt;&gt;"",'3-定量盤查'!Z458,0),""),"")</f>
        <v/>
      </c>
      <c r="X455" s="174"/>
      <c r="Y455" s="174"/>
      <c r="Z455" s="174"/>
      <c r="AA455" s="135">
        <f t="shared" si="129"/>
        <v>0</v>
      </c>
      <c r="AB455" s="139">
        <f t="shared" si="130"/>
        <v>0</v>
      </c>
      <c r="AC455" s="138" t="str">
        <f t="shared" si="123"/>
        <v/>
      </c>
      <c r="AD455" s="138" t="str">
        <f t="shared" si="124"/>
        <v/>
      </c>
      <c r="AE455" s="144" t="str">
        <f t="shared" si="134"/>
        <v/>
      </c>
      <c r="AF455" s="144" t="str">
        <f t="shared" si="135"/>
        <v/>
      </c>
      <c r="AG455" s="144" t="str">
        <f t="shared" si="131"/>
        <v/>
      </c>
      <c r="AH455" s="144" t="str">
        <f t="shared" si="132"/>
        <v/>
      </c>
      <c r="AI455" s="144" t="str">
        <f t="shared" si="133"/>
        <v/>
      </c>
    </row>
    <row r="456" spans="2:35" customFormat="1">
      <c r="B456" s="53" t="str">
        <f>IF('2-定性盤查'!A455&lt;&gt;"",'2-定性盤查'!A455,"")</f>
        <v/>
      </c>
      <c r="C456" s="53" t="str">
        <f>IF('2-定性盤查'!C455&lt;&gt;"",'2-定性盤查'!C455,"")</f>
        <v/>
      </c>
      <c r="D456" s="53" t="str">
        <f>IF('2-定性盤查'!D455&lt;&gt;"",'2-定性盤查'!D455,"")</f>
        <v/>
      </c>
      <c r="E456" s="174"/>
      <c r="F456" s="174"/>
      <c r="G456" s="174"/>
      <c r="H456" s="55" t="str">
        <f>IF('3-定量盤查'!I459&lt;&gt;"",'3-定量盤查'!I459,"")</f>
        <v/>
      </c>
      <c r="I456" s="134" t="str">
        <f>'3-定量盤查'!N460</f>
        <v/>
      </c>
      <c r="J456" s="174"/>
      <c r="K456" s="174"/>
      <c r="L456" s="174"/>
      <c r="M456" s="135">
        <f t="shared" si="125"/>
        <v>0</v>
      </c>
      <c r="N456" s="136">
        <f t="shared" si="126"/>
        <v>0</v>
      </c>
      <c r="O456" s="55" t="str">
        <f>IF('3-定量盤查'!O459&lt;&gt;"",'3-定量盤查'!O459,"")</f>
        <v/>
      </c>
      <c r="P456" s="137" t="str">
        <f>IF(E456&lt;&gt;"",IF(J456&lt;&gt;"",IF('3-定量盤查'!T459&lt;&gt;"",'3-定量盤查'!T459,0),""),"")</f>
        <v/>
      </c>
      <c r="Q456" s="174"/>
      <c r="R456" s="174"/>
      <c r="S456" s="174"/>
      <c r="T456" s="135">
        <f t="shared" si="127"/>
        <v>0</v>
      </c>
      <c r="U456" s="138">
        <f t="shared" si="128"/>
        <v>0</v>
      </c>
      <c r="V456" s="55" t="str">
        <f>IF('3-定量盤查'!U459&lt;&gt;"",'3-定量盤查'!U459,"")</f>
        <v/>
      </c>
      <c r="W456" s="137" t="str">
        <f>IF(E456&lt;&gt;"",IF(J456&lt;&gt;"",IF('3-定量盤查'!Z459&lt;&gt;"",'3-定量盤查'!Z459,0),""),"")</f>
        <v/>
      </c>
      <c r="X456" s="174"/>
      <c r="Y456" s="174"/>
      <c r="Z456" s="174"/>
      <c r="AA456" s="135">
        <f t="shared" si="129"/>
        <v>0</v>
      </c>
      <c r="AB456" s="139">
        <f t="shared" si="130"/>
        <v>0</v>
      </c>
      <c r="AC456" s="138" t="str">
        <f t="shared" si="123"/>
        <v/>
      </c>
      <c r="AD456" s="138" t="str">
        <f t="shared" si="124"/>
        <v/>
      </c>
      <c r="AE456" s="144" t="str">
        <f t="shared" si="134"/>
        <v/>
      </c>
      <c r="AF456" s="144" t="str">
        <f t="shared" si="135"/>
        <v/>
      </c>
      <c r="AG456" s="144" t="str">
        <f t="shared" si="131"/>
        <v/>
      </c>
      <c r="AH456" s="144" t="str">
        <f t="shared" si="132"/>
        <v/>
      </c>
      <c r="AI456" s="144" t="str">
        <f t="shared" si="133"/>
        <v/>
      </c>
    </row>
    <row r="457" spans="2:35" customFormat="1">
      <c r="B457" s="53" t="str">
        <f>IF('2-定性盤查'!A456&lt;&gt;"",'2-定性盤查'!A456,"")</f>
        <v/>
      </c>
      <c r="C457" s="53" t="str">
        <f>IF('2-定性盤查'!C456&lt;&gt;"",'2-定性盤查'!C456,"")</f>
        <v/>
      </c>
      <c r="D457" s="53" t="str">
        <f>IF('2-定性盤查'!D456&lt;&gt;"",'2-定性盤查'!D456,"")</f>
        <v/>
      </c>
      <c r="E457" s="174"/>
      <c r="F457" s="174"/>
      <c r="G457" s="174"/>
      <c r="H457" s="55" t="str">
        <f>IF('3-定量盤查'!I460&lt;&gt;"",'3-定量盤查'!I460,"")</f>
        <v/>
      </c>
      <c r="I457" s="134" t="str">
        <f>'3-定量盤查'!N461</f>
        <v/>
      </c>
      <c r="J457" s="174"/>
      <c r="K457" s="174"/>
      <c r="L457" s="174"/>
      <c r="M457" s="135">
        <f t="shared" si="125"/>
        <v>0</v>
      </c>
      <c r="N457" s="136">
        <f t="shared" si="126"/>
        <v>0</v>
      </c>
      <c r="O457" s="55" t="str">
        <f>IF('3-定量盤查'!O460&lt;&gt;"",'3-定量盤查'!O460,"")</f>
        <v/>
      </c>
      <c r="P457" s="137" t="str">
        <f>IF(E457&lt;&gt;"",IF(J457&lt;&gt;"",IF('3-定量盤查'!T460&lt;&gt;"",'3-定量盤查'!T460,0),""),"")</f>
        <v/>
      </c>
      <c r="Q457" s="174"/>
      <c r="R457" s="174"/>
      <c r="S457" s="174"/>
      <c r="T457" s="135">
        <f t="shared" si="127"/>
        <v>0</v>
      </c>
      <c r="U457" s="138">
        <f t="shared" si="128"/>
        <v>0</v>
      </c>
      <c r="V457" s="55" t="str">
        <f>IF('3-定量盤查'!U460&lt;&gt;"",'3-定量盤查'!U460,"")</f>
        <v/>
      </c>
      <c r="W457" s="137" t="str">
        <f>IF(E457&lt;&gt;"",IF(J457&lt;&gt;"",IF('3-定量盤查'!Z460&lt;&gt;"",'3-定量盤查'!Z460,0),""),"")</f>
        <v/>
      </c>
      <c r="X457" s="174"/>
      <c r="Y457" s="174"/>
      <c r="Z457" s="174"/>
      <c r="AA457" s="135">
        <f t="shared" si="129"/>
        <v>0</v>
      </c>
      <c r="AB457" s="139">
        <f t="shared" si="130"/>
        <v>0</v>
      </c>
      <c r="AC457" s="138" t="str">
        <f t="shared" si="123"/>
        <v/>
      </c>
      <c r="AD457" s="138" t="str">
        <f t="shared" si="124"/>
        <v/>
      </c>
      <c r="AE457" s="144" t="str">
        <f t="shared" si="134"/>
        <v/>
      </c>
      <c r="AF457" s="144" t="str">
        <f t="shared" si="135"/>
        <v/>
      </c>
      <c r="AG457" s="144" t="str">
        <f t="shared" si="131"/>
        <v/>
      </c>
      <c r="AH457" s="144" t="str">
        <f t="shared" si="132"/>
        <v/>
      </c>
      <c r="AI457" s="144" t="str">
        <f t="shared" si="133"/>
        <v/>
      </c>
    </row>
    <row r="458" spans="2:35" customFormat="1">
      <c r="B458" s="53" t="str">
        <f>IF('2-定性盤查'!A457&lt;&gt;"",'2-定性盤查'!A457,"")</f>
        <v/>
      </c>
      <c r="C458" s="53" t="str">
        <f>IF('2-定性盤查'!C457&lt;&gt;"",'2-定性盤查'!C457,"")</f>
        <v/>
      </c>
      <c r="D458" s="53" t="str">
        <f>IF('2-定性盤查'!D457&lt;&gt;"",'2-定性盤查'!D457,"")</f>
        <v/>
      </c>
      <c r="E458" s="174"/>
      <c r="F458" s="174"/>
      <c r="G458" s="174"/>
      <c r="H458" s="55" t="str">
        <f>IF('3-定量盤查'!I461&lt;&gt;"",'3-定量盤查'!I461,"")</f>
        <v/>
      </c>
      <c r="I458" s="134" t="str">
        <f>'3-定量盤查'!N462</f>
        <v/>
      </c>
      <c r="J458" s="174"/>
      <c r="K458" s="174"/>
      <c r="L458" s="174"/>
      <c r="M458" s="135">
        <f t="shared" si="125"/>
        <v>0</v>
      </c>
      <c r="N458" s="136">
        <f t="shared" si="126"/>
        <v>0</v>
      </c>
      <c r="O458" s="55" t="str">
        <f>IF('3-定量盤查'!O461&lt;&gt;"",'3-定量盤查'!O461,"")</f>
        <v/>
      </c>
      <c r="P458" s="137" t="str">
        <f>IF(E458&lt;&gt;"",IF(J458&lt;&gt;"",IF('3-定量盤查'!T461&lt;&gt;"",'3-定量盤查'!T461,0),""),"")</f>
        <v/>
      </c>
      <c r="Q458" s="174"/>
      <c r="R458" s="174"/>
      <c r="S458" s="174"/>
      <c r="T458" s="135">
        <f t="shared" si="127"/>
        <v>0</v>
      </c>
      <c r="U458" s="138">
        <f t="shared" si="128"/>
        <v>0</v>
      </c>
      <c r="V458" s="55" t="str">
        <f>IF('3-定量盤查'!U461&lt;&gt;"",'3-定量盤查'!U461,"")</f>
        <v/>
      </c>
      <c r="W458" s="137" t="str">
        <f>IF(E458&lt;&gt;"",IF(J458&lt;&gt;"",IF('3-定量盤查'!Z461&lt;&gt;"",'3-定量盤查'!Z461,0),""),"")</f>
        <v/>
      </c>
      <c r="X458" s="174"/>
      <c r="Y458" s="174"/>
      <c r="Z458" s="174"/>
      <c r="AA458" s="135">
        <f t="shared" si="129"/>
        <v>0</v>
      </c>
      <c r="AB458" s="139">
        <f t="shared" si="130"/>
        <v>0</v>
      </c>
      <c r="AC458" s="138" t="str">
        <f t="shared" si="123"/>
        <v/>
      </c>
      <c r="AD458" s="138" t="str">
        <f t="shared" si="124"/>
        <v/>
      </c>
      <c r="AE458" s="144" t="str">
        <f t="shared" si="134"/>
        <v/>
      </c>
      <c r="AF458" s="144" t="str">
        <f t="shared" si="135"/>
        <v/>
      </c>
      <c r="AG458" s="144" t="str">
        <f t="shared" si="131"/>
        <v/>
      </c>
      <c r="AH458" s="144" t="str">
        <f t="shared" si="132"/>
        <v/>
      </c>
      <c r="AI458" s="144" t="str">
        <f t="shared" si="133"/>
        <v/>
      </c>
    </row>
    <row r="459" spans="2:35" customFormat="1">
      <c r="B459" s="53" t="str">
        <f>IF('2-定性盤查'!A458&lt;&gt;"",'2-定性盤查'!A458,"")</f>
        <v/>
      </c>
      <c r="C459" s="53" t="str">
        <f>IF('2-定性盤查'!C458&lt;&gt;"",'2-定性盤查'!C458,"")</f>
        <v/>
      </c>
      <c r="D459" s="53" t="str">
        <f>IF('2-定性盤查'!D458&lt;&gt;"",'2-定性盤查'!D458,"")</f>
        <v/>
      </c>
      <c r="E459" s="174"/>
      <c r="F459" s="174"/>
      <c r="G459" s="174"/>
      <c r="H459" s="55" t="str">
        <f>IF('3-定量盤查'!I462&lt;&gt;"",'3-定量盤查'!I462,"")</f>
        <v/>
      </c>
      <c r="I459" s="134" t="str">
        <f>'3-定量盤查'!N463</f>
        <v/>
      </c>
      <c r="J459" s="174"/>
      <c r="K459" s="174"/>
      <c r="L459" s="174"/>
      <c r="M459" s="135">
        <f t="shared" si="125"/>
        <v>0</v>
      </c>
      <c r="N459" s="136">
        <f t="shared" si="126"/>
        <v>0</v>
      </c>
      <c r="O459" s="55" t="str">
        <f>IF('3-定量盤查'!O462&lt;&gt;"",'3-定量盤查'!O462,"")</f>
        <v/>
      </c>
      <c r="P459" s="137" t="str">
        <f>IF(E459&lt;&gt;"",IF(J459&lt;&gt;"",IF('3-定量盤查'!T462&lt;&gt;"",'3-定量盤查'!T462,0),""),"")</f>
        <v/>
      </c>
      <c r="Q459" s="174"/>
      <c r="R459" s="174"/>
      <c r="S459" s="174"/>
      <c r="T459" s="135">
        <f t="shared" si="127"/>
        <v>0</v>
      </c>
      <c r="U459" s="138">
        <f t="shared" si="128"/>
        <v>0</v>
      </c>
      <c r="V459" s="55" t="str">
        <f>IF('3-定量盤查'!U462&lt;&gt;"",'3-定量盤查'!U462,"")</f>
        <v/>
      </c>
      <c r="W459" s="137" t="str">
        <f>IF(E459&lt;&gt;"",IF(J459&lt;&gt;"",IF('3-定量盤查'!Z462&lt;&gt;"",'3-定量盤查'!Z462,0),""),"")</f>
        <v/>
      </c>
      <c r="X459" s="174"/>
      <c r="Y459" s="174"/>
      <c r="Z459" s="174"/>
      <c r="AA459" s="135">
        <f t="shared" si="129"/>
        <v>0</v>
      </c>
      <c r="AB459" s="139">
        <f t="shared" si="130"/>
        <v>0</v>
      </c>
      <c r="AC459" s="138" t="str">
        <f t="shared" ref="AC459:AC506" si="136">IF($I459&lt;&gt;"",IF($P459&lt;&gt;"",IF($W459&lt;&gt;"",(($I459*M459)^2+($P459*T459)^2+($W459*AA459)^2)^0.5/SUM($I459,$P459,$W459),(($I459*M459)^2+($P459*T459)^2)^0.5/SUM($I459,$P459)),M459),"")</f>
        <v/>
      </c>
      <c r="AD459" s="138" t="str">
        <f t="shared" ref="AD459:AD506" si="137">IF($I459&lt;&gt;"",IF($P459&lt;&gt;"",IF($W459&lt;&gt;"",(($I459*N459)^2+($P459*U459)^2+($W459*AB459)^2)^0.5/SUM($I459,$P459,$W459),(($I459*N459)^2+($P459*U459)^2)^0.5/SUM($I459,$P459)),N459),"")</f>
        <v/>
      </c>
      <c r="AE459" s="144" t="str">
        <f t="shared" si="134"/>
        <v/>
      </c>
      <c r="AF459" s="144" t="str">
        <f t="shared" si="135"/>
        <v/>
      </c>
      <c r="AG459" s="144" t="str">
        <f t="shared" si="131"/>
        <v/>
      </c>
      <c r="AH459" s="144" t="str">
        <f t="shared" si="132"/>
        <v/>
      </c>
      <c r="AI459" s="144" t="str">
        <f t="shared" si="133"/>
        <v/>
      </c>
    </row>
    <row r="460" spans="2:35" customFormat="1">
      <c r="B460" s="53" t="str">
        <f>IF('2-定性盤查'!A459&lt;&gt;"",'2-定性盤查'!A459,"")</f>
        <v/>
      </c>
      <c r="C460" s="53" t="str">
        <f>IF('2-定性盤查'!C459&lt;&gt;"",'2-定性盤查'!C459,"")</f>
        <v/>
      </c>
      <c r="D460" s="53" t="str">
        <f>IF('2-定性盤查'!D459&lt;&gt;"",'2-定性盤查'!D459,"")</f>
        <v/>
      </c>
      <c r="E460" s="174"/>
      <c r="F460" s="174"/>
      <c r="G460" s="174"/>
      <c r="H460" s="55" t="str">
        <f>IF('3-定量盤查'!I463&lt;&gt;"",'3-定量盤查'!I463,"")</f>
        <v/>
      </c>
      <c r="I460" s="134" t="str">
        <f>'3-定量盤查'!N464</f>
        <v/>
      </c>
      <c r="J460" s="174"/>
      <c r="K460" s="174"/>
      <c r="L460" s="174"/>
      <c r="M460" s="135">
        <f t="shared" si="125"/>
        <v>0</v>
      </c>
      <c r="N460" s="136">
        <f t="shared" si="126"/>
        <v>0</v>
      </c>
      <c r="O460" s="55" t="str">
        <f>IF('3-定量盤查'!O463&lt;&gt;"",'3-定量盤查'!O463,"")</f>
        <v/>
      </c>
      <c r="P460" s="137" t="str">
        <f>IF(E460&lt;&gt;"",IF(J460&lt;&gt;"",IF('3-定量盤查'!T463&lt;&gt;"",'3-定量盤查'!T463,0),""),"")</f>
        <v/>
      </c>
      <c r="Q460" s="174"/>
      <c r="R460" s="174"/>
      <c r="S460" s="174"/>
      <c r="T460" s="135">
        <f t="shared" si="127"/>
        <v>0</v>
      </c>
      <c r="U460" s="138">
        <f t="shared" si="128"/>
        <v>0</v>
      </c>
      <c r="V460" s="55" t="str">
        <f>IF('3-定量盤查'!U463&lt;&gt;"",'3-定量盤查'!U463,"")</f>
        <v/>
      </c>
      <c r="W460" s="137" t="str">
        <f>IF(E460&lt;&gt;"",IF(J460&lt;&gt;"",IF('3-定量盤查'!Z463&lt;&gt;"",'3-定量盤查'!Z463,0),""),"")</f>
        <v/>
      </c>
      <c r="X460" s="174"/>
      <c r="Y460" s="174"/>
      <c r="Z460" s="174"/>
      <c r="AA460" s="135">
        <f t="shared" si="129"/>
        <v>0</v>
      </c>
      <c r="AB460" s="139">
        <f t="shared" si="130"/>
        <v>0</v>
      </c>
      <c r="AC460" s="138" t="str">
        <f t="shared" si="136"/>
        <v/>
      </c>
      <c r="AD460" s="138" t="str">
        <f t="shared" si="137"/>
        <v/>
      </c>
      <c r="AE460" s="144" t="str">
        <f t="shared" si="134"/>
        <v/>
      </c>
      <c r="AF460" s="144" t="str">
        <f t="shared" si="135"/>
        <v/>
      </c>
      <c r="AG460" s="144" t="str">
        <f t="shared" si="131"/>
        <v/>
      </c>
      <c r="AH460" s="144" t="str">
        <f t="shared" si="132"/>
        <v/>
      </c>
      <c r="AI460" s="144" t="str">
        <f t="shared" si="133"/>
        <v/>
      </c>
    </row>
    <row r="461" spans="2:35" customFormat="1">
      <c r="B461" s="53" t="str">
        <f>IF('2-定性盤查'!A460&lt;&gt;"",'2-定性盤查'!A460,"")</f>
        <v/>
      </c>
      <c r="C461" s="53" t="str">
        <f>IF('2-定性盤查'!C460&lt;&gt;"",'2-定性盤查'!C460,"")</f>
        <v/>
      </c>
      <c r="D461" s="53" t="str">
        <f>IF('2-定性盤查'!D460&lt;&gt;"",'2-定性盤查'!D460,"")</f>
        <v/>
      </c>
      <c r="E461" s="174"/>
      <c r="F461" s="174"/>
      <c r="G461" s="174"/>
      <c r="H461" s="55" t="str">
        <f>IF('3-定量盤查'!I464&lt;&gt;"",'3-定量盤查'!I464,"")</f>
        <v/>
      </c>
      <c r="I461" s="134" t="str">
        <f>'3-定量盤查'!N465</f>
        <v/>
      </c>
      <c r="J461" s="174"/>
      <c r="K461" s="174"/>
      <c r="L461" s="174"/>
      <c r="M461" s="135">
        <f t="shared" si="125"/>
        <v>0</v>
      </c>
      <c r="N461" s="136">
        <f t="shared" si="126"/>
        <v>0</v>
      </c>
      <c r="O461" s="55" t="str">
        <f>IF('3-定量盤查'!O464&lt;&gt;"",'3-定量盤查'!O464,"")</f>
        <v/>
      </c>
      <c r="P461" s="137" t="str">
        <f>IF(E461&lt;&gt;"",IF(J461&lt;&gt;"",IF('3-定量盤查'!T464&lt;&gt;"",'3-定量盤查'!T464,0),""),"")</f>
        <v/>
      </c>
      <c r="Q461" s="174"/>
      <c r="R461" s="174"/>
      <c r="S461" s="174"/>
      <c r="T461" s="135">
        <f t="shared" si="127"/>
        <v>0</v>
      </c>
      <c r="U461" s="138">
        <f t="shared" si="128"/>
        <v>0</v>
      </c>
      <c r="V461" s="55" t="str">
        <f>IF('3-定量盤查'!U464&lt;&gt;"",'3-定量盤查'!U464,"")</f>
        <v/>
      </c>
      <c r="W461" s="137" t="str">
        <f>IF(E461&lt;&gt;"",IF(J461&lt;&gt;"",IF('3-定量盤查'!Z464&lt;&gt;"",'3-定量盤查'!Z464,0),""),"")</f>
        <v/>
      </c>
      <c r="X461" s="174"/>
      <c r="Y461" s="174"/>
      <c r="Z461" s="174"/>
      <c r="AA461" s="135">
        <f t="shared" si="129"/>
        <v>0</v>
      </c>
      <c r="AB461" s="139">
        <f t="shared" si="130"/>
        <v>0</v>
      </c>
      <c r="AC461" s="138" t="str">
        <f t="shared" si="136"/>
        <v/>
      </c>
      <c r="AD461" s="138" t="str">
        <f t="shared" si="137"/>
        <v/>
      </c>
      <c r="AE461" s="144" t="str">
        <f t="shared" si="134"/>
        <v/>
      </c>
      <c r="AF461" s="144" t="str">
        <f t="shared" si="135"/>
        <v/>
      </c>
      <c r="AG461" s="144" t="str">
        <f t="shared" si="131"/>
        <v/>
      </c>
      <c r="AH461" s="144" t="str">
        <f t="shared" si="132"/>
        <v/>
      </c>
      <c r="AI461" s="144" t="str">
        <f t="shared" si="133"/>
        <v/>
      </c>
    </row>
    <row r="462" spans="2:35" customFormat="1">
      <c r="B462" s="53" t="str">
        <f>IF('2-定性盤查'!A461&lt;&gt;"",'2-定性盤查'!A461,"")</f>
        <v/>
      </c>
      <c r="C462" s="53" t="str">
        <f>IF('2-定性盤查'!C461&lt;&gt;"",'2-定性盤查'!C461,"")</f>
        <v/>
      </c>
      <c r="D462" s="53" t="str">
        <f>IF('2-定性盤查'!D461&lt;&gt;"",'2-定性盤查'!D461,"")</f>
        <v/>
      </c>
      <c r="E462" s="174"/>
      <c r="F462" s="174"/>
      <c r="G462" s="174"/>
      <c r="H462" s="55" t="str">
        <f>IF('3-定量盤查'!I465&lt;&gt;"",'3-定量盤查'!I465,"")</f>
        <v/>
      </c>
      <c r="I462" s="134" t="str">
        <f>'3-定量盤查'!N466</f>
        <v/>
      </c>
      <c r="J462" s="174"/>
      <c r="K462" s="174"/>
      <c r="L462" s="174"/>
      <c r="M462" s="135">
        <f t="shared" si="125"/>
        <v>0</v>
      </c>
      <c r="N462" s="136">
        <f t="shared" si="126"/>
        <v>0</v>
      </c>
      <c r="O462" s="55" t="str">
        <f>IF('3-定量盤查'!O465&lt;&gt;"",'3-定量盤查'!O465,"")</f>
        <v/>
      </c>
      <c r="P462" s="137" t="str">
        <f>IF(E462&lt;&gt;"",IF(J462&lt;&gt;"",IF('3-定量盤查'!T465&lt;&gt;"",'3-定量盤查'!T465,0),""),"")</f>
        <v/>
      </c>
      <c r="Q462" s="174"/>
      <c r="R462" s="174"/>
      <c r="S462" s="174"/>
      <c r="T462" s="135">
        <f t="shared" si="127"/>
        <v>0</v>
      </c>
      <c r="U462" s="138">
        <f t="shared" si="128"/>
        <v>0</v>
      </c>
      <c r="V462" s="55" t="str">
        <f>IF('3-定量盤查'!U465&lt;&gt;"",'3-定量盤查'!U465,"")</f>
        <v/>
      </c>
      <c r="W462" s="137" t="str">
        <f>IF(E462&lt;&gt;"",IF(J462&lt;&gt;"",IF('3-定量盤查'!Z465&lt;&gt;"",'3-定量盤查'!Z465,0),""),"")</f>
        <v/>
      </c>
      <c r="X462" s="174"/>
      <c r="Y462" s="174"/>
      <c r="Z462" s="174"/>
      <c r="AA462" s="135">
        <f t="shared" si="129"/>
        <v>0</v>
      </c>
      <c r="AB462" s="139">
        <f t="shared" si="130"/>
        <v>0</v>
      </c>
      <c r="AC462" s="138" t="str">
        <f t="shared" si="136"/>
        <v/>
      </c>
      <c r="AD462" s="138" t="str">
        <f t="shared" si="137"/>
        <v/>
      </c>
      <c r="AE462" s="144" t="str">
        <f t="shared" si="134"/>
        <v/>
      </c>
      <c r="AF462" s="144" t="str">
        <f t="shared" si="135"/>
        <v/>
      </c>
      <c r="AG462" s="144" t="str">
        <f t="shared" si="131"/>
        <v/>
      </c>
      <c r="AH462" s="144" t="str">
        <f t="shared" si="132"/>
        <v/>
      </c>
      <c r="AI462" s="144" t="str">
        <f t="shared" si="133"/>
        <v/>
      </c>
    </row>
    <row r="463" spans="2:35" customFormat="1">
      <c r="B463" s="53" t="str">
        <f>IF('2-定性盤查'!A462&lt;&gt;"",'2-定性盤查'!A462,"")</f>
        <v/>
      </c>
      <c r="C463" s="53" t="str">
        <f>IF('2-定性盤查'!C462&lt;&gt;"",'2-定性盤查'!C462,"")</f>
        <v/>
      </c>
      <c r="D463" s="53" t="str">
        <f>IF('2-定性盤查'!D462&lt;&gt;"",'2-定性盤查'!D462,"")</f>
        <v/>
      </c>
      <c r="E463" s="174"/>
      <c r="F463" s="174"/>
      <c r="G463" s="174"/>
      <c r="H463" s="55" t="str">
        <f>IF('3-定量盤查'!I466&lt;&gt;"",'3-定量盤查'!I466,"")</f>
        <v/>
      </c>
      <c r="I463" s="134" t="str">
        <f>'3-定量盤查'!N467</f>
        <v/>
      </c>
      <c r="J463" s="174"/>
      <c r="K463" s="174"/>
      <c r="L463" s="174"/>
      <c r="M463" s="135">
        <f t="shared" si="125"/>
        <v>0</v>
      </c>
      <c r="N463" s="136">
        <f t="shared" si="126"/>
        <v>0</v>
      </c>
      <c r="O463" s="55" t="str">
        <f>IF('3-定量盤查'!O466&lt;&gt;"",'3-定量盤查'!O466,"")</f>
        <v/>
      </c>
      <c r="P463" s="137" t="str">
        <f>IF(E463&lt;&gt;"",IF(J463&lt;&gt;"",IF('3-定量盤查'!T466&lt;&gt;"",'3-定量盤查'!T466,0),""),"")</f>
        <v/>
      </c>
      <c r="Q463" s="174"/>
      <c r="R463" s="174"/>
      <c r="S463" s="174"/>
      <c r="T463" s="135">
        <f t="shared" si="127"/>
        <v>0</v>
      </c>
      <c r="U463" s="138">
        <f t="shared" si="128"/>
        <v>0</v>
      </c>
      <c r="V463" s="55" t="str">
        <f>IF('3-定量盤查'!U466&lt;&gt;"",'3-定量盤查'!U466,"")</f>
        <v/>
      </c>
      <c r="W463" s="137" t="str">
        <f>IF(E463&lt;&gt;"",IF(J463&lt;&gt;"",IF('3-定量盤查'!Z466&lt;&gt;"",'3-定量盤查'!Z466,0),""),"")</f>
        <v/>
      </c>
      <c r="X463" s="174"/>
      <c r="Y463" s="174"/>
      <c r="Z463" s="174"/>
      <c r="AA463" s="135">
        <f t="shared" si="129"/>
        <v>0</v>
      </c>
      <c r="AB463" s="139">
        <f t="shared" si="130"/>
        <v>0</v>
      </c>
      <c r="AC463" s="138" t="str">
        <f t="shared" si="136"/>
        <v/>
      </c>
      <c r="AD463" s="138" t="str">
        <f t="shared" si="137"/>
        <v/>
      </c>
      <c r="AE463" s="144" t="str">
        <f t="shared" si="134"/>
        <v/>
      </c>
      <c r="AF463" s="144" t="str">
        <f t="shared" si="135"/>
        <v/>
      </c>
      <c r="AG463" s="144" t="str">
        <f t="shared" si="131"/>
        <v/>
      </c>
      <c r="AH463" s="144" t="str">
        <f t="shared" si="132"/>
        <v/>
      </c>
      <c r="AI463" s="144" t="str">
        <f t="shared" si="133"/>
        <v/>
      </c>
    </row>
    <row r="464" spans="2:35" customFormat="1">
      <c r="B464" s="53" t="str">
        <f>IF('2-定性盤查'!A463&lt;&gt;"",'2-定性盤查'!A463,"")</f>
        <v/>
      </c>
      <c r="C464" s="53" t="str">
        <f>IF('2-定性盤查'!C463&lt;&gt;"",'2-定性盤查'!C463,"")</f>
        <v/>
      </c>
      <c r="D464" s="53" t="str">
        <f>IF('2-定性盤查'!D463&lt;&gt;"",'2-定性盤查'!D463,"")</f>
        <v/>
      </c>
      <c r="E464" s="174"/>
      <c r="F464" s="174"/>
      <c r="G464" s="174"/>
      <c r="H464" s="55" t="str">
        <f>IF('3-定量盤查'!I467&lt;&gt;"",'3-定量盤查'!I467,"")</f>
        <v/>
      </c>
      <c r="I464" s="134" t="str">
        <f>'3-定量盤查'!N468</f>
        <v/>
      </c>
      <c r="J464" s="174"/>
      <c r="K464" s="174"/>
      <c r="L464" s="174"/>
      <c r="M464" s="135">
        <f t="shared" si="125"/>
        <v>0</v>
      </c>
      <c r="N464" s="136">
        <f t="shared" si="126"/>
        <v>0</v>
      </c>
      <c r="O464" s="55" t="str">
        <f>IF('3-定量盤查'!O467&lt;&gt;"",'3-定量盤查'!O467,"")</f>
        <v/>
      </c>
      <c r="P464" s="137" t="str">
        <f>IF(E464&lt;&gt;"",IF(J464&lt;&gt;"",IF('3-定量盤查'!T467&lt;&gt;"",'3-定量盤查'!T467,0),""),"")</f>
        <v/>
      </c>
      <c r="Q464" s="174"/>
      <c r="R464" s="174"/>
      <c r="S464" s="174"/>
      <c r="T464" s="135">
        <f t="shared" si="127"/>
        <v>0</v>
      </c>
      <c r="U464" s="138">
        <f t="shared" si="128"/>
        <v>0</v>
      </c>
      <c r="V464" s="55" t="str">
        <f>IF('3-定量盤查'!U467&lt;&gt;"",'3-定量盤查'!U467,"")</f>
        <v/>
      </c>
      <c r="W464" s="137" t="str">
        <f>IF(E464&lt;&gt;"",IF(J464&lt;&gt;"",IF('3-定量盤查'!Z467&lt;&gt;"",'3-定量盤查'!Z467,0),""),"")</f>
        <v/>
      </c>
      <c r="X464" s="174"/>
      <c r="Y464" s="174"/>
      <c r="Z464" s="174"/>
      <c r="AA464" s="135">
        <f t="shared" si="129"/>
        <v>0</v>
      </c>
      <c r="AB464" s="139">
        <f t="shared" si="130"/>
        <v>0</v>
      </c>
      <c r="AC464" s="138" t="str">
        <f t="shared" si="136"/>
        <v/>
      </c>
      <c r="AD464" s="138" t="str">
        <f t="shared" si="137"/>
        <v/>
      </c>
      <c r="AE464" s="144" t="str">
        <f t="shared" si="134"/>
        <v/>
      </c>
      <c r="AF464" s="144" t="str">
        <f t="shared" si="135"/>
        <v/>
      </c>
      <c r="AG464" s="144" t="str">
        <f t="shared" si="131"/>
        <v/>
      </c>
      <c r="AH464" s="144" t="str">
        <f t="shared" si="132"/>
        <v/>
      </c>
      <c r="AI464" s="144" t="str">
        <f t="shared" si="133"/>
        <v/>
      </c>
    </row>
    <row r="465" spans="2:35" customFormat="1">
      <c r="B465" s="53" t="str">
        <f>IF('2-定性盤查'!A464&lt;&gt;"",'2-定性盤查'!A464,"")</f>
        <v/>
      </c>
      <c r="C465" s="53" t="str">
        <f>IF('2-定性盤查'!C464&lt;&gt;"",'2-定性盤查'!C464,"")</f>
        <v/>
      </c>
      <c r="D465" s="53" t="str">
        <f>IF('2-定性盤查'!D464&lt;&gt;"",'2-定性盤查'!D464,"")</f>
        <v/>
      </c>
      <c r="E465" s="174"/>
      <c r="F465" s="174"/>
      <c r="G465" s="174"/>
      <c r="H465" s="55" t="str">
        <f>IF('3-定量盤查'!I468&lt;&gt;"",'3-定量盤查'!I468,"")</f>
        <v/>
      </c>
      <c r="I465" s="134" t="str">
        <f>'3-定量盤查'!N469</f>
        <v/>
      </c>
      <c r="J465" s="174"/>
      <c r="K465" s="174"/>
      <c r="L465" s="174"/>
      <c r="M465" s="135">
        <f t="shared" si="125"/>
        <v>0</v>
      </c>
      <c r="N465" s="136">
        <f t="shared" si="126"/>
        <v>0</v>
      </c>
      <c r="O465" s="55" t="str">
        <f>IF('3-定量盤查'!O468&lt;&gt;"",'3-定量盤查'!O468,"")</f>
        <v/>
      </c>
      <c r="P465" s="137" t="str">
        <f>IF(E465&lt;&gt;"",IF(J465&lt;&gt;"",IF('3-定量盤查'!T468&lt;&gt;"",'3-定量盤查'!T468,0),""),"")</f>
        <v/>
      </c>
      <c r="Q465" s="174"/>
      <c r="R465" s="174"/>
      <c r="S465" s="174"/>
      <c r="T465" s="135">
        <f t="shared" si="127"/>
        <v>0</v>
      </c>
      <c r="U465" s="138">
        <f t="shared" si="128"/>
        <v>0</v>
      </c>
      <c r="V465" s="55" t="str">
        <f>IF('3-定量盤查'!U468&lt;&gt;"",'3-定量盤查'!U468,"")</f>
        <v/>
      </c>
      <c r="W465" s="137" t="str">
        <f>IF(E465&lt;&gt;"",IF(J465&lt;&gt;"",IF('3-定量盤查'!Z468&lt;&gt;"",'3-定量盤查'!Z468,0),""),"")</f>
        <v/>
      </c>
      <c r="X465" s="174"/>
      <c r="Y465" s="174"/>
      <c r="Z465" s="174"/>
      <c r="AA465" s="135">
        <f t="shared" si="129"/>
        <v>0</v>
      </c>
      <c r="AB465" s="139">
        <f t="shared" si="130"/>
        <v>0</v>
      </c>
      <c r="AC465" s="138" t="str">
        <f t="shared" si="136"/>
        <v/>
      </c>
      <c r="AD465" s="138" t="str">
        <f t="shared" si="137"/>
        <v/>
      </c>
      <c r="AE465" s="144" t="str">
        <f t="shared" si="134"/>
        <v/>
      </c>
      <c r="AF465" s="144" t="str">
        <f t="shared" si="135"/>
        <v/>
      </c>
      <c r="AG465" s="144" t="str">
        <f t="shared" si="131"/>
        <v/>
      </c>
      <c r="AH465" s="144" t="str">
        <f t="shared" si="132"/>
        <v/>
      </c>
      <c r="AI465" s="144" t="str">
        <f t="shared" si="133"/>
        <v/>
      </c>
    </row>
    <row r="466" spans="2:35" customFormat="1">
      <c r="B466" s="53" t="str">
        <f>IF('2-定性盤查'!A465&lt;&gt;"",'2-定性盤查'!A465,"")</f>
        <v/>
      </c>
      <c r="C466" s="53" t="str">
        <f>IF('2-定性盤查'!C465&lt;&gt;"",'2-定性盤查'!C465,"")</f>
        <v/>
      </c>
      <c r="D466" s="53" t="str">
        <f>IF('2-定性盤查'!D465&lt;&gt;"",'2-定性盤查'!D465,"")</f>
        <v/>
      </c>
      <c r="E466" s="174"/>
      <c r="F466" s="174"/>
      <c r="G466" s="174"/>
      <c r="H466" s="55" t="str">
        <f>IF('3-定量盤查'!I469&lt;&gt;"",'3-定量盤查'!I469,"")</f>
        <v/>
      </c>
      <c r="I466" s="134" t="str">
        <f>'3-定量盤查'!N470</f>
        <v/>
      </c>
      <c r="J466" s="174"/>
      <c r="K466" s="174"/>
      <c r="L466" s="174"/>
      <c r="M466" s="135">
        <f t="shared" si="125"/>
        <v>0</v>
      </c>
      <c r="N466" s="136">
        <f t="shared" si="126"/>
        <v>0</v>
      </c>
      <c r="O466" s="55" t="str">
        <f>IF('3-定量盤查'!O469&lt;&gt;"",'3-定量盤查'!O469,"")</f>
        <v/>
      </c>
      <c r="P466" s="137" t="str">
        <f>IF(E466&lt;&gt;"",IF(J466&lt;&gt;"",IF('3-定量盤查'!T469&lt;&gt;"",'3-定量盤查'!T469,0),""),"")</f>
        <v/>
      </c>
      <c r="Q466" s="174"/>
      <c r="R466" s="174"/>
      <c r="S466" s="174"/>
      <c r="T466" s="135">
        <f t="shared" si="127"/>
        <v>0</v>
      </c>
      <c r="U466" s="138">
        <f t="shared" si="128"/>
        <v>0</v>
      </c>
      <c r="V466" s="55" t="str">
        <f>IF('3-定量盤查'!U469&lt;&gt;"",'3-定量盤查'!U469,"")</f>
        <v/>
      </c>
      <c r="W466" s="137" t="str">
        <f>IF(E466&lt;&gt;"",IF(J466&lt;&gt;"",IF('3-定量盤查'!Z469&lt;&gt;"",'3-定量盤查'!Z469,0),""),"")</f>
        <v/>
      </c>
      <c r="X466" s="174"/>
      <c r="Y466" s="174"/>
      <c r="Z466" s="174"/>
      <c r="AA466" s="135">
        <f t="shared" si="129"/>
        <v>0</v>
      </c>
      <c r="AB466" s="139">
        <f t="shared" si="130"/>
        <v>0</v>
      </c>
      <c r="AC466" s="138" t="str">
        <f t="shared" si="136"/>
        <v/>
      </c>
      <c r="AD466" s="138" t="str">
        <f t="shared" si="137"/>
        <v/>
      </c>
      <c r="AE466" s="144" t="str">
        <f t="shared" si="134"/>
        <v/>
      </c>
      <c r="AF466" s="144" t="str">
        <f t="shared" si="135"/>
        <v/>
      </c>
      <c r="AG466" s="144" t="str">
        <f t="shared" si="131"/>
        <v/>
      </c>
      <c r="AH466" s="144" t="str">
        <f t="shared" si="132"/>
        <v/>
      </c>
      <c r="AI466" s="144" t="str">
        <f t="shared" si="133"/>
        <v/>
      </c>
    </row>
    <row r="467" spans="2:35" customFormat="1">
      <c r="B467" s="53" t="str">
        <f>IF('2-定性盤查'!A466&lt;&gt;"",'2-定性盤查'!A466,"")</f>
        <v/>
      </c>
      <c r="C467" s="53" t="str">
        <f>IF('2-定性盤查'!C466&lt;&gt;"",'2-定性盤查'!C466,"")</f>
        <v/>
      </c>
      <c r="D467" s="53" t="str">
        <f>IF('2-定性盤查'!D466&lt;&gt;"",'2-定性盤查'!D466,"")</f>
        <v/>
      </c>
      <c r="E467" s="174"/>
      <c r="F467" s="174"/>
      <c r="G467" s="174"/>
      <c r="H467" s="55" t="str">
        <f>IF('3-定量盤查'!I470&lt;&gt;"",'3-定量盤查'!I470,"")</f>
        <v/>
      </c>
      <c r="I467" s="134" t="str">
        <f>'3-定量盤查'!N471</f>
        <v/>
      </c>
      <c r="J467" s="174"/>
      <c r="K467" s="174"/>
      <c r="L467" s="174"/>
      <c r="M467" s="135">
        <f t="shared" si="125"/>
        <v>0</v>
      </c>
      <c r="N467" s="136">
        <f t="shared" si="126"/>
        <v>0</v>
      </c>
      <c r="O467" s="55" t="str">
        <f>IF('3-定量盤查'!O470&lt;&gt;"",'3-定量盤查'!O470,"")</f>
        <v/>
      </c>
      <c r="P467" s="137" t="str">
        <f>IF(E467&lt;&gt;"",IF(J467&lt;&gt;"",IF('3-定量盤查'!T470&lt;&gt;"",'3-定量盤查'!T470,0),""),"")</f>
        <v/>
      </c>
      <c r="Q467" s="174"/>
      <c r="R467" s="174"/>
      <c r="S467" s="174"/>
      <c r="T467" s="135">
        <f t="shared" si="127"/>
        <v>0</v>
      </c>
      <c r="U467" s="138">
        <f t="shared" si="128"/>
        <v>0</v>
      </c>
      <c r="V467" s="55" t="str">
        <f>IF('3-定量盤查'!U470&lt;&gt;"",'3-定量盤查'!U470,"")</f>
        <v/>
      </c>
      <c r="W467" s="137" t="str">
        <f>IF(E467&lt;&gt;"",IF(J467&lt;&gt;"",IF('3-定量盤查'!Z470&lt;&gt;"",'3-定量盤查'!Z470,0),""),"")</f>
        <v/>
      </c>
      <c r="X467" s="174"/>
      <c r="Y467" s="174"/>
      <c r="Z467" s="174"/>
      <c r="AA467" s="135">
        <f t="shared" si="129"/>
        <v>0</v>
      </c>
      <c r="AB467" s="139">
        <f t="shared" si="130"/>
        <v>0</v>
      </c>
      <c r="AC467" s="138" t="str">
        <f t="shared" si="136"/>
        <v/>
      </c>
      <c r="AD467" s="138" t="str">
        <f t="shared" si="137"/>
        <v/>
      </c>
      <c r="AE467" s="144" t="str">
        <f t="shared" si="134"/>
        <v/>
      </c>
      <c r="AF467" s="144" t="str">
        <f t="shared" si="135"/>
        <v/>
      </c>
      <c r="AG467" s="144" t="str">
        <f t="shared" si="131"/>
        <v/>
      </c>
      <c r="AH467" s="144" t="str">
        <f t="shared" si="132"/>
        <v/>
      </c>
      <c r="AI467" s="144" t="str">
        <f t="shared" si="133"/>
        <v/>
      </c>
    </row>
    <row r="468" spans="2:35" customFormat="1">
      <c r="B468" s="53" t="str">
        <f>IF('2-定性盤查'!A467&lt;&gt;"",'2-定性盤查'!A467,"")</f>
        <v/>
      </c>
      <c r="C468" s="53" t="str">
        <f>IF('2-定性盤查'!C467&lt;&gt;"",'2-定性盤查'!C467,"")</f>
        <v/>
      </c>
      <c r="D468" s="53" t="str">
        <f>IF('2-定性盤查'!D467&lt;&gt;"",'2-定性盤查'!D467,"")</f>
        <v/>
      </c>
      <c r="E468" s="174"/>
      <c r="F468" s="174"/>
      <c r="G468" s="174"/>
      <c r="H468" s="55" t="str">
        <f>IF('3-定量盤查'!I471&lt;&gt;"",'3-定量盤查'!I471,"")</f>
        <v/>
      </c>
      <c r="I468" s="134" t="str">
        <f>'3-定量盤查'!N472</f>
        <v/>
      </c>
      <c r="J468" s="174"/>
      <c r="K468" s="174"/>
      <c r="L468" s="174"/>
      <c r="M468" s="135">
        <f t="shared" si="125"/>
        <v>0</v>
      </c>
      <c r="N468" s="136">
        <f t="shared" si="126"/>
        <v>0</v>
      </c>
      <c r="O468" s="55" t="str">
        <f>IF('3-定量盤查'!O471&lt;&gt;"",'3-定量盤查'!O471,"")</f>
        <v/>
      </c>
      <c r="P468" s="137" t="str">
        <f>IF(E468&lt;&gt;"",IF(J468&lt;&gt;"",IF('3-定量盤查'!T471&lt;&gt;"",'3-定量盤查'!T471,0),""),"")</f>
        <v/>
      </c>
      <c r="Q468" s="174"/>
      <c r="R468" s="174"/>
      <c r="S468" s="174"/>
      <c r="T468" s="135">
        <f t="shared" si="127"/>
        <v>0</v>
      </c>
      <c r="U468" s="138">
        <f t="shared" si="128"/>
        <v>0</v>
      </c>
      <c r="V468" s="55" t="str">
        <f>IF('3-定量盤查'!U471&lt;&gt;"",'3-定量盤查'!U471,"")</f>
        <v/>
      </c>
      <c r="W468" s="137" t="str">
        <f>IF(E468&lt;&gt;"",IF(J468&lt;&gt;"",IF('3-定量盤查'!Z471&lt;&gt;"",'3-定量盤查'!Z471,0),""),"")</f>
        <v/>
      </c>
      <c r="X468" s="174"/>
      <c r="Y468" s="174"/>
      <c r="Z468" s="174"/>
      <c r="AA468" s="135">
        <f t="shared" si="129"/>
        <v>0</v>
      </c>
      <c r="AB468" s="139">
        <f t="shared" si="130"/>
        <v>0</v>
      </c>
      <c r="AC468" s="138" t="str">
        <f t="shared" si="136"/>
        <v/>
      </c>
      <c r="AD468" s="138" t="str">
        <f t="shared" si="137"/>
        <v/>
      </c>
      <c r="AE468" s="144" t="str">
        <f t="shared" si="134"/>
        <v/>
      </c>
      <c r="AF468" s="144" t="str">
        <f t="shared" si="135"/>
        <v/>
      </c>
      <c r="AG468" s="144" t="str">
        <f t="shared" si="131"/>
        <v/>
      </c>
      <c r="AH468" s="144" t="str">
        <f t="shared" si="132"/>
        <v/>
      </c>
      <c r="AI468" s="144" t="str">
        <f t="shared" si="133"/>
        <v/>
      </c>
    </row>
    <row r="469" spans="2:35" customFormat="1">
      <c r="B469" s="53" t="str">
        <f>IF('2-定性盤查'!A468&lt;&gt;"",'2-定性盤查'!A468,"")</f>
        <v/>
      </c>
      <c r="C469" s="53" t="str">
        <f>IF('2-定性盤查'!C468&lt;&gt;"",'2-定性盤查'!C468,"")</f>
        <v/>
      </c>
      <c r="D469" s="53" t="str">
        <f>IF('2-定性盤查'!D468&lt;&gt;"",'2-定性盤查'!D468,"")</f>
        <v/>
      </c>
      <c r="E469" s="174"/>
      <c r="F469" s="174"/>
      <c r="G469" s="174"/>
      <c r="H469" s="55" t="str">
        <f>IF('3-定量盤查'!I472&lt;&gt;"",'3-定量盤查'!I472,"")</f>
        <v/>
      </c>
      <c r="I469" s="134" t="str">
        <f>'3-定量盤查'!N473</f>
        <v/>
      </c>
      <c r="J469" s="174"/>
      <c r="K469" s="174"/>
      <c r="L469" s="174"/>
      <c r="M469" s="135">
        <f t="shared" si="125"/>
        <v>0</v>
      </c>
      <c r="N469" s="136">
        <f t="shared" si="126"/>
        <v>0</v>
      </c>
      <c r="O469" s="55" t="str">
        <f>IF('3-定量盤查'!O472&lt;&gt;"",'3-定量盤查'!O472,"")</f>
        <v/>
      </c>
      <c r="P469" s="137" t="str">
        <f>IF(E469&lt;&gt;"",IF(J469&lt;&gt;"",IF('3-定量盤查'!T472&lt;&gt;"",'3-定量盤查'!T472,0),""),"")</f>
        <v/>
      </c>
      <c r="Q469" s="174"/>
      <c r="R469" s="174"/>
      <c r="S469" s="174"/>
      <c r="T469" s="135">
        <f t="shared" si="127"/>
        <v>0</v>
      </c>
      <c r="U469" s="138">
        <f t="shared" si="128"/>
        <v>0</v>
      </c>
      <c r="V469" s="55" t="str">
        <f>IF('3-定量盤查'!U472&lt;&gt;"",'3-定量盤查'!U472,"")</f>
        <v/>
      </c>
      <c r="W469" s="137" t="str">
        <f>IF(E469&lt;&gt;"",IF(J469&lt;&gt;"",IF('3-定量盤查'!Z472&lt;&gt;"",'3-定量盤查'!Z472,0),""),"")</f>
        <v/>
      </c>
      <c r="X469" s="174"/>
      <c r="Y469" s="174"/>
      <c r="Z469" s="174"/>
      <c r="AA469" s="135">
        <f t="shared" si="129"/>
        <v>0</v>
      </c>
      <c r="AB469" s="139">
        <f t="shared" si="130"/>
        <v>0</v>
      </c>
      <c r="AC469" s="138" t="str">
        <f t="shared" si="136"/>
        <v/>
      </c>
      <c r="AD469" s="138" t="str">
        <f t="shared" si="137"/>
        <v/>
      </c>
      <c r="AE469" s="144" t="str">
        <f t="shared" si="134"/>
        <v/>
      </c>
      <c r="AF469" s="144" t="str">
        <f t="shared" si="135"/>
        <v/>
      </c>
      <c r="AG469" s="144" t="str">
        <f t="shared" si="131"/>
        <v/>
      </c>
      <c r="AH469" s="144" t="str">
        <f t="shared" si="132"/>
        <v/>
      </c>
      <c r="AI469" s="144" t="str">
        <f t="shared" si="133"/>
        <v/>
      </c>
    </row>
    <row r="470" spans="2:35" customFormat="1">
      <c r="B470" s="53" t="str">
        <f>IF('2-定性盤查'!A469&lt;&gt;"",'2-定性盤查'!A469,"")</f>
        <v/>
      </c>
      <c r="C470" s="53" t="str">
        <f>IF('2-定性盤查'!C469&lt;&gt;"",'2-定性盤查'!C469,"")</f>
        <v/>
      </c>
      <c r="D470" s="53" t="str">
        <f>IF('2-定性盤查'!D469&lt;&gt;"",'2-定性盤查'!D469,"")</f>
        <v/>
      </c>
      <c r="E470" s="174"/>
      <c r="F470" s="174"/>
      <c r="G470" s="174"/>
      <c r="H470" s="55" t="str">
        <f>IF('3-定量盤查'!I473&lt;&gt;"",'3-定量盤查'!I473,"")</f>
        <v/>
      </c>
      <c r="I470" s="134" t="str">
        <f>'3-定量盤查'!N474</f>
        <v/>
      </c>
      <c r="J470" s="174"/>
      <c r="K470" s="174"/>
      <c r="L470" s="174"/>
      <c r="M470" s="135">
        <f t="shared" si="125"/>
        <v>0</v>
      </c>
      <c r="N470" s="136">
        <f t="shared" si="126"/>
        <v>0</v>
      </c>
      <c r="O470" s="55" t="str">
        <f>IF('3-定量盤查'!O473&lt;&gt;"",'3-定量盤查'!O473,"")</f>
        <v/>
      </c>
      <c r="P470" s="137" t="str">
        <f>IF(E470&lt;&gt;"",IF(J470&lt;&gt;"",IF('3-定量盤查'!T473&lt;&gt;"",'3-定量盤查'!T473,0),""),"")</f>
        <v/>
      </c>
      <c r="Q470" s="174"/>
      <c r="R470" s="174"/>
      <c r="S470" s="174"/>
      <c r="T470" s="135">
        <f t="shared" si="127"/>
        <v>0</v>
      </c>
      <c r="U470" s="138">
        <f t="shared" si="128"/>
        <v>0</v>
      </c>
      <c r="V470" s="55" t="str">
        <f>IF('3-定量盤查'!U473&lt;&gt;"",'3-定量盤查'!U473,"")</f>
        <v/>
      </c>
      <c r="W470" s="137" t="str">
        <f>IF(E470&lt;&gt;"",IF(J470&lt;&gt;"",IF('3-定量盤查'!Z473&lt;&gt;"",'3-定量盤查'!Z473,0),""),"")</f>
        <v/>
      </c>
      <c r="X470" s="174"/>
      <c r="Y470" s="174"/>
      <c r="Z470" s="174"/>
      <c r="AA470" s="135">
        <f t="shared" si="129"/>
        <v>0</v>
      </c>
      <c r="AB470" s="139">
        <f t="shared" si="130"/>
        <v>0</v>
      </c>
      <c r="AC470" s="138" t="str">
        <f t="shared" si="136"/>
        <v/>
      </c>
      <c r="AD470" s="138" t="str">
        <f t="shared" si="137"/>
        <v/>
      </c>
      <c r="AE470" s="144" t="str">
        <f t="shared" si="134"/>
        <v/>
      </c>
      <c r="AF470" s="144" t="str">
        <f t="shared" si="135"/>
        <v/>
      </c>
      <c r="AG470" s="144" t="str">
        <f t="shared" si="131"/>
        <v/>
      </c>
      <c r="AH470" s="144" t="str">
        <f t="shared" si="132"/>
        <v/>
      </c>
      <c r="AI470" s="144" t="str">
        <f t="shared" si="133"/>
        <v/>
      </c>
    </row>
    <row r="471" spans="2:35" customFormat="1">
      <c r="B471" s="53" t="str">
        <f>IF('2-定性盤查'!A470&lt;&gt;"",'2-定性盤查'!A470,"")</f>
        <v/>
      </c>
      <c r="C471" s="53" t="str">
        <f>IF('2-定性盤查'!C470&lt;&gt;"",'2-定性盤查'!C470,"")</f>
        <v/>
      </c>
      <c r="D471" s="53" t="str">
        <f>IF('2-定性盤查'!D470&lt;&gt;"",'2-定性盤查'!D470,"")</f>
        <v/>
      </c>
      <c r="E471" s="174"/>
      <c r="F471" s="174"/>
      <c r="G471" s="174"/>
      <c r="H471" s="55" t="str">
        <f>IF('3-定量盤查'!I474&lt;&gt;"",'3-定量盤查'!I474,"")</f>
        <v/>
      </c>
      <c r="I471" s="134" t="str">
        <f>'3-定量盤查'!N475</f>
        <v/>
      </c>
      <c r="J471" s="174"/>
      <c r="K471" s="174"/>
      <c r="L471" s="174"/>
      <c r="M471" s="135">
        <f t="shared" si="125"/>
        <v>0</v>
      </c>
      <c r="N471" s="136">
        <f t="shared" si="126"/>
        <v>0</v>
      </c>
      <c r="O471" s="55" t="str">
        <f>IF('3-定量盤查'!O474&lt;&gt;"",'3-定量盤查'!O474,"")</f>
        <v/>
      </c>
      <c r="P471" s="137" t="str">
        <f>IF(E471&lt;&gt;"",IF(J471&lt;&gt;"",IF('3-定量盤查'!T474&lt;&gt;"",'3-定量盤查'!T474,0),""),"")</f>
        <v/>
      </c>
      <c r="Q471" s="174"/>
      <c r="R471" s="174"/>
      <c r="S471" s="174"/>
      <c r="T471" s="135">
        <f t="shared" si="127"/>
        <v>0</v>
      </c>
      <c r="U471" s="138">
        <f t="shared" si="128"/>
        <v>0</v>
      </c>
      <c r="V471" s="55" t="str">
        <f>IF('3-定量盤查'!U474&lt;&gt;"",'3-定量盤查'!U474,"")</f>
        <v/>
      </c>
      <c r="W471" s="137" t="str">
        <f>IF(E471&lt;&gt;"",IF(J471&lt;&gt;"",IF('3-定量盤查'!Z474&lt;&gt;"",'3-定量盤查'!Z474,0),""),"")</f>
        <v/>
      </c>
      <c r="X471" s="174"/>
      <c r="Y471" s="174"/>
      <c r="Z471" s="174"/>
      <c r="AA471" s="135">
        <f t="shared" si="129"/>
        <v>0</v>
      </c>
      <c r="AB471" s="139">
        <f t="shared" si="130"/>
        <v>0</v>
      </c>
      <c r="AC471" s="138" t="str">
        <f t="shared" si="136"/>
        <v/>
      </c>
      <c r="AD471" s="138" t="str">
        <f t="shared" si="137"/>
        <v/>
      </c>
      <c r="AE471" s="144" t="str">
        <f t="shared" si="134"/>
        <v/>
      </c>
      <c r="AF471" s="144" t="str">
        <f t="shared" si="135"/>
        <v/>
      </c>
      <c r="AG471" s="144" t="str">
        <f t="shared" si="131"/>
        <v/>
      </c>
      <c r="AH471" s="144" t="str">
        <f t="shared" si="132"/>
        <v/>
      </c>
      <c r="AI471" s="144" t="str">
        <f t="shared" si="133"/>
        <v/>
      </c>
    </row>
    <row r="472" spans="2:35" customFormat="1">
      <c r="B472" s="53" t="str">
        <f>IF('2-定性盤查'!A471&lt;&gt;"",'2-定性盤查'!A471,"")</f>
        <v/>
      </c>
      <c r="C472" s="53" t="str">
        <f>IF('2-定性盤查'!C471&lt;&gt;"",'2-定性盤查'!C471,"")</f>
        <v/>
      </c>
      <c r="D472" s="53" t="str">
        <f>IF('2-定性盤查'!D471&lt;&gt;"",'2-定性盤查'!D471,"")</f>
        <v/>
      </c>
      <c r="E472" s="174"/>
      <c r="F472" s="174"/>
      <c r="G472" s="174"/>
      <c r="H472" s="55" t="str">
        <f>IF('3-定量盤查'!I475&lt;&gt;"",'3-定量盤查'!I475,"")</f>
        <v/>
      </c>
      <c r="I472" s="134" t="str">
        <f>'3-定量盤查'!N476</f>
        <v/>
      </c>
      <c r="J472" s="174"/>
      <c r="K472" s="174"/>
      <c r="L472" s="174"/>
      <c r="M472" s="135">
        <f t="shared" si="125"/>
        <v>0</v>
      </c>
      <c r="N472" s="136">
        <f t="shared" si="126"/>
        <v>0</v>
      </c>
      <c r="O472" s="55" t="str">
        <f>IF('3-定量盤查'!O475&lt;&gt;"",'3-定量盤查'!O475,"")</f>
        <v/>
      </c>
      <c r="P472" s="137" t="str">
        <f>IF(E472&lt;&gt;"",IF(J472&lt;&gt;"",IF('3-定量盤查'!T475&lt;&gt;"",'3-定量盤查'!T475,0),""),"")</f>
        <v/>
      </c>
      <c r="Q472" s="174"/>
      <c r="R472" s="174"/>
      <c r="S472" s="174"/>
      <c r="T472" s="135">
        <f t="shared" si="127"/>
        <v>0</v>
      </c>
      <c r="U472" s="138">
        <f t="shared" si="128"/>
        <v>0</v>
      </c>
      <c r="V472" s="55" t="str">
        <f>IF('3-定量盤查'!U475&lt;&gt;"",'3-定量盤查'!U475,"")</f>
        <v/>
      </c>
      <c r="W472" s="137" t="str">
        <f>IF(E472&lt;&gt;"",IF(J472&lt;&gt;"",IF('3-定量盤查'!Z475&lt;&gt;"",'3-定量盤查'!Z475,0),""),"")</f>
        <v/>
      </c>
      <c r="X472" s="174"/>
      <c r="Y472" s="174"/>
      <c r="Z472" s="174"/>
      <c r="AA472" s="135">
        <f t="shared" si="129"/>
        <v>0</v>
      </c>
      <c r="AB472" s="139">
        <f t="shared" si="130"/>
        <v>0</v>
      </c>
      <c r="AC472" s="138" t="str">
        <f t="shared" si="136"/>
        <v/>
      </c>
      <c r="AD472" s="138" t="str">
        <f t="shared" si="137"/>
        <v/>
      </c>
      <c r="AE472" s="144" t="str">
        <f t="shared" si="134"/>
        <v/>
      </c>
      <c r="AF472" s="144" t="str">
        <f t="shared" si="135"/>
        <v/>
      </c>
      <c r="AG472" s="144" t="str">
        <f t="shared" si="131"/>
        <v/>
      </c>
      <c r="AH472" s="144" t="str">
        <f t="shared" si="132"/>
        <v/>
      </c>
      <c r="AI472" s="144" t="str">
        <f t="shared" si="133"/>
        <v/>
      </c>
    </row>
    <row r="473" spans="2:35" customFormat="1">
      <c r="B473" s="53" t="str">
        <f>IF('2-定性盤查'!A472&lt;&gt;"",'2-定性盤查'!A472,"")</f>
        <v/>
      </c>
      <c r="C473" s="53" t="str">
        <f>IF('2-定性盤查'!C472&lt;&gt;"",'2-定性盤查'!C472,"")</f>
        <v/>
      </c>
      <c r="D473" s="53" t="str">
        <f>IF('2-定性盤查'!D472&lt;&gt;"",'2-定性盤查'!D472,"")</f>
        <v/>
      </c>
      <c r="E473" s="174"/>
      <c r="F473" s="174"/>
      <c r="G473" s="174"/>
      <c r="H473" s="55" t="str">
        <f>IF('3-定量盤查'!I476&lt;&gt;"",'3-定量盤查'!I476,"")</f>
        <v/>
      </c>
      <c r="I473" s="134" t="str">
        <f>'3-定量盤查'!N477</f>
        <v/>
      </c>
      <c r="J473" s="174"/>
      <c r="K473" s="174"/>
      <c r="L473" s="174"/>
      <c r="M473" s="135">
        <f t="shared" si="125"/>
        <v>0</v>
      </c>
      <c r="N473" s="136">
        <f t="shared" si="126"/>
        <v>0</v>
      </c>
      <c r="O473" s="55" t="str">
        <f>IF('3-定量盤查'!O476&lt;&gt;"",'3-定量盤查'!O476,"")</f>
        <v/>
      </c>
      <c r="P473" s="137" t="str">
        <f>IF(E473&lt;&gt;"",IF(J473&lt;&gt;"",IF('3-定量盤查'!T476&lt;&gt;"",'3-定量盤查'!T476,0),""),"")</f>
        <v/>
      </c>
      <c r="Q473" s="174"/>
      <c r="R473" s="174"/>
      <c r="S473" s="174"/>
      <c r="T473" s="135">
        <f t="shared" si="127"/>
        <v>0</v>
      </c>
      <c r="U473" s="138">
        <f t="shared" si="128"/>
        <v>0</v>
      </c>
      <c r="V473" s="55" t="str">
        <f>IF('3-定量盤查'!U476&lt;&gt;"",'3-定量盤查'!U476,"")</f>
        <v/>
      </c>
      <c r="W473" s="137" t="str">
        <f>IF(E473&lt;&gt;"",IF(J473&lt;&gt;"",IF('3-定量盤查'!Z476&lt;&gt;"",'3-定量盤查'!Z476,0),""),"")</f>
        <v/>
      </c>
      <c r="X473" s="174"/>
      <c r="Y473" s="174"/>
      <c r="Z473" s="174"/>
      <c r="AA473" s="135">
        <f t="shared" si="129"/>
        <v>0</v>
      </c>
      <c r="AB473" s="139">
        <f t="shared" si="130"/>
        <v>0</v>
      </c>
      <c r="AC473" s="138" t="str">
        <f t="shared" si="136"/>
        <v/>
      </c>
      <c r="AD473" s="138" t="str">
        <f t="shared" si="137"/>
        <v/>
      </c>
      <c r="AE473" s="144" t="str">
        <f t="shared" si="134"/>
        <v/>
      </c>
      <c r="AF473" s="144" t="str">
        <f t="shared" si="135"/>
        <v/>
      </c>
      <c r="AG473" s="144" t="str">
        <f t="shared" si="131"/>
        <v/>
      </c>
      <c r="AH473" s="144" t="str">
        <f t="shared" si="132"/>
        <v/>
      </c>
      <c r="AI473" s="144" t="str">
        <f t="shared" si="133"/>
        <v/>
      </c>
    </row>
    <row r="474" spans="2:35" customFormat="1">
      <c r="B474" s="53" t="str">
        <f>IF('2-定性盤查'!A473&lt;&gt;"",'2-定性盤查'!A473,"")</f>
        <v/>
      </c>
      <c r="C474" s="53" t="str">
        <f>IF('2-定性盤查'!C473&lt;&gt;"",'2-定性盤查'!C473,"")</f>
        <v/>
      </c>
      <c r="D474" s="53" t="str">
        <f>IF('2-定性盤查'!D473&lt;&gt;"",'2-定性盤查'!D473,"")</f>
        <v/>
      </c>
      <c r="E474" s="174"/>
      <c r="F474" s="174"/>
      <c r="G474" s="174"/>
      <c r="H474" s="55" t="str">
        <f>IF('3-定量盤查'!I477&lt;&gt;"",'3-定量盤查'!I477,"")</f>
        <v/>
      </c>
      <c r="I474" s="134" t="str">
        <f>'3-定量盤查'!N478</f>
        <v/>
      </c>
      <c r="J474" s="174"/>
      <c r="K474" s="174"/>
      <c r="L474" s="174"/>
      <c r="M474" s="135">
        <f t="shared" si="125"/>
        <v>0</v>
      </c>
      <c r="N474" s="136">
        <f t="shared" si="126"/>
        <v>0</v>
      </c>
      <c r="O474" s="55" t="str">
        <f>IF('3-定量盤查'!O477&lt;&gt;"",'3-定量盤查'!O477,"")</f>
        <v/>
      </c>
      <c r="P474" s="137" t="str">
        <f>IF(E474&lt;&gt;"",IF(J474&lt;&gt;"",IF('3-定量盤查'!T477&lt;&gt;"",'3-定量盤查'!T477,0),""),"")</f>
        <v/>
      </c>
      <c r="Q474" s="174"/>
      <c r="R474" s="174"/>
      <c r="S474" s="174"/>
      <c r="T474" s="135">
        <f t="shared" si="127"/>
        <v>0</v>
      </c>
      <c r="U474" s="138">
        <f t="shared" si="128"/>
        <v>0</v>
      </c>
      <c r="V474" s="55" t="str">
        <f>IF('3-定量盤查'!U477&lt;&gt;"",'3-定量盤查'!U477,"")</f>
        <v/>
      </c>
      <c r="W474" s="137" t="str">
        <f>IF(E474&lt;&gt;"",IF(J474&lt;&gt;"",IF('3-定量盤查'!Z477&lt;&gt;"",'3-定量盤查'!Z477,0),""),"")</f>
        <v/>
      </c>
      <c r="X474" s="174"/>
      <c r="Y474" s="174"/>
      <c r="Z474" s="174"/>
      <c r="AA474" s="135">
        <f t="shared" si="129"/>
        <v>0</v>
      </c>
      <c r="AB474" s="139">
        <f t="shared" si="130"/>
        <v>0</v>
      </c>
      <c r="AC474" s="138" t="str">
        <f t="shared" si="136"/>
        <v/>
      </c>
      <c r="AD474" s="138" t="str">
        <f t="shared" si="137"/>
        <v/>
      </c>
      <c r="AE474" s="144" t="str">
        <f t="shared" si="134"/>
        <v/>
      </c>
      <c r="AF474" s="144" t="str">
        <f t="shared" si="135"/>
        <v/>
      </c>
      <c r="AG474" s="144" t="str">
        <f t="shared" si="131"/>
        <v/>
      </c>
      <c r="AH474" s="144" t="str">
        <f t="shared" si="132"/>
        <v/>
      </c>
      <c r="AI474" s="144" t="str">
        <f t="shared" si="133"/>
        <v/>
      </c>
    </row>
    <row r="475" spans="2:35" customFormat="1">
      <c r="B475" s="53" t="str">
        <f>IF('2-定性盤查'!A474&lt;&gt;"",'2-定性盤查'!A474,"")</f>
        <v/>
      </c>
      <c r="C475" s="53" t="str">
        <f>IF('2-定性盤查'!C474&lt;&gt;"",'2-定性盤查'!C474,"")</f>
        <v/>
      </c>
      <c r="D475" s="53" t="str">
        <f>IF('2-定性盤查'!D474&lt;&gt;"",'2-定性盤查'!D474,"")</f>
        <v/>
      </c>
      <c r="E475" s="174"/>
      <c r="F475" s="174"/>
      <c r="G475" s="174"/>
      <c r="H475" s="55" t="str">
        <f>IF('3-定量盤查'!I478&lt;&gt;"",'3-定量盤查'!I478,"")</f>
        <v/>
      </c>
      <c r="I475" s="134" t="str">
        <f>'3-定量盤查'!N479</f>
        <v/>
      </c>
      <c r="J475" s="174"/>
      <c r="K475" s="174"/>
      <c r="L475" s="174"/>
      <c r="M475" s="135">
        <f t="shared" si="125"/>
        <v>0</v>
      </c>
      <c r="N475" s="136">
        <f t="shared" si="126"/>
        <v>0</v>
      </c>
      <c r="O475" s="55" t="str">
        <f>IF('3-定量盤查'!O478&lt;&gt;"",'3-定量盤查'!O478,"")</f>
        <v/>
      </c>
      <c r="P475" s="137" t="str">
        <f>IF(E475&lt;&gt;"",IF(J475&lt;&gt;"",IF('3-定量盤查'!T478&lt;&gt;"",'3-定量盤查'!T478,0),""),"")</f>
        <v/>
      </c>
      <c r="Q475" s="174"/>
      <c r="R475" s="174"/>
      <c r="S475" s="174"/>
      <c r="T475" s="135">
        <f t="shared" si="127"/>
        <v>0</v>
      </c>
      <c r="U475" s="138">
        <f t="shared" si="128"/>
        <v>0</v>
      </c>
      <c r="V475" s="55" t="str">
        <f>IF('3-定量盤查'!U478&lt;&gt;"",'3-定量盤查'!U478,"")</f>
        <v/>
      </c>
      <c r="W475" s="137" t="str">
        <f>IF(E475&lt;&gt;"",IF(J475&lt;&gt;"",IF('3-定量盤查'!Z478&lt;&gt;"",'3-定量盤查'!Z478,0),""),"")</f>
        <v/>
      </c>
      <c r="X475" s="174"/>
      <c r="Y475" s="174"/>
      <c r="Z475" s="174"/>
      <c r="AA475" s="135">
        <f t="shared" si="129"/>
        <v>0</v>
      </c>
      <c r="AB475" s="139">
        <f t="shared" si="130"/>
        <v>0</v>
      </c>
      <c r="AC475" s="138" t="str">
        <f t="shared" si="136"/>
        <v/>
      </c>
      <c r="AD475" s="138" t="str">
        <f t="shared" si="137"/>
        <v/>
      </c>
      <c r="AE475" s="144" t="str">
        <f t="shared" si="134"/>
        <v/>
      </c>
      <c r="AF475" s="144" t="str">
        <f t="shared" si="135"/>
        <v/>
      </c>
      <c r="AG475" s="144" t="str">
        <f t="shared" si="131"/>
        <v/>
      </c>
      <c r="AH475" s="144" t="str">
        <f t="shared" si="132"/>
        <v/>
      </c>
      <c r="AI475" s="144" t="str">
        <f t="shared" si="133"/>
        <v/>
      </c>
    </row>
    <row r="476" spans="2:35" customFormat="1">
      <c r="B476" s="53" t="str">
        <f>IF('2-定性盤查'!A475&lt;&gt;"",'2-定性盤查'!A475,"")</f>
        <v/>
      </c>
      <c r="C476" s="53" t="str">
        <f>IF('2-定性盤查'!C475&lt;&gt;"",'2-定性盤查'!C475,"")</f>
        <v/>
      </c>
      <c r="D476" s="53" t="str">
        <f>IF('2-定性盤查'!D475&lt;&gt;"",'2-定性盤查'!D475,"")</f>
        <v/>
      </c>
      <c r="E476" s="174"/>
      <c r="F476" s="174"/>
      <c r="G476" s="174"/>
      <c r="H476" s="55" t="str">
        <f>IF('3-定量盤查'!I479&lt;&gt;"",'3-定量盤查'!I479,"")</f>
        <v/>
      </c>
      <c r="I476" s="134" t="str">
        <f>'3-定量盤查'!N480</f>
        <v/>
      </c>
      <c r="J476" s="174"/>
      <c r="K476" s="174"/>
      <c r="L476" s="174"/>
      <c r="M476" s="135">
        <f t="shared" si="125"/>
        <v>0</v>
      </c>
      <c r="N476" s="136">
        <f t="shared" si="126"/>
        <v>0</v>
      </c>
      <c r="O476" s="55" t="str">
        <f>IF('3-定量盤查'!O479&lt;&gt;"",'3-定量盤查'!O479,"")</f>
        <v/>
      </c>
      <c r="P476" s="137" t="str">
        <f>IF(E476&lt;&gt;"",IF(J476&lt;&gt;"",IF('3-定量盤查'!T479&lt;&gt;"",'3-定量盤查'!T479,0),""),"")</f>
        <v/>
      </c>
      <c r="Q476" s="174"/>
      <c r="R476" s="174"/>
      <c r="S476" s="174"/>
      <c r="T476" s="135">
        <f t="shared" si="127"/>
        <v>0</v>
      </c>
      <c r="U476" s="138">
        <f t="shared" si="128"/>
        <v>0</v>
      </c>
      <c r="V476" s="55" t="str">
        <f>IF('3-定量盤查'!U479&lt;&gt;"",'3-定量盤查'!U479,"")</f>
        <v/>
      </c>
      <c r="W476" s="137" t="str">
        <f>IF(E476&lt;&gt;"",IF(J476&lt;&gt;"",IF('3-定量盤查'!Z479&lt;&gt;"",'3-定量盤查'!Z479,0),""),"")</f>
        <v/>
      </c>
      <c r="X476" s="174"/>
      <c r="Y476" s="174"/>
      <c r="Z476" s="174"/>
      <c r="AA476" s="135">
        <f t="shared" si="129"/>
        <v>0</v>
      </c>
      <c r="AB476" s="139">
        <f t="shared" si="130"/>
        <v>0</v>
      </c>
      <c r="AC476" s="138" t="str">
        <f t="shared" si="136"/>
        <v/>
      </c>
      <c r="AD476" s="138" t="str">
        <f t="shared" si="137"/>
        <v/>
      </c>
      <c r="AE476" s="144" t="str">
        <f t="shared" si="134"/>
        <v/>
      </c>
      <c r="AF476" s="144" t="str">
        <f t="shared" si="135"/>
        <v/>
      </c>
      <c r="AG476" s="144" t="str">
        <f t="shared" si="131"/>
        <v/>
      </c>
      <c r="AH476" s="144" t="str">
        <f t="shared" si="132"/>
        <v/>
      </c>
      <c r="AI476" s="144" t="str">
        <f t="shared" si="133"/>
        <v/>
      </c>
    </row>
    <row r="477" spans="2:35" customFormat="1">
      <c r="B477" s="53" t="str">
        <f>IF('2-定性盤查'!A476&lt;&gt;"",'2-定性盤查'!A476,"")</f>
        <v/>
      </c>
      <c r="C477" s="53" t="str">
        <f>IF('2-定性盤查'!C476&lt;&gt;"",'2-定性盤查'!C476,"")</f>
        <v/>
      </c>
      <c r="D477" s="53" t="str">
        <f>IF('2-定性盤查'!D476&lt;&gt;"",'2-定性盤查'!D476,"")</f>
        <v/>
      </c>
      <c r="E477" s="174"/>
      <c r="F477" s="174"/>
      <c r="G477" s="174"/>
      <c r="H477" s="55" t="str">
        <f>IF('3-定量盤查'!I480&lt;&gt;"",'3-定量盤查'!I480,"")</f>
        <v/>
      </c>
      <c r="I477" s="134" t="str">
        <f>'3-定量盤查'!N481</f>
        <v/>
      </c>
      <c r="J477" s="174"/>
      <c r="K477" s="174"/>
      <c r="L477" s="174"/>
      <c r="M477" s="135">
        <f t="shared" si="125"/>
        <v>0</v>
      </c>
      <c r="N477" s="136">
        <f t="shared" si="126"/>
        <v>0</v>
      </c>
      <c r="O477" s="55" t="str">
        <f>IF('3-定量盤查'!O480&lt;&gt;"",'3-定量盤查'!O480,"")</f>
        <v/>
      </c>
      <c r="P477" s="137" t="str">
        <f>IF(E477&lt;&gt;"",IF(J477&lt;&gt;"",IF('3-定量盤查'!T480&lt;&gt;"",'3-定量盤查'!T480,0),""),"")</f>
        <v/>
      </c>
      <c r="Q477" s="174"/>
      <c r="R477" s="174"/>
      <c r="S477" s="174"/>
      <c r="T477" s="135">
        <f t="shared" si="127"/>
        <v>0</v>
      </c>
      <c r="U477" s="138">
        <f t="shared" si="128"/>
        <v>0</v>
      </c>
      <c r="V477" s="55" t="str">
        <f>IF('3-定量盤查'!U480&lt;&gt;"",'3-定量盤查'!U480,"")</f>
        <v/>
      </c>
      <c r="W477" s="137" t="str">
        <f>IF(E477&lt;&gt;"",IF(J477&lt;&gt;"",IF('3-定量盤查'!Z480&lt;&gt;"",'3-定量盤查'!Z480,0),""),"")</f>
        <v/>
      </c>
      <c r="X477" s="174"/>
      <c r="Y477" s="174"/>
      <c r="Z477" s="174"/>
      <c r="AA477" s="135">
        <f t="shared" si="129"/>
        <v>0</v>
      </c>
      <c r="AB477" s="139">
        <f t="shared" si="130"/>
        <v>0</v>
      </c>
      <c r="AC477" s="138" t="str">
        <f t="shared" si="136"/>
        <v/>
      </c>
      <c r="AD477" s="138" t="str">
        <f t="shared" si="137"/>
        <v/>
      </c>
      <c r="AE477" s="144" t="str">
        <f t="shared" si="134"/>
        <v/>
      </c>
      <c r="AF477" s="144" t="str">
        <f t="shared" si="135"/>
        <v/>
      </c>
      <c r="AG477" s="144" t="str">
        <f t="shared" si="131"/>
        <v/>
      </c>
      <c r="AH477" s="144" t="str">
        <f t="shared" si="132"/>
        <v/>
      </c>
      <c r="AI477" s="144" t="str">
        <f t="shared" si="133"/>
        <v/>
      </c>
    </row>
    <row r="478" spans="2:35" customFormat="1">
      <c r="B478" s="53" t="str">
        <f>IF('2-定性盤查'!A477&lt;&gt;"",'2-定性盤查'!A477,"")</f>
        <v/>
      </c>
      <c r="C478" s="53" t="str">
        <f>IF('2-定性盤查'!C477&lt;&gt;"",'2-定性盤查'!C477,"")</f>
        <v/>
      </c>
      <c r="D478" s="53" t="str">
        <f>IF('2-定性盤查'!D477&lt;&gt;"",'2-定性盤查'!D477,"")</f>
        <v/>
      </c>
      <c r="E478" s="174"/>
      <c r="F478" s="174"/>
      <c r="G478" s="174"/>
      <c r="H478" s="55" t="str">
        <f>IF('3-定量盤查'!I481&lt;&gt;"",'3-定量盤查'!I481,"")</f>
        <v/>
      </c>
      <c r="I478" s="134" t="str">
        <f>'3-定量盤查'!N482</f>
        <v/>
      </c>
      <c r="J478" s="174"/>
      <c r="K478" s="174"/>
      <c r="L478" s="174"/>
      <c r="M478" s="135">
        <f t="shared" si="125"/>
        <v>0</v>
      </c>
      <c r="N478" s="136">
        <f t="shared" si="126"/>
        <v>0</v>
      </c>
      <c r="O478" s="55" t="str">
        <f>IF('3-定量盤查'!O481&lt;&gt;"",'3-定量盤查'!O481,"")</f>
        <v/>
      </c>
      <c r="P478" s="137" t="str">
        <f>IF(E478&lt;&gt;"",IF(J478&lt;&gt;"",IF('3-定量盤查'!T481&lt;&gt;"",'3-定量盤查'!T481,0),""),"")</f>
        <v/>
      </c>
      <c r="Q478" s="174"/>
      <c r="R478" s="174"/>
      <c r="S478" s="174"/>
      <c r="T478" s="135">
        <f t="shared" si="127"/>
        <v>0</v>
      </c>
      <c r="U478" s="138">
        <f t="shared" si="128"/>
        <v>0</v>
      </c>
      <c r="V478" s="55" t="str">
        <f>IF('3-定量盤查'!U481&lt;&gt;"",'3-定量盤查'!U481,"")</f>
        <v/>
      </c>
      <c r="W478" s="137" t="str">
        <f>IF(E478&lt;&gt;"",IF(J478&lt;&gt;"",IF('3-定量盤查'!Z481&lt;&gt;"",'3-定量盤查'!Z481,0),""),"")</f>
        <v/>
      </c>
      <c r="X478" s="174"/>
      <c r="Y478" s="174"/>
      <c r="Z478" s="174"/>
      <c r="AA478" s="135">
        <f t="shared" si="129"/>
        <v>0</v>
      </c>
      <c r="AB478" s="139">
        <f t="shared" si="130"/>
        <v>0</v>
      </c>
      <c r="AC478" s="138" t="str">
        <f t="shared" si="136"/>
        <v/>
      </c>
      <c r="AD478" s="138" t="str">
        <f t="shared" si="137"/>
        <v/>
      </c>
      <c r="AE478" s="144" t="str">
        <f t="shared" si="134"/>
        <v/>
      </c>
      <c r="AF478" s="144" t="str">
        <f t="shared" si="135"/>
        <v/>
      </c>
      <c r="AG478" s="144" t="str">
        <f t="shared" si="131"/>
        <v/>
      </c>
      <c r="AH478" s="144" t="str">
        <f t="shared" si="132"/>
        <v/>
      </c>
      <c r="AI478" s="144" t="str">
        <f t="shared" si="133"/>
        <v/>
      </c>
    </row>
    <row r="479" spans="2:35" customFormat="1">
      <c r="B479" s="53" t="str">
        <f>IF('2-定性盤查'!A478&lt;&gt;"",'2-定性盤查'!A478,"")</f>
        <v/>
      </c>
      <c r="C479" s="53" t="str">
        <f>IF('2-定性盤查'!C478&lt;&gt;"",'2-定性盤查'!C478,"")</f>
        <v/>
      </c>
      <c r="D479" s="53" t="str">
        <f>IF('2-定性盤查'!D478&lt;&gt;"",'2-定性盤查'!D478,"")</f>
        <v/>
      </c>
      <c r="E479" s="174"/>
      <c r="F479" s="174"/>
      <c r="G479" s="174"/>
      <c r="H479" s="55" t="str">
        <f>IF('3-定量盤查'!I482&lt;&gt;"",'3-定量盤查'!I482,"")</f>
        <v/>
      </c>
      <c r="I479" s="134" t="str">
        <f>'3-定量盤查'!N483</f>
        <v/>
      </c>
      <c r="J479" s="174"/>
      <c r="K479" s="174"/>
      <c r="L479" s="174"/>
      <c r="M479" s="135">
        <f t="shared" si="125"/>
        <v>0</v>
      </c>
      <c r="N479" s="136">
        <f t="shared" si="126"/>
        <v>0</v>
      </c>
      <c r="O479" s="55" t="str">
        <f>IF('3-定量盤查'!O482&lt;&gt;"",'3-定量盤查'!O482,"")</f>
        <v/>
      </c>
      <c r="P479" s="137" t="str">
        <f>IF(E479&lt;&gt;"",IF(J479&lt;&gt;"",IF('3-定量盤查'!T482&lt;&gt;"",'3-定量盤查'!T482,0),""),"")</f>
        <v/>
      </c>
      <c r="Q479" s="174"/>
      <c r="R479" s="174"/>
      <c r="S479" s="174"/>
      <c r="T479" s="135">
        <f t="shared" si="127"/>
        <v>0</v>
      </c>
      <c r="U479" s="138">
        <f t="shared" si="128"/>
        <v>0</v>
      </c>
      <c r="V479" s="55" t="str">
        <f>IF('3-定量盤查'!U482&lt;&gt;"",'3-定量盤查'!U482,"")</f>
        <v/>
      </c>
      <c r="W479" s="137" t="str">
        <f>IF(E479&lt;&gt;"",IF(J479&lt;&gt;"",IF('3-定量盤查'!Z482&lt;&gt;"",'3-定量盤查'!Z482,0),""),"")</f>
        <v/>
      </c>
      <c r="X479" s="174"/>
      <c r="Y479" s="174"/>
      <c r="Z479" s="174"/>
      <c r="AA479" s="135">
        <f t="shared" si="129"/>
        <v>0</v>
      </c>
      <c r="AB479" s="139">
        <f t="shared" si="130"/>
        <v>0</v>
      </c>
      <c r="AC479" s="138" t="str">
        <f t="shared" si="136"/>
        <v/>
      </c>
      <c r="AD479" s="138" t="str">
        <f t="shared" si="137"/>
        <v/>
      </c>
      <c r="AE479" s="144" t="str">
        <f t="shared" si="134"/>
        <v/>
      </c>
      <c r="AF479" s="144" t="str">
        <f t="shared" si="135"/>
        <v/>
      </c>
      <c r="AG479" s="144" t="str">
        <f t="shared" si="131"/>
        <v/>
      </c>
      <c r="AH479" s="144" t="str">
        <f t="shared" si="132"/>
        <v/>
      </c>
      <c r="AI479" s="144" t="str">
        <f t="shared" si="133"/>
        <v/>
      </c>
    </row>
    <row r="480" spans="2:35" customFormat="1">
      <c r="B480" s="53" t="str">
        <f>IF('2-定性盤查'!A479&lt;&gt;"",'2-定性盤查'!A479,"")</f>
        <v/>
      </c>
      <c r="C480" s="53" t="str">
        <f>IF('2-定性盤查'!C479&lt;&gt;"",'2-定性盤查'!C479,"")</f>
        <v/>
      </c>
      <c r="D480" s="53" t="str">
        <f>IF('2-定性盤查'!D479&lt;&gt;"",'2-定性盤查'!D479,"")</f>
        <v/>
      </c>
      <c r="E480" s="174"/>
      <c r="F480" s="174"/>
      <c r="G480" s="174"/>
      <c r="H480" s="55" t="str">
        <f>IF('3-定量盤查'!I483&lt;&gt;"",'3-定量盤查'!I483,"")</f>
        <v/>
      </c>
      <c r="I480" s="134" t="str">
        <f>'3-定量盤查'!N484</f>
        <v/>
      </c>
      <c r="J480" s="174"/>
      <c r="K480" s="174"/>
      <c r="L480" s="174"/>
      <c r="M480" s="135">
        <f t="shared" si="125"/>
        <v>0</v>
      </c>
      <c r="N480" s="136">
        <f t="shared" si="126"/>
        <v>0</v>
      </c>
      <c r="O480" s="55" t="str">
        <f>IF('3-定量盤查'!O483&lt;&gt;"",'3-定量盤查'!O483,"")</f>
        <v/>
      </c>
      <c r="P480" s="137" t="str">
        <f>IF(E480&lt;&gt;"",IF(J480&lt;&gt;"",IF('3-定量盤查'!T483&lt;&gt;"",'3-定量盤查'!T483,0),""),"")</f>
        <v/>
      </c>
      <c r="Q480" s="174"/>
      <c r="R480" s="174"/>
      <c r="S480" s="174"/>
      <c r="T480" s="135">
        <f t="shared" si="127"/>
        <v>0</v>
      </c>
      <c r="U480" s="138">
        <f t="shared" si="128"/>
        <v>0</v>
      </c>
      <c r="V480" s="55" t="str">
        <f>IF('3-定量盤查'!U483&lt;&gt;"",'3-定量盤查'!U483,"")</f>
        <v/>
      </c>
      <c r="W480" s="137" t="str">
        <f>IF(E480&lt;&gt;"",IF(J480&lt;&gt;"",IF('3-定量盤查'!Z483&lt;&gt;"",'3-定量盤查'!Z483,0),""),"")</f>
        <v/>
      </c>
      <c r="X480" s="174"/>
      <c r="Y480" s="174"/>
      <c r="Z480" s="174"/>
      <c r="AA480" s="135">
        <f t="shared" si="129"/>
        <v>0</v>
      </c>
      <c r="AB480" s="139">
        <f t="shared" si="130"/>
        <v>0</v>
      </c>
      <c r="AC480" s="138" t="str">
        <f t="shared" si="136"/>
        <v/>
      </c>
      <c r="AD480" s="138" t="str">
        <f t="shared" si="137"/>
        <v/>
      </c>
      <c r="AE480" s="144" t="str">
        <f t="shared" si="134"/>
        <v/>
      </c>
      <c r="AF480" s="144" t="str">
        <f t="shared" si="135"/>
        <v/>
      </c>
      <c r="AG480" s="144" t="str">
        <f t="shared" si="131"/>
        <v/>
      </c>
      <c r="AH480" s="144" t="str">
        <f t="shared" si="132"/>
        <v/>
      </c>
      <c r="AI480" s="144" t="str">
        <f t="shared" si="133"/>
        <v/>
      </c>
    </row>
    <row r="481" spans="2:35" customFormat="1">
      <c r="B481" s="53" t="str">
        <f>IF('2-定性盤查'!A480&lt;&gt;"",'2-定性盤查'!A480,"")</f>
        <v/>
      </c>
      <c r="C481" s="53" t="str">
        <f>IF('2-定性盤查'!C480&lt;&gt;"",'2-定性盤查'!C480,"")</f>
        <v/>
      </c>
      <c r="D481" s="53" t="str">
        <f>IF('2-定性盤查'!D480&lt;&gt;"",'2-定性盤查'!D480,"")</f>
        <v/>
      </c>
      <c r="E481" s="174"/>
      <c r="F481" s="174"/>
      <c r="G481" s="174"/>
      <c r="H481" s="55" t="str">
        <f>IF('3-定量盤查'!I484&lt;&gt;"",'3-定量盤查'!I484,"")</f>
        <v/>
      </c>
      <c r="I481" s="134" t="str">
        <f>'3-定量盤查'!N485</f>
        <v/>
      </c>
      <c r="J481" s="174"/>
      <c r="K481" s="174"/>
      <c r="L481" s="174"/>
      <c r="M481" s="135">
        <f t="shared" si="125"/>
        <v>0</v>
      </c>
      <c r="N481" s="136">
        <f t="shared" si="126"/>
        <v>0</v>
      </c>
      <c r="O481" s="55" t="str">
        <f>IF('3-定量盤查'!O484&lt;&gt;"",'3-定量盤查'!O484,"")</f>
        <v/>
      </c>
      <c r="P481" s="137" t="str">
        <f>IF(E481&lt;&gt;"",IF(J481&lt;&gt;"",IF('3-定量盤查'!T484&lt;&gt;"",'3-定量盤查'!T484,0),""),"")</f>
        <v/>
      </c>
      <c r="Q481" s="174"/>
      <c r="R481" s="174"/>
      <c r="S481" s="174"/>
      <c r="T481" s="135">
        <f t="shared" si="127"/>
        <v>0</v>
      </c>
      <c r="U481" s="138">
        <f t="shared" si="128"/>
        <v>0</v>
      </c>
      <c r="V481" s="55" t="str">
        <f>IF('3-定量盤查'!U484&lt;&gt;"",'3-定量盤查'!U484,"")</f>
        <v/>
      </c>
      <c r="W481" s="137" t="str">
        <f>IF(E481&lt;&gt;"",IF(J481&lt;&gt;"",IF('3-定量盤查'!Z484&lt;&gt;"",'3-定量盤查'!Z484,0),""),"")</f>
        <v/>
      </c>
      <c r="X481" s="174"/>
      <c r="Y481" s="174"/>
      <c r="Z481" s="174"/>
      <c r="AA481" s="135">
        <f t="shared" si="129"/>
        <v>0</v>
      </c>
      <c r="AB481" s="139">
        <f t="shared" si="130"/>
        <v>0</v>
      </c>
      <c r="AC481" s="138" t="str">
        <f t="shared" si="136"/>
        <v/>
      </c>
      <c r="AD481" s="138" t="str">
        <f t="shared" si="137"/>
        <v/>
      </c>
      <c r="AE481" s="144" t="str">
        <f t="shared" si="134"/>
        <v/>
      </c>
      <c r="AF481" s="144" t="str">
        <f t="shared" si="135"/>
        <v/>
      </c>
      <c r="AG481" s="144" t="str">
        <f t="shared" si="131"/>
        <v/>
      </c>
      <c r="AH481" s="144" t="str">
        <f t="shared" si="132"/>
        <v/>
      </c>
      <c r="AI481" s="144" t="str">
        <f t="shared" si="133"/>
        <v/>
      </c>
    </row>
    <row r="482" spans="2:35">
      <c r="B482" s="53" t="str">
        <f>IF('2-定性盤查'!A481&lt;&gt;"",'2-定性盤查'!A481,"")</f>
        <v/>
      </c>
      <c r="C482" s="53" t="str">
        <f>IF('2-定性盤查'!C481&lt;&gt;"",'2-定性盤查'!C481,"")</f>
        <v/>
      </c>
      <c r="D482" s="53" t="str">
        <f>IF('2-定性盤查'!D481&lt;&gt;"",'2-定性盤查'!D481,"")</f>
        <v/>
      </c>
      <c r="E482" s="174"/>
      <c r="F482" s="174"/>
      <c r="G482" s="174"/>
      <c r="H482" s="55" t="str">
        <f>IF('3-定量盤查'!I485&lt;&gt;"",'3-定量盤查'!I485,"")</f>
        <v/>
      </c>
      <c r="I482" s="134" t="str">
        <f>'3-定量盤查'!N486</f>
        <v/>
      </c>
      <c r="J482" s="174"/>
      <c r="K482" s="174"/>
      <c r="L482" s="174"/>
      <c r="M482" s="135">
        <f t="shared" si="125"/>
        <v>0</v>
      </c>
      <c r="N482" s="136">
        <f t="shared" si="126"/>
        <v>0</v>
      </c>
      <c r="O482" s="55" t="str">
        <f>IF('3-定量盤查'!O485&lt;&gt;"",'3-定量盤查'!O485,"")</f>
        <v/>
      </c>
      <c r="P482" s="137" t="str">
        <f>IF(E482&lt;&gt;"",IF(J482&lt;&gt;"",IF('3-定量盤查'!T485&lt;&gt;"",'3-定量盤查'!T485,0),""),"")</f>
        <v/>
      </c>
      <c r="Q482" s="174"/>
      <c r="R482" s="174"/>
      <c r="S482" s="174"/>
      <c r="T482" s="135">
        <f t="shared" si="127"/>
        <v>0</v>
      </c>
      <c r="U482" s="138">
        <f t="shared" si="128"/>
        <v>0</v>
      </c>
      <c r="V482" s="55" t="str">
        <f>IF('3-定量盤查'!U485&lt;&gt;"",'3-定量盤查'!U485,"")</f>
        <v/>
      </c>
      <c r="W482" s="137" t="str">
        <f>IF(E482&lt;&gt;"",IF(J482&lt;&gt;"",IF('3-定量盤查'!Z485&lt;&gt;"",'3-定量盤查'!Z485,0),""),"")</f>
        <v/>
      </c>
      <c r="X482" s="174"/>
      <c r="Y482" s="174"/>
      <c r="Z482" s="174"/>
      <c r="AA482" s="135">
        <f t="shared" si="129"/>
        <v>0</v>
      </c>
      <c r="AB482" s="139">
        <f t="shared" si="130"/>
        <v>0</v>
      </c>
      <c r="AC482" s="138" t="str">
        <f t="shared" si="136"/>
        <v/>
      </c>
      <c r="AD482" s="138" t="str">
        <f t="shared" si="137"/>
        <v/>
      </c>
      <c r="AE482" s="144" t="str">
        <f t="shared" si="134"/>
        <v/>
      </c>
      <c r="AF482" s="144" t="str">
        <f t="shared" si="135"/>
        <v/>
      </c>
      <c r="AG482" s="144" t="str">
        <f t="shared" si="131"/>
        <v/>
      </c>
      <c r="AH482" s="144" t="str">
        <f t="shared" si="132"/>
        <v/>
      </c>
      <c r="AI482" s="144" t="str">
        <f t="shared" si="133"/>
        <v/>
      </c>
    </row>
    <row r="483" spans="2:35">
      <c r="B483" s="53" t="str">
        <f>IF('2-定性盤查'!A482&lt;&gt;"",'2-定性盤查'!A482,"")</f>
        <v/>
      </c>
      <c r="C483" s="53" t="str">
        <f>IF('2-定性盤查'!C482&lt;&gt;"",'2-定性盤查'!C482,"")</f>
        <v/>
      </c>
      <c r="D483" s="53" t="str">
        <f>IF('2-定性盤查'!D482&lt;&gt;"",'2-定性盤查'!D482,"")</f>
        <v/>
      </c>
      <c r="E483" s="174"/>
      <c r="F483" s="174"/>
      <c r="G483" s="174"/>
      <c r="H483" s="55" t="str">
        <f>IF('3-定量盤查'!I486&lt;&gt;"",'3-定量盤查'!I486,"")</f>
        <v/>
      </c>
      <c r="I483" s="134" t="str">
        <f>'3-定量盤查'!N487</f>
        <v/>
      </c>
      <c r="J483" s="174"/>
      <c r="K483" s="174"/>
      <c r="L483" s="174"/>
      <c r="M483" s="135">
        <f t="shared" si="125"/>
        <v>0</v>
      </c>
      <c r="N483" s="136">
        <f t="shared" si="126"/>
        <v>0</v>
      </c>
      <c r="O483" s="55" t="str">
        <f>IF('3-定量盤查'!O486&lt;&gt;"",'3-定量盤查'!O486,"")</f>
        <v/>
      </c>
      <c r="P483" s="137" t="str">
        <f>IF(E483&lt;&gt;"",IF(J483&lt;&gt;"",IF('3-定量盤查'!T486&lt;&gt;"",'3-定量盤查'!T486,0),""),"")</f>
        <v/>
      </c>
      <c r="Q483" s="174"/>
      <c r="R483" s="174"/>
      <c r="S483" s="174"/>
      <c r="T483" s="135">
        <f t="shared" si="127"/>
        <v>0</v>
      </c>
      <c r="U483" s="138">
        <f t="shared" si="128"/>
        <v>0</v>
      </c>
      <c r="V483" s="55" t="str">
        <f>IF('3-定量盤查'!U486&lt;&gt;"",'3-定量盤查'!U486,"")</f>
        <v/>
      </c>
      <c r="W483" s="137" t="str">
        <f>IF(E483&lt;&gt;"",IF(J483&lt;&gt;"",IF('3-定量盤查'!Z486&lt;&gt;"",'3-定量盤查'!Z486,0),""),"")</f>
        <v/>
      </c>
      <c r="X483" s="174"/>
      <c r="Y483" s="174"/>
      <c r="Z483" s="174"/>
      <c r="AA483" s="135">
        <f t="shared" si="129"/>
        <v>0</v>
      </c>
      <c r="AB483" s="139">
        <f t="shared" si="130"/>
        <v>0</v>
      </c>
      <c r="AC483" s="138" t="str">
        <f t="shared" si="136"/>
        <v/>
      </c>
      <c r="AD483" s="138" t="str">
        <f t="shared" si="137"/>
        <v/>
      </c>
      <c r="AE483" s="144" t="str">
        <f t="shared" si="134"/>
        <v/>
      </c>
      <c r="AF483" s="144" t="str">
        <f t="shared" si="135"/>
        <v/>
      </c>
      <c r="AG483" s="144" t="str">
        <f t="shared" si="131"/>
        <v/>
      </c>
      <c r="AH483" s="144" t="str">
        <f t="shared" si="132"/>
        <v/>
      </c>
      <c r="AI483" s="144" t="str">
        <f t="shared" si="133"/>
        <v/>
      </c>
    </row>
    <row r="484" spans="2:35">
      <c r="B484" s="53" t="str">
        <f>IF('2-定性盤查'!A483&lt;&gt;"",'2-定性盤查'!A483,"")</f>
        <v/>
      </c>
      <c r="C484" s="53" t="str">
        <f>IF('2-定性盤查'!C483&lt;&gt;"",'2-定性盤查'!C483,"")</f>
        <v/>
      </c>
      <c r="D484" s="53" t="str">
        <f>IF('2-定性盤查'!D483&lt;&gt;"",'2-定性盤查'!D483,"")</f>
        <v/>
      </c>
      <c r="E484" s="174"/>
      <c r="F484" s="174"/>
      <c r="G484" s="174"/>
      <c r="H484" s="55" t="str">
        <f>IF('3-定量盤查'!I487&lt;&gt;"",'3-定量盤查'!I487,"")</f>
        <v/>
      </c>
      <c r="I484" s="134" t="str">
        <f>'3-定量盤查'!N488</f>
        <v/>
      </c>
      <c r="J484" s="174"/>
      <c r="K484" s="174"/>
      <c r="L484" s="174"/>
      <c r="M484" s="135">
        <f t="shared" si="125"/>
        <v>0</v>
      </c>
      <c r="N484" s="136">
        <f t="shared" si="126"/>
        <v>0</v>
      </c>
      <c r="O484" s="55" t="str">
        <f>IF('3-定量盤查'!O487&lt;&gt;"",'3-定量盤查'!O487,"")</f>
        <v/>
      </c>
      <c r="P484" s="137" t="str">
        <f>IF(E484&lt;&gt;"",IF(J484&lt;&gt;"",IF('3-定量盤查'!T487&lt;&gt;"",'3-定量盤查'!T487,0),""),"")</f>
        <v/>
      </c>
      <c r="Q484" s="174"/>
      <c r="R484" s="174"/>
      <c r="S484" s="174"/>
      <c r="T484" s="135">
        <f t="shared" si="127"/>
        <v>0</v>
      </c>
      <c r="U484" s="138">
        <f t="shared" si="128"/>
        <v>0</v>
      </c>
      <c r="V484" s="55" t="str">
        <f>IF('3-定量盤查'!U487&lt;&gt;"",'3-定量盤查'!U487,"")</f>
        <v/>
      </c>
      <c r="W484" s="137" t="str">
        <f>IF(E484&lt;&gt;"",IF(J484&lt;&gt;"",IF('3-定量盤查'!Z487&lt;&gt;"",'3-定量盤查'!Z487,0),""),"")</f>
        <v/>
      </c>
      <c r="X484" s="174"/>
      <c r="Y484" s="174"/>
      <c r="Z484" s="174"/>
      <c r="AA484" s="135">
        <f t="shared" si="129"/>
        <v>0</v>
      </c>
      <c r="AB484" s="139">
        <f t="shared" si="130"/>
        <v>0</v>
      </c>
      <c r="AC484" s="138" t="str">
        <f t="shared" si="136"/>
        <v/>
      </c>
      <c r="AD484" s="138" t="str">
        <f t="shared" si="137"/>
        <v/>
      </c>
      <c r="AE484" s="144" t="str">
        <f t="shared" si="134"/>
        <v/>
      </c>
      <c r="AF484" s="144" t="str">
        <f t="shared" si="135"/>
        <v/>
      </c>
      <c r="AG484" s="144" t="str">
        <f t="shared" si="131"/>
        <v/>
      </c>
      <c r="AH484" s="144" t="str">
        <f t="shared" si="132"/>
        <v/>
      </c>
      <c r="AI484" s="144" t="str">
        <f t="shared" si="133"/>
        <v/>
      </c>
    </row>
    <row r="485" spans="2:35">
      <c r="B485" s="53" t="str">
        <f>IF('2-定性盤查'!A484&lt;&gt;"",'2-定性盤查'!A484,"")</f>
        <v/>
      </c>
      <c r="C485" s="53" t="str">
        <f>IF('2-定性盤查'!C484&lt;&gt;"",'2-定性盤查'!C484,"")</f>
        <v/>
      </c>
      <c r="D485" s="53" t="str">
        <f>IF('2-定性盤查'!D484&lt;&gt;"",'2-定性盤查'!D484,"")</f>
        <v/>
      </c>
      <c r="E485" s="174"/>
      <c r="F485" s="174"/>
      <c r="G485" s="174"/>
      <c r="H485" s="55" t="str">
        <f>IF('3-定量盤查'!I488&lt;&gt;"",'3-定量盤查'!I488,"")</f>
        <v/>
      </c>
      <c r="I485" s="134" t="str">
        <f>'3-定量盤查'!N489</f>
        <v/>
      </c>
      <c r="J485" s="174"/>
      <c r="K485" s="174"/>
      <c r="L485" s="174"/>
      <c r="M485" s="135">
        <f t="shared" si="125"/>
        <v>0</v>
      </c>
      <c r="N485" s="136">
        <f t="shared" si="126"/>
        <v>0</v>
      </c>
      <c r="O485" s="55" t="str">
        <f>IF('3-定量盤查'!O488&lt;&gt;"",'3-定量盤查'!O488,"")</f>
        <v/>
      </c>
      <c r="P485" s="137" t="str">
        <f>IF(E485&lt;&gt;"",IF(J485&lt;&gt;"",IF('3-定量盤查'!T488&lt;&gt;"",'3-定量盤查'!T488,0),""),"")</f>
        <v/>
      </c>
      <c r="Q485" s="174"/>
      <c r="R485" s="174"/>
      <c r="S485" s="174"/>
      <c r="T485" s="135">
        <f t="shared" si="127"/>
        <v>0</v>
      </c>
      <c r="U485" s="138">
        <f t="shared" si="128"/>
        <v>0</v>
      </c>
      <c r="V485" s="55" t="str">
        <f>IF('3-定量盤查'!U488&lt;&gt;"",'3-定量盤查'!U488,"")</f>
        <v/>
      </c>
      <c r="W485" s="137" t="str">
        <f>IF(E485&lt;&gt;"",IF(J485&lt;&gt;"",IF('3-定量盤查'!Z488&lt;&gt;"",'3-定量盤查'!Z488,0),""),"")</f>
        <v/>
      </c>
      <c r="X485" s="174"/>
      <c r="Y485" s="174"/>
      <c r="Z485" s="174"/>
      <c r="AA485" s="135">
        <f t="shared" si="129"/>
        <v>0</v>
      </c>
      <c r="AB485" s="139">
        <f t="shared" si="130"/>
        <v>0</v>
      </c>
      <c r="AC485" s="138" t="str">
        <f t="shared" si="136"/>
        <v/>
      </c>
      <c r="AD485" s="138" t="str">
        <f t="shared" si="137"/>
        <v/>
      </c>
      <c r="AE485" s="144" t="str">
        <f t="shared" si="134"/>
        <v/>
      </c>
      <c r="AF485" s="144" t="str">
        <f t="shared" si="135"/>
        <v/>
      </c>
      <c r="AG485" s="144" t="str">
        <f t="shared" si="131"/>
        <v/>
      </c>
      <c r="AH485" s="144" t="str">
        <f t="shared" si="132"/>
        <v/>
      </c>
      <c r="AI485" s="144" t="str">
        <f t="shared" si="133"/>
        <v/>
      </c>
    </row>
    <row r="486" spans="2:35">
      <c r="B486" s="53" t="str">
        <f>IF('2-定性盤查'!A485&lt;&gt;"",'2-定性盤查'!A485,"")</f>
        <v/>
      </c>
      <c r="C486" s="53" t="str">
        <f>IF('2-定性盤查'!C485&lt;&gt;"",'2-定性盤查'!C485,"")</f>
        <v/>
      </c>
      <c r="D486" s="53" t="str">
        <f>IF('2-定性盤查'!D485&lt;&gt;"",'2-定性盤查'!D485,"")</f>
        <v/>
      </c>
      <c r="E486" s="174"/>
      <c r="F486" s="174"/>
      <c r="G486" s="174"/>
      <c r="H486" s="55" t="str">
        <f>IF('3-定量盤查'!I489&lt;&gt;"",'3-定量盤查'!I489,"")</f>
        <v/>
      </c>
      <c r="I486" s="134" t="str">
        <f>'3-定量盤查'!N490</f>
        <v/>
      </c>
      <c r="J486" s="174"/>
      <c r="K486" s="174"/>
      <c r="L486" s="174"/>
      <c r="M486" s="135">
        <f t="shared" si="125"/>
        <v>0</v>
      </c>
      <c r="N486" s="136">
        <f t="shared" si="126"/>
        <v>0</v>
      </c>
      <c r="O486" s="55" t="str">
        <f>IF('3-定量盤查'!O489&lt;&gt;"",'3-定量盤查'!O489,"")</f>
        <v/>
      </c>
      <c r="P486" s="137" t="str">
        <f>IF(E486&lt;&gt;"",IF(J486&lt;&gt;"",IF('3-定量盤查'!T489&lt;&gt;"",'3-定量盤查'!T489,0),""),"")</f>
        <v/>
      </c>
      <c r="Q486" s="174"/>
      <c r="R486" s="174"/>
      <c r="S486" s="174"/>
      <c r="T486" s="135">
        <f t="shared" si="127"/>
        <v>0</v>
      </c>
      <c r="U486" s="138">
        <f t="shared" si="128"/>
        <v>0</v>
      </c>
      <c r="V486" s="55" t="str">
        <f>IF('3-定量盤查'!U489&lt;&gt;"",'3-定量盤查'!U489,"")</f>
        <v/>
      </c>
      <c r="W486" s="137" t="str">
        <f>IF(E486&lt;&gt;"",IF(J486&lt;&gt;"",IF('3-定量盤查'!Z489&lt;&gt;"",'3-定量盤查'!Z489,0),""),"")</f>
        <v/>
      </c>
      <c r="X486" s="174"/>
      <c r="Y486" s="174"/>
      <c r="Z486" s="174"/>
      <c r="AA486" s="135">
        <f t="shared" si="129"/>
        <v>0</v>
      </c>
      <c r="AB486" s="139">
        <f t="shared" si="130"/>
        <v>0</v>
      </c>
      <c r="AC486" s="138" t="str">
        <f t="shared" si="136"/>
        <v/>
      </c>
      <c r="AD486" s="138" t="str">
        <f t="shared" si="137"/>
        <v/>
      </c>
      <c r="AE486" s="144" t="str">
        <f t="shared" si="134"/>
        <v/>
      </c>
      <c r="AF486" s="144" t="str">
        <f t="shared" si="135"/>
        <v/>
      </c>
      <c r="AG486" s="144" t="str">
        <f t="shared" si="131"/>
        <v/>
      </c>
      <c r="AH486" s="144" t="str">
        <f t="shared" si="132"/>
        <v/>
      </c>
      <c r="AI486" s="144" t="str">
        <f t="shared" si="133"/>
        <v/>
      </c>
    </row>
    <row r="487" spans="2:35">
      <c r="B487" s="53" t="str">
        <f>IF('2-定性盤查'!A486&lt;&gt;"",'2-定性盤查'!A486,"")</f>
        <v/>
      </c>
      <c r="C487" s="53" t="str">
        <f>IF('2-定性盤查'!C486&lt;&gt;"",'2-定性盤查'!C486,"")</f>
        <v/>
      </c>
      <c r="D487" s="53" t="str">
        <f>IF('2-定性盤查'!D486&lt;&gt;"",'2-定性盤查'!D486,"")</f>
        <v/>
      </c>
      <c r="E487" s="174"/>
      <c r="F487" s="174"/>
      <c r="G487" s="174"/>
      <c r="H487" s="55" t="str">
        <f>IF('3-定量盤查'!I490&lt;&gt;"",'3-定量盤查'!I490,"")</f>
        <v/>
      </c>
      <c r="I487" s="134" t="str">
        <f>'3-定量盤查'!N491</f>
        <v/>
      </c>
      <c r="J487" s="174"/>
      <c r="K487" s="174"/>
      <c r="L487" s="174"/>
      <c r="M487" s="135">
        <f t="shared" si="125"/>
        <v>0</v>
      </c>
      <c r="N487" s="136">
        <f t="shared" si="126"/>
        <v>0</v>
      </c>
      <c r="O487" s="55" t="str">
        <f>IF('3-定量盤查'!O490&lt;&gt;"",'3-定量盤查'!O490,"")</f>
        <v/>
      </c>
      <c r="P487" s="137" t="str">
        <f>IF(E487&lt;&gt;"",IF(J487&lt;&gt;"",IF('3-定量盤查'!T490&lt;&gt;"",'3-定量盤查'!T490,0),""),"")</f>
        <v/>
      </c>
      <c r="Q487" s="174"/>
      <c r="R487" s="174"/>
      <c r="S487" s="174"/>
      <c r="T487" s="135">
        <f t="shared" si="127"/>
        <v>0</v>
      </c>
      <c r="U487" s="138">
        <f t="shared" si="128"/>
        <v>0</v>
      </c>
      <c r="V487" s="55" t="str">
        <f>IF('3-定量盤查'!U490&lt;&gt;"",'3-定量盤查'!U490,"")</f>
        <v/>
      </c>
      <c r="W487" s="137" t="str">
        <f>IF(E487&lt;&gt;"",IF(J487&lt;&gt;"",IF('3-定量盤查'!Z490&lt;&gt;"",'3-定量盤查'!Z490,0),""),"")</f>
        <v/>
      </c>
      <c r="X487" s="174"/>
      <c r="Y487" s="174"/>
      <c r="Z487" s="174"/>
      <c r="AA487" s="135">
        <f t="shared" si="129"/>
        <v>0</v>
      </c>
      <c r="AB487" s="139">
        <f t="shared" si="130"/>
        <v>0</v>
      </c>
      <c r="AC487" s="138" t="str">
        <f t="shared" si="136"/>
        <v/>
      </c>
      <c r="AD487" s="138" t="str">
        <f t="shared" si="137"/>
        <v/>
      </c>
      <c r="AE487" s="144" t="str">
        <f t="shared" si="134"/>
        <v/>
      </c>
      <c r="AF487" s="144" t="str">
        <f t="shared" si="135"/>
        <v/>
      </c>
      <c r="AG487" s="144" t="str">
        <f t="shared" si="131"/>
        <v/>
      </c>
      <c r="AH487" s="144" t="str">
        <f t="shared" si="132"/>
        <v/>
      </c>
      <c r="AI487" s="144" t="str">
        <f t="shared" si="133"/>
        <v/>
      </c>
    </row>
    <row r="488" spans="2:35">
      <c r="B488" s="53" t="str">
        <f>IF('2-定性盤查'!A487&lt;&gt;"",'2-定性盤查'!A487,"")</f>
        <v/>
      </c>
      <c r="C488" s="53" t="str">
        <f>IF('2-定性盤查'!C487&lt;&gt;"",'2-定性盤查'!C487,"")</f>
        <v/>
      </c>
      <c r="D488" s="53" t="str">
        <f>IF('2-定性盤查'!D487&lt;&gt;"",'2-定性盤查'!D487,"")</f>
        <v/>
      </c>
      <c r="E488" s="174"/>
      <c r="F488" s="174"/>
      <c r="G488" s="174"/>
      <c r="H488" s="55" t="str">
        <f>IF('3-定量盤查'!I491&lt;&gt;"",'3-定量盤查'!I491,"")</f>
        <v/>
      </c>
      <c r="I488" s="134" t="str">
        <f>'3-定量盤查'!N492</f>
        <v/>
      </c>
      <c r="J488" s="174"/>
      <c r="K488" s="174"/>
      <c r="L488" s="174"/>
      <c r="M488" s="135">
        <f t="shared" si="125"/>
        <v>0</v>
      </c>
      <c r="N488" s="136">
        <f t="shared" si="126"/>
        <v>0</v>
      </c>
      <c r="O488" s="55" t="str">
        <f>IF('3-定量盤查'!O491&lt;&gt;"",'3-定量盤查'!O491,"")</f>
        <v/>
      </c>
      <c r="P488" s="137" t="str">
        <f>IF(E488&lt;&gt;"",IF(J488&lt;&gt;"",IF('3-定量盤查'!T491&lt;&gt;"",'3-定量盤查'!T491,0),""),"")</f>
        <v/>
      </c>
      <c r="Q488" s="174"/>
      <c r="R488" s="174"/>
      <c r="S488" s="174"/>
      <c r="T488" s="135">
        <f t="shared" si="127"/>
        <v>0</v>
      </c>
      <c r="U488" s="138">
        <f t="shared" si="128"/>
        <v>0</v>
      </c>
      <c r="V488" s="55" t="str">
        <f>IF('3-定量盤查'!U491&lt;&gt;"",'3-定量盤查'!U491,"")</f>
        <v/>
      </c>
      <c r="W488" s="137" t="str">
        <f>IF(E488&lt;&gt;"",IF(J488&lt;&gt;"",IF('3-定量盤查'!Z491&lt;&gt;"",'3-定量盤查'!Z491,0),""),"")</f>
        <v/>
      </c>
      <c r="X488" s="174"/>
      <c r="Y488" s="174"/>
      <c r="Z488" s="174"/>
      <c r="AA488" s="135">
        <f t="shared" si="129"/>
        <v>0</v>
      </c>
      <c r="AB488" s="139">
        <f t="shared" si="130"/>
        <v>0</v>
      </c>
      <c r="AC488" s="138" t="str">
        <f t="shared" si="136"/>
        <v/>
      </c>
      <c r="AD488" s="138" t="str">
        <f t="shared" si="137"/>
        <v/>
      </c>
      <c r="AE488" s="144" t="str">
        <f t="shared" si="134"/>
        <v/>
      </c>
      <c r="AF488" s="144" t="str">
        <f t="shared" si="135"/>
        <v/>
      </c>
      <c r="AG488" s="144" t="str">
        <f t="shared" si="131"/>
        <v/>
      </c>
      <c r="AH488" s="144" t="str">
        <f t="shared" si="132"/>
        <v/>
      </c>
      <c r="AI488" s="144" t="str">
        <f t="shared" si="133"/>
        <v/>
      </c>
    </row>
    <row r="489" spans="2:35">
      <c r="B489" s="53" t="str">
        <f>IF('2-定性盤查'!A488&lt;&gt;"",'2-定性盤查'!A488,"")</f>
        <v/>
      </c>
      <c r="C489" s="53" t="str">
        <f>IF('2-定性盤查'!C488&lt;&gt;"",'2-定性盤查'!C488,"")</f>
        <v/>
      </c>
      <c r="D489" s="53" t="str">
        <f>IF('2-定性盤查'!D488&lt;&gt;"",'2-定性盤查'!D488,"")</f>
        <v/>
      </c>
      <c r="E489" s="174"/>
      <c r="F489" s="174"/>
      <c r="G489" s="174"/>
      <c r="H489" s="55" t="str">
        <f>IF('3-定量盤查'!I492&lt;&gt;"",'3-定量盤查'!I492,"")</f>
        <v/>
      </c>
      <c r="I489" s="134" t="str">
        <f>'3-定量盤查'!N493</f>
        <v/>
      </c>
      <c r="J489" s="174"/>
      <c r="K489" s="174"/>
      <c r="L489" s="174"/>
      <c r="M489" s="135">
        <f t="shared" si="125"/>
        <v>0</v>
      </c>
      <c r="N489" s="136">
        <f t="shared" si="126"/>
        <v>0</v>
      </c>
      <c r="O489" s="55" t="str">
        <f>IF('3-定量盤查'!O492&lt;&gt;"",'3-定量盤查'!O492,"")</f>
        <v/>
      </c>
      <c r="P489" s="137" t="str">
        <f>IF(E489&lt;&gt;"",IF(J489&lt;&gt;"",IF('3-定量盤查'!T492&lt;&gt;"",'3-定量盤查'!T492,0),""),"")</f>
        <v/>
      </c>
      <c r="Q489" s="174"/>
      <c r="R489" s="174"/>
      <c r="S489" s="174"/>
      <c r="T489" s="135">
        <f t="shared" si="127"/>
        <v>0</v>
      </c>
      <c r="U489" s="138">
        <f t="shared" si="128"/>
        <v>0</v>
      </c>
      <c r="V489" s="55" t="str">
        <f>IF('3-定量盤查'!U492&lt;&gt;"",'3-定量盤查'!U492,"")</f>
        <v/>
      </c>
      <c r="W489" s="137" t="str">
        <f>IF(E489&lt;&gt;"",IF(J489&lt;&gt;"",IF('3-定量盤查'!Z492&lt;&gt;"",'3-定量盤查'!Z492,0),""),"")</f>
        <v/>
      </c>
      <c r="X489" s="174"/>
      <c r="Y489" s="174"/>
      <c r="Z489" s="174"/>
      <c r="AA489" s="135">
        <f t="shared" si="129"/>
        <v>0</v>
      </c>
      <c r="AB489" s="139">
        <f t="shared" si="130"/>
        <v>0</v>
      </c>
      <c r="AC489" s="138" t="str">
        <f t="shared" si="136"/>
        <v/>
      </c>
      <c r="AD489" s="138" t="str">
        <f t="shared" si="137"/>
        <v/>
      </c>
      <c r="AE489" s="144" t="str">
        <f t="shared" si="134"/>
        <v/>
      </c>
      <c r="AF489" s="144" t="str">
        <f t="shared" si="135"/>
        <v/>
      </c>
      <c r="AG489" s="144" t="str">
        <f t="shared" si="131"/>
        <v/>
      </c>
      <c r="AH489" s="144" t="str">
        <f t="shared" si="132"/>
        <v/>
      </c>
      <c r="AI489" s="144" t="str">
        <f t="shared" si="133"/>
        <v/>
      </c>
    </row>
    <row r="490" spans="2:35">
      <c r="B490" s="53" t="str">
        <f>IF('2-定性盤查'!A489&lt;&gt;"",'2-定性盤查'!A489,"")</f>
        <v/>
      </c>
      <c r="C490" s="53" t="str">
        <f>IF('2-定性盤查'!C489&lt;&gt;"",'2-定性盤查'!C489,"")</f>
        <v/>
      </c>
      <c r="D490" s="53" t="str">
        <f>IF('2-定性盤查'!D489&lt;&gt;"",'2-定性盤查'!D489,"")</f>
        <v/>
      </c>
      <c r="E490" s="174"/>
      <c r="F490" s="174"/>
      <c r="G490" s="174"/>
      <c r="H490" s="55" t="str">
        <f>IF('3-定量盤查'!I493&lt;&gt;"",'3-定量盤查'!I493,"")</f>
        <v/>
      </c>
      <c r="I490" s="134" t="str">
        <f>'3-定量盤查'!N494</f>
        <v/>
      </c>
      <c r="J490" s="174"/>
      <c r="K490" s="174"/>
      <c r="L490" s="174"/>
      <c r="M490" s="135">
        <f t="shared" si="125"/>
        <v>0</v>
      </c>
      <c r="N490" s="136">
        <f t="shared" si="126"/>
        <v>0</v>
      </c>
      <c r="O490" s="55" t="str">
        <f>IF('3-定量盤查'!O493&lt;&gt;"",'3-定量盤查'!O493,"")</f>
        <v/>
      </c>
      <c r="P490" s="137" t="str">
        <f>IF(E490&lt;&gt;"",IF(J490&lt;&gt;"",IF('3-定量盤查'!T493&lt;&gt;"",'3-定量盤查'!T493,0),""),"")</f>
        <v/>
      </c>
      <c r="Q490" s="174"/>
      <c r="R490" s="174"/>
      <c r="S490" s="174"/>
      <c r="T490" s="135">
        <f t="shared" si="127"/>
        <v>0</v>
      </c>
      <c r="U490" s="138">
        <f t="shared" si="128"/>
        <v>0</v>
      </c>
      <c r="V490" s="55" t="str">
        <f>IF('3-定量盤查'!U493&lt;&gt;"",'3-定量盤查'!U493,"")</f>
        <v/>
      </c>
      <c r="W490" s="137" t="str">
        <f>IF(E490&lt;&gt;"",IF(J490&lt;&gt;"",IF('3-定量盤查'!Z493&lt;&gt;"",'3-定量盤查'!Z493,0),""),"")</f>
        <v/>
      </c>
      <c r="X490" s="174"/>
      <c r="Y490" s="174"/>
      <c r="Z490" s="174"/>
      <c r="AA490" s="135">
        <f t="shared" si="129"/>
        <v>0</v>
      </c>
      <c r="AB490" s="139">
        <f t="shared" si="130"/>
        <v>0</v>
      </c>
      <c r="AC490" s="138" t="str">
        <f t="shared" si="136"/>
        <v/>
      </c>
      <c r="AD490" s="138" t="str">
        <f t="shared" si="137"/>
        <v/>
      </c>
      <c r="AE490" s="144" t="str">
        <f t="shared" si="134"/>
        <v/>
      </c>
      <c r="AF490" s="144" t="str">
        <f t="shared" si="135"/>
        <v/>
      </c>
      <c r="AG490" s="144" t="str">
        <f t="shared" si="131"/>
        <v/>
      </c>
      <c r="AH490" s="144" t="str">
        <f t="shared" si="132"/>
        <v/>
      </c>
      <c r="AI490" s="144" t="str">
        <f t="shared" si="133"/>
        <v/>
      </c>
    </row>
    <row r="491" spans="2:35">
      <c r="B491" s="53" t="str">
        <f>IF('2-定性盤查'!A490&lt;&gt;"",'2-定性盤查'!A490,"")</f>
        <v/>
      </c>
      <c r="C491" s="53" t="str">
        <f>IF('2-定性盤查'!C490&lt;&gt;"",'2-定性盤查'!C490,"")</f>
        <v/>
      </c>
      <c r="D491" s="53" t="str">
        <f>IF('2-定性盤查'!D490&lt;&gt;"",'2-定性盤查'!D490,"")</f>
        <v/>
      </c>
      <c r="E491" s="174"/>
      <c r="F491" s="174"/>
      <c r="G491" s="174"/>
      <c r="H491" s="55" t="str">
        <f>IF('3-定量盤查'!I494&lt;&gt;"",'3-定量盤查'!I494,"")</f>
        <v/>
      </c>
      <c r="I491" s="134" t="str">
        <f>'3-定量盤查'!N495</f>
        <v/>
      </c>
      <c r="J491" s="174"/>
      <c r="K491" s="174"/>
      <c r="L491" s="174"/>
      <c r="M491" s="135">
        <f t="shared" si="125"/>
        <v>0</v>
      </c>
      <c r="N491" s="136">
        <f t="shared" si="126"/>
        <v>0</v>
      </c>
      <c r="O491" s="55" t="str">
        <f>IF('3-定量盤查'!O494&lt;&gt;"",'3-定量盤查'!O494,"")</f>
        <v/>
      </c>
      <c r="P491" s="137" t="str">
        <f>IF(E491&lt;&gt;"",IF(J491&lt;&gt;"",IF('3-定量盤查'!T494&lt;&gt;"",'3-定量盤查'!T494,0),""),"")</f>
        <v/>
      </c>
      <c r="Q491" s="174"/>
      <c r="R491" s="174"/>
      <c r="S491" s="174"/>
      <c r="T491" s="135">
        <f t="shared" si="127"/>
        <v>0</v>
      </c>
      <c r="U491" s="138">
        <f t="shared" si="128"/>
        <v>0</v>
      </c>
      <c r="V491" s="55" t="str">
        <f>IF('3-定量盤查'!U494&lt;&gt;"",'3-定量盤查'!U494,"")</f>
        <v/>
      </c>
      <c r="W491" s="137" t="str">
        <f>IF(E491&lt;&gt;"",IF(J491&lt;&gt;"",IF('3-定量盤查'!Z494&lt;&gt;"",'3-定量盤查'!Z494,0),""),"")</f>
        <v/>
      </c>
      <c r="X491" s="174"/>
      <c r="Y491" s="174"/>
      <c r="Z491" s="174"/>
      <c r="AA491" s="135">
        <f t="shared" si="129"/>
        <v>0</v>
      </c>
      <c r="AB491" s="139">
        <f t="shared" si="130"/>
        <v>0</v>
      </c>
      <c r="AC491" s="138" t="str">
        <f t="shared" si="136"/>
        <v/>
      </c>
      <c r="AD491" s="138" t="str">
        <f t="shared" si="137"/>
        <v/>
      </c>
      <c r="AE491" s="144" t="str">
        <f t="shared" si="134"/>
        <v/>
      </c>
      <c r="AF491" s="144" t="str">
        <f t="shared" si="135"/>
        <v/>
      </c>
      <c r="AG491" s="144" t="str">
        <f t="shared" si="131"/>
        <v/>
      </c>
      <c r="AH491" s="144" t="str">
        <f t="shared" si="132"/>
        <v/>
      </c>
      <c r="AI491" s="144" t="str">
        <f t="shared" si="133"/>
        <v/>
      </c>
    </row>
    <row r="492" spans="2:35">
      <c r="B492" s="53" t="str">
        <f>IF('2-定性盤查'!A491&lt;&gt;"",'2-定性盤查'!A491,"")</f>
        <v/>
      </c>
      <c r="C492" s="53" t="str">
        <f>IF('2-定性盤查'!C491&lt;&gt;"",'2-定性盤查'!C491,"")</f>
        <v/>
      </c>
      <c r="D492" s="53" t="str">
        <f>IF('2-定性盤查'!D491&lt;&gt;"",'2-定性盤查'!D491,"")</f>
        <v/>
      </c>
      <c r="E492" s="174"/>
      <c r="F492" s="174"/>
      <c r="G492" s="174"/>
      <c r="H492" s="55" t="str">
        <f>IF('3-定量盤查'!I495&lt;&gt;"",'3-定量盤查'!I495,"")</f>
        <v/>
      </c>
      <c r="I492" s="134" t="str">
        <f>'3-定量盤查'!N496</f>
        <v/>
      </c>
      <c r="J492" s="174"/>
      <c r="K492" s="174"/>
      <c r="L492" s="174"/>
      <c r="M492" s="135">
        <f t="shared" si="125"/>
        <v>0</v>
      </c>
      <c r="N492" s="136">
        <f t="shared" si="126"/>
        <v>0</v>
      </c>
      <c r="O492" s="55" t="str">
        <f>IF('3-定量盤查'!O495&lt;&gt;"",'3-定量盤查'!O495,"")</f>
        <v/>
      </c>
      <c r="P492" s="137" t="str">
        <f>IF(E492&lt;&gt;"",IF(J492&lt;&gt;"",IF('3-定量盤查'!T495&lt;&gt;"",'3-定量盤查'!T495,0),""),"")</f>
        <v/>
      </c>
      <c r="Q492" s="174"/>
      <c r="R492" s="174"/>
      <c r="S492" s="174"/>
      <c r="T492" s="135">
        <f t="shared" si="127"/>
        <v>0</v>
      </c>
      <c r="U492" s="138">
        <f t="shared" si="128"/>
        <v>0</v>
      </c>
      <c r="V492" s="55" t="str">
        <f>IF('3-定量盤查'!U495&lt;&gt;"",'3-定量盤查'!U495,"")</f>
        <v/>
      </c>
      <c r="W492" s="137" t="str">
        <f>IF(E492&lt;&gt;"",IF(J492&lt;&gt;"",IF('3-定量盤查'!Z495&lt;&gt;"",'3-定量盤查'!Z495,0),""),"")</f>
        <v/>
      </c>
      <c r="X492" s="174"/>
      <c r="Y492" s="174"/>
      <c r="Z492" s="174"/>
      <c r="AA492" s="135">
        <f t="shared" si="129"/>
        <v>0</v>
      </c>
      <c r="AB492" s="139">
        <f t="shared" si="130"/>
        <v>0</v>
      </c>
      <c r="AC492" s="138" t="str">
        <f t="shared" si="136"/>
        <v/>
      </c>
      <c r="AD492" s="138" t="str">
        <f t="shared" si="137"/>
        <v/>
      </c>
      <c r="AE492" s="144" t="str">
        <f t="shared" si="134"/>
        <v/>
      </c>
      <c r="AF492" s="144" t="str">
        <f t="shared" si="135"/>
        <v/>
      </c>
      <c r="AG492" s="144" t="str">
        <f t="shared" si="131"/>
        <v/>
      </c>
      <c r="AH492" s="144" t="str">
        <f t="shared" si="132"/>
        <v/>
      </c>
      <c r="AI492" s="144" t="str">
        <f t="shared" si="133"/>
        <v/>
      </c>
    </row>
    <row r="493" spans="2:35">
      <c r="B493" s="53" t="str">
        <f>IF('2-定性盤查'!A492&lt;&gt;"",'2-定性盤查'!A492,"")</f>
        <v/>
      </c>
      <c r="C493" s="53" t="str">
        <f>IF('2-定性盤查'!C492&lt;&gt;"",'2-定性盤查'!C492,"")</f>
        <v/>
      </c>
      <c r="D493" s="53" t="str">
        <f>IF('2-定性盤查'!D492&lt;&gt;"",'2-定性盤查'!D492,"")</f>
        <v/>
      </c>
      <c r="E493" s="174"/>
      <c r="F493" s="174"/>
      <c r="G493" s="174"/>
      <c r="H493" s="55" t="str">
        <f>IF('3-定量盤查'!I496&lt;&gt;"",'3-定量盤查'!I496,"")</f>
        <v/>
      </c>
      <c r="I493" s="134" t="str">
        <f>'3-定量盤查'!N497</f>
        <v/>
      </c>
      <c r="J493" s="174"/>
      <c r="K493" s="174"/>
      <c r="L493" s="174"/>
      <c r="M493" s="135">
        <f t="shared" si="125"/>
        <v>0</v>
      </c>
      <c r="N493" s="136">
        <f t="shared" si="126"/>
        <v>0</v>
      </c>
      <c r="O493" s="55" t="str">
        <f>IF('3-定量盤查'!O496&lt;&gt;"",'3-定量盤查'!O496,"")</f>
        <v/>
      </c>
      <c r="P493" s="137" t="str">
        <f>IF(E493&lt;&gt;"",IF(J493&lt;&gt;"",IF('3-定量盤查'!T496&lt;&gt;"",'3-定量盤查'!T496,0),""),"")</f>
        <v/>
      </c>
      <c r="Q493" s="174"/>
      <c r="R493" s="174"/>
      <c r="S493" s="174"/>
      <c r="T493" s="135">
        <f t="shared" si="127"/>
        <v>0</v>
      </c>
      <c r="U493" s="138">
        <f t="shared" si="128"/>
        <v>0</v>
      </c>
      <c r="V493" s="55" t="str">
        <f>IF('3-定量盤查'!U496&lt;&gt;"",'3-定量盤查'!U496,"")</f>
        <v/>
      </c>
      <c r="W493" s="137" t="str">
        <f>IF(E493&lt;&gt;"",IF(J493&lt;&gt;"",IF('3-定量盤查'!Z496&lt;&gt;"",'3-定量盤查'!Z496,0),""),"")</f>
        <v/>
      </c>
      <c r="X493" s="174"/>
      <c r="Y493" s="174"/>
      <c r="Z493" s="174"/>
      <c r="AA493" s="135">
        <f t="shared" si="129"/>
        <v>0</v>
      </c>
      <c r="AB493" s="139">
        <f t="shared" si="130"/>
        <v>0</v>
      </c>
      <c r="AC493" s="138" t="str">
        <f t="shared" si="136"/>
        <v/>
      </c>
      <c r="AD493" s="138" t="str">
        <f t="shared" si="137"/>
        <v/>
      </c>
      <c r="AE493" s="144" t="str">
        <f t="shared" si="134"/>
        <v/>
      </c>
      <c r="AF493" s="144" t="str">
        <f t="shared" si="135"/>
        <v/>
      </c>
      <c r="AG493" s="144" t="str">
        <f t="shared" si="131"/>
        <v/>
      </c>
      <c r="AH493" s="144" t="str">
        <f t="shared" si="132"/>
        <v/>
      </c>
      <c r="AI493" s="144" t="str">
        <f t="shared" si="133"/>
        <v/>
      </c>
    </row>
    <row r="494" spans="2:35">
      <c r="B494" s="53" t="str">
        <f>IF('2-定性盤查'!A493&lt;&gt;"",'2-定性盤查'!A493,"")</f>
        <v/>
      </c>
      <c r="C494" s="53" t="str">
        <f>IF('2-定性盤查'!C493&lt;&gt;"",'2-定性盤查'!C493,"")</f>
        <v/>
      </c>
      <c r="D494" s="53" t="str">
        <f>IF('2-定性盤查'!D493&lt;&gt;"",'2-定性盤查'!D493,"")</f>
        <v/>
      </c>
      <c r="E494" s="174"/>
      <c r="F494" s="174"/>
      <c r="G494" s="174"/>
      <c r="H494" s="55" t="str">
        <f>IF('3-定量盤查'!I497&lt;&gt;"",'3-定量盤查'!I497,"")</f>
        <v/>
      </c>
      <c r="I494" s="134" t="str">
        <f>'3-定量盤查'!N498</f>
        <v/>
      </c>
      <c r="J494" s="174"/>
      <c r="K494" s="174"/>
      <c r="L494" s="174"/>
      <c r="M494" s="135">
        <f t="shared" si="125"/>
        <v>0</v>
      </c>
      <c r="N494" s="136">
        <f t="shared" si="126"/>
        <v>0</v>
      </c>
      <c r="O494" s="55" t="str">
        <f>IF('3-定量盤查'!O497&lt;&gt;"",'3-定量盤查'!O497,"")</f>
        <v/>
      </c>
      <c r="P494" s="137" t="str">
        <f>IF(E494&lt;&gt;"",IF(J494&lt;&gt;"",IF('3-定量盤查'!T497&lt;&gt;"",'3-定量盤查'!T497,0),""),"")</f>
        <v/>
      </c>
      <c r="Q494" s="174"/>
      <c r="R494" s="174"/>
      <c r="S494" s="174"/>
      <c r="T494" s="135">
        <f t="shared" si="127"/>
        <v>0</v>
      </c>
      <c r="U494" s="138">
        <f t="shared" si="128"/>
        <v>0</v>
      </c>
      <c r="V494" s="55" t="str">
        <f>IF('3-定量盤查'!U497&lt;&gt;"",'3-定量盤查'!U497,"")</f>
        <v/>
      </c>
      <c r="W494" s="137" t="str">
        <f>IF(E494&lt;&gt;"",IF(J494&lt;&gt;"",IF('3-定量盤查'!Z497&lt;&gt;"",'3-定量盤查'!Z497,0),""),"")</f>
        <v/>
      </c>
      <c r="X494" s="174"/>
      <c r="Y494" s="174"/>
      <c r="Z494" s="174"/>
      <c r="AA494" s="135">
        <f t="shared" si="129"/>
        <v>0</v>
      </c>
      <c r="AB494" s="139">
        <f t="shared" si="130"/>
        <v>0</v>
      </c>
      <c r="AC494" s="138" t="str">
        <f t="shared" si="136"/>
        <v/>
      </c>
      <c r="AD494" s="138" t="str">
        <f t="shared" si="137"/>
        <v/>
      </c>
      <c r="AE494" s="144" t="str">
        <f t="shared" si="134"/>
        <v/>
      </c>
      <c r="AF494" s="144" t="str">
        <f t="shared" si="135"/>
        <v/>
      </c>
      <c r="AG494" s="144" t="str">
        <f t="shared" si="131"/>
        <v/>
      </c>
      <c r="AH494" s="144" t="str">
        <f t="shared" si="132"/>
        <v/>
      </c>
      <c r="AI494" s="144" t="str">
        <f t="shared" si="133"/>
        <v/>
      </c>
    </row>
    <row r="495" spans="2:35">
      <c r="B495" s="53" t="str">
        <f>IF('2-定性盤查'!A494&lt;&gt;"",'2-定性盤查'!A494,"")</f>
        <v/>
      </c>
      <c r="C495" s="53" t="str">
        <f>IF('2-定性盤查'!C494&lt;&gt;"",'2-定性盤查'!C494,"")</f>
        <v/>
      </c>
      <c r="D495" s="53" t="str">
        <f>IF('2-定性盤查'!D494&lt;&gt;"",'2-定性盤查'!D494,"")</f>
        <v/>
      </c>
      <c r="E495" s="174"/>
      <c r="F495" s="174"/>
      <c r="G495" s="174"/>
      <c r="H495" s="55" t="str">
        <f>IF('3-定量盤查'!I498&lt;&gt;"",'3-定量盤查'!I498,"")</f>
        <v/>
      </c>
      <c r="I495" s="134" t="str">
        <f>'3-定量盤查'!N499</f>
        <v/>
      </c>
      <c r="J495" s="174"/>
      <c r="K495" s="174"/>
      <c r="L495" s="174"/>
      <c r="M495" s="135">
        <f t="shared" si="125"/>
        <v>0</v>
      </c>
      <c r="N495" s="136">
        <f t="shared" si="126"/>
        <v>0</v>
      </c>
      <c r="O495" s="55" t="str">
        <f>IF('3-定量盤查'!O498&lt;&gt;"",'3-定量盤查'!O498,"")</f>
        <v/>
      </c>
      <c r="P495" s="137" t="str">
        <f>IF(E495&lt;&gt;"",IF(J495&lt;&gt;"",IF('3-定量盤查'!T498&lt;&gt;"",'3-定量盤查'!T498,0),""),"")</f>
        <v/>
      </c>
      <c r="Q495" s="174"/>
      <c r="R495" s="174"/>
      <c r="S495" s="174"/>
      <c r="T495" s="135">
        <f t="shared" si="127"/>
        <v>0</v>
      </c>
      <c r="U495" s="138">
        <f t="shared" si="128"/>
        <v>0</v>
      </c>
      <c r="V495" s="55" t="str">
        <f>IF('3-定量盤查'!U498&lt;&gt;"",'3-定量盤查'!U498,"")</f>
        <v/>
      </c>
      <c r="W495" s="137" t="str">
        <f>IF(E495&lt;&gt;"",IF(J495&lt;&gt;"",IF('3-定量盤查'!Z498&lt;&gt;"",'3-定量盤查'!Z498,0),""),"")</f>
        <v/>
      </c>
      <c r="X495" s="174"/>
      <c r="Y495" s="174"/>
      <c r="Z495" s="174"/>
      <c r="AA495" s="135">
        <f t="shared" si="129"/>
        <v>0</v>
      </c>
      <c r="AB495" s="139">
        <f t="shared" si="130"/>
        <v>0</v>
      </c>
      <c r="AC495" s="138" t="str">
        <f t="shared" si="136"/>
        <v/>
      </c>
      <c r="AD495" s="138" t="str">
        <f t="shared" si="137"/>
        <v/>
      </c>
      <c r="AE495" s="144" t="str">
        <f t="shared" si="134"/>
        <v/>
      </c>
      <c r="AF495" s="144" t="str">
        <f t="shared" si="135"/>
        <v/>
      </c>
      <c r="AG495" s="144" t="str">
        <f t="shared" si="131"/>
        <v/>
      </c>
      <c r="AH495" s="144" t="str">
        <f t="shared" si="132"/>
        <v/>
      </c>
      <c r="AI495" s="144" t="str">
        <f t="shared" si="133"/>
        <v/>
      </c>
    </row>
    <row r="496" spans="2:35">
      <c r="B496" s="53" t="str">
        <f>IF('2-定性盤查'!A495&lt;&gt;"",'2-定性盤查'!A495,"")</f>
        <v/>
      </c>
      <c r="C496" s="53" t="str">
        <f>IF('2-定性盤查'!C495&lt;&gt;"",'2-定性盤查'!C495,"")</f>
        <v/>
      </c>
      <c r="D496" s="53" t="str">
        <f>IF('2-定性盤查'!D495&lt;&gt;"",'2-定性盤查'!D495,"")</f>
        <v/>
      </c>
      <c r="E496" s="174"/>
      <c r="F496" s="174"/>
      <c r="G496" s="174"/>
      <c r="H496" s="55" t="str">
        <f>IF('3-定量盤查'!I499&lt;&gt;"",'3-定量盤查'!I499,"")</f>
        <v/>
      </c>
      <c r="I496" s="134" t="str">
        <f>'3-定量盤查'!N500</f>
        <v/>
      </c>
      <c r="J496" s="174"/>
      <c r="K496" s="174"/>
      <c r="L496" s="174"/>
      <c r="M496" s="135">
        <f t="shared" si="125"/>
        <v>0</v>
      </c>
      <c r="N496" s="136">
        <f t="shared" si="126"/>
        <v>0</v>
      </c>
      <c r="O496" s="55" t="str">
        <f>IF('3-定量盤查'!O499&lt;&gt;"",'3-定量盤查'!O499,"")</f>
        <v/>
      </c>
      <c r="P496" s="137" t="str">
        <f>IF(E496&lt;&gt;"",IF(J496&lt;&gt;"",IF('3-定量盤查'!T499&lt;&gt;"",'3-定量盤查'!T499,0),""),"")</f>
        <v/>
      </c>
      <c r="Q496" s="174"/>
      <c r="R496" s="174"/>
      <c r="S496" s="174"/>
      <c r="T496" s="135">
        <f t="shared" si="127"/>
        <v>0</v>
      </c>
      <c r="U496" s="138">
        <f t="shared" si="128"/>
        <v>0</v>
      </c>
      <c r="V496" s="55" t="str">
        <f>IF('3-定量盤查'!U499&lt;&gt;"",'3-定量盤查'!U499,"")</f>
        <v/>
      </c>
      <c r="W496" s="137" t="str">
        <f>IF(E496&lt;&gt;"",IF(J496&lt;&gt;"",IF('3-定量盤查'!Z499&lt;&gt;"",'3-定量盤查'!Z499,0),""),"")</f>
        <v/>
      </c>
      <c r="X496" s="174"/>
      <c r="Y496" s="174"/>
      <c r="Z496" s="174"/>
      <c r="AA496" s="135">
        <f t="shared" si="129"/>
        <v>0</v>
      </c>
      <c r="AB496" s="139">
        <f t="shared" si="130"/>
        <v>0</v>
      </c>
      <c r="AC496" s="138" t="str">
        <f t="shared" si="136"/>
        <v/>
      </c>
      <c r="AD496" s="138" t="str">
        <f t="shared" si="137"/>
        <v/>
      </c>
      <c r="AE496" s="144" t="str">
        <f t="shared" si="134"/>
        <v/>
      </c>
      <c r="AF496" s="144" t="str">
        <f t="shared" si="135"/>
        <v/>
      </c>
      <c r="AG496" s="144" t="str">
        <f t="shared" si="131"/>
        <v/>
      </c>
      <c r="AH496" s="144" t="str">
        <f t="shared" si="132"/>
        <v/>
      </c>
      <c r="AI496" s="144" t="str">
        <f t="shared" si="133"/>
        <v/>
      </c>
    </row>
    <row r="497" spans="2:35">
      <c r="B497" s="53" t="str">
        <f>IF('2-定性盤查'!A496&lt;&gt;"",'2-定性盤查'!A496,"")</f>
        <v/>
      </c>
      <c r="C497" s="53" t="str">
        <f>IF('2-定性盤查'!C496&lt;&gt;"",'2-定性盤查'!C496,"")</f>
        <v/>
      </c>
      <c r="D497" s="53" t="str">
        <f>IF('2-定性盤查'!D496&lt;&gt;"",'2-定性盤查'!D496,"")</f>
        <v/>
      </c>
      <c r="E497" s="174"/>
      <c r="F497" s="174"/>
      <c r="G497" s="174"/>
      <c r="H497" s="55" t="str">
        <f>IF('3-定量盤查'!I500&lt;&gt;"",'3-定量盤查'!I500,"")</f>
        <v/>
      </c>
      <c r="I497" s="134" t="str">
        <f>'3-定量盤查'!N501</f>
        <v/>
      </c>
      <c r="J497" s="174"/>
      <c r="K497" s="174"/>
      <c r="L497" s="174"/>
      <c r="M497" s="135">
        <f t="shared" si="125"/>
        <v>0</v>
      </c>
      <c r="N497" s="136">
        <f t="shared" si="126"/>
        <v>0</v>
      </c>
      <c r="O497" s="55" t="str">
        <f>IF('3-定量盤查'!O500&lt;&gt;"",'3-定量盤查'!O500,"")</f>
        <v/>
      </c>
      <c r="P497" s="137" t="str">
        <f>IF(E497&lt;&gt;"",IF(J497&lt;&gt;"",IF('3-定量盤查'!T500&lt;&gt;"",'3-定量盤查'!T500,0),""),"")</f>
        <v/>
      </c>
      <c r="Q497" s="174"/>
      <c r="R497" s="174"/>
      <c r="S497" s="174"/>
      <c r="T497" s="135">
        <f t="shared" si="127"/>
        <v>0</v>
      </c>
      <c r="U497" s="138">
        <f t="shared" si="128"/>
        <v>0</v>
      </c>
      <c r="V497" s="55" t="str">
        <f>IF('3-定量盤查'!U500&lt;&gt;"",'3-定量盤查'!U500,"")</f>
        <v/>
      </c>
      <c r="W497" s="137" t="str">
        <f>IF(E497&lt;&gt;"",IF(J497&lt;&gt;"",IF('3-定量盤查'!Z500&lt;&gt;"",'3-定量盤查'!Z500,0),""),"")</f>
        <v/>
      </c>
      <c r="X497" s="174"/>
      <c r="Y497" s="174"/>
      <c r="Z497" s="174"/>
      <c r="AA497" s="135">
        <f t="shared" si="129"/>
        <v>0</v>
      </c>
      <c r="AB497" s="139">
        <f t="shared" si="130"/>
        <v>0</v>
      </c>
      <c r="AC497" s="138" t="str">
        <f t="shared" si="136"/>
        <v/>
      </c>
      <c r="AD497" s="138" t="str">
        <f t="shared" si="137"/>
        <v/>
      </c>
      <c r="AE497" s="144" t="str">
        <f t="shared" si="134"/>
        <v/>
      </c>
      <c r="AF497" s="144" t="str">
        <f t="shared" si="135"/>
        <v/>
      </c>
      <c r="AG497" s="144" t="str">
        <f t="shared" si="131"/>
        <v/>
      </c>
      <c r="AH497" s="144" t="str">
        <f t="shared" si="132"/>
        <v/>
      </c>
      <c r="AI497" s="144" t="str">
        <f t="shared" si="133"/>
        <v/>
      </c>
    </row>
    <row r="498" spans="2:35">
      <c r="B498" s="53" t="str">
        <f>IF('2-定性盤查'!A497&lt;&gt;"",'2-定性盤查'!A497,"")</f>
        <v/>
      </c>
      <c r="C498" s="53" t="str">
        <f>IF('2-定性盤查'!C497&lt;&gt;"",'2-定性盤查'!C497,"")</f>
        <v/>
      </c>
      <c r="D498" s="53" t="str">
        <f>IF('2-定性盤查'!D497&lt;&gt;"",'2-定性盤查'!D497,"")</f>
        <v/>
      </c>
      <c r="E498" s="174"/>
      <c r="F498" s="174"/>
      <c r="G498" s="174"/>
      <c r="H498" s="55" t="str">
        <f>IF('3-定量盤查'!I501&lt;&gt;"",'3-定量盤查'!I501,"")</f>
        <v/>
      </c>
      <c r="I498" s="134" t="str">
        <f>'3-定量盤查'!N502</f>
        <v/>
      </c>
      <c r="J498" s="174"/>
      <c r="K498" s="174"/>
      <c r="L498" s="174"/>
      <c r="M498" s="135">
        <f t="shared" si="125"/>
        <v>0</v>
      </c>
      <c r="N498" s="136">
        <f t="shared" si="126"/>
        <v>0</v>
      </c>
      <c r="O498" s="55" t="str">
        <f>IF('3-定量盤查'!O501&lt;&gt;"",'3-定量盤查'!O501,"")</f>
        <v/>
      </c>
      <c r="P498" s="137" t="str">
        <f>IF(E498&lt;&gt;"",IF(J498&lt;&gt;"",IF('3-定量盤查'!T501&lt;&gt;"",'3-定量盤查'!T501,0),""),"")</f>
        <v/>
      </c>
      <c r="Q498" s="174"/>
      <c r="R498" s="174"/>
      <c r="S498" s="174"/>
      <c r="T498" s="135">
        <f t="shared" si="127"/>
        <v>0</v>
      </c>
      <c r="U498" s="138">
        <f t="shared" si="128"/>
        <v>0</v>
      </c>
      <c r="V498" s="55" t="str">
        <f>IF('3-定量盤查'!U501&lt;&gt;"",'3-定量盤查'!U501,"")</f>
        <v/>
      </c>
      <c r="W498" s="137" t="str">
        <f>IF(E498&lt;&gt;"",IF(J498&lt;&gt;"",IF('3-定量盤查'!Z501&lt;&gt;"",'3-定量盤查'!Z501,0),""),"")</f>
        <v/>
      </c>
      <c r="X498" s="174"/>
      <c r="Y498" s="174"/>
      <c r="Z498" s="174"/>
      <c r="AA498" s="135">
        <f t="shared" si="129"/>
        <v>0</v>
      </c>
      <c r="AB498" s="139">
        <f t="shared" si="130"/>
        <v>0</v>
      </c>
      <c r="AC498" s="138" t="str">
        <f t="shared" si="136"/>
        <v/>
      </c>
      <c r="AD498" s="138" t="str">
        <f t="shared" si="137"/>
        <v/>
      </c>
      <c r="AE498" s="144" t="str">
        <f t="shared" si="134"/>
        <v/>
      </c>
      <c r="AF498" s="144" t="str">
        <f t="shared" si="135"/>
        <v/>
      </c>
      <c r="AG498" s="144" t="str">
        <f t="shared" si="131"/>
        <v/>
      </c>
      <c r="AH498" s="144" t="str">
        <f t="shared" si="132"/>
        <v/>
      </c>
      <c r="AI498" s="144" t="str">
        <f t="shared" si="133"/>
        <v/>
      </c>
    </row>
    <row r="499" spans="2:35">
      <c r="B499" s="53" t="str">
        <f>IF('2-定性盤查'!A498&lt;&gt;"",'2-定性盤查'!A498,"")</f>
        <v/>
      </c>
      <c r="C499" s="53" t="str">
        <f>IF('2-定性盤查'!C498&lt;&gt;"",'2-定性盤查'!C498,"")</f>
        <v/>
      </c>
      <c r="D499" s="53" t="str">
        <f>IF('2-定性盤查'!D498&lt;&gt;"",'2-定性盤查'!D498,"")</f>
        <v/>
      </c>
      <c r="E499" s="174"/>
      <c r="F499" s="174"/>
      <c r="G499" s="174"/>
      <c r="H499" s="55" t="str">
        <f>IF('3-定量盤查'!I502&lt;&gt;"",'3-定量盤查'!I502,"")</f>
        <v/>
      </c>
      <c r="I499" s="134" t="str">
        <f>'3-定量盤查'!N503</f>
        <v/>
      </c>
      <c r="J499" s="174"/>
      <c r="K499" s="174"/>
      <c r="L499" s="174"/>
      <c r="M499" s="135">
        <f t="shared" si="125"/>
        <v>0</v>
      </c>
      <c r="N499" s="136">
        <f t="shared" si="126"/>
        <v>0</v>
      </c>
      <c r="O499" s="55" t="str">
        <f>IF('3-定量盤查'!O502&lt;&gt;"",'3-定量盤查'!O502,"")</f>
        <v/>
      </c>
      <c r="P499" s="137" t="str">
        <f>IF(E499&lt;&gt;"",IF(J499&lt;&gt;"",IF('3-定量盤查'!T502&lt;&gt;"",'3-定量盤查'!T502,0),""),"")</f>
        <v/>
      </c>
      <c r="Q499" s="174"/>
      <c r="R499" s="174"/>
      <c r="S499" s="174"/>
      <c r="T499" s="135">
        <f t="shared" si="127"/>
        <v>0</v>
      </c>
      <c r="U499" s="138">
        <f t="shared" si="128"/>
        <v>0</v>
      </c>
      <c r="V499" s="55" t="str">
        <f>IF('3-定量盤查'!U502&lt;&gt;"",'3-定量盤查'!U502,"")</f>
        <v/>
      </c>
      <c r="W499" s="137" t="str">
        <f>IF(E499&lt;&gt;"",IF(J499&lt;&gt;"",IF('3-定量盤查'!Z502&lt;&gt;"",'3-定量盤查'!Z502,0),""),"")</f>
        <v/>
      </c>
      <c r="X499" s="174"/>
      <c r="Y499" s="174"/>
      <c r="Z499" s="174"/>
      <c r="AA499" s="135">
        <f t="shared" si="129"/>
        <v>0</v>
      </c>
      <c r="AB499" s="139">
        <f t="shared" si="130"/>
        <v>0</v>
      </c>
      <c r="AC499" s="138" t="str">
        <f t="shared" si="136"/>
        <v/>
      </c>
      <c r="AD499" s="138" t="str">
        <f t="shared" si="137"/>
        <v/>
      </c>
      <c r="AE499" s="144" t="str">
        <f t="shared" si="134"/>
        <v/>
      </c>
      <c r="AF499" s="144" t="str">
        <f t="shared" si="135"/>
        <v/>
      </c>
      <c r="AG499" s="144" t="str">
        <f t="shared" si="131"/>
        <v/>
      </c>
      <c r="AH499" s="144" t="str">
        <f t="shared" si="132"/>
        <v/>
      </c>
      <c r="AI499" s="144" t="str">
        <f t="shared" si="133"/>
        <v/>
      </c>
    </row>
    <row r="500" spans="2:35">
      <c r="B500" s="53" t="str">
        <f>IF('2-定性盤查'!A499&lt;&gt;"",'2-定性盤查'!A499,"")</f>
        <v/>
      </c>
      <c r="C500" s="53" t="str">
        <f>IF('2-定性盤查'!C499&lt;&gt;"",'2-定性盤查'!C499,"")</f>
        <v/>
      </c>
      <c r="D500" s="53" t="str">
        <f>IF('2-定性盤查'!D499&lt;&gt;"",'2-定性盤查'!D499,"")</f>
        <v/>
      </c>
      <c r="E500" s="174"/>
      <c r="F500" s="174"/>
      <c r="G500" s="174"/>
      <c r="H500" s="55" t="str">
        <f>IF('3-定量盤查'!I503&lt;&gt;"",'3-定量盤查'!I503,"")</f>
        <v/>
      </c>
      <c r="I500" s="134" t="str">
        <f>'3-定量盤查'!N504</f>
        <v/>
      </c>
      <c r="J500" s="174"/>
      <c r="K500" s="174"/>
      <c r="L500" s="174"/>
      <c r="M500" s="135">
        <f t="shared" si="125"/>
        <v>0</v>
      </c>
      <c r="N500" s="136">
        <f t="shared" si="126"/>
        <v>0</v>
      </c>
      <c r="O500" s="55" t="str">
        <f>IF('3-定量盤查'!O503&lt;&gt;"",'3-定量盤查'!O503,"")</f>
        <v/>
      </c>
      <c r="P500" s="137" t="str">
        <f>IF(E500&lt;&gt;"",IF(J500&lt;&gt;"",IF('3-定量盤查'!T503&lt;&gt;"",'3-定量盤查'!T503,0),""),"")</f>
        <v/>
      </c>
      <c r="Q500" s="174"/>
      <c r="R500" s="174"/>
      <c r="S500" s="174"/>
      <c r="T500" s="135">
        <f t="shared" si="127"/>
        <v>0</v>
      </c>
      <c r="U500" s="138">
        <f t="shared" si="128"/>
        <v>0</v>
      </c>
      <c r="V500" s="55" t="str">
        <f>IF('3-定量盤查'!U503&lt;&gt;"",'3-定量盤查'!U503,"")</f>
        <v/>
      </c>
      <c r="W500" s="137" t="str">
        <f>IF(E500&lt;&gt;"",IF(J500&lt;&gt;"",IF('3-定量盤查'!Z503&lt;&gt;"",'3-定量盤查'!Z503,0),""),"")</f>
        <v/>
      </c>
      <c r="X500" s="174"/>
      <c r="Y500" s="174"/>
      <c r="Z500" s="174"/>
      <c r="AA500" s="135">
        <f t="shared" si="129"/>
        <v>0</v>
      </c>
      <c r="AB500" s="139">
        <f t="shared" si="130"/>
        <v>0</v>
      </c>
      <c r="AC500" s="138" t="str">
        <f t="shared" si="136"/>
        <v/>
      </c>
      <c r="AD500" s="138" t="str">
        <f t="shared" si="137"/>
        <v/>
      </c>
      <c r="AE500" s="144" t="str">
        <f t="shared" si="134"/>
        <v/>
      </c>
      <c r="AF500" s="144" t="str">
        <f t="shared" si="135"/>
        <v/>
      </c>
      <c r="AG500" s="144" t="str">
        <f t="shared" si="131"/>
        <v/>
      </c>
      <c r="AH500" s="144" t="str">
        <f t="shared" si="132"/>
        <v/>
      </c>
      <c r="AI500" s="144" t="str">
        <f t="shared" si="133"/>
        <v/>
      </c>
    </row>
    <row r="501" spans="2:35">
      <c r="B501" s="53" t="str">
        <f>IF('2-定性盤查'!A500&lt;&gt;"",'2-定性盤查'!A500,"")</f>
        <v/>
      </c>
      <c r="C501" s="53" t="str">
        <f>IF('2-定性盤查'!C500&lt;&gt;"",'2-定性盤查'!C500,"")</f>
        <v/>
      </c>
      <c r="D501" s="53" t="str">
        <f>IF('2-定性盤查'!D500&lt;&gt;"",'2-定性盤查'!D500,"")</f>
        <v/>
      </c>
      <c r="E501" s="174"/>
      <c r="F501" s="174"/>
      <c r="G501" s="174"/>
      <c r="H501" s="55" t="str">
        <f>IF('3-定量盤查'!I504&lt;&gt;"",'3-定量盤查'!I504,"")</f>
        <v/>
      </c>
      <c r="I501" s="134" t="str">
        <f>'3-定量盤查'!N505</f>
        <v/>
      </c>
      <c r="J501" s="174"/>
      <c r="K501" s="174"/>
      <c r="L501" s="174"/>
      <c r="M501" s="135">
        <f t="shared" si="125"/>
        <v>0</v>
      </c>
      <c r="N501" s="136">
        <f t="shared" si="126"/>
        <v>0</v>
      </c>
      <c r="O501" s="55" t="str">
        <f>IF('3-定量盤查'!O504&lt;&gt;"",'3-定量盤查'!O504,"")</f>
        <v/>
      </c>
      <c r="P501" s="137" t="str">
        <f>IF(E501&lt;&gt;"",IF(J501&lt;&gt;"",IF('3-定量盤查'!T504&lt;&gt;"",'3-定量盤查'!T504,0),""),"")</f>
        <v/>
      </c>
      <c r="Q501" s="174"/>
      <c r="R501" s="174"/>
      <c r="S501" s="174"/>
      <c r="T501" s="135">
        <f t="shared" si="127"/>
        <v>0</v>
      </c>
      <c r="U501" s="138">
        <f t="shared" si="128"/>
        <v>0</v>
      </c>
      <c r="V501" s="55" t="str">
        <f>IF('3-定量盤查'!U504&lt;&gt;"",'3-定量盤查'!U504,"")</f>
        <v/>
      </c>
      <c r="W501" s="137" t="str">
        <f>IF(E501&lt;&gt;"",IF(J501&lt;&gt;"",IF('3-定量盤查'!Z504&lt;&gt;"",'3-定量盤查'!Z504,0),""),"")</f>
        <v/>
      </c>
      <c r="X501" s="174"/>
      <c r="Y501" s="174"/>
      <c r="Z501" s="174"/>
      <c r="AA501" s="135">
        <f t="shared" si="129"/>
        <v>0</v>
      </c>
      <c r="AB501" s="139">
        <f t="shared" si="130"/>
        <v>0</v>
      </c>
      <c r="AC501" s="138" t="str">
        <f t="shared" si="136"/>
        <v/>
      </c>
      <c r="AD501" s="138" t="str">
        <f t="shared" si="137"/>
        <v/>
      </c>
      <c r="AE501" s="144" t="str">
        <f t="shared" si="134"/>
        <v/>
      </c>
      <c r="AF501" s="144" t="str">
        <f t="shared" si="135"/>
        <v/>
      </c>
      <c r="AG501" s="144" t="str">
        <f t="shared" si="131"/>
        <v/>
      </c>
      <c r="AH501" s="144" t="str">
        <f t="shared" si="132"/>
        <v/>
      </c>
      <c r="AI501" s="144" t="str">
        <f t="shared" si="133"/>
        <v/>
      </c>
    </row>
    <row r="502" spans="2:35">
      <c r="B502" s="53" t="str">
        <f>IF('2-定性盤查'!A501&lt;&gt;"",'2-定性盤查'!A501,"")</f>
        <v/>
      </c>
      <c r="C502" s="53" t="str">
        <f>IF('2-定性盤查'!C501&lt;&gt;"",'2-定性盤查'!C501,"")</f>
        <v/>
      </c>
      <c r="D502" s="53" t="str">
        <f>IF('2-定性盤查'!D501&lt;&gt;"",'2-定性盤查'!D501,"")</f>
        <v/>
      </c>
      <c r="E502" s="174"/>
      <c r="F502" s="174"/>
      <c r="G502" s="174"/>
      <c r="H502" s="55" t="str">
        <f>IF('3-定量盤查'!I505&lt;&gt;"",'3-定量盤查'!I505,"")</f>
        <v/>
      </c>
      <c r="I502" s="134">
        <f>'3-定量盤查'!N506</f>
        <v>0</v>
      </c>
      <c r="J502" s="174"/>
      <c r="K502" s="174"/>
      <c r="L502" s="174"/>
      <c r="M502" s="135">
        <f t="shared" si="125"/>
        <v>0</v>
      </c>
      <c r="N502" s="136">
        <f t="shared" si="126"/>
        <v>0</v>
      </c>
      <c r="O502" s="55" t="str">
        <f>IF('3-定量盤查'!O505&lt;&gt;"",'3-定量盤查'!O505,"")</f>
        <v/>
      </c>
      <c r="P502" s="137" t="str">
        <f>IF(E502&lt;&gt;"",IF(J502&lt;&gt;"",IF('3-定量盤查'!T505&lt;&gt;"",'3-定量盤查'!T505,0),""),"")</f>
        <v/>
      </c>
      <c r="Q502" s="174"/>
      <c r="R502" s="174"/>
      <c r="S502" s="174"/>
      <c r="T502" s="135">
        <f t="shared" si="127"/>
        <v>0</v>
      </c>
      <c r="U502" s="138">
        <f t="shared" si="128"/>
        <v>0</v>
      </c>
      <c r="V502" s="55" t="str">
        <f>IF('3-定量盤查'!U505&lt;&gt;"",'3-定量盤查'!U505,"")</f>
        <v/>
      </c>
      <c r="W502" s="137" t="str">
        <f>IF(E502&lt;&gt;"",IF(J502&lt;&gt;"",IF('3-定量盤查'!Z505&lt;&gt;"",'3-定量盤查'!Z505,0),""),"")</f>
        <v/>
      </c>
      <c r="X502" s="174"/>
      <c r="Y502" s="174"/>
      <c r="Z502" s="174"/>
      <c r="AA502" s="135">
        <f t="shared" si="129"/>
        <v>0</v>
      </c>
      <c r="AB502" s="139">
        <f t="shared" si="130"/>
        <v>0</v>
      </c>
      <c r="AC502" s="138">
        <f t="shared" si="136"/>
        <v>0</v>
      </c>
      <c r="AD502" s="138">
        <f t="shared" si="137"/>
        <v>0</v>
      </c>
      <c r="AE502" s="144">
        <f t="shared" si="134"/>
        <v>0</v>
      </c>
      <c r="AF502" s="144">
        <f t="shared" si="135"/>
        <v>0</v>
      </c>
      <c r="AG502" s="144">
        <f t="shared" si="131"/>
        <v>0</v>
      </c>
      <c r="AH502" s="144" t="str">
        <f t="shared" si="132"/>
        <v/>
      </c>
      <c r="AI502" s="144" t="str">
        <f t="shared" si="133"/>
        <v/>
      </c>
    </row>
    <row r="503" spans="2:35">
      <c r="B503" s="53" t="str">
        <f>IF('2-定性盤查'!A502&lt;&gt;"",'2-定性盤查'!A502,"")</f>
        <v/>
      </c>
      <c r="C503" s="53" t="str">
        <f>IF('2-定性盤查'!C502&lt;&gt;"",'2-定性盤查'!C502,"")</f>
        <v/>
      </c>
      <c r="D503" s="53" t="str">
        <f>IF('2-定性盤查'!D502&lt;&gt;"",'2-定性盤查'!D502,"")</f>
        <v/>
      </c>
      <c r="E503" s="174"/>
      <c r="F503" s="174"/>
      <c r="G503" s="174"/>
      <c r="H503" s="55" t="str">
        <f>IF('3-定量盤查'!I506&lt;&gt;"",'3-定量盤查'!I506,"")</f>
        <v/>
      </c>
      <c r="I503" s="134">
        <f>'3-定量盤查'!N507</f>
        <v>0</v>
      </c>
      <c r="J503" s="174"/>
      <c r="K503" s="174"/>
      <c r="L503" s="174"/>
      <c r="M503" s="135">
        <f t="shared" si="125"/>
        <v>0</v>
      </c>
      <c r="N503" s="136">
        <f t="shared" si="126"/>
        <v>0</v>
      </c>
      <c r="O503" s="55" t="str">
        <f>IF('3-定量盤查'!O506&lt;&gt;"",'3-定量盤查'!O506,"")</f>
        <v/>
      </c>
      <c r="P503" s="137" t="str">
        <f>IF(E503&lt;&gt;"",IF(J503&lt;&gt;"",IF('3-定量盤查'!T506&lt;&gt;"",'3-定量盤查'!T506,0),""),"")</f>
        <v/>
      </c>
      <c r="Q503" s="174"/>
      <c r="R503" s="174"/>
      <c r="S503" s="174"/>
      <c r="T503" s="135">
        <f t="shared" si="127"/>
        <v>0</v>
      </c>
      <c r="U503" s="138">
        <f t="shared" si="128"/>
        <v>0</v>
      </c>
      <c r="V503" s="55" t="str">
        <f>IF('3-定量盤查'!U506&lt;&gt;"",'3-定量盤查'!U506,"")</f>
        <v/>
      </c>
      <c r="W503" s="137" t="str">
        <f>IF(E503&lt;&gt;"",IF(J503&lt;&gt;"",IF('3-定量盤查'!Z506&lt;&gt;"",'3-定量盤查'!Z506,0),""),"")</f>
        <v/>
      </c>
      <c r="X503" s="174"/>
      <c r="Y503" s="174"/>
      <c r="Z503" s="174"/>
      <c r="AA503" s="135">
        <f t="shared" si="129"/>
        <v>0</v>
      </c>
      <c r="AB503" s="139">
        <f t="shared" si="130"/>
        <v>0</v>
      </c>
      <c r="AC503" s="138">
        <f t="shared" si="136"/>
        <v>0</v>
      </c>
      <c r="AD503" s="138">
        <f t="shared" si="137"/>
        <v>0</v>
      </c>
      <c r="AE503" s="144">
        <f t="shared" si="134"/>
        <v>0</v>
      </c>
      <c r="AF503" s="144">
        <f t="shared" si="135"/>
        <v>0</v>
      </c>
      <c r="AG503" s="144">
        <f t="shared" si="131"/>
        <v>0</v>
      </c>
      <c r="AH503" s="144" t="str">
        <f t="shared" si="132"/>
        <v/>
      </c>
      <c r="AI503" s="144" t="str">
        <f t="shared" si="133"/>
        <v/>
      </c>
    </row>
    <row r="504" spans="2:35">
      <c r="B504" s="53" t="str">
        <f>IF('2-定性盤查'!A503&lt;&gt;"",'2-定性盤查'!A503,"")</f>
        <v/>
      </c>
      <c r="C504" s="53" t="str">
        <f>IF('2-定性盤查'!C503&lt;&gt;"",'2-定性盤查'!C503,"")</f>
        <v/>
      </c>
      <c r="D504" s="53" t="str">
        <f>IF('2-定性盤查'!D503&lt;&gt;"",'2-定性盤查'!D503,"")</f>
        <v/>
      </c>
      <c r="E504" s="174"/>
      <c r="F504" s="174"/>
      <c r="G504" s="174"/>
      <c r="H504" s="55" t="str">
        <f>IF('3-定量盤查'!I507&lt;&gt;"",'3-定量盤查'!I507,"")</f>
        <v/>
      </c>
      <c r="I504" s="134">
        <f>'3-定量盤查'!N508</f>
        <v>0</v>
      </c>
      <c r="J504" s="174"/>
      <c r="K504" s="174"/>
      <c r="L504" s="174"/>
      <c r="M504" s="135">
        <f t="shared" si="125"/>
        <v>0</v>
      </c>
      <c r="N504" s="136">
        <f t="shared" si="126"/>
        <v>0</v>
      </c>
      <c r="O504" s="55" t="str">
        <f>IF('3-定量盤查'!O507&lt;&gt;"",'3-定量盤查'!O507,"")</f>
        <v/>
      </c>
      <c r="P504" s="137" t="str">
        <f>IF(E504&lt;&gt;"",IF(J504&lt;&gt;"",IF('3-定量盤查'!T507&lt;&gt;"",'3-定量盤查'!T507,0),""),"")</f>
        <v/>
      </c>
      <c r="Q504" s="174"/>
      <c r="R504" s="174"/>
      <c r="S504" s="174"/>
      <c r="T504" s="135">
        <f t="shared" si="127"/>
        <v>0</v>
      </c>
      <c r="U504" s="138">
        <f t="shared" si="128"/>
        <v>0</v>
      </c>
      <c r="V504" s="55" t="str">
        <f>IF('3-定量盤查'!U507&lt;&gt;"",'3-定量盤查'!U507,"")</f>
        <v/>
      </c>
      <c r="W504" s="137" t="str">
        <f>IF(E504&lt;&gt;"",IF(J504&lt;&gt;"",IF('3-定量盤查'!Z507&lt;&gt;"",'3-定量盤查'!Z507,0),""),"")</f>
        <v/>
      </c>
      <c r="X504" s="174"/>
      <c r="Y504" s="174"/>
      <c r="Z504" s="174"/>
      <c r="AA504" s="135">
        <f t="shared" si="129"/>
        <v>0</v>
      </c>
      <c r="AB504" s="139">
        <f t="shared" si="130"/>
        <v>0</v>
      </c>
      <c r="AC504" s="138">
        <f t="shared" si="136"/>
        <v>0</v>
      </c>
      <c r="AD504" s="138">
        <f t="shared" si="137"/>
        <v>0</v>
      </c>
      <c r="AE504" s="144">
        <f t="shared" si="134"/>
        <v>0</v>
      </c>
      <c r="AF504" s="144">
        <f t="shared" si="135"/>
        <v>0</v>
      </c>
      <c r="AG504" s="144">
        <f t="shared" si="131"/>
        <v>0</v>
      </c>
      <c r="AH504" s="144" t="str">
        <f t="shared" si="132"/>
        <v/>
      </c>
      <c r="AI504" s="144" t="str">
        <f t="shared" si="133"/>
        <v/>
      </c>
    </row>
    <row r="505" spans="2:35">
      <c r="B505" s="53" t="str">
        <f>IF('2-定性盤查'!A504&lt;&gt;"",'2-定性盤查'!A504,"")</f>
        <v/>
      </c>
      <c r="C505" s="53" t="str">
        <f>IF('2-定性盤查'!C504&lt;&gt;"",'2-定性盤查'!C504,"")</f>
        <v/>
      </c>
      <c r="D505" s="53" t="str">
        <f>IF('2-定性盤查'!D504&lt;&gt;"",'2-定性盤查'!D504,"")</f>
        <v/>
      </c>
      <c r="E505" s="174"/>
      <c r="F505" s="174"/>
      <c r="G505" s="174"/>
      <c r="H505" s="55" t="str">
        <f>IF('3-定量盤查'!I508&lt;&gt;"",'3-定量盤查'!I508,"")</f>
        <v/>
      </c>
      <c r="I505" s="134">
        <f>'3-定量盤查'!N509</f>
        <v>0</v>
      </c>
      <c r="J505" s="174"/>
      <c r="K505" s="174"/>
      <c r="L505" s="174"/>
      <c r="M505" s="135">
        <f t="shared" ref="M505:M506" si="138">ROUND(IF($E505="",IF(J505="",0,0),IF(I505="",0,($E505^2+J505^2)^0.5)),5)</f>
        <v>0</v>
      </c>
      <c r="N505" s="136">
        <f t="shared" ref="N505:N506" si="139">ROUND(IF($F505="",IF(K505="",0,0),IF(K505="",0,($F505^2+K505^2)^0.5)),5)</f>
        <v>0</v>
      </c>
      <c r="O505" s="55" t="str">
        <f>IF('3-定量盤查'!O508&lt;&gt;"",'3-定量盤查'!O508,"")</f>
        <v/>
      </c>
      <c r="P505" s="137" t="str">
        <f>IF(E505&lt;&gt;"",IF(J505&lt;&gt;"",IF('3-定量盤查'!T508&lt;&gt;"",'3-定量盤查'!T508,0),""),"")</f>
        <v/>
      </c>
      <c r="Q505" s="174"/>
      <c r="R505" s="174"/>
      <c r="S505" s="174"/>
      <c r="T505" s="135">
        <f t="shared" ref="T505:T506" si="140">ROUND(IF($E505="",IF(Q505="",0,0),IF(Q505="",0,($E505^2+Q505^2)^0.5)),5)</f>
        <v>0</v>
      </c>
      <c r="U505" s="138">
        <f t="shared" ref="U505:U506" si="141">ROUND(IF($F505="",IF(R505="",0,0),IF(R505="",0,($F505^2+R505^2)^0.5)),5)</f>
        <v>0</v>
      </c>
      <c r="V505" s="55" t="str">
        <f>IF('3-定量盤查'!U508&lt;&gt;"",'3-定量盤查'!U508,"")</f>
        <v/>
      </c>
      <c r="W505" s="137" t="str">
        <f>IF(E505&lt;&gt;"",IF(J505&lt;&gt;"",IF('3-定量盤查'!Z508&lt;&gt;"",'3-定量盤查'!Z508,0),""),"")</f>
        <v/>
      </c>
      <c r="X505" s="174"/>
      <c r="Y505" s="174"/>
      <c r="Z505" s="174"/>
      <c r="AA505" s="135">
        <f t="shared" ref="AA505:AA506" si="142">ROUND(IF($E505="",IF(X505="",0,0),IF(X505="",0,($E505^2+X505^2)^0.5)),5)</f>
        <v>0</v>
      </c>
      <c r="AB505" s="139">
        <f t="shared" ref="AB505:AB506" si="143">ROUND(IF($F505="",IF(Y505="",0,0),IF(Y505="",0,($F505^2+Y505^2)^0.5)),5)</f>
        <v>0</v>
      </c>
      <c r="AC505" s="138">
        <f t="shared" si="136"/>
        <v>0</v>
      </c>
      <c r="AD505" s="138">
        <f t="shared" si="137"/>
        <v>0</v>
      </c>
      <c r="AE505" s="144">
        <f t="shared" si="134"/>
        <v>0</v>
      </c>
      <c r="AF505" s="144">
        <f t="shared" si="135"/>
        <v>0</v>
      </c>
      <c r="AG505" s="144">
        <f t="shared" si="131"/>
        <v>0</v>
      </c>
      <c r="AH505" s="144" t="str">
        <f t="shared" si="132"/>
        <v/>
      </c>
      <c r="AI505" s="144" t="str">
        <f t="shared" si="133"/>
        <v/>
      </c>
    </row>
    <row r="506" spans="2:35">
      <c r="B506" s="53" t="str">
        <f>IF('2-定性盤查'!A505&lt;&gt;"",'2-定性盤查'!A505,"")</f>
        <v/>
      </c>
      <c r="C506" s="53" t="str">
        <f>IF('2-定性盤查'!C505&lt;&gt;"",'2-定性盤查'!C505,"")</f>
        <v/>
      </c>
      <c r="D506" s="53" t="str">
        <f>IF('2-定性盤查'!D505&lt;&gt;"",'2-定性盤查'!D505,"")</f>
        <v/>
      </c>
      <c r="E506" s="174"/>
      <c r="F506" s="174"/>
      <c r="G506" s="174"/>
      <c r="H506" s="55" t="str">
        <f>IF('3-定量盤查'!I509&lt;&gt;"",'3-定量盤查'!I509,"")</f>
        <v/>
      </c>
      <c r="I506" s="134">
        <f>'3-定量盤查'!N510</f>
        <v>0</v>
      </c>
      <c r="J506" s="174"/>
      <c r="K506" s="174"/>
      <c r="L506" s="174"/>
      <c r="M506" s="135">
        <f t="shared" si="138"/>
        <v>0</v>
      </c>
      <c r="N506" s="136">
        <f t="shared" si="139"/>
        <v>0</v>
      </c>
      <c r="O506" s="55" t="str">
        <f>IF('3-定量盤查'!O509&lt;&gt;"",'3-定量盤查'!O509,"")</f>
        <v/>
      </c>
      <c r="P506" s="137" t="str">
        <f>IF(E506&lt;&gt;"",IF(J506&lt;&gt;"",IF('3-定量盤查'!T509&lt;&gt;"",'3-定量盤查'!T509,0),""),"")</f>
        <v/>
      </c>
      <c r="Q506" s="174"/>
      <c r="R506" s="174"/>
      <c r="S506" s="174"/>
      <c r="T506" s="135">
        <f t="shared" si="140"/>
        <v>0</v>
      </c>
      <c r="U506" s="138">
        <f t="shared" si="141"/>
        <v>0</v>
      </c>
      <c r="V506" s="55" t="str">
        <f>IF('3-定量盤查'!U509&lt;&gt;"",'3-定量盤查'!U509,"")</f>
        <v/>
      </c>
      <c r="W506" s="137" t="str">
        <f>IF(E506&lt;&gt;"",IF(J506&lt;&gt;"",IF('3-定量盤查'!Z509&lt;&gt;"",'3-定量盤查'!Z509,0),""),"")</f>
        <v/>
      </c>
      <c r="X506" s="174"/>
      <c r="Y506" s="174"/>
      <c r="Z506" s="174"/>
      <c r="AA506" s="135">
        <f t="shared" si="142"/>
        <v>0</v>
      </c>
      <c r="AB506" s="139">
        <f t="shared" si="143"/>
        <v>0</v>
      </c>
      <c r="AC506" s="138">
        <f t="shared" si="136"/>
        <v>0</v>
      </c>
      <c r="AD506" s="138">
        <f t="shared" si="137"/>
        <v>0</v>
      </c>
      <c r="AE506" s="144">
        <f t="shared" si="134"/>
        <v>0</v>
      </c>
      <c r="AF506" s="144">
        <f t="shared" si="135"/>
        <v>0</v>
      </c>
      <c r="AG506" s="144">
        <f t="shared" si="131"/>
        <v>0</v>
      </c>
      <c r="AH506" s="144" t="str">
        <f t="shared" si="132"/>
        <v/>
      </c>
      <c r="AI506" s="144" t="str">
        <f t="shared" si="133"/>
        <v/>
      </c>
    </row>
  </sheetData>
  <sheetProtection selectLockedCells="1"/>
  <protectedRanges>
    <protectedRange sqref="J5:K6" name="範圍1_4_1"/>
    <protectedRange sqref="Q5:R6" name="範圍1_5_1"/>
    <protectedRange sqref="X5:Y6" name="範圍1_6_1"/>
    <protectedRange sqref="J18:K18" name="範圍1"/>
    <protectedRange sqref="E18:G18" name="範圍1_1_1"/>
    <protectedRange sqref="L18" name="範圍1_5_2"/>
  </protectedRanges>
  <mergeCells count="30">
    <mergeCell ref="R3:R4"/>
    <mergeCell ref="C2:C4"/>
    <mergeCell ref="D2:D4"/>
    <mergeCell ref="E2:G2"/>
    <mergeCell ref="H2:N2"/>
    <mergeCell ref="M3:N3"/>
    <mergeCell ref="J3:J4"/>
    <mergeCell ref="K3:K4"/>
    <mergeCell ref="L3:L4"/>
    <mergeCell ref="E3:E4"/>
    <mergeCell ref="F3:F4"/>
    <mergeCell ref="G3:G4"/>
    <mergeCell ref="H3:H4"/>
    <mergeCell ref="I3:I4"/>
    <mergeCell ref="B2:B4"/>
    <mergeCell ref="Z3:Z4"/>
    <mergeCell ref="AA3:AB3"/>
    <mergeCell ref="AE2:AI2"/>
    <mergeCell ref="S3:S4"/>
    <mergeCell ref="T3:U3"/>
    <mergeCell ref="V3:V4"/>
    <mergeCell ref="W3:W4"/>
    <mergeCell ref="Y3:Y4"/>
    <mergeCell ref="X3:X4"/>
    <mergeCell ref="V2:AB2"/>
    <mergeCell ref="AC2:AD3"/>
    <mergeCell ref="O2:U2"/>
    <mergeCell ref="O3:O4"/>
    <mergeCell ref="P3:P4"/>
    <mergeCell ref="Q3:Q4"/>
  </mergeCells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9"/>
  <sheetViews>
    <sheetView workbookViewId="0">
      <selection activeCell="C4" sqref="C4"/>
    </sheetView>
  </sheetViews>
  <sheetFormatPr defaultRowHeight="15.4"/>
  <cols>
    <col min="1" max="1" width="18.41796875" customWidth="1"/>
    <col min="2" max="2" width="18.7890625" customWidth="1"/>
    <col min="3" max="3" width="20.20703125" customWidth="1"/>
    <col min="4" max="4" width="12.7890625" customWidth="1"/>
    <col min="5" max="5" width="50.5234375" customWidth="1"/>
    <col min="6" max="6" width="34.1015625" customWidth="1"/>
  </cols>
  <sheetData>
    <row r="1" spans="1:8">
      <c r="A1" t="s">
        <v>6</v>
      </c>
      <c r="B1" t="s">
        <v>7</v>
      </c>
    </row>
    <row r="3" spans="1:8">
      <c r="A3" s="1" t="s">
        <v>8</v>
      </c>
      <c r="B3" s="1" t="s">
        <v>4</v>
      </c>
      <c r="C3" s="1" t="s">
        <v>13</v>
      </c>
      <c r="D3" s="1" t="s">
        <v>19</v>
      </c>
      <c r="E3" t="s">
        <v>20</v>
      </c>
      <c r="F3" t="s">
        <v>24</v>
      </c>
      <c r="G3" t="s">
        <v>61</v>
      </c>
      <c r="H3" t="s">
        <v>53</v>
      </c>
    </row>
    <row r="4" spans="1:8">
      <c r="A4" s="1">
        <v>1</v>
      </c>
      <c r="B4" s="1" t="s">
        <v>9</v>
      </c>
      <c r="C4" s="1" t="s">
        <v>1319</v>
      </c>
      <c r="D4" s="1" t="s">
        <v>15</v>
      </c>
      <c r="E4" t="s">
        <v>21</v>
      </c>
      <c r="F4" t="s">
        <v>26</v>
      </c>
      <c r="G4" s="1" t="s">
        <v>54</v>
      </c>
      <c r="H4" s="1" t="s">
        <v>72</v>
      </c>
    </row>
    <row r="5" spans="1:8">
      <c r="A5" s="1">
        <v>2</v>
      </c>
      <c r="B5" s="1" t="s">
        <v>12</v>
      </c>
      <c r="C5" s="1"/>
      <c r="D5" s="1" t="s">
        <v>16</v>
      </c>
      <c r="E5" t="s">
        <v>23</v>
      </c>
      <c r="F5" t="s">
        <v>27</v>
      </c>
      <c r="G5" s="1" t="s">
        <v>55</v>
      </c>
      <c r="H5" s="1" t="s">
        <v>73</v>
      </c>
    </row>
    <row r="6" spans="1:8">
      <c r="A6" s="1">
        <v>3</v>
      </c>
      <c r="B6" s="1" t="s">
        <v>10</v>
      </c>
      <c r="C6" s="1"/>
      <c r="D6" s="1" t="s">
        <v>17</v>
      </c>
      <c r="E6" t="s">
        <v>22</v>
      </c>
      <c r="F6" t="s">
        <v>28</v>
      </c>
    </row>
    <row r="7" spans="1:8">
      <c r="A7" s="1">
        <v>4</v>
      </c>
      <c r="B7" s="1" t="s">
        <v>11</v>
      </c>
      <c r="C7" s="1"/>
      <c r="D7" s="1" t="s">
        <v>18</v>
      </c>
      <c r="F7" t="s">
        <v>29</v>
      </c>
    </row>
    <row r="8" spans="1:8">
      <c r="A8" s="1">
        <v>5</v>
      </c>
      <c r="B8" s="1"/>
      <c r="C8" s="1"/>
      <c r="D8" s="1"/>
      <c r="F8" t="s">
        <v>25</v>
      </c>
    </row>
    <row r="9" spans="1:8">
      <c r="A9" s="1">
        <v>6</v>
      </c>
      <c r="B9" s="1"/>
      <c r="C9" s="1"/>
      <c r="D9" s="1"/>
      <c r="F9" t="s">
        <v>30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9"/>
  <sheetViews>
    <sheetView tabSelected="1" topLeftCell="A10" zoomScale="70" zoomScaleNormal="70" workbookViewId="0">
      <selection activeCell="E11" sqref="E11"/>
    </sheetView>
  </sheetViews>
  <sheetFormatPr defaultColWidth="8.7890625" defaultRowHeight="15.4"/>
  <cols>
    <col min="1" max="2" width="14.68359375" style="24" customWidth="1"/>
    <col min="3" max="3" width="20.20703125" style="24" customWidth="1"/>
    <col min="4" max="6" width="14.68359375" style="24" customWidth="1"/>
    <col min="7" max="7" width="21.68359375" style="24" customWidth="1"/>
    <col min="8" max="8" width="21.68359375" style="26" customWidth="1"/>
    <col min="9" max="9" width="14.68359375" style="24" customWidth="1"/>
    <col min="10" max="10" width="16.89453125" style="24" customWidth="1"/>
    <col min="11" max="13" width="14.68359375" style="24" customWidth="1"/>
    <col min="14" max="14" width="8.7890625" style="24" customWidth="1"/>
    <col min="15" max="16384" width="8.7890625" style="24"/>
  </cols>
  <sheetData>
    <row r="1" spans="1:14" customFormat="1" ht="30.2" customHeight="1"/>
    <row r="2" spans="1:14" customFormat="1"/>
    <row r="3" spans="1:14" ht="17.45" customHeight="1">
      <c r="A3" s="361" t="s">
        <v>1653</v>
      </c>
      <c r="B3" s="362"/>
      <c r="C3" s="362"/>
      <c r="D3" s="362"/>
      <c r="E3" s="362"/>
      <c r="F3" s="362"/>
      <c r="G3" s="362"/>
      <c r="H3" s="362"/>
      <c r="I3" s="362"/>
      <c r="J3" s="362"/>
      <c r="K3" s="363"/>
      <c r="L3"/>
    </row>
    <row r="4" spans="1:14" ht="36" customHeight="1">
      <c r="A4" s="380"/>
      <c r="B4" s="380"/>
      <c r="C4" s="107" t="s">
        <v>1272</v>
      </c>
      <c r="D4" s="108" t="s">
        <v>1273</v>
      </c>
      <c r="E4" s="108" t="s">
        <v>1274</v>
      </c>
      <c r="F4" s="108" t="s">
        <v>1275</v>
      </c>
      <c r="G4" s="108" t="s">
        <v>1276</v>
      </c>
      <c r="H4" s="108" t="s">
        <v>1277</v>
      </c>
      <c r="I4" s="108" t="s">
        <v>1278</v>
      </c>
      <c r="J4" s="109" t="s">
        <v>1654</v>
      </c>
      <c r="K4" s="109" t="s">
        <v>1649</v>
      </c>
      <c r="L4"/>
    </row>
    <row r="5" spans="1:14" ht="34.5" customHeight="1">
      <c r="A5" s="382" t="s">
        <v>1279</v>
      </c>
      <c r="B5" s="382"/>
      <c r="C5" s="110">
        <f>SUMIF('3-定量盤查'!$I$9:$I$205,"=CO2",'3-定量盤查'!$N$9:$N$205)-K5</f>
        <v>828.11838704970864</v>
      </c>
      <c r="D5" s="110">
        <f>SUMIF('3-定量盤查'!$I$9:$I$205,"=CH4",'3-定量盤查'!$N$9:$N$205)+SUMIF('3-定量盤查'!$O$9:$O$205,"=CH4",'3-定量盤查'!$T$9:$T$205)</f>
        <v>10.560703407803697</v>
      </c>
      <c r="E5" s="110">
        <f>SUMIF('3-定量盤查'!$I$9:$I$205,"=N2O",'3-定量盤查'!$N$9:$N$205)+SUMIF('3-定量盤查'!$O$9:$O$205,"=N2O",'3-定量盤查'!$T$9:$T$205)+SUMIF('3-定量盤查'!$U$9:$U$205,"=N2O",'3-定量盤查'!$Z$9:$Z$205)</f>
        <v>13.093625534850792</v>
      </c>
      <c r="F5" s="111">
        <f>SUMIF('3-定量盤查'!$I$9:$I$205,"=HFCS",'3-定量盤查'!$N$9:$N$205)</f>
        <v>3.76595733</v>
      </c>
      <c r="G5" s="111">
        <f>SUMIF('3-定量盤查'!$I$9:$I$205,"=PFCS",'3-定量盤查'!$N$9:$N$205)</f>
        <v>0</v>
      </c>
      <c r="H5" s="111">
        <f>SUMIF('3-定量盤查'!$I$9:$I$205,"=SF6",'3-定量盤查'!$N$9:$N$205)</f>
        <v>0</v>
      </c>
      <c r="I5" s="111">
        <f>SUMIF('3-定量盤查'!$I$9:$I$205,"=NF3",'3-定量盤查'!$N$9:$N$205)</f>
        <v>0</v>
      </c>
      <c r="J5" s="115">
        <f>ROUND(SUM(C5:I5),3)</f>
        <v>855.53899999999999</v>
      </c>
      <c r="K5" s="114">
        <f>SUM('3-定量盤查'!AB9:AB205)</f>
        <v>1060.4674377552799</v>
      </c>
      <c r="L5"/>
      <c r="M5" s="27"/>
    </row>
    <row r="6" spans="1:14" ht="33.75" customHeight="1">
      <c r="A6" s="381" t="s">
        <v>1280</v>
      </c>
      <c r="B6" s="381"/>
      <c r="C6" s="112">
        <f>C5/$J$5</f>
        <v>0.96794931271363271</v>
      </c>
      <c r="D6" s="112">
        <f>D5/$J$5</f>
        <v>1.2343918170654637E-2</v>
      </c>
      <c r="E6" s="112">
        <f t="shared" ref="E6:J6" si="0">E5/$J$5</f>
        <v>1.5304533790804152E-2</v>
      </c>
      <c r="F6" s="112">
        <f t="shared" si="0"/>
        <v>4.4018534865155187E-3</v>
      </c>
      <c r="G6" s="112">
        <f t="shared" si="0"/>
        <v>0</v>
      </c>
      <c r="H6" s="112">
        <f t="shared" si="0"/>
        <v>0</v>
      </c>
      <c r="I6" s="112">
        <f t="shared" si="0"/>
        <v>0</v>
      </c>
      <c r="J6" s="112">
        <f t="shared" si="0"/>
        <v>1</v>
      </c>
      <c r="K6" s="113" t="s">
        <v>1271</v>
      </c>
      <c r="L6"/>
    </row>
    <row r="7" spans="1:14">
      <c r="A7" s="28"/>
      <c r="E7" s="29"/>
      <c r="F7" s="30"/>
      <c r="G7" s="30"/>
      <c r="H7" s="31"/>
    </row>
    <row r="8" spans="1:14">
      <c r="A8" s="28"/>
      <c r="E8" s="29"/>
      <c r="F8" s="30"/>
      <c r="G8" s="30"/>
      <c r="H8" s="31"/>
    </row>
    <row r="9" spans="1:14" ht="17.45" customHeight="1">
      <c r="A9" s="364" t="s">
        <v>1315</v>
      </c>
      <c r="B9" s="364"/>
      <c r="C9" s="364"/>
      <c r="D9" s="364"/>
      <c r="E9" s="364"/>
      <c r="F9" s="364"/>
      <c r="G9" s="364"/>
      <c r="H9" s="364"/>
      <c r="I9" s="364"/>
      <c r="J9" s="364"/>
      <c r="K9"/>
      <c r="L9"/>
      <c r="M9"/>
      <c r="N9"/>
    </row>
    <row r="10" spans="1:14" ht="46.9" customHeight="1">
      <c r="A10" s="380"/>
      <c r="B10" s="380"/>
      <c r="C10" s="126" t="s">
        <v>1272</v>
      </c>
      <c r="D10" s="127" t="s">
        <v>1273</v>
      </c>
      <c r="E10" s="127" t="s">
        <v>1274</v>
      </c>
      <c r="F10" s="127" t="s">
        <v>1275</v>
      </c>
      <c r="G10" s="127" t="s">
        <v>1276</v>
      </c>
      <c r="H10" s="127" t="s">
        <v>1281</v>
      </c>
      <c r="I10" s="127" t="s">
        <v>1278</v>
      </c>
      <c r="J10" s="109" t="s">
        <v>1313</v>
      </c>
      <c r="K10"/>
      <c r="L10"/>
      <c r="M10"/>
      <c r="N10"/>
    </row>
    <row r="11" spans="1:14" ht="34.5" customHeight="1">
      <c r="A11" s="381" t="s">
        <v>1279</v>
      </c>
      <c r="B11" s="381"/>
      <c r="C11" s="110">
        <f>SUMIF('3-定量盤查'!$AD$9:$AD$205,"=1CO2否",'3-定量盤查'!$N$9:$N$205)</f>
        <v>102.6626782089636</v>
      </c>
      <c r="D11" s="110">
        <f>SUMIF('3-定量盤查'!$AE$9:$AE$205,"=1CH4",'3-定量盤查'!$N$9:$N$205)+SUMIF('3-定量盤查'!$AF$9:$AF$205,"=1CH4",'3-定量盤查'!$T$9:$T$205)+SUMIF('3-定量盤查'!$AG$9:$AG$205,"=1CH4",'3-定量盤查'!$Z$9:$Z$205)</f>
        <v>10.560703407803697</v>
      </c>
      <c r="E11" s="110">
        <f>SUMIF('3-定量盤查'!$AE$9:$AE$205,"=1N2O",'3-定量盤查'!$N$9:$N$205)+SUMIF('3-定量盤查'!$AF$9:$AF$205,"=1N2O",'3-定量盤查'!$T$9:$T$205)+SUMIF('3-定量盤查'!$AG$9:$AG$205,"=1N2O",'3-定量盤查'!$Z$9:$Z$205)</f>
        <v>13.093625534850792</v>
      </c>
      <c r="F11" s="110">
        <f>SUMIF('3-定量盤查'!$AE$9:$AE$205,"=1HFCS",'3-定量盤查'!$N$9:$N$205)+SUMIF('3-定量盤查'!$AF$9:$AF$205,"=1HFCS",'3-定量盤查'!$T$9:$T$205)+SUMIF('3-定量盤查'!$AG$9:$AG$205,"=1HFCS",'3-定量盤查'!$Z$9:$Z$205)</f>
        <v>3.76595733</v>
      </c>
      <c r="G11" s="111">
        <f>SUMIF('3-定量盤查'!$AE$9:$AE$205,"=1PFCS",'3-定量盤查'!$N$9:$N$205)+SUMIF('3-定量盤查'!$AF$9:$AF$205,"=1PFCS",'3-定量盤查'!$T$9:$T$205)+SUMIF('3-定量盤查'!$AG$9:$AG$205,"=1PFCS",'3-定量盤查'!$Z$9:$Z$205)</f>
        <v>0</v>
      </c>
      <c r="H11" s="111">
        <f>SUMIF('3-定量盤查'!$AE$9:$AE$205,"=1SF6",'3-定量盤查'!$N$9:$N$205)+SUMIF('3-定量盤查'!$AF$9:$AF$205,"=1SF6",'3-定量盤查'!$T$9:$T$205)+SUMIF('3-定量盤查'!$AG$9:$AG$205,"=1SF6",'3-定量盤查'!$Z$9:$Z$205)</f>
        <v>0</v>
      </c>
      <c r="I11" s="111">
        <f>SUMIF('3-定量盤查'!$AE$9:$AE$205,"=1NF3",'3-定量盤查'!$N$9:$N$205)+SUMIF('3-定量盤查'!$AF$9:$AF$205,"=1NF3",'3-定量盤查'!$T$9:$T$205)+SUMIF('3-定量盤查'!$AG$9:$AG$205,"=1NF3",'3-定量盤查'!$Z$9:$Z$205)</f>
        <v>0</v>
      </c>
      <c r="J11" s="128">
        <f>SUM(C11:I11)</f>
        <v>130.08296448161809</v>
      </c>
      <c r="K11"/>
      <c r="L11"/>
      <c r="M11"/>
      <c r="N11"/>
    </row>
    <row r="12" spans="1:14" ht="34.5" customHeight="1">
      <c r="A12" s="381" t="s">
        <v>1280</v>
      </c>
      <c r="B12" s="381"/>
      <c r="C12" s="112">
        <f>C11/$J$11</f>
        <v>0.78920924517730195</v>
      </c>
      <c r="D12" s="112">
        <f>D11/$J$11</f>
        <v>8.1184369143862956E-2</v>
      </c>
      <c r="E12" s="112">
        <f t="shared" ref="E12:I12" si="1">E11/$J$11</f>
        <v>0.10065595896456558</v>
      </c>
      <c r="F12" s="112">
        <f t="shared" si="1"/>
        <v>2.8950426714269447E-2</v>
      </c>
      <c r="G12" s="112">
        <f t="shared" si="1"/>
        <v>0</v>
      </c>
      <c r="H12" s="112">
        <f t="shared" si="1"/>
        <v>0</v>
      </c>
      <c r="I12" s="112">
        <f t="shared" si="1"/>
        <v>0</v>
      </c>
      <c r="J12" s="112">
        <f>J11/C17</f>
        <v>1</v>
      </c>
      <c r="K12"/>
      <c r="L12"/>
      <c r="M12"/>
      <c r="N12"/>
    </row>
    <row r="13" spans="1:14">
      <c r="A13" s="28"/>
      <c r="E13" s="29"/>
      <c r="F13" s="30"/>
      <c r="G13" s="30"/>
      <c r="H13" s="31"/>
      <c r="K13"/>
      <c r="L13"/>
      <c r="M13"/>
      <c r="N13"/>
    </row>
    <row r="14" spans="1:14" s="44" customFormat="1" ht="17.100000000000001" customHeight="1">
      <c r="A14" s="365" t="s">
        <v>1317</v>
      </c>
      <c r="B14" s="365"/>
      <c r="C14" s="365"/>
      <c r="D14" s="365"/>
      <c r="E14" s="365"/>
      <c r="F14" s="365"/>
      <c r="G14" s="365"/>
      <c r="H14" s="365"/>
      <c r="I14" s="365"/>
      <c r="J14" s="365"/>
      <c r="K14" s="365"/>
      <c r="L14" s="365"/>
    </row>
    <row r="15" spans="1:14" s="44" customFormat="1" ht="22.7" customHeight="1">
      <c r="A15" s="376"/>
      <c r="B15" s="376"/>
      <c r="C15" s="379" t="s">
        <v>1300</v>
      </c>
      <c r="D15" s="376"/>
      <c r="E15" s="376"/>
      <c r="F15" s="376"/>
      <c r="G15" s="121" t="s">
        <v>1301</v>
      </c>
      <c r="H15" s="121" t="s">
        <v>1302</v>
      </c>
      <c r="I15" s="122" t="s">
        <v>1303</v>
      </c>
      <c r="J15" s="122" t="s">
        <v>1650</v>
      </c>
      <c r="K15" s="122" t="s">
        <v>1651</v>
      </c>
      <c r="L15" s="123" t="s">
        <v>1652</v>
      </c>
    </row>
    <row r="16" spans="1:14" s="44" customFormat="1" ht="22.7" customHeight="1">
      <c r="A16" s="376"/>
      <c r="B16" s="376"/>
      <c r="C16" s="116" t="s">
        <v>1304</v>
      </c>
      <c r="D16" s="116" t="s">
        <v>1305</v>
      </c>
      <c r="E16" s="116" t="s">
        <v>1306</v>
      </c>
      <c r="F16" s="116" t="s">
        <v>1307</v>
      </c>
      <c r="G16" s="122" t="s">
        <v>1655</v>
      </c>
      <c r="H16" s="122" t="s">
        <v>1308</v>
      </c>
      <c r="I16" s="122" t="s">
        <v>1309</v>
      </c>
      <c r="J16" s="122" t="s">
        <v>1310</v>
      </c>
      <c r="K16" s="116" t="s">
        <v>1311</v>
      </c>
      <c r="L16" s="123"/>
    </row>
    <row r="17" spans="1:12" s="44" customFormat="1" ht="22.7" customHeight="1">
      <c r="A17" s="376" t="s">
        <v>1312</v>
      </c>
      <c r="B17" s="376"/>
      <c r="C17" s="377">
        <f>SUMIF('3-定量盤查'!$E$9:$E$205,"=1",'3-定量盤查'!$AA$9:$AA$205)</f>
        <v>130.08296448161809</v>
      </c>
      <c r="D17" s="377"/>
      <c r="E17" s="377"/>
      <c r="F17" s="377"/>
      <c r="G17" s="124">
        <f>SUMIF('3-定量盤查'!$E$9:$E$205,"=2",'3-定量盤查'!$AA$9:$AA$205)</f>
        <v>432.53099999999995</v>
      </c>
      <c r="H17" s="124">
        <f>SUMIF('3-定量盤查'!$E$9:$E$205,"=3",'3-定量盤查'!$AA$9:$AA$205)</f>
        <v>75.80631563074499</v>
      </c>
      <c r="I17" s="124">
        <f>SUMIF('3-定量盤查'!$E$9:$E$205,"=4",'3-定量盤查'!$AA$9:$AA$205)</f>
        <v>217.11839321000002</v>
      </c>
      <c r="J17" s="124">
        <f>SUMIF('3-定量盤查'!$E$9:$E$205,"=5",'3-定量盤查'!$AA$9:$AA$205)</f>
        <v>0</v>
      </c>
      <c r="K17" s="124">
        <f>SUMIF('3-定量盤查'!$E$9:$E$205,"=6",'3-定量盤查'!$AA$9:$AA$205)</f>
        <v>0</v>
      </c>
      <c r="L17" s="125">
        <f>J5</f>
        <v>855.53899999999999</v>
      </c>
    </row>
    <row r="18" spans="1:12" s="44" customFormat="1" ht="22.7" customHeight="1">
      <c r="A18" s="376"/>
      <c r="B18" s="376"/>
      <c r="C18" s="117">
        <f>SUMIF('3-定量盤查'!$AH$9:$AH$205,"=1E,固定",'3-定量盤查'!$N$9:$N$205)+SUMIF('3-定量盤查'!$AI$9:$AI$205,"=1E,固定",'3-定量盤查'!$T$9:$T$205)+SUMIF('3-定量盤查'!$AJ$9:$AJ$205,"=1E,固定",'3-定量盤查'!$Z$9:$Z$205)-SUMIF('3-定量盤查'!$AK$9:$AK$205,"=1CO2E,固定是",'3-定量盤查'!$N$9:$N$205)</f>
        <v>20.456416874299293</v>
      </c>
      <c r="D18" s="117">
        <f>SUMIF('3-定量盤查'!$AH$9:$AH$205,"=1P,製程",'3-定量盤查'!$N$9:$N$205)+SUMIF('3-定量盤查'!$AI$9:$AI$205,"=1P,製程",'3-定量盤查'!$T$9:$T$205)+SUMIF('3-定量盤查'!$AJ$9:$AJ$205,"=1P,製程",'3-定量盤查'!$Z$9:$Z$205)-SUMIF('3-定量盤查'!$AH$9:$AH$205,"=1CO2P,製程是",'3-定量盤查'!$N$9:$N$205)</f>
        <v>0</v>
      </c>
      <c r="E18" s="117">
        <f>SUMIF('3-定量盤查'!$AH$9:$AH$205,"=1T,移動",'3-定量盤查'!$N$9:$N$205)+SUMIF('3-定量盤查'!$AI$9:$AI$205,"=1T,移動",'3-定量盤查'!$T$9:$T$205)+SUMIF('3-定量盤查'!$AJ$9:$AJ$205,"=1T,移動",'3-定量盤查'!$Z$9:$Z$205)-SUMIF('3-定量盤查'!$AH$9:$AH$205,"=1CO2T,移動是",'3-定量盤查'!$N$9:$N$205)</f>
        <v>104.34591322731875</v>
      </c>
      <c r="F18" s="117">
        <f>SUMIF('3-定量盤查'!$AH$9:$AH$205,"=1F,逸散",'3-定量盤查'!$N$9:$N$205)+SUMIF('3-定量盤查'!$AI$9:$AI$205,"=1F,逸散",'3-定量盤查'!$T$9:$T$205)+SUMIF('3-定量盤查'!$AJ$9:$AJ$205,"=1F,逸散",'3-定量盤查'!$Z$9:$Z$205)-SUMIF('3-定量盤查'!$AH$9:$AH$205,"=1CO2F,逸散是",'3-定量盤查'!$N$9:$N$205)</f>
        <v>5.2806343800000004</v>
      </c>
      <c r="G18" s="124"/>
      <c r="H18" s="124"/>
      <c r="I18" s="124"/>
      <c r="J18" s="124"/>
      <c r="K18" s="124"/>
      <c r="L18" s="125"/>
    </row>
    <row r="19" spans="1:12" s="44" customFormat="1" ht="22.7" customHeight="1">
      <c r="A19" s="376" t="s">
        <v>1314</v>
      </c>
      <c r="B19" s="376"/>
      <c r="C19" s="378">
        <f>C17/L17</f>
        <v>0.15204796564694081</v>
      </c>
      <c r="D19" s="378"/>
      <c r="E19" s="378"/>
      <c r="F19" s="378"/>
      <c r="G19" s="120">
        <f t="shared" ref="G19:L19" si="2">G17/$L$17</f>
        <v>0.50556549730637634</v>
      </c>
      <c r="H19" s="120">
        <f t="shared" si="2"/>
        <v>8.8606499096762381E-2</v>
      </c>
      <c r="I19" s="120">
        <f t="shared" si="2"/>
        <v>0.25377965611152736</v>
      </c>
      <c r="J19" s="120">
        <f t="shared" si="2"/>
        <v>0</v>
      </c>
      <c r="K19" s="120">
        <f t="shared" si="2"/>
        <v>0</v>
      </c>
      <c r="L19" s="120">
        <f t="shared" si="2"/>
        <v>1</v>
      </c>
    </row>
    <row r="20" spans="1:12" s="44" customFormat="1" ht="22.7" customHeight="1">
      <c r="A20" s="376"/>
      <c r="B20" s="376"/>
      <c r="C20" s="119">
        <f>C18/$L$17</f>
        <v>2.3910560330153614E-2</v>
      </c>
      <c r="D20" s="120">
        <f>D18/$L$17</f>
        <v>0</v>
      </c>
      <c r="E20" s="120">
        <f>E18/$L$17</f>
        <v>0.12196511582443202</v>
      </c>
      <c r="F20" s="120">
        <f>F18/$L$17</f>
        <v>6.1722894923551125E-3</v>
      </c>
      <c r="G20" s="118"/>
      <c r="H20" s="118"/>
      <c r="I20" s="118"/>
      <c r="J20" s="118"/>
      <c r="K20" s="118"/>
      <c r="L20" s="118"/>
    </row>
    <row r="21" spans="1:12" ht="15.75" thickBot="1">
      <c r="A21" s="28"/>
      <c r="D21" s="27"/>
      <c r="E21" s="27"/>
      <c r="F21" s="34"/>
      <c r="G21" s="35"/>
      <c r="H21" s="35"/>
      <c r="I21" s="35"/>
      <c r="J21" s="35"/>
      <c r="K21" s="35"/>
    </row>
    <row r="22" spans="1:12" ht="17.45" customHeight="1" thickTop="1" thickBot="1">
      <c r="B22" s="370" t="s">
        <v>1316</v>
      </c>
      <c r="C22" s="371"/>
      <c r="D22" s="371"/>
      <c r="E22" s="371"/>
      <c r="F22" s="35"/>
      <c r="G22" s="370" t="s">
        <v>1318</v>
      </c>
      <c r="H22" s="371"/>
      <c r="I22" s="371"/>
      <c r="J22" s="371"/>
      <c r="K22" s="371"/>
      <c r="L22" s="371"/>
    </row>
    <row r="23" spans="1:12" ht="40.700000000000003" customHeight="1" thickTop="1" thickBot="1">
      <c r="B23" s="36" t="s">
        <v>1282</v>
      </c>
      <c r="C23" s="37" t="s">
        <v>1283</v>
      </c>
      <c r="D23" s="37" t="s">
        <v>1284</v>
      </c>
      <c r="E23" s="38" t="s">
        <v>1285</v>
      </c>
      <c r="G23" s="39" t="s">
        <v>1286</v>
      </c>
      <c r="H23" s="40" t="s">
        <v>1287</v>
      </c>
      <c r="I23" s="372" t="s">
        <v>1288</v>
      </c>
      <c r="J23" s="372"/>
      <c r="K23" s="372"/>
      <c r="L23" s="372"/>
    </row>
    <row r="24" spans="1:12" ht="16.5" customHeight="1" thickTop="1" thickBot="1">
      <c r="B24" s="32" t="s">
        <v>1289</v>
      </c>
      <c r="C24" s="33" t="s">
        <v>1290</v>
      </c>
      <c r="D24" s="33" t="s">
        <v>1291</v>
      </c>
      <c r="E24" s="41" t="s">
        <v>1292</v>
      </c>
      <c r="G24" s="145">
        <f>SUM('5-不確定性之評估'!AG5:AG206)+SUM('5-不確定性之評估'!AH5:AH206)+SUM('5-不確定性之評估'!AI5:AI206)</f>
        <v>535.19367820896355</v>
      </c>
      <c r="H24" s="147">
        <f>SUM('3-定量盤查'!AL9:AL205)</f>
        <v>855.53867332236325</v>
      </c>
      <c r="I24" s="372"/>
      <c r="J24" s="372"/>
      <c r="K24" s="372"/>
      <c r="L24" s="372"/>
    </row>
    <row r="25" spans="1:12" ht="44.45" customHeight="1" thickTop="1" thickBot="1">
      <c r="B25" s="42" t="s">
        <v>1293</v>
      </c>
      <c r="C25" s="140">
        <f>COUNTIF('4-數據品質管理'!M4:M205,"=1")</f>
        <v>15</v>
      </c>
      <c r="D25" s="140">
        <f>COUNTIF('4-數據品質管理'!M4:M205,"=2")</f>
        <v>5</v>
      </c>
      <c r="E25" s="141">
        <f>COUNTIF('4-數據品質管理'!M4:M205,"=3")</f>
        <v>0</v>
      </c>
      <c r="G25" s="373" t="s">
        <v>1294</v>
      </c>
      <c r="H25" s="373"/>
      <c r="I25" s="374" t="s">
        <v>1295</v>
      </c>
      <c r="J25" s="374"/>
      <c r="K25" s="375" t="s">
        <v>1296</v>
      </c>
      <c r="L25" s="375"/>
    </row>
    <row r="26" spans="1:12" ht="31.5" thickTop="1" thickBot="1">
      <c r="B26" s="42" t="s">
        <v>1297</v>
      </c>
      <c r="C26" s="142">
        <f>SUM('4-數據品質管理'!N4:N205)</f>
        <v>7.129999999999999</v>
      </c>
      <c r="D26" s="25" t="s">
        <v>1298</v>
      </c>
      <c r="E26" s="143" t="str">
        <f>IF(C26&lt;10,"第一級",IF(C26&lt;19,"第二級",IF(C26&lt;=27,"第三級","-")))</f>
        <v>第一級</v>
      </c>
      <c r="G26" s="366">
        <f>G24/H24</f>
        <v>0.62556339636946479</v>
      </c>
      <c r="H26" s="366"/>
      <c r="I26" s="367">
        <f>(SUM('5-不確定性之評估'!AE5:AE206))^0.5/SUM('5-不確定性之評估'!AG5:AG206,'5-不確定性之評估'!AH5:AH206,'5-不確定性之評估'!AI5:AI206)</f>
        <v>5.7297620506044797E-2</v>
      </c>
      <c r="J26" s="367"/>
      <c r="K26" s="368">
        <f>(SUM('5-不確定性之評估'!AF5:AF206))^0.5/SUM('5-不確定性之評估'!AG5:AG206,'5-不確定性之評估'!AH5:AH206,'5-不確定性之評估'!AI5:AI206)</f>
        <v>5.7202854542539566E-2</v>
      </c>
      <c r="L26" s="369"/>
    </row>
    <row r="27" spans="1:12" ht="15.75" thickTop="1"/>
    <row r="28" spans="1:12">
      <c r="F28" s="43"/>
      <c r="K28" s="148"/>
    </row>
    <row r="29" spans="1:12">
      <c r="F29" s="43"/>
    </row>
  </sheetData>
  <mergeCells count="24">
    <mergeCell ref="A15:B16"/>
    <mergeCell ref="C15:F15"/>
    <mergeCell ref="A4:B4"/>
    <mergeCell ref="A12:B12"/>
    <mergeCell ref="A5:B5"/>
    <mergeCell ref="A6:B6"/>
    <mergeCell ref="A10:B10"/>
    <mergeCell ref="A11:B11"/>
    <mergeCell ref="A3:K3"/>
    <mergeCell ref="A9:J9"/>
    <mergeCell ref="A14:L14"/>
    <mergeCell ref="G26:H26"/>
    <mergeCell ref="I26:J26"/>
    <mergeCell ref="K26:L26"/>
    <mergeCell ref="B22:E22"/>
    <mergeCell ref="G22:L22"/>
    <mergeCell ref="I23:L24"/>
    <mergeCell ref="G25:H25"/>
    <mergeCell ref="I25:J25"/>
    <mergeCell ref="K25:L25"/>
    <mergeCell ref="A17:B18"/>
    <mergeCell ref="C17:F17"/>
    <mergeCell ref="A19:B20"/>
    <mergeCell ref="C19:F19"/>
  </mergeCells>
  <phoneticPr fontId="2" type="noConversion"/>
  <printOptions horizontalCentered="1"/>
  <pageMargins left="0.15748031496063003" right="0.15748031496063003" top="0.58000000000000007" bottom="0.66000000000000014" header="0.2" footer="0.28000000000000003"/>
  <pageSetup paperSize="9" scale="88" fitToWidth="0" fitToHeight="0" orientation="landscape" r:id="rId1"/>
  <headerFooter alignWithMargins="0">
    <oddHeader>&amp;C&amp;"標楷體,Regular"&amp;16表E、XX公司XX廠XX年度溫室氣體盤查排放量統計表</oddHeader>
    <oddFooter>&amp;L
主管：＿＿＿＿＿＿&amp;C&amp;"Times New Roman,Regular"E-&amp;P
&amp;"細明體,Regular"審核：＿＿＿＿＿＿&amp;R
製表：＿＿＿＿＿＿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558"/>
  <sheetViews>
    <sheetView workbookViewId="0">
      <selection activeCell="C265" sqref="C1:C1048576"/>
    </sheetView>
  </sheetViews>
  <sheetFormatPr defaultColWidth="10.1015625" defaultRowHeight="13.15"/>
  <cols>
    <col min="1" max="2" width="10.1015625" style="18" customWidth="1"/>
    <col min="3" max="3" width="42.1015625" style="13" customWidth="1"/>
    <col min="4" max="4" width="36.1015625" style="13" hidden="1" customWidth="1"/>
    <col min="5" max="5" width="10.1015625" style="13" customWidth="1"/>
    <col min="6" max="16384" width="10.1015625" style="13"/>
  </cols>
  <sheetData>
    <row r="1" spans="1:7" ht="13.5">
      <c r="A1" s="9" t="s">
        <v>86</v>
      </c>
      <c r="B1" s="10" t="s">
        <v>87</v>
      </c>
      <c r="C1" s="11" t="s">
        <v>88</v>
      </c>
      <c r="D1" s="12" t="str">
        <f t="shared" ref="D1:D64" si="0">A1&amp;". "&amp;B1&amp;" "&amp;C1</f>
        <v>序號. 行業代碼 行業名稱</v>
      </c>
    </row>
    <row r="2" spans="1:7">
      <c r="A2" s="14">
        <v>1</v>
      </c>
      <c r="B2" s="15" t="s">
        <v>89</v>
      </c>
      <c r="C2" s="16" t="s">
        <v>90</v>
      </c>
      <c r="D2" s="17" t="str">
        <f t="shared" si="0"/>
        <v>1. 0111 稻作栽培業</v>
      </c>
    </row>
    <row r="3" spans="1:7">
      <c r="A3" s="14">
        <v>2</v>
      </c>
      <c r="B3" s="15" t="s">
        <v>91</v>
      </c>
      <c r="C3" s="16" t="s">
        <v>92</v>
      </c>
      <c r="D3" s="17" t="str">
        <f t="shared" si="0"/>
        <v>2. 0112 雜糧栽培業</v>
      </c>
      <c r="G3" s="18"/>
    </row>
    <row r="4" spans="1:7">
      <c r="A4" s="14">
        <v>3</v>
      </c>
      <c r="B4" s="15" t="s">
        <v>93</v>
      </c>
      <c r="C4" s="16" t="s">
        <v>94</v>
      </c>
      <c r="D4" s="17" t="str">
        <f t="shared" si="0"/>
        <v>3. 0113 特用作物栽培業</v>
      </c>
    </row>
    <row r="5" spans="1:7">
      <c r="A5" s="14">
        <v>4</v>
      </c>
      <c r="B5" s="15" t="s">
        <v>95</v>
      </c>
      <c r="C5" s="16" t="s">
        <v>96</v>
      </c>
      <c r="D5" s="17" t="str">
        <f t="shared" si="0"/>
        <v>4. 0114 蔬菜栽培業</v>
      </c>
    </row>
    <row r="6" spans="1:7">
      <c r="A6" s="14">
        <v>5</v>
      </c>
      <c r="B6" s="15" t="s">
        <v>97</v>
      </c>
      <c r="C6" s="16" t="s">
        <v>98</v>
      </c>
      <c r="D6" s="17" t="str">
        <f t="shared" si="0"/>
        <v>5. 0115 果樹栽培業</v>
      </c>
    </row>
    <row r="7" spans="1:7">
      <c r="A7" s="14">
        <v>6</v>
      </c>
      <c r="B7" s="15" t="s">
        <v>99</v>
      </c>
      <c r="C7" s="16" t="s">
        <v>100</v>
      </c>
      <c r="D7" s="17" t="str">
        <f t="shared" si="0"/>
        <v>6. 0116 食用菌菇類栽培業</v>
      </c>
    </row>
    <row r="8" spans="1:7">
      <c r="A8" s="14">
        <v>7</v>
      </c>
      <c r="B8" s="15" t="s">
        <v>101</v>
      </c>
      <c r="C8" s="16" t="s">
        <v>102</v>
      </c>
      <c r="D8" s="17" t="str">
        <f t="shared" si="0"/>
        <v>7. 0117 花卉栽培業</v>
      </c>
    </row>
    <row r="9" spans="1:7">
      <c r="A9" s="14">
        <v>8</v>
      </c>
      <c r="B9" s="15" t="s">
        <v>103</v>
      </c>
      <c r="C9" s="16" t="s">
        <v>104</v>
      </c>
      <c r="D9" s="17" t="str">
        <f t="shared" si="0"/>
        <v>8. 0119 其他農作物栽培業</v>
      </c>
    </row>
    <row r="10" spans="1:7">
      <c r="A10" s="14">
        <v>9</v>
      </c>
      <c r="B10" s="15" t="s">
        <v>105</v>
      </c>
      <c r="C10" s="16" t="s">
        <v>106</v>
      </c>
      <c r="D10" s="17" t="str">
        <f t="shared" si="0"/>
        <v>9. 0121 牛飼育業</v>
      </c>
    </row>
    <row r="11" spans="1:7">
      <c r="A11" s="14">
        <v>10</v>
      </c>
      <c r="B11" s="15" t="s">
        <v>107</v>
      </c>
      <c r="C11" s="16" t="s">
        <v>108</v>
      </c>
      <c r="D11" s="17" t="str">
        <f t="shared" si="0"/>
        <v>10. 0122 豬飼育業</v>
      </c>
    </row>
    <row r="12" spans="1:7">
      <c r="A12" s="14">
        <v>11</v>
      </c>
      <c r="B12" s="15" t="s">
        <v>109</v>
      </c>
      <c r="C12" s="16" t="s">
        <v>110</v>
      </c>
      <c r="D12" s="17" t="str">
        <f t="shared" si="0"/>
        <v>11. 0123 雞飼育業</v>
      </c>
    </row>
    <row r="13" spans="1:7">
      <c r="A13" s="14">
        <v>12</v>
      </c>
      <c r="B13" s="15" t="s">
        <v>111</v>
      </c>
      <c r="C13" s="16" t="s">
        <v>112</v>
      </c>
      <c r="D13" s="17" t="str">
        <f t="shared" si="0"/>
        <v>12. 0124 鴨飼育業</v>
      </c>
    </row>
    <row r="14" spans="1:7">
      <c r="A14" s="14">
        <v>13</v>
      </c>
      <c r="B14" s="15" t="s">
        <v>113</v>
      </c>
      <c r="C14" s="16" t="s">
        <v>114</v>
      </c>
      <c r="D14" s="17" t="str">
        <f t="shared" si="0"/>
        <v>13. 0129 其他畜牧業</v>
      </c>
    </row>
    <row r="15" spans="1:7">
      <c r="A15" s="14">
        <v>14</v>
      </c>
      <c r="B15" s="15" t="s">
        <v>115</v>
      </c>
      <c r="C15" s="16" t="s">
        <v>116</v>
      </c>
      <c r="D15" s="17" t="str">
        <f t="shared" si="0"/>
        <v>14. 0131 作物栽培服務業</v>
      </c>
    </row>
    <row r="16" spans="1:7">
      <c r="A16" s="14">
        <v>15</v>
      </c>
      <c r="B16" s="15" t="s">
        <v>117</v>
      </c>
      <c r="C16" s="16" t="s">
        <v>118</v>
      </c>
      <c r="D16" s="17" t="str">
        <f t="shared" si="0"/>
        <v>15. 0132 農產品整理業</v>
      </c>
    </row>
    <row r="17" spans="1:4">
      <c r="A17" s="14">
        <v>16</v>
      </c>
      <c r="B17" s="15" t="s">
        <v>119</v>
      </c>
      <c r="C17" s="16" t="s">
        <v>120</v>
      </c>
      <c r="D17" s="17" t="str">
        <f t="shared" si="0"/>
        <v>16. 0133 畜牧服務業</v>
      </c>
    </row>
    <row r="18" spans="1:4">
      <c r="A18" s="14">
        <v>17</v>
      </c>
      <c r="B18" s="15" t="s">
        <v>121</v>
      </c>
      <c r="C18" s="16" t="s">
        <v>122</v>
      </c>
      <c r="D18" s="17" t="str">
        <f t="shared" si="0"/>
        <v>17. 0139 其他農事服務業</v>
      </c>
    </row>
    <row r="19" spans="1:4">
      <c r="A19" s="14">
        <v>18</v>
      </c>
      <c r="B19" s="15" t="s">
        <v>123</v>
      </c>
      <c r="C19" s="16" t="s">
        <v>124</v>
      </c>
      <c r="D19" s="17" t="str">
        <f t="shared" si="0"/>
        <v>18. 0210 造林業</v>
      </c>
    </row>
    <row r="20" spans="1:4">
      <c r="A20" s="14">
        <v>19</v>
      </c>
      <c r="B20" s="15" t="s">
        <v>125</v>
      </c>
      <c r="C20" s="16" t="s">
        <v>126</v>
      </c>
      <c r="D20" s="17" t="str">
        <f t="shared" si="0"/>
        <v>19. 0221 伐木業</v>
      </c>
    </row>
    <row r="21" spans="1:4">
      <c r="A21" s="14">
        <v>20</v>
      </c>
      <c r="B21" s="15" t="s">
        <v>127</v>
      </c>
      <c r="C21" s="16" t="s">
        <v>128</v>
      </c>
      <c r="D21" s="17" t="str">
        <f t="shared" si="0"/>
        <v>20. 0222 野生物採捕業</v>
      </c>
    </row>
    <row r="22" spans="1:4">
      <c r="A22" s="14">
        <v>21</v>
      </c>
      <c r="B22" s="15" t="s">
        <v>129</v>
      </c>
      <c r="C22" s="16" t="s">
        <v>130</v>
      </c>
      <c r="D22" s="17" t="str">
        <f t="shared" si="0"/>
        <v>21. 0311 海洋漁業</v>
      </c>
    </row>
    <row r="23" spans="1:4">
      <c r="A23" s="14">
        <v>22</v>
      </c>
      <c r="B23" s="15" t="s">
        <v>131</v>
      </c>
      <c r="C23" s="16" t="s">
        <v>132</v>
      </c>
      <c r="D23" s="17" t="str">
        <f t="shared" si="0"/>
        <v>22. 0312 內陸漁撈業</v>
      </c>
    </row>
    <row r="24" spans="1:4">
      <c r="A24" s="14">
        <v>23</v>
      </c>
      <c r="B24" s="15" t="s">
        <v>133</v>
      </c>
      <c r="C24" s="16" t="s">
        <v>134</v>
      </c>
      <c r="D24" s="17" t="str">
        <f t="shared" si="0"/>
        <v>23. 0321 海面養殖業</v>
      </c>
    </row>
    <row r="25" spans="1:4">
      <c r="A25" s="14">
        <v>24</v>
      </c>
      <c r="B25" s="15" t="s">
        <v>135</v>
      </c>
      <c r="C25" s="16" t="s">
        <v>136</v>
      </c>
      <c r="D25" s="17" t="str">
        <f t="shared" si="0"/>
        <v>24. 0322 內陸養殖業</v>
      </c>
    </row>
    <row r="26" spans="1:4">
      <c r="A26" s="14">
        <v>25</v>
      </c>
      <c r="B26" s="15" t="s">
        <v>137</v>
      </c>
      <c r="C26" s="16" t="s">
        <v>138</v>
      </c>
      <c r="D26" s="17" t="str">
        <f t="shared" si="0"/>
        <v>25. 0500 石油及天然氣礦業</v>
      </c>
    </row>
    <row r="27" spans="1:4">
      <c r="A27" s="14">
        <v>26</v>
      </c>
      <c r="B27" s="15" t="s">
        <v>139</v>
      </c>
      <c r="C27" s="16" t="s">
        <v>140</v>
      </c>
      <c r="D27" s="17" t="str">
        <f t="shared" si="0"/>
        <v>26. 0600 砂、石及黏土採取業</v>
      </c>
    </row>
    <row r="28" spans="1:4">
      <c r="A28" s="14">
        <v>27</v>
      </c>
      <c r="B28" s="15" t="s">
        <v>141</v>
      </c>
      <c r="C28" s="16" t="s">
        <v>142</v>
      </c>
      <c r="D28" s="17" t="str">
        <f t="shared" si="0"/>
        <v>27. 0700 其他礦業及土石採取業</v>
      </c>
    </row>
    <row r="29" spans="1:4">
      <c r="A29" s="14">
        <v>28</v>
      </c>
      <c r="B29" s="15" t="s">
        <v>143</v>
      </c>
      <c r="C29" s="16" t="s">
        <v>144</v>
      </c>
      <c r="D29" s="17" t="str">
        <f t="shared" si="0"/>
        <v>28. 0811 屠宰業</v>
      </c>
    </row>
    <row r="30" spans="1:4">
      <c r="A30" s="14">
        <v>29</v>
      </c>
      <c r="B30" s="15" t="s">
        <v>145</v>
      </c>
      <c r="C30" s="16" t="s">
        <v>146</v>
      </c>
      <c r="D30" s="17" t="str">
        <f t="shared" si="0"/>
        <v>29. 0812 冷凍冷藏肉類製造業</v>
      </c>
    </row>
    <row r="31" spans="1:4">
      <c r="A31" s="14">
        <v>30</v>
      </c>
      <c r="B31" s="15" t="s">
        <v>147</v>
      </c>
      <c r="C31" s="16" t="s">
        <v>148</v>
      </c>
      <c r="D31" s="17" t="str">
        <f t="shared" si="0"/>
        <v>30. 0813 肉品製造業</v>
      </c>
    </row>
    <row r="32" spans="1:4">
      <c r="A32" s="14">
        <v>31</v>
      </c>
      <c r="B32" s="15" t="s">
        <v>149</v>
      </c>
      <c r="C32" s="16" t="s">
        <v>150</v>
      </c>
      <c r="D32" s="17" t="str">
        <f t="shared" si="0"/>
        <v>31. 0821 冷凍冷藏水產製造業</v>
      </c>
    </row>
    <row r="33" spans="1:4">
      <c r="A33" s="14">
        <v>32</v>
      </c>
      <c r="B33" s="15" t="s">
        <v>151</v>
      </c>
      <c r="C33" s="16" t="s">
        <v>152</v>
      </c>
      <c r="D33" s="17" t="str">
        <f t="shared" si="0"/>
        <v>32. 0822 水產品製造業</v>
      </c>
    </row>
    <row r="34" spans="1:4">
      <c r="A34" s="14">
        <v>33</v>
      </c>
      <c r="B34" s="15" t="s">
        <v>153</v>
      </c>
      <c r="C34" s="16" t="s">
        <v>154</v>
      </c>
      <c r="D34" s="17" t="str">
        <f t="shared" si="0"/>
        <v>33. 0831 冷凍冷藏蔬果製造業</v>
      </c>
    </row>
    <row r="35" spans="1:4">
      <c r="A35" s="14">
        <v>34</v>
      </c>
      <c r="B35" s="15" t="s">
        <v>155</v>
      </c>
      <c r="C35" s="16" t="s">
        <v>156</v>
      </c>
      <c r="D35" s="17" t="str">
        <f t="shared" si="0"/>
        <v>34. 0832 蔬果製品製造業</v>
      </c>
    </row>
    <row r="36" spans="1:4">
      <c r="A36" s="14">
        <v>35</v>
      </c>
      <c r="B36" s="15" t="s">
        <v>157</v>
      </c>
      <c r="C36" s="16" t="s">
        <v>158</v>
      </c>
      <c r="D36" s="17" t="str">
        <f t="shared" si="0"/>
        <v>35. 0840 食用油脂製造業</v>
      </c>
    </row>
    <row r="37" spans="1:4">
      <c r="A37" s="14">
        <v>36</v>
      </c>
      <c r="B37" s="15" t="s">
        <v>159</v>
      </c>
      <c r="C37" s="16" t="s">
        <v>160</v>
      </c>
      <c r="D37" s="17" t="str">
        <f t="shared" si="0"/>
        <v>36. 0850 乳品製造業</v>
      </c>
    </row>
    <row r="38" spans="1:4">
      <c r="A38" s="14">
        <v>37</v>
      </c>
      <c r="B38" s="15" t="s">
        <v>161</v>
      </c>
      <c r="C38" s="16" t="s">
        <v>162</v>
      </c>
      <c r="D38" s="17" t="str">
        <f t="shared" si="0"/>
        <v>37. 0861 碾榖業</v>
      </c>
    </row>
    <row r="39" spans="1:4">
      <c r="A39" s="14">
        <v>38</v>
      </c>
      <c r="B39" s="15" t="s">
        <v>163</v>
      </c>
      <c r="C39" s="16" t="s">
        <v>164</v>
      </c>
      <c r="D39" s="17" t="str">
        <f t="shared" si="0"/>
        <v>38. 0862 磨粉製品製造業</v>
      </c>
    </row>
    <row r="40" spans="1:4">
      <c r="A40" s="14">
        <v>39</v>
      </c>
      <c r="B40" s="15" t="s">
        <v>165</v>
      </c>
      <c r="C40" s="16" t="s">
        <v>166</v>
      </c>
      <c r="D40" s="17" t="str">
        <f t="shared" si="0"/>
        <v>39. 0863 澱粉及其製品製造業</v>
      </c>
    </row>
    <row r="41" spans="1:4">
      <c r="A41" s="14">
        <v>40</v>
      </c>
      <c r="B41" s="15" t="s">
        <v>167</v>
      </c>
      <c r="C41" s="16" t="s">
        <v>168</v>
      </c>
      <c r="D41" s="17" t="str">
        <f t="shared" si="0"/>
        <v>40. 0870 動物飼料配製業</v>
      </c>
    </row>
    <row r="42" spans="1:4">
      <c r="A42" s="14">
        <v>41</v>
      </c>
      <c r="B42" s="15" t="s">
        <v>169</v>
      </c>
      <c r="C42" s="16" t="s">
        <v>170</v>
      </c>
      <c r="D42" s="17" t="str">
        <f t="shared" si="0"/>
        <v>41. 0891 烘焙炊蒸食品製造業</v>
      </c>
    </row>
    <row r="43" spans="1:4">
      <c r="A43" s="14">
        <v>42</v>
      </c>
      <c r="B43" s="15" t="s">
        <v>171</v>
      </c>
      <c r="C43" s="16" t="s">
        <v>172</v>
      </c>
      <c r="D43" s="17" t="str">
        <f t="shared" si="0"/>
        <v>42. 0892 麵條、粉條類食品製造業</v>
      </c>
    </row>
    <row r="44" spans="1:4">
      <c r="A44" s="14">
        <v>43</v>
      </c>
      <c r="B44" s="15" t="s">
        <v>173</v>
      </c>
      <c r="C44" s="16" t="s">
        <v>174</v>
      </c>
      <c r="D44" s="17" t="str">
        <f t="shared" si="0"/>
        <v>43. 0893 製糖業</v>
      </c>
    </row>
    <row r="45" spans="1:4">
      <c r="A45" s="14">
        <v>44</v>
      </c>
      <c r="B45" s="15" t="s">
        <v>175</v>
      </c>
      <c r="C45" s="16" t="s">
        <v>176</v>
      </c>
      <c r="D45" s="17" t="str">
        <f t="shared" si="0"/>
        <v>44. 0894 糖果製造業</v>
      </c>
    </row>
    <row r="46" spans="1:4">
      <c r="A46" s="14">
        <v>45</v>
      </c>
      <c r="B46" s="15" t="s">
        <v>177</v>
      </c>
      <c r="C46" s="16" t="s">
        <v>178</v>
      </c>
      <c r="D46" s="17" t="str">
        <f t="shared" si="0"/>
        <v>45. 0895 製茶業</v>
      </c>
    </row>
    <row r="47" spans="1:4">
      <c r="A47" s="14">
        <v>46</v>
      </c>
      <c r="B47" s="15" t="s">
        <v>179</v>
      </c>
      <c r="C47" s="16" t="s">
        <v>180</v>
      </c>
      <c r="D47" s="17" t="str">
        <f t="shared" si="0"/>
        <v>46. 0896 調味品製造業</v>
      </c>
    </row>
    <row r="48" spans="1:4">
      <c r="A48" s="14">
        <v>47</v>
      </c>
      <c r="B48" s="15" t="s">
        <v>181</v>
      </c>
      <c r="C48" s="16" t="s">
        <v>182</v>
      </c>
      <c r="D48" s="17" t="str">
        <f t="shared" si="0"/>
        <v>47. 0897 調理食品製造業</v>
      </c>
    </row>
    <row r="49" spans="1:4">
      <c r="A49" s="14">
        <v>48</v>
      </c>
      <c r="B49" s="15" t="s">
        <v>183</v>
      </c>
      <c r="C49" s="16" t="s">
        <v>184</v>
      </c>
      <c r="D49" s="17" t="str">
        <f t="shared" si="0"/>
        <v>48. 0899 未分類其他食品製造業</v>
      </c>
    </row>
    <row r="50" spans="1:4">
      <c r="A50" s="14">
        <v>49</v>
      </c>
      <c r="B50" s="15" t="s">
        <v>185</v>
      </c>
      <c r="C50" s="16" t="s">
        <v>186</v>
      </c>
      <c r="D50" s="17" t="str">
        <f t="shared" si="0"/>
        <v>49. 0911 啤酒製造業</v>
      </c>
    </row>
    <row r="51" spans="1:4">
      <c r="A51" s="14">
        <v>50</v>
      </c>
      <c r="B51" s="15" t="s">
        <v>187</v>
      </c>
      <c r="C51" s="16" t="s">
        <v>188</v>
      </c>
      <c r="D51" s="17" t="str">
        <f t="shared" si="0"/>
        <v>50. 0919 其他酒精飲料製造業</v>
      </c>
    </row>
    <row r="52" spans="1:4">
      <c r="A52" s="14">
        <v>51</v>
      </c>
      <c r="B52" s="15" t="s">
        <v>189</v>
      </c>
      <c r="C52" s="16" t="s">
        <v>190</v>
      </c>
      <c r="D52" s="17" t="str">
        <f t="shared" si="0"/>
        <v>51. 0920 非酒精飲料製造業</v>
      </c>
    </row>
    <row r="53" spans="1:4">
      <c r="A53" s="14">
        <v>52</v>
      </c>
      <c r="B53" s="15" t="s">
        <v>191</v>
      </c>
      <c r="C53" s="16" t="s">
        <v>192</v>
      </c>
      <c r="D53" s="17" t="str">
        <f t="shared" si="0"/>
        <v>52. 1000 菸草製造業</v>
      </c>
    </row>
    <row r="54" spans="1:4">
      <c r="A54" s="14">
        <v>53</v>
      </c>
      <c r="B54" s="15" t="s">
        <v>193</v>
      </c>
      <c r="C54" s="16" t="s">
        <v>194</v>
      </c>
      <c r="D54" s="17" t="str">
        <f t="shared" si="0"/>
        <v>53. 1111 棉紡紗業</v>
      </c>
    </row>
    <row r="55" spans="1:4">
      <c r="A55" s="14">
        <v>54</v>
      </c>
      <c r="B55" s="15" t="s">
        <v>195</v>
      </c>
      <c r="C55" s="16" t="s">
        <v>196</v>
      </c>
      <c r="D55" s="17" t="str">
        <f t="shared" si="0"/>
        <v>54. 1112 毛紡紗業</v>
      </c>
    </row>
    <row r="56" spans="1:4">
      <c r="A56" s="14">
        <v>55</v>
      </c>
      <c r="B56" s="15" t="s">
        <v>197</v>
      </c>
      <c r="C56" s="16" t="s">
        <v>198</v>
      </c>
      <c r="D56" s="17" t="str">
        <f t="shared" si="0"/>
        <v>55. 1113 人造纖維紡紗業</v>
      </c>
    </row>
    <row r="57" spans="1:4">
      <c r="A57" s="14">
        <v>56</v>
      </c>
      <c r="B57" s="15" t="s">
        <v>199</v>
      </c>
      <c r="C57" s="16" t="s">
        <v>200</v>
      </c>
      <c r="D57" s="17" t="str">
        <f t="shared" si="0"/>
        <v>56. 1114 人造纖維加工絲業</v>
      </c>
    </row>
    <row r="58" spans="1:4">
      <c r="A58" s="14">
        <v>57</v>
      </c>
      <c r="B58" s="15" t="s">
        <v>201</v>
      </c>
      <c r="C58" s="16" t="s">
        <v>202</v>
      </c>
      <c r="D58" s="17" t="str">
        <f t="shared" si="0"/>
        <v>57. 1119 其他紡紗業</v>
      </c>
    </row>
    <row r="59" spans="1:4">
      <c r="A59" s="14">
        <v>58</v>
      </c>
      <c r="B59" s="15" t="s">
        <v>203</v>
      </c>
      <c r="C59" s="16" t="s">
        <v>204</v>
      </c>
      <c r="D59" s="17" t="str">
        <f t="shared" si="0"/>
        <v>58. 1121 棉梭織布業</v>
      </c>
    </row>
    <row r="60" spans="1:4">
      <c r="A60" s="14">
        <v>59</v>
      </c>
      <c r="B60" s="15" t="s">
        <v>205</v>
      </c>
      <c r="C60" s="16" t="s">
        <v>206</v>
      </c>
      <c r="D60" s="17" t="str">
        <f t="shared" si="0"/>
        <v>59. 1122 毛梭織布業</v>
      </c>
    </row>
    <row r="61" spans="1:4">
      <c r="A61" s="14">
        <v>60</v>
      </c>
      <c r="B61" s="15" t="s">
        <v>207</v>
      </c>
      <c r="C61" s="16" t="s">
        <v>208</v>
      </c>
      <c r="D61" s="17" t="str">
        <f t="shared" si="0"/>
        <v>60. 1123 人造纖維梭織布業</v>
      </c>
    </row>
    <row r="62" spans="1:4">
      <c r="A62" s="14">
        <v>61</v>
      </c>
      <c r="B62" s="15" t="s">
        <v>209</v>
      </c>
      <c r="C62" s="16" t="s">
        <v>210</v>
      </c>
      <c r="D62" s="17" t="str">
        <f t="shared" si="0"/>
        <v>61. 1124 玻璃纖維梭織布業</v>
      </c>
    </row>
    <row r="63" spans="1:4">
      <c r="A63" s="14">
        <v>62</v>
      </c>
      <c r="B63" s="15" t="s">
        <v>211</v>
      </c>
      <c r="C63" s="16" t="s">
        <v>212</v>
      </c>
      <c r="D63" s="17" t="str">
        <f t="shared" si="0"/>
        <v>62. 1125 針織布業</v>
      </c>
    </row>
    <row r="64" spans="1:4">
      <c r="A64" s="14">
        <v>63</v>
      </c>
      <c r="B64" s="15" t="s">
        <v>213</v>
      </c>
      <c r="C64" s="16" t="s">
        <v>214</v>
      </c>
      <c r="D64" s="17" t="str">
        <f t="shared" si="0"/>
        <v>63. 1129 其他織布業</v>
      </c>
    </row>
    <row r="65" spans="1:4">
      <c r="A65" s="14">
        <v>64</v>
      </c>
      <c r="B65" s="15" t="s">
        <v>215</v>
      </c>
      <c r="C65" s="16" t="s">
        <v>216</v>
      </c>
      <c r="D65" s="17" t="str">
        <f t="shared" ref="D65:D128" si="1">A65&amp;". "&amp;B65&amp;" "&amp;C65</f>
        <v>64. 1130 不織布業</v>
      </c>
    </row>
    <row r="66" spans="1:4">
      <c r="A66" s="14">
        <v>65</v>
      </c>
      <c r="B66" s="15" t="s">
        <v>217</v>
      </c>
      <c r="C66" s="16" t="s">
        <v>218</v>
      </c>
      <c r="D66" s="17" t="str">
        <f t="shared" si="1"/>
        <v>65. 1140 印染整理業</v>
      </c>
    </row>
    <row r="67" spans="1:4">
      <c r="A67" s="14">
        <v>66</v>
      </c>
      <c r="B67" s="15" t="s">
        <v>219</v>
      </c>
      <c r="C67" s="16" t="s">
        <v>220</v>
      </c>
      <c r="D67" s="17" t="str">
        <f t="shared" si="1"/>
        <v>66. 1151 紡織製成品製造業</v>
      </c>
    </row>
    <row r="68" spans="1:4">
      <c r="A68" s="14">
        <v>67</v>
      </c>
      <c r="B68" s="15" t="s">
        <v>221</v>
      </c>
      <c r="C68" s="16" t="s">
        <v>222</v>
      </c>
      <c r="D68" s="17" t="str">
        <f t="shared" si="1"/>
        <v>67. 1152 繩、纜、網製造業</v>
      </c>
    </row>
    <row r="69" spans="1:4">
      <c r="A69" s="14">
        <v>68</v>
      </c>
      <c r="B69" s="15" t="s">
        <v>223</v>
      </c>
      <c r="C69" s="16" t="s">
        <v>224</v>
      </c>
      <c r="D69" s="17" t="str">
        <f t="shared" si="1"/>
        <v>68. 1159 其他紡織品製造業</v>
      </c>
    </row>
    <row r="70" spans="1:4">
      <c r="A70" s="14">
        <v>69</v>
      </c>
      <c r="B70" s="15" t="s">
        <v>225</v>
      </c>
      <c r="C70" s="16" t="s">
        <v>226</v>
      </c>
      <c r="D70" s="17" t="str">
        <f t="shared" si="1"/>
        <v>69. 1211 梭織外衣製造業</v>
      </c>
    </row>
    <row r="71" spans="1:4">
      <c r="A71" s="14">
        <v>70</v>
      </c>
      <c r="B71" s="15" t="s">
        <v>227</v>
      </c>
      <c r="C71" s="16" t="s">
        <v>228</v>
      </c>
      <c r="D71" s="17" t="str">
        <f t="shared" si="1"/>
        <v>70. 1212 梭織內衣及睡衣製造業</v>
      </c>
    </row>
    <row r="72" spans="1:4">
      <c r="A72" s="14">
        <v>71</v>
      </c>
      <c r="B72" s="15" t="s">
        <v>229</v>
      </c>
      <c r="C72" s="16" t="s">
        <v>230</v>
      </c>
      <c r="D72" s="17" t="str">
        <f t="shared" si="1"/>
        <v>71. 1221 針織外衣製造業</v>
      </c>
    </row>
    <row r="73" spans="1:4">
      <c r="A73" s="14">
        <v>72</v>
      </c>
      <c r="B73" s="15" t="s">
        <v>231</v>
      </c>
      <c r="C73" s="16" t="s">
        <v>232</v>
      </c>
      <c r="D73" s="17" t="str">
        <f t="shared" si="1"/>
        <v>72. 1222 針織內衣及睡衣製造業</v>
      </c>
    </row>
    <row r="74" spans="1:4">
      <c r="A74" s="14">
        <v>73</v>
      </c>
      <c r="B74" s="15" t="s">
        <v>233</v>
      </c>
      <c r="C74" s="16" t="s">
        <v>234</v>
      </c>
      <c r="D74" s="17" t="str">
        <f t="shared" si="1"/>
        <v>73. 1231 襪類製造業</v>
      </c>
    </row>
    <row r="75" spans="1:4">
      <c r="A75" s="14">
        <v>74</v>
      </c>
      <c r="B75" s="15" t="s">
        <v>235</v>
      </c>
      <c r="C75" s="16" t="s">
        <v>236</v>
      </c>
      <c r="D75" s="17" t="str">
        <f t="shared" si="1"/>
        <v>74. 1232 紡織手套製造業</v>
      </c>
    </row>
    <row r="76" spans="1:4">
      <c r="A76" s="14">
        <v>75</v>
      </c>
      <c r="B76" s="15" t="s">
        <v>237</v>
      </c>
      <c r="C76" s="16" t="s">
        <v>238</v>
      </c>
      <c r="D76" s="17" t="str">
        <f t="shared" si="1"/>
        <v>75. 1233 紡織帽製造業</v>
      </c>
    </row>
    <row r="77" spans="1:4">
      <c r="A77" s="14">
        <v>76</v>
      </c>
      <c r="B77" s="15" t="s">
        <v>239</v>
      </c>
      <c r="C77" s="16" t="s">
        <v>240</v>
      </c>
      <c r="D77" s="17" t="str">
        <f t="shared" si="1"/>
        <v>76. 1239 其他服飾品製造業</v>
      </c>
    </row>
    <row r="78" spans="1:4">
      <c r="A78" s="14">
        <v>77</v>
      </c>
      <c r="B78" s="15" t="s">
        <v>241</v>
      </c>
      <c r="C78" s="16" t="s">
        <v>242</v>
      </c>
      <c r="D78" s="17" t="str">
        <f t="shared" si="1"/>
        <v>77. 1301 皮革、毛皮整製業</v>
      </c>
    </row>
    <row r="79" spans="1:4">
      <c r="A79" s="14">
        <v>78</v>
      </c>
      <c r="B79" s="15" t="s">
        <v>243</v>
      </c>
      <c r="C79" s="16" t="s">
        <v>244</v>
      </c>
      <c r="D79" s="17" t="str">
        <f t="shared" si="1"/>
        <v>78. 1302 鞋類製造業</v>
      </c>
    </row>
    <row r="80" spans="1:4">
      <c r="A80" s="14">
        <v>79</v>
      </c>
      <c r="B80" s="15" t="s">
        <v>245</v>
      </c>
      <c r="C80" s="16" t="s">
        <v>246</v>
      </c>
      <c r="D80" s="17" t="str">
        <f t="shared" si="1"/>
        <v>79. 1303 行李箱及手提袋製造業</v>
      </c>
    </row>
    <row r="81" spans="1:4">
      <c r="A81" s="14">
        <v>80</v>
      </c>
      <c r="B81" s="15" t="s">
        <v>247</v>
      </c>
      <c r="C81" s="16" t="s">
        <v>248</v>
      </c>
      <c r="D81" s="17" t="str">
        <f t="shared" si="1"/>
        <v>80. 1309 其他皮革、毛皮製品製造業</v>
      </c>
    </row>
    <row r="82" spans="1:4">
      <c r="A82" s="14">
        <v>81</v>
      </c>
      <c r="B82" s="15" t="s">
        <v>249</v>
      </c>
      <c r="C82" s="16" t="s">
        <v>250</v>
      </c>
      <c r="D82" s="17" t="str">
        <f t="shared" si="1"/>
        <v>81. 1401 製材業</v>
      </c>
    </row>
    <row r="83" spans="1:4">
      <c r="A83" s="14">
        <v>82</v>
      </c>
      <c r="B83" s="15" t="s">
        <v>251</v>
      </c>
      <c r="C83" s="16" t="s">
        <v>252</v>
      </c>
      <c r="D83" s="17" t="str">
        <f t="shared" si="1"/>
        <v>82. 1402 合板及組合木材製造業</v>
      </c>
    </row>
    <row r="84" spans="1:4">
      <c r="A84" s="14">
        <v>83</v>
      </c>
      <c r="B84" s="15" t="s">
        <v>253</v>
      </c>
      <c r="C84" s="16" t="s">
        <v>254</v>
      </c>
      <c r="D84" s="17" t="str">
        <f t="shared" si="1"/>
        <v>83. 1403 建築用木製品製造業</v>
      </c>
    </row>
    <row r="85" spans="1:4">
      <c r="A85" s="14">
        <v>84</v>
      </c>
      <c r="B85" s="15" t="s">
        <v>255</v>
      </c>
      <c r="C85" s="16" t="s">
        <v>256</v>
      </c>
      <c r="D85" s="17" t="str">
        <f t="shared" si="1"/>
        <v>84. 1404 木質容器製造業</v>
      </c>
    </row>
    <row r="86" spans="1:4">
      <c r="A86" s="14">
        <v>85</v>
      </c>
      <c r="B86" s="15" t="s">
        <v>257</v>
      </c>
      <c r="C86" s="16" t="s">
        <v>258</v>
      </c>
      <c r="D86" s="17" t="str">
        <f t="shared" si="1"/>
        <v>85. 1409 其他木竹製品製造業</v>
      </c>
    </row>
    <row r="87" spans="1:4">
      <c r="A87" s="14">
        <v>86</v>
      </c>
      <c r="B87" s="15" t="s">
        <v>259</v>
      </c>
      <c r="C87" s="16" t="s">
        <v>260</v>
      </c>
      <c r="D87" s="17" t="str">
        <f t="shared" si="1"/>
        <v>86. 1511 紙漿製造業</v>
      </c>
    </row>
    <row r="88" spans="1:4">
      <c r="A88" s="14">
        <v>87</v>
      </c>
      <c r="B88" s="15" t="s">
        <v>261</v>
      </c>
      <c r="C88" s="16" t="s">
        <v>262</v>
      </c>
      <c r="D88" s="17" t="str">
        <f t="shared" si="1"/>
        <v>87. 1512 紙張製造業</v>
      </c>
    </row>
    <row r="89" spans="1:4">
      <c r="A89" s="14">
        <v>88</v>
      </c>
      <c r="B89" s="15" t="s">
        <v>263</v>
      </c>
      <c r="C89" s="16" t="s">
        <v>264</v>
      </c>
      <c r="D89" s="17" t="str">
        <f t="shared" si="1"/>
        <v>88. 1513 紙板製造業</v>
      </c>
    </row>
    <row r="90" spans="1:4">
      <c r="A90" s="14">
        <v>89</v>
      </c>
      <c r="B90" s="15" t="s">
        <v>265</v>
      </c>
      <c r="C90" s="16" t="s">
        <v>266</v>
      </c>
      <c r="D90" s="17" t="str">
        <f t="shared" si="1"/>
        <v>89. 1520 紙容器製造業</v>
      </c>
    </row>
    <row r="91" spans="1:4">
      <c r="A91" s="14">
        <v>90</v>
      </c>
      <c r="B91" s="15" t="s">
        <v>267</v>
      </c>
      <c r="C91" s="16" t="s">
        <v>268</v>
      </c>
      <c r="D91" s="17" t="str">
        <f t="shared" si="1"/>
        <v>90. 1591 家庭及衛生用紙製造業</v>
      </c>
    </row>
    <row r="92" spans="1:4">
      <c r="A92" s="14">
        <v>91</v>
      </c>
      <c r="B92" s="15" t="s">
        <v>269</v>
      </c>
      <c r="C92" s="16" t="s">
        <v>270</v>
      </c>
      <c r="D92" s="17" t="str">
        <f t="shared" si="1"/>
        <v>91. 1599 未分類其他紙製品製造業</v>
      </c>
    </row>
    <row r="93" spans="1:4">
      <c r="A93" s="14">
        <v>92</v>
      </c>
      <c r="B93" s="15" t="s">
        <v>271</v>
      </c>
      <c r="C93" s="16" t="s">
        <v>272</v>
      </c>
      <c r="D93" s="17" t="str">
        <f t="shared" si="1"/>
        <v>92. 1611 印刷業</v>
      </c>
    </row>
    <row r="94" spans="1:4">
      <c r="A94" s="14">
        <v>93</v>
      </c>
      <c r="B94" s="15">
        <v>1612</v>
      </c>
      <c r="C94" s="16" t="s">
        <v>273</v>
      </c>
      <c r="D94" s="17" t="str">
        <f t="shared" si="1"/>
        <v>93. 1612 印刷輔助業</v>
      </c>
    </row>
    <row r="95" spans="1:4">
      <c r="A95" s="14">
        <v>94</v>
      </c>
      <c r="B95" s="15" t="s">
        <v>274</v>
      </c>
      <c r="C95" s="16" t="s">
        <v>275</v>
      </c>
      <c r="D95" s="17" t="str">
        <f t="shared" si="1"/>
        <v>94. 1620 資料儲存媒體複製業</v>
      </c>
    </row>
    <row r="96" spans="1:4">
      <c r="A96" s="14">
        <v>95</v>
      </c>
      <c r="B96" s="15" t="s">
        <v>276</v>
      </c>
      <c r="C96" s="16" t="s">
        <v>277</v>
      </c>
      <c r="D96" s="17" t="str">
        <f t="shared" si="1"/>
        <v>95. 1700 石油及煤製品製造業</v>
      </c>
    </row>
    <row r="97" spans="1:4">
      <c r="A97" s="14">
        <v>96</v>
      </c>
      <c r="B97" s="15" t="s">
        <v>278</v>
      </c>
      <c r="C97" s="16" t="s">
        <v>279</v>
      </c>
      <c r="D97" s="17" t="str">
        <f t="shared" si="1"/>
        <v>96. 1810 基本化學材料製造業</v>
      </c>
    </row>
    <row r="98" spans="1:4">
      <c r="A98" s="14">
        <v>97</v>
      </c>
      <c r="B98" s="15" t="s">
        <v>280</v>
      </c>
      <c r="C98" s="16" t="s">
        <v>281</v>
      </c>
      <c r="D98" s="17" t="str">
        <f t="shared" si="1"/>
        <v>97. 1820 石油化工原料製造業</v>
      </c>
    </row>
    <row r="99" spans="1:4">
      <c r="A99" s="14">
        <v>98</v>
      </c>
      <c r="B99" s="15" t="s">
        <v>282</v>
      </c>
      <c r="C99" s="16" t="s">
        <v>283</v>
      </c>
      <c r="D99" s="17" t="str">
        <f t="shared" si="1"/>
        <v>98. 1830 肥料製造業</v>
      </c>
    </row>
    <row r="100" spans="1:4">
      <c r="A100" s="14">
        <v>99</v>
      </c>
      <c r="B100" s="15" t="s">
        <v>284</v>
      </c>
      <c r="C100" s="16" t="s">
        <v>285</v>
      </c>
      <c r="D100" s="17" t="str">
        <f t="shared" si="1"/>
        <v>99. 1841 合成樹脂及塑膠製造業</v>
      </c>
    </row>
    <row r="101" spans="1:4">
      <c r="A101" s="14">
        <v>100</v>
      </c>
      <c r="B101" s="15" t="s">
        <v>286</v>
      </c>
      <c r="C101" s="16" t="s">
        <v>287</v>
      </c>
      <c r="D101" s="17" t="str">
        <f t="shared" si="1"/>
        <v>100. 1842 合成橡膠製造業</v>
      </c>
    </row>
    <row r="102" spans="1:4">
      <c r="A102" s="14">
        <v>101</v>
      </c>
      <c r="B102" s="15" t="s">
        <v>288</v>
      </c>
      <c r="C102" s="16" t="s">
        <v>289</v>
      </c>
      <c r="D102" s="17" t="str">
        <f t="shared" si="1"/>
        <v>101. 1850 人造纖維製造業</v>
      </c>
    </row>
    <row r="103" spans="1:4">
      <c r="A103" s="14">
        <v>102</v>
      </c>
      <c r="B103" s="15" t="s">
        <v>290</v>
      </c>
      <c r="C103" s="16" t="s">
        <v>291</v>
      </c>
      <c r="D103" s="17" t="str">
        <f t="shared" si="1"/>
        <v>102. 1910 農藥及環境衛生用藥製造業</v>
      </c>
    </row>
    <row r="104" spans="1:4">
      <c r="A104" s="14">
        <v>103</v>
      </c>
      <c r="B104" s="15" t="s">
        <v>292</v>
      </c>
      <c r="C104" s="16" t="s">
        <v>293</v>
      </c>
      <c r="D104" s="17" t="str">
        <f t="shared" si="1"/>
        <v>103. 1920 塗料、染料及顏料製造業</v>
      </c>
    </row>
    <row r="105" spans="1:4">
      <c r="A105" s="14">
        <v>104</v>
      </c>
      <c r="B105" s="15" t="s">
        <v>294</v>
      </c>
      <c r="C105" s="16" t="s">
        <v>295</v>
      </c>
      <c r="D105" s="17" t="str">
        <f t="shared" si="1"/>
        <v>104. 1930 清潔用品製造業</v>
      </c>
    </row>
    <row r="106" spans="1:4">
      <c r="A106" s="14">
        <v>105</v>
      </c>
      <c r="B106" s="15" t="s">
        <v>296</v>
      </c>
      <c r="C106" s="16" t="s">
        <v>297</v>
      </c>
      <c r="D106" s="17" t="str">
        <f t="shared" si="1"/>
        <v>105. 1940 化粧品製造業</v>
      </c>
    </row>
    <row r="107" spans="1:4">
      <c r="A107" s="14">
        <v>106</v>
      </c>
      <c r="B107" s="15" t="s">
        <v>298</v>
      </c>
      <c r="C107" s="16" t="s">
        <v>299</v>
      </c>
      <c r="D107" s="17" t="str">
        <f t="shared" si="1"/>
        <v>106. 1990 其他化學製品製造業</v>
      </c>
    </row>
    <row r="108" spans="1:4">
      <c r="A108" s="14">
        <v>107</v>
      </c>
      <c r="B108" s="15" t="s">
        <v>300</v>
      </c>
      <c r="C108" s="16" t="s">
        <v>301</v>
      </c>
      <c r="D108" s="17" t="str">
        <f t="shared" si="1"/>
        <v>107. 2001 原料藥製造業</v>
      </c>
    </row>
    <row r="109" spans="1:4">
      <c r="A109" s="14">
        <v>108</v>
      </c>
      <c r="B109" s="15" t="s">
        <v>302</v>
      </c>
      <c r="C109" s="16" t="s">
        <v>303</v>
      </c>
      <c r="D109" s="17" t="str">
        <f t="shared" si="1"/>
        <v>108. 2002 西藥製造業</v>
      </c>
    </row>
    <row r="110" spans="1:4">
      <c r="A110" s="14">
        <v>109</v>
      </c>
      <c r="B110" s="15" t="s">
        <v>304</v>
      </c>
      <c r="C110" s="16" t="s">
        <v>305</v>
      </c>
      <c r="D110" s="17" t="str">
        <f t="shared" si="1"/>
        <v>109. 2003 生物藥品製造業</v>
      </c>
    </row>
    <row r="111" spans="1:4">
      <c r="A111" s="14">
        <v>110</v>
      </c>
      <c r="B111" s="15" t="s">
        <v>306</v>
      </c>
      <c r="C111" s="16" t="s">
        <v>307</v>
      </c>
      <c r="D111" s="17" t="str">
        <f t="shared" si="1"/>
        <v>110. 2004 中藥製造業</v>
      </c>
    </row>
    <row r="112" spans="1:4">
      <c r="A112" s="14">
        <v>111</v>
      </c>
      <c r="B112" s="15" t="s">
        <v>308</v>
      </c>
      <c r="C112" s="16" t="s">
        <v>309</v>
      </c>
      <c r="D112" s="17" t="str">
        <f t="shared" si="1"/>
        <v>111. 2005 體外檢驗試劑製造業</v>
      </c>
    </row>
    <row r="113" spans="1:4">
      <c r="A113" s="14">
        <v>112</v>
      </c>
      <c r="B113" s="15" t="s">
        <v>310</v>
      </c>
      <c r="C113" s="16" t="s">
        <v>311</v>
      </c>
      <c r="D113" s="17" t="str">
        <f t="shared" si="1"/>
        <v>112. 2101 輪胎製造業</v>
      </c>
    </row>
    <row r="114" spans="1:4">
      <c r="A114" s="14">
        <v>113</v>
      </c>
      <c r="B114" s="15" t="s">
        <v>312</v>
      </c>
      <c r="C114" s="16" t="s">
        <v>313</v>
      </c>
      <c r="D114" s="17" t="str">
        <f t="shared" si="1"/>
        <v>113. 2102 工業用橡膠製品製造業</v>
      </c>
    </row>
    <row r="115" spans="1:4">
      <c r="A115" s="14">
        <v>114</v>
      </c>
      <c r="B115" s="15" t="s">
        <v>314</v>
      </c>
      <c r="C115" s="16" t="s">
        <v>315</v>
      </c>
      <c r="D115" s="17" t="str">
        <f t="shared" si="1"/>
        <v>114. 2109 其他橡膠製品製造業</v>
      </c>
    </row>
    <row r="116" spans="1:4">
      <c r="A116" s="14">
        <v>115</v>
      </c>
      <c r="B116" s="15" t="s">
        <v>316</v>
      </c>
      <c r="C116" s="16" t="s">
        <v>317</v>
      </c>
      <c r="D116" s="17" t="str">
        <f t="shared" si="1"/>
        <v>115. 2201 塑膠皮、板、管材製造業</v>
      </c>
    </row>
    <row r="117" spans="1:4">
      <c r="A117" s="14">
        <v>116</v>
      </c>
      <c r="B117" s="15" t="s">
        <v>318</v>
      </c>
      <c r="C117" s="16" t="s">
        <v>319</v>
      </c>
      <c r="D117" s="17" t="str">
        <f t="shared" si="1"/>
        <v>116. 2202 塑膠膜袋製造業</v>
      </c>
    </row>
    <row r="118" spans="1:4">
      <c r="A118" s="14">
        <v>117</v>
      </c>
      <c r="B118" s="15" t="s">
        <v>320</v>
      </c>
      <c r="C118" s="16" t="s">
        <v>321</v>
      </c>
      <c r="D118" s="17" t="str">
        <f t="shared" si="1"/>
        <v>117. 2203 塑膠日用品製造業</v>
      </c>
    </row>
    <row r="119" spans="1:4">
      <c r="A119" s="14">
        <v>118</v>
      </c>
      <c r="B119" s="15" t="s">
        <v>322</v>
      </c>
      <c r="C119" s="16" t="s">
        <v>323</v>
      </c>
      <c r="D119" s="17" t="str">
        <f t="shared" si="1"/>
        <v>118. 2204 工業用塑膠製品製造業</v>
      </c>
    </row>
    <row r="120" spans="1:4">
      <c r="A120" s="14">
        <v>119</v>
      </c>
      <c r="B120" s="15" t="s">
        <v>324</v>
      </c>
      <c r="C120" s="16" t="s">
        <v>325</v>
      </c>
      <c r="D120" s="17" t="str">
        <f t="shared" si="1"/>
        <v>119. 2209 其他塑膠製品製造業</v>
      </c>
    </row>
    <row r="121" spans="1:4">
      <c r="A121" s="14">
        <v>120</v>
      </c>
      <c r="B121" s="15" t="s">
        <v>326</v>
      </c>
      <c r="C121" s="16" t="s">
        <v>327</v>
      </c>
      <c r="D121" s="17" t="str">
        <f t="shared" si="1"/>
        <v>120. 2311 平板玻璃及其製品製造業</v>
      </c>
    </row>
    <row r="122" spans="1:4">
      <c r="A122" s="14">
        <v>121</v>
      </c>
      <c r="B122" s="15" t="s">
        <v>328</v>
      </c>
      <c r="C122" s="16" t="s">
        <v>329</v>
      </c>
      <c r="D122" s="17" t="str">
        <f t="shared" si="1"/>
        <v>121. 2312 玻璃容器製造業</v>
      </c>
    </row>
    <row r="123" spans="1:4">
      <c r="A123" s="14">
        <v>122</v>
      </c>
      <c r="B123" s="15" t="s">
        <v>330</v>
      </c>
      <c r="C123" s="16" t="s">
        <v>331</v>
      </c>
      <c r="D123" s="17" t="str">
        <f t="shared" si="1"/>
        <v>122. 2313 玻璃纖維製造業</v>
      </c>
    </row>
    <row r="124" spans="1:4">
      <c r="A124" s="14">
        <v>123</v>
      </c>
      <c r="B124" s="15" t="s">
        <v>332</v>
      </c>
      <c r="C124" s="16" t="s">
        <v>333</v>
      </c>
      <c r="D124" s="17" t="str">
        <f t="shared" si="1"/>
        <v>123. 2319 其他玻璃及其製品製造業</v>
      </c>
    </row>
    <row r="125" spans="1:4">
      <c r="A125" s="14">
        <v>124</v>
      </c>
      <c r="B125" s="15" t="s">
        <v>334</v>
      </c>
      <c r="C125" s="16" t="s">
        <v>335</v>
      </c>
      <c r="D125" s="17" t="str">
        <f t="shared" si="1"/>
        <v>124. 2321 耐火材料製造業</v>
      </c>
    </row>
    <row r="126" spans="1:4">
      <c r="A126" s="14">
        <v>125</v>
      </c>
      <c r="B126" s="15" t="s">
        <v>336</v>
      </c>
      <c r="C126" s="16" t="s">
        <v>337</v>
      </c>
      <c r="D126" s="17" t="str">
        <f t="shared" si="1"/>
        <v>125. 2322 黏土建築材料製造業</v>
      </c>
    </row>
    <row r="127" spans="1:4">
      <c r="A127" s="14">
        <v>126</v>
      </c>
      <c r="B127" s="15" t="s">
        <v>338</v>
      </c>
      <c r="C127" s="16" t="s">
        <v>339</v>
      </c>
      <c r="D127" s="17" t="str">
        <f t="shared" si="1"/>
        <v>126. 2323 陶瓷衛浴設備製造業</v>
      </c>
    </row>
    <row r="128" spans="1:4">
      <c r="A128" s="14">
        <v>127</v>
      </c>
      <c r="B128" s="15" t="s">
        <v>340</v>
      </c>
      <c r="C128" s="16" t="s">
        <v>341</v>
      </c>
      <c r="D128" s="17" t="str">
        <f t="shared" si="1"/>
        <v>127. 2329 其他陶瓷製品製造業</v>
      </c>
    </row>
    <row r="129" spans="1:4">
      <c r="A129" s="14">
        <v>128</v>
      </c>
      <c r="B129" s="15" t="s">
        <v>342</v>
      </c>
      <c r="C129" s="16" t="s">
        <v>343</v>
      </c>
      <c r="D129" s="17" t="str">
        <f t="shared" ref="D129:D192" si="2">A129&amp;". "&amp;B129&amp;" "&amp;C129</f>
        <v>128. 2331 水泥製造業</v>
      </c>
    </row>
    <row r="130" spans="1:4">
      <c r="A130" s="14">
        <v>129</v>
      </c>
      <c r="B130" s="15" t="s">
        <v>344</v>
      </c>
      <c r="C130" s="16" t="s">
        <v>345</v>
      </c>
      <c r="D130" s="17" t="str">
        <f t="shared" si="2"/>
        <v>129. 2332 預拌混凝土製造業</v>
      </c>
    </row>
    <row r="131" spans="1:4">
      <c r="A131" s="14">
        <v>130</v>
      </c>
      <c r="B131" s="15" t="s">
        <v>346</v>
      </c>
      <c r="C131" s="16" t="s">
        <v>347</v>
      </c>
      <c r="D131" s="17" t="str">
        <f t="shared" si="2"/>
        <v>130. 2333 水泥製品製造業</v>
      </c>
    </row>
    <row r="132" spans="1:4">
      <c r="A132" s="14">
        <v>131</v>
      </c>
      <c r="B132" s="15" t="s">
        <v>348</v>
      </c>
      <c r="C132" s="16" t="s">
        <v>349</v>
      </c>
      <c r="D132" s="17" t="str">
        <f t="shared" si="2"/>
        <v>131. 2340 石材製品製造業</v>
      </c>
    </row>
    <row r="133" spans="1:4">
      <c r="A133" s="14">
        <v>132</v>
      </c>
      <c r="B133" s="15" t="s">
        <v>350</v>
      </c>
      <c r="C133" s="16" t="s">
        <v>351</v>
      </c>
      <c r="D133" s="17" t="str">
        <f t="shared" si="2"/>
        <v>132. 2391 工業及研磨材料製造業</v>
      </c>
    </row>
    <row r="134" spans="1:4">
      <c r="A134" s="14">
        <v>133</v>
      </c>
      <c r="B134" s="15" t="s">
        <v>352</v>
      </c>
      <c r="C134" s="16" t="s">
        <v>353</v>
      </c>
      <c r="D134" s="17" t="str">
        <f t="shared" si="2"/>
        <v>133. 2392 石灰製造業</v>
      </c>
    </row>
    <row r="135" spans="1:4">
      <c r="A135" s="14">
        <v>134</v>
      </c>
      <c r="B135" s="15" t="s">
        <v>354</v>
      </c>
      <c r="C135" s="16" t="s">
        <v>355</v>
      </c>
      <c r="D135" s="17" t="str">
        <f t="shared" si="2"/>
        <v>134. 2393 石膏製品製造業</v>
      </c>
    </row>
    <row r="136" spans="1:4">
      <c r="A136" s="14">
        <v>135</v>
      </c>
      <c r="B136" s="15" t="s">
        <v>356</v>
      </c>
      <c r="C136" s="16" t="s">
        <v>357</v>
      </c>
      <c r="D136" s="17" t="str">
        <f t="shared" si="2"/>
        <v>135. 2399 未分類其他非金屬礦物製品製造業</v>
      </c>
    </row>
    <row r="137" spans="1:4">
      <c r="A137" s="14">
        <v>136</v>
      </c>
      <c r="B137" s="15" t="s">
        <v>358</v>
      </c>
      <c r="C137" s="16" t="s">
        <v>359</v>
      </c>
      <c r="D137" s="17" t="str">
        <f t="shared" si="2"/>
        <v>136. 2411 鋼鐵冶鍊業</v>
      </c>
    </row>
    <row r="138" spans="1:4">
      <c r="A138" s="14">
        <v>137</v>
      </c>
      <c r="B138" s="15" t="s">
        <v>360</v>
      </c>
      <c r="C138" s="16" t="s">
        <v>361</v>
      </c>
      <c r="D138" s="17" t="str">
        <f t="shared" si="2"/>
        <v>137. 2412 鋼鐵鑄造業</v>
      </c>
    </row>
    <row r="139" spans="1:4">
      <c r="A139" s="14">
        <v>138</v>
      </c>
      <c r="B139" s="15" t="s">
        <v>362</v>
      </c>
      <c r="C139" s="16" t="s">
        <v>363</v>
      </c>
      <c r="D139" s="17" t="str">
        <f t="shared" si="2"/>
        <v>138. 2413 鋼鐵軋延及擠型業</v>
      </c>
    </row>
    <row r="140" spans="1:4">
      <c r="A140" s="14">
        <v>139</v>
      </c>
      <c r="B140" s="15" t="s">
        <v>364</v>
      </c>
      <c r="C140" s="16" t="s">
        <v>365</v>
      </c>
      <c r="D140" s="17" t="str">
        <f t="shared" si="2"/>
        <v>139. 2414 鋼鐵伸線業</v>
      </c>
    </row>
    <row r="141" spans="1:4">
      <c r="A141" s="14">
        <v>140</v>
      </c>
      <c r="B141" s="15" t="s">
        <v>366</v>
      </c>
      <c r="C141" s="16" t="s">
        <v>367</v>
      </c>
      <c r="D141" s="17" t="str">
        <f t="shared" si="2"/>
        <v>140. 2421 鍊鋁業</v>
      </c>
    </row>
    <row r="142" spans="1:4">
      <c r="A142" s="14">
        <v>141</v>
      </c>
      <c r="B142" s="15" t="s">
        <v>368</v>
      </c>
      <c r="C142" s="16" t="s">
        <v>369</v>
      </c>
      <c r="D142" s="17" t="str">
        <f t="shared" si="2"/>
        <v>141. 2422 鋁鑄造業</v>
      </c>
    </row>
    <row r="143" spans="1:4">
      <c r="A143" s="14">
        <v>142</v>
      </c>
      <c r="B143" s="15" t="s">
        <v>370</v>
      </c>
      <c r="C143" s="16" t="s">
        <v>371</v>
      </c>
      <c r="D143" s="17" t="str">
        <f t="shared" si="2"/>
        <v>142. 2423 鋁材軋延、擠型、伸線業</v>
      </c>
    </row>
    <row r="144" spans="1:4">
      <c r="A144" s="14">
        <v>143</v>
      </c>
      <c r="B144" s="15" t="s">
        <v>372</v>
      </c>
      <c r="C144" s="16" t="s">
        <v>373</v>
      </c>
      <c r="D144" s="17" t="str">
        <f t="shared" si="2"/>
        <v>143. 2431 鍊銅業</v>
      </c>
    </row>
    <row r="145" spans="1:4">
      <c r="A145" s="14">
        <v>144</v>
      </c>
      <c r="B145" s="15" t="s">
        <v>374</v>
      </c>
      <c r="C145" s="16" t="s">
        <v>375</v>
      </c>
      <c r="D145" s="17" t="str">
        <f t="shared" si="2"/>
        <v>144. 2432 銅鑄造業</v>
      </c>
    </row>
    <row r="146" spans="1:4">
      <c r="A146" s="14">
        <v>145</v>
      </c>
      <c r="B146" s="15" t="s">
        <v>376</v>
      </c>
      <c r="C146" s="16" t="s">
        <v>377</v>
      </c>
      <c r="D146" s="17" t="str">
        <f t="shared" si="2"/>
        <v>145. 2433 銅材軋延、擠型、伸線業</v>
      </c>
    </row>
    <row r="147" spans="1:4">
      <c r="A147" s="14">
        <v>146</v>
      </c>
      <c r="B147" s="15" t="s">
        <v>378</v>
      </c>
      <c r="C147" s="16" t="s">
        <v>379</v>
      </c>
      <c r="D147" s="17" t="str">
        <f t="shared" si="2"/>
        <v>146. 2491 其他基本金屬鑄造業</v>
      </c>
    </row>
    <row r="148" spans="1:4">
      <c r="A148" s="14">
        <v>147</v>
      </c>
      <c r="B148" s="15" t="s">
        <v>380</v>
      </c>
      <c r="C148" s="16" t="s">
        <v>381</v>
      </c>
      <c r="D148" s="17" t="str">
        <f t="shared" si="2"/>
        <v>147. 2499 未分類其他基本金屬製造業</v>
      </c>
    </row>
    <row r="149" spans="1:4">
      <c r="A149" s="14">
        <v>148</v>
      </c>
      <c r="B149" s="15" t="s">
        <v>382</v>
      </c>
      <c r="C149" s="16" t="s">
        <v>383</v>
      </c>
      <c r="D149" s="17" t="str">
        <f t="shared" si="2"/>
        <v>148. 2511 金屬手工具製造業</v>
      </c>
    </row>
    <row r="150" spans="1:4">
      <c r="A150" s="14">
        <v>149</v>
      </c>
      <c r="B150" s="15" t="s">
        <v>384</v>
      </c>
      <c r="C150" s="16" t="s">
        <v>385</v>
      </c>
      <c r="D150" s="17" t="str">
        <f t="shared" si="2"/>
        <v>149. 2512 金屬模具製造業</v>
      </c>
    </row>
    <row r="151" spans="1:4">
      <c r="A151" s="14">
        <v>150</v>
      </c>
      <c r="B151" s="15" t="s">
        <v>386</v>
      </c>
      <c r="C151" s="16" t="s">
        <v>387</v>
      </c>
      <c r="D151" s="17" t="str">
        <f t="shared" si="2"/>
        <v>150. 2521 金屬結構製造業</v>
      </c>
    </row>
    <row r="152" spans="1:4">
      <c r="A152" s="14">
        <v>151</v>
      </c>
      <c r="B152" s="15" t="s">
        <v>388</v>
      </c>
      <c r="C152" s="16" t="s">
        <v>389</v>
      </c>
      <c r="D152" s="17" t="str">
        <f t="shared" si="2"/>
        <v>151. 2522 金屬建築組件製造業</v>
      </c>
    </row>
    <row r="153" spans="1:4">
      <c r="A153" s="14">
        <v>152</v>
      </c>
      <c r="B153" s="15" t="s">
        <v>390</v>
      </c>
      <c r="C153" s="16" t="s">
        <v>391</v>
      </c>
      <c r="D153" s="17" t="str">
        <f t="shared" si="2"/>
        <v>152. 2531 鍋爐、金屬貯槽及壓力容器製造業</v>
      </c>
    </row>
    <row r="154" spans="1:4">
      <c r="A154" s="14">
        <v>153</v>
      </c>
      <c r="B154" s="15" t="s">
        <v>392</v>
      </c>
      <c r="C154" s="16" t="s">
        <v>393</v>
      </c>
      <c r="D154" s="17" t="str">
        <f t="shared" si="2"/>
        <v>153. 2539 其他金屬容器製造業</v>
      </c>
    </row>
    <row r="155" spans="1:4">
      <c r="A155" s="14">
        <v>154</v>
      </c>
      <c r="B155" s="15" t="s">
        <v>394</v>
      </c>
      <c r="C155" s="16" t="s">
        <v>395</v>
      </c>
      <c r="D155" s="17" t="str">
        <f t="shared" si="2"/>
        <v>154. 2541 金屬鍛造業</v>
      </c>
    </row>
    <row r="156" spans="1:4">
      <c r="A156" s="14">
        <v>155</v>
      </c>
      <c r="B156" s="15" t="s">
        <v>396</v>
      </c>
      <c r="C156" s="16" t="s">
        <v>397</v>
      </c>
      <c r="D156" s="17" t="str">
        <f t="shared" si="2"/>
        <v>155. 2542 粉末冶金業</v>
      </c>
    </row>
    <row r="157" spans="1:4">
      <c r="A157" s="14">
        <v>156</v>
      </c>
      <c r="B157" s="15" t="s">
        <v>398</v>
      </c>
      <c r="C157" s="16" t="s">
        <v>399</v>
      </c>
      <c r="D157" s="17" t="str">
        <f t="shared" si="2"/>
        <v>156. 2543 金屬熱處理業</v>
      </c>
    </row>
    <row r="158" spans="1:4">
      <c r="A158" s="14">
        <v>157</v>
      </c>
      <c r="B158" s="15" t="s">
        <v>400</v>
      </c>
      <c r="C158" s="16" t="s">
        <v>401</v>
      </c>
      <c r="D158" s="17" t="str">
        <f t="shared" si="2"/>
        <v>157. 2544 金屬表面處理業</v>
      </c>
    </row>
    <row r="159" spans="1:4">
      <c r="A159" s="14">
        <v>158</v>
      </c>
      <c r="B159" s="15" t="s">
        <v>402</v>
      </c>
      <c r="C159" s="16" t="s">
        <v>403</v>
      </c>
      <c r="D159" s="17" t="str">
        <f t="shared" si="2"/>
        <v>158. 2549 其他金屬加工處理業</v>
      </c>
    </row>
    <row r="160" spans="1:4">
      <c r="A160" s="14">
        <v>159</v>
      </c>
      <c r="B160" s="15" t="s">
        <v>404</v>
      </c>
      <c r="C160" s="16" t="s">
        <v>405</v>
      </c>
      <c r="D160" s="17" t="str">
        <f t="shared" si="2"/>
        <v>159. 2591 螺絲、螺帽及鉚釘製造業</v>
      </c>
    </row>
    <row r="161" spans="1:4">
      <c r="A161" s="14">
        <v>160</v>
      </c>
      <c r="B161" s="15" t="s">
        <v>406</v>
      </c>
      <c r="C161" s="16" t="s">
        <v>407</v>
      </c>
      <c r="D161" s="17" t="str">
        <f t="shared" si="2"/>
        <v>160. 2592 金屬彈簧製造業</v>
      </c>
    </row>
    <row r="162" spans="1:4">
      <c r="A162" s="14">
        <v>161</v>
      </c>
      <c r="B162" s="15" t="s">
        <v>408</v>
      </c>
      <c r="C162" s="16" t="s">
        <v>409</v>
      </c>
      <c r="D162" s="17" t="str">
        <f t="shared" si="2"/>
        <v>161. 2593 金屬線製品製造業</v>
      </c>
    </row>
    <row r="163" spans="1:4">
      <c r="A163" s="14">
        <v>162</v>
      </c>
      <c r="B163" s="15" t="s">
        <v>410</v>
      </c>
      <c r="C163" s="16" t="s">
        <v>411</v>
      </c>
      <c r="D163" s="17" t="str">
        <f t="shared" si="2"/>
        <v>162. 2599 未分類其他金屬製品製造業</v>
      </c>
    </row>
    <row r="164" spans="1:4">
      <c r="A164" s="14">
        <v>163</v>
      </c>
      <c r="B164" s="15" t="s">
        <v>412</v>
      </c>
      <c r="C164" s="16" t="s">
        <v>413</v>
      </c>
      <c r="D164" s="17" t="str">
        <f t="shared" si="2"/>
        <v>163. 2611 積體電路製造業</v>
      </c>
    </row>
    <row r="165" spans="1:4">
      <c r="A165" s="14">
        <v>164</v>
      </c>
      <c r="B165" s="15" t="s">
        <v>414</v>
      </c>
      <c r="C165" s="16" t="s">
        <v>415</v>
      </c>
      <c r="D165" s="17" t="str">
        <f t="shared" si="2"/>
        <v>164. 2612 分離式元件製造業</v>
      </c>
    </row>
    <row r="166" spans="1:4">
      <c r="A166" s="14">
        <v>165</v>
      </c>
      <c r="B166" s="15" t="s">
        <v>416</v>
      </c>
      <c r="C166" s="16" t="s">
        <v>417</v>
      </c>
      <c r="D166" s="17" t="str">
        <f t="shared" si="2"/>
        <v>165. 2613 半導體封裝及測試業</v>
      </c>
    </row>
    <row r="167" spans="1:4">
      <c r="A167" s="14">
        <v>166</v>
      </c>
      <c r="B167" s="15" t="s">
        <v>418</v>
      </c>
      <c r="C167" s="16" t="s">
        <v>419</v>
      </c>
      <c r="D167" s="17" t="str">
        <f t="shared" si="2"/>
        <v>166. 2620 被動電子元件製造業</v>
      </c>
    </row>
    <row r="168" spans="1:4">
      <c r="A168" s="14">
        <v>167</v>
      </c>
      <c r="B168" s="15" t="s">
        <v>420</v>
      </c>
      <c r="C168" s="16" t="s">
        <v>421</v>
      </c>
      <c r="D168" s="17" t="str">
        <f t="shared" si="2"/>
        <v>167. 2630 印刷電路板製造業</v>
      </c>
    </row>
    <row r="169" spans="1:4">
      <c r="A169" s="14">
        <v>168</v>
      </c>
      <c r="B169" s="15" t="s">
        <v>422</v>
      </c>
      <c r="C169" s="16" t="s">
        <v>423</v>
      </c>
      <c r="D169" s="17" t="str">
        <f t="shared" si="2"/>
        <v>168. 2641 液晶面板及其組件製造業</v>
      </c>
    </row>
    <row r="170" spans="1:4">
      <c r="A170" s="14">
        <v>169</v>
      </c>
      <c r="B170" s="15" t="s">
        <v>424</v>
      </c>
      <c r="C170" s="16" t="s">
        <v>425</v>
      </c>
      <c r="D170" s="17" t="str">
        <f t="shared" si="2"/>
        <v>169. 2649 其他光電材料及元件製造業</v>
      </c>
    </row>
    <row r="171" spans="1:4">
      <c r="A171" s="14">
        <v>170</v>
      </c>
      <c r="B171" s="15" t="s">
        <v>426</v>
      </c>
      <c r="C171" s="16" t="s">
        <v>427</v>
      </c>
      <c r="D171" s="17" t="str">
        <f t="shared" si="2"/>
        <v>170. 2691 印刷電路板組件製造業</v>
      </c>
    </row>
    <row r="172" spans="1:4">
      <c r="A172" s="14">
        <v>171</v>
      </c>
      <c r="B172" s="15" t="s">
        <v>428</v>
      </c>
      <c r="C172" s="16" t="s">
        <v>429</v>
      </c>
      <c r="D172" s="17" t="str">
        <f t="shared" si="2"/>
        <v>171. 2692 電子管製造業</v>
      </c>
    </row>
    <row r="173" spans="1:4">
      <c r="A173" s="14">
        <v>172</v>
      </c>
      <c r="B173" s="15" t="s">
        <v>430</v>
      </c>
      <c r="C173" s="16" t="s">
        <v>431</v>
      </c>
      <c r="D173" s="17" t="str">
        <f t="shared" si="2"/>
        <v>172. 2699 未分類其他電子零組件製造業</v>
      </c>
    </row>
    <row r="174" spans="1:4">
      <c r="A174" s="14">
        <v>173</v>
      </c>
      <c r="B174" s="15" t="s">
        <v>432</v>
      </c>
      <c r="C174" s="16" t="s">
        <v>433</v>
      </c>
      <c r="D174" s="17" t="str">
        <f t="shared" si="2"/>
        <v>173. 2711 電腦製造業</v>
      </c>
    </row>
    <row r="175" spans="1:4">
      <c r="A175" s="14">
        <v>174</v>
      </c>
      <c r="B175" s="15" t="s">
        <v>434</v>
      </c>
      <c r="C175" s="16" t="s">
        <v>435</v>
      </c>
      <c r="D175" s="17" t="str">
        <f t="shared" si="2"/>
        <v>174. 2712 顯示器及終端機製造業</v>
      </c>
    </row>
    <row r="176" spans="1:4">
      <c r="A176" s="14">
        <v>175</v>
      </c>
      <c r="B176" s="15" t="s">
        <v>436</v>
      </c>
      <c r="C176" s="16" t="s">
        <v>437</v>
      </c>
      <c r="D176" s="17" t="str">
        <f t="shared" si="2"/>
        <v>175. 2719 其他電腦週邊設備製造業</v>
      </c>
    </row>
    <row r="177" spans="1:4">
      <c r="A177" s="14">
        <v>176</v>
      </c>
      <c r="B177" s="15" t="s">
        <v>438</v>
      </c>
      <c r="C177" s="16" t="s">
        <v>439</v>
      </c>
      <c r="D177" s="17" t="str">
        <f t="shared" si="2"/>
        <v>176. 2721 電話及手機製造業</v>
      </c>
    </row>
    <row r="178" spans="1:4">
      <c r="A178" s="14">
        <v>177</v>
      </c>
      <c r="B178" s="15" t="s">
        <v>440</v>
      </c>
      <c r="C178" s="16" t="s">
        <v>441</v>
      </c>
      <c r="D178" s="17" t="str">
        <f t="shared" si="2"/>
        <v>177. 2729 其他通訊傳播設備製造業</v>
      </c>
    </row>
    <row r="179" spans="1:4">
      <c r="A179" s="14">
        <v>178</v>
      </c>
      <c r="B179" s="15" t="s">
        <v>442</v>
      </c>
      <c r="C179" s="16" t="s">
        <v>443</v>
      </c>
      <c r="D179" s="17" t="str">
        <f t="shared" si="2"/>
        <v>178. 2730 視聽電子產品製造業</v>
      </c>
    </row>
    <row r="180" spans="1:4">
      <c r="A180" s="14">
        <v>179</v>
      </c>
      <c r="B180" s="15" t="s">
        <v>444</v>
      </c>
      <c r="C180" s="16" t="s">
        <v>445</v>
      </c>
      <c r="D180" s="17" t="str">
        <f t="shared" si="2"/>
        <v>179. 2740 資料儲存媒體製造業</v>
      </c>
    </row>
    <row r="181" spans="1:4">
      <c r="A181" s="14">
        <v>180</v>
      </c>
      <c r="B181" s="15" t="s">
        <v>446</v>
      </c>
      <c r="C181" s="16" t="s">
        <v>447</v>
      </c>
      <c r="D181" s="17" t="str">
        <f t="shared" si="2"/>
        <v>180. 2751 量測、導航及控制設備製造業</v>
      </c>
    </row>
    <row r="182" spans="1:4">
      <c r="A182" s="14">
        <v>181</v>
      </c>
      <c r="B182" s="15" t="s">
        <v>448</v>
      </c>
      <c r="C182" s="16" t="s">
        <v>449</v>
      </c>
      <c r="D182" s="17" t="str">
        <f t="shared" si="2"/>
        <v>181. 2752 鐘錶製造業</v>
      </c>
    </row>
    <row r="183" spans="1:4">
      <c r="A183" s="14">
        <v>182</v>
      </c>
      <c r="B183" s="15" t="s">
        <v>450</v>
      </c>
      <c r="C183" s="16" t="s">
        <v>451</v>
      </c>
      <c r="D183" s="17" t="str">
        <f t="shared" si="2"/>
        <v>182. 2760 輻射及電子醫學設備製造業</v>
      </c>
    </row>
    <row r="184" spans="1:4">
      <c r="A184" s="14">
        <v>183</v>
      </c>
      <c r="B184" s="15" t="s">
        <v>452</v>
      </c>
      <c r="C184" s="16" t="s">
        <v>453</v>
      </c>
      <c r="D184" s="17" t="str">
        <f t="shared" si="2"/>
        <v>183. 2771 照相機製造業</v>
      </c>
    </row>
    <row r="185" spans="1:4">
      <c r="A185" s="14">
        <v>184</v>
      </c>
      <c r="B185" s="15" t="s">
        <v>454</v>
      </c>
      <c r="C185" s="16" t="s">
        <v>455</v>
      </c>
      <c r="D185" s="17" t="str">
        <f t="shared" si="2"/>
        <v>184. 2779 其他光學儀器及設備製造業</v>
      </c>
    </row>
    <row r="186" spans="1:4">
      <c r="A186" s="14">
        <v>185</v>
      </c>
      <c r="B186" s="15" t="s">
        <v>456</v>
      </c>
      <c r="C186" s="16" t="s">
        <v>457</v>
      </c>
      <c r="D186" s="17" t="str">
        <f t="shared" si="2"/>
        <v>185. 2810 發電、輸電、配電機械製造業</v>
      </c>
    </row>
    <row r="187" spans="1:4">
      <c r="A187" s="14">
        <v>186</v>
      </c>
      <c r="B187" s="15" t="s">
        <v>458</v>
      </c>
      <c r="C187" s="16" t="s">
        <v>459</v>
      </c>
      <c r="D187" s="17" t="str">
        <f t="shared" si="2"/>
        <v>186. 2820 電池製造業</v>
      </c>
    </row>
    <row r="188" spans="1:4">
      <c r="A188" s="14">
        <v>187</v>
      </c>
      <c r="B188" s="15" t="s">
        <v>460</v>
      </c>
      <c r="C188" s="16" t="s">
        <v>461</v>
      </c>
      <c r="D188" s="17" t="str">
        <f t="shared" si="2"/>
        <v>187. 2831 電線及電纜製造業</v>
      </c>
    </row>
    <row r="189" spans="1:4">
      <c r="A189" s="14">
        <v>188</v>
      </c>
      <c r="B189" s="15" t="s">
        <v>462</v>
      </c>
      <c r="C189" s="16" t="s">
        <v>463</v>
      </c>
      <c r="D189" s="17" t="str">
        <f t="shared" si="2"/>
        <v>188. 2832 配線器材製造業</v>
      </c>
    </row>
    <row r="190" spans="1:4">
      <c r="A190" s="14">
        <v>189</v>
      </c>
      <c r="B190" s="15" t="s">
        <v>464</v>
      </c>
      <c r="C190" s="16" t="s">
        <v>465</v>
      </c>
      <c r="D190" s="17" t="str">
        <f t="shared" si="2"/>
        <v>189. 2841 電燈泡及燈管製造業</v>
      </c>
    </row>
    <row r="191" spans="1:4">
      <c r="A191" s="14">
        <v>190</v>
      </c>
      <c r="B191" s="15" t="s">
        <v>466</v>
      </c>
      <c r="C191" s="16" t="s">
        <v>467</v>
      </c>
      <c r="D191" s="17" t="str">
        <f t="shared" si="2"/>
        <v>190. 2842 照明器具製造業</v>
      </c>
    </row>
    <row r="192" spans="1:4">
      <c r="A192" s="14">
        <v>191</v>
      </c>
      <c r="B192" s="15" t="s">
        <v>468</v>
      </c>
      <c r="C192" s="16" t="s">
        <v>469</v>
      </c>
      <c r="D192" s="17" t="str">
        <f t="shared" si="2"/>
        <v>191. 2851 家用空調器具製造業</v>
      </c>
    </row>
    <row r="193" spans="1:4">
      <c r="A193" s="14">
        <v>192</v>
      </c>
      <c r="B193" s="15" t="s">
        <v>470</v>
      </c>
      <c r="C193" s="16" t="s">
        <v>471</v>
      </c>
      <c r="D193" s="17" t="str">
        <f t="shared" ref="D193:D256" si="3">A193&amp;". "&amp;B193&amp;" "&amp;C193</f>
        <v>192. 2852 家用電冰箱製造業</v>
      </c>
    </row>
    <row r="194" spans="1:4">
      <c r="A194" s="14">
        <v>193</v>
      </c>
      <c r="B194" s="15" t="s">
        <v>472</v>
      </c>
      <c r="C194" s="16" t="s">
        <v>473</v>
      </c>
      <c r="D194" s="17" t="str">
        <f t="shared" si="3"/>
        <v>193. 2853 家用洗衣設備製造業</v>
      </c>
    </row>
    <row r="195" spans="1:4">
      <c r="A195" s="14">
        <v>194</v>
      </c>
      <c r="B195" s="15" t="s">
        <v>474</v>
      </c>
      <c r="C195" s="16" t="s">
        <v>475</v>
      </c>
      <c r="D195" s="17" t="str">
        <f t="shared" si="3"/>
        <v>194. 2854 家用電扇製造業</v>
      </c>
    </row>
    <row r="196" spans="1:4">
      <c r="A196" s="14">
        <v>195</v>
      </c>
      <c r="B196" s="15" t="s">
        <v>476</v>
      </c>
      <c r="C196" s="16" t="s">
        <v>477</v>
      </c>
      <c r="D196" s="17" t="str">
        <f t="shared" si="3"/>
        <v>195. 2859 其他家用電器製造業</v>
      </c>
    </row>
    <row r="197" spans="1:4">
      <c r="A197" s="14">
        <v>196</v>
      </c>
      <c r="B197" s="15" t="s">
        <v>478</v>
      </c>
      <c r="C197" s="16" t="s">
        <v>479</v>
      </c>
      <c r="D197" s="17" t="str">
        <f t="shared" si="3"/>
        <v>196. 2890 其他電力設備製造業</v>
      </c>
    </row>
    <row r="198" spans="1:4">
      <c r="A198" s="14">
        <v>197</v>
      </c>
      <c r="B198" s="15" t="s">
        <v>480</v>
      </c>
      <c r="C198" s="16" t="s">
        <v>481</v>
      </c>
      <c r="D198" s="17" t="str">
        <f t="shared" si="3"/>
        <v>197. 2911 冶金機械製造業</v>
      </c>
    </row>
    <row r="199" spans="1:4">
      <c r="A199" s="14">
        <v>198</v>
      </c>
      <c r="B199" s="15" t="s">
        <v>482</v>
      </c>
      <c r="C199" s="16" t="s">
        <v>483</v>
      </c>
      <c r="D199" s="17" t="str">
        <f t="shared" si="3"/>
        <v>198. 2912 金屬切削工具機製造業</v>
      </c>
    </row>
    <row r="200" spans="1:4">
      <c r="A200" s="14">
        <v>199</v>
      </c>
      <c r="B200" s="15" t="s">
        <v>484</v>
      </c>
      <c r="C200" s="16" t="s">
        <v>485</v>
      </c>
      <c r="D200" s="17" t="str">
        <f t="shared" si="3"/>
        <v>199. 2919 其他金屬加工用機械設備製造業</v>
      </c>
    </row>
    <row r="201" spans="1:4">
      <c r="A201" s="14">
        <v>200</v>
      </c>
      <c r="B201" s="15" t="s">
        <v>486</v>
      </c>
      <c r="C201" s="16" t="s">
        <v>487</v>
      </c>
      <c r="D201" s="17" t="str">
        <f t="shared" si="3"/>
        <v>200. 2921 農用及林用機械設備製造業</v>
      </c>
    </row>
    <row r="202" spans="1:4">
      <c r="A202" s="14">
        <v>201</v>
      </c>
      <c r="B202" s="15" t="s">
        <v>488</v>
      </c>
      <c r="C202" s="16" t="s">
        <v>489</v>
      </c>
      <c r="D202" s="17" t="str">
        <f t="shared" si="3"/>
        <v>201. 2922 採礦及營造用機械設備製造業</v>
      </c>
    </row>
    <row r="203" spans="1:4">
      <c r="A203" s="14">
        <v>202</v>
      </c>
      <c r="B203" s="15" t="s">
        <v>490</v>
      </c>
      <c r="C203" s="16" t="s">
        <v>491</v>
      </c>
      <c r="D203" s="17" t="str">
        <f t="shared" si="3"/>
        <v>202. 2923 食品、飲料及菸草製作用機械設備製造業</v>
      </c>
    </row>
    <row r="204" spans="1:4">
      <c r="A204" s="14">
        <v>203</v>
      </c>
      <c r="B204" s="15" t="s">
        <v>492</v>
      </c>
      <c r="C204" s="16" t="s">
        <v>493</v>
      </c>
      <c r="D204" s="17" t="str">
        <f t="shared" si="3"/>
        <v>203. 2924 紡織、成衣及皮革生產用機械設備製造業</v>
      </c>
    </row>
    <row r="205" spans="1:4">
      <c r="A205" s="14">
        <v>204</v>
      </c>
      <c r="B205" s="15" t="s">
        <v>494</v>
      </c>
      <c r="C205" s="16" t="s">
        <v>495</v>
      </c>
      <c r="D205" s="17" t="str">
        <f t="shared" si="3"/>
        <v>204. 2925 木工機械設備製造業</v>
      </c>
    </row>
    <row r="206" spans="1:4">
      <c r="A206" s="14">
        <v>205</v>
      </c>
      <c r="B206" s="15" t="s">
        <v>496</v>
      </c>
      <c r="C206" s="16" t="s">
        <v>497</v>
      </c>
      <c r="D206" s="17" t="str">
        <f t="shared" si="3"/>
        <v>205. 2926 化工機械設備製造業</v>
      </c>
    </row>
    <row r="207" spans="1:4">
      <c r="A207" s="14">
        <v>206</v>
      </c>
      <c r="B207" s="15" t="s">
        <v>498</v>
      </c>
      <c r="C207" s="16" t="s">
        <v>499</v>
      </c>
      <c r="D207" s="17" t="str">
        <f t="shared" si="3"/>
        <v>206. 2927 橡膠及塑膠加工用機械設備製造業</v>
      </c>
    </row>
    <row r="208" spans="1:4">
      <c r="A208" s="14">
        <v>207</v>
      </c>
      <c r="B208" s="15" t="s">
        <v>500</v>
      </c>
      <c r="C208" s="16" t="s">
        <v>501</v>
      </c>
      <c r="D208" s="17" t="str">
        <f t="shared" si="3"/>
        <v>207. 2928 電子及半導體生產用機械設備製造業</v>
      </c>
    </row>
    <row r="209" spans="1:4">
      <c r="A209" s="14">
        <v>208</v>
      </c>
      <c r="B209" s="15" t="s">
        <v>502</v>
      </c>
      <c r="C209" s="16" t="s">
        <v>503</v>
      </c>
      <c r="D209" s="17" t="str">
        <f t="shared" si="3"/>
        <v>208. 2929 未分類其他專用機械設備製造業</v>
      </c>
    </row>
    <row r="210" spans="1:4">
      <c r="A210" s="14">
        <v>209</v>
      </c>
      <c r="B210" s="15" t="s">
        <v>504</v>
      </c>
      <c r="C210" s="16" t="s">
        <v>505</v>
      </c>
      <c r="D210" s="17" t="str">
        <f t="shared" si="3"/>
        <v>209. 2931 原動機製造業</v>
      </c>
    </row>
    <row r="211" spans="1:4">
      <c r="A211" s="14">
        <v>210</v>
      </c>
      <c r="B211" s="15" t="s">
        <v>506</v>
      </c>
      <c r="C211" s="16" t="s">
        <v>507</v>
      </c>
      <c r="D211" s="17" t="str">
        <f t="shared" si="3"/>
        <v>210. 2932 流體傳動設備製造業</v>
      </c>
    </row>
    <row r="212" spans="1:4">
      <c r="A212" s="14">
        <v>211</v>
      </c>
      <c r="B212" s="15" t="s">
        <v>508</v>
      </c>
      <c r="C212" s="16" t="s">
        <v>509</v>
      </c>
      <c r="D212" s="17" t="str">
        <f t="shared" si="3"/>
        <v>211. 2933 泵、壓縮機、活栓及活閥製造業</v>
      </c>
    </row>
    <row r="213" spans="1:4">
      <c r="A213" s="14">
        <v>212</v>
      </c>
      <c r="B213" s="15" t="s">
        <v>510</v>
      </c>
      <c r="C213" s="16" t="s">
        <v>511</v>
      </c>
      <c r="D213" s="17" t="str">
        <f t="shared" si="3"/>
        <v>212. 2934 機械傳動設備製造業</v>
      </c>
    </row>
    <row r="214" spans="1:4">
      <c r="A214" s="14">
        <v>213</v>
      </c>
      <c r="B214" s="15" t="s">
        <v>512</v>
      </c>
      <c r="C214" s="16" t="s">
        <v>513</v>
      </c>
      <c r="D214" s="17" t="str">
        <f t="shared" si="3"/>
        <v>213. 2935 輸送機械設備製造業</v>
      </c>
    </row>
    <row r="215" spans="1:4">
      <c r="A215" s="14">
        <v>214</v>
      </c>
      <c r="B215" s="15" t="s">
        <v>514</v>
      </c>
      <c r="C215" s="16" t="s">
        <v>515</v>
      </c>
      <c r="D215" s="17" t="str">
        <f t="shared" si="3"/>
        <v>214. 2936 事務機械設備製造業</v>
      </c>
    </row>
    <row r="216" spans="1:4">
      <c r="A216" s="14">
        <v>215</v>
      </c>
      <c r="B216" s="15" t="s">
        <v>516</v>
      </c>
      <c r="C216" s="16" t="s">
        <v>517</v>
      </c>
      <c r="D216" s="17" t="str">
        <f t="shared" si="3"/>
        <v>215. 2937 污染防治設備製造業</v>
      </c>
    </row>
    <row r="217" spans="1:4">
      <c r="A217" s="14">
        <v>216</v>
      </c>
      <c r="B217" s="15" t="s">
        <v>518</v>
      </c>
      <c r="C217" s="16" t="s">
        <v>519</v>
      </c>
      <c r="D217" s="17" t="str">
        <f t="shared" si="3"/>
        <v>216. 2938 動力手工具製造業</v>
      </c>
    </row>
    <row r="218" spans="1:4">
      <c r="A218" s="14">
        <v>217</v>
      </c>
      <c r="B218" s="15" t="s">
        <v>520</v>
      </c>
      <c r="C218" s="16" t="s">
        <v>521</v>
      </c>
      <c r="D218" s="17" t="str">
        <f t="shared" si="3"/>
        <v>217. 2939 其他通用機械設備製造業</v>
      </c>
    </row>
    <row r="219" spans="1:4">
      <c r="A219" s="14">
        <v>218</v>
      </c>
      <c r="B219" s="15" t="s">
        <v>522</v>
      </c>
      <c r="C219" s="16" t="s">
        <v>523</v>
      </c>
      <c r="D219" s="17" t="str">
        <f t="shared" si="3"/>
        <v>218. 3010 汽車製造業</v>
      </c>
    </row>
    <row r="220" spans="1:4">
      <c r="A220" s="14">
        <v>219</v>
      </c>
      <c r="B220" s="15" t="s">
        <v>524</v>
      </c>
      <c r="C220" s="16" t="s">
        <v>525</v>
      </c>
      <c r="D220" s="17" t="str">
        <f t="shared" si="3"/>
        <v>219. 3020 車體製造業</v>
      </c>
    </row>
    <row r="221" spans="1:4">
      <c r="A221" s="14">
        <v>220</v>
      </c>
      <c r="B221" s="15" t="s">
        <v>526</v>
      </c>
      <c r="C221" s="16" t="s">
        <v>527</v>
      </c>
      <c r="D221" s="17" t="str">
        <f t="shared" si="3"/>
        <v>220. 3030 汽車零件製造業</v>
      </c>
    </row>
    <row r="222" spans="1:4">
      <c r="A222" s="14">
        <v>221</v>
      </c>
      <c r="B222" s="15" t="s">
        <v>528</v>
      </c>
      <c r="C222" s="16" t="s">
        <v>529</v>
      </c>
      <c r="D222" s="17" t="str">
        <f t="shared" si="3"/>
        <v>221. 3110 船舶及其零件製造業</v>
      </c>
    </row>
    <row r="223" spans="1:4">
      <c r="A223" s="14">
        <v>222</v>
      </c>
      <c r="B223" s="15" t="s">
        <v>530</v>
      </c>
      <c r="C223" s="16" t="s">
        <v>531</v>
      </c>
      <c r="D223" s="17" t="str">
        <f t="shared" si="3"/>
        <v>222. 3121 機車製造業</v>
      </c>
    </row>
    <row r="224" spans="1:4">
      <c r="A224" s="14">
        <v>223</v>
      </c>
      <c r="B224" s="15" t="s">
        <v>532</v>
      </c>
      <c r="C224" s="16" t="s">
        <v>533</v>
      </c>
      <c r="D224" s="17" t="str">
        <f t="shared" si="3"/>
        <v>223. 3122 機車零件製造業</v>
      </c>
    </row>
    <row r="225" spans="1:4">
      <c r="A225" s="14">
        <v>224</v>
      </c>
      <c r="B225" s="15" t="s">
        <v>534</v>
      </c>
      <c r="C225" s="16" t="s">
        <v>535</v>
      </c>
      <c r="D225" s="17" t="str">
        <f t="shared" si="3"/>
        <v>224. 3131 自行車製造業</v>
      </c>
    </row>
    <row r="226" spans="1:4">
      <c r="A226" s="14">
        <v>225</v>
      </c>
      <c r="B226" s="15" t="s">
        <v>536</v>
      </c>
      <c r="C226" s="16" t="s">
        <v>537</v>
      </c>
      <c r="D226" s="17" t="str">
        <f t="shared" si="3"/>
        <v>225. 3132 自行車零件製造業</v>
      </c>
    </row>
    <row r="227" spans="1:4">
      <c r="A227" s="14">
        <v>226</v>
      </c>
      <c r="B227" s="15" t="s">
        <v>538</v>
      </c>
      <c r="C227" s="16" t="s">
        <v>539</v>
      </c>
      <c r="D227" s="17" t="str">
        <f t="shared" si="3"/>
        <v>226. 3190 未分類其他運輸工具及零件製造業</v>
      </c>
    </row>
    <row r="228" spans="1:4">
      <c r="A228" s="14">
        <v>227</v>
      </c>
      <c r="B228" s="15" t="s">
        <v>540</v>
      </c>
      <c r="C228" s="16" t="s">
        <v>541</v>
      </c>
      <c r="D228" s="17" t="str">
        <f t="shared" si="3"/>
        <v>227. 3211 木製家具製造業</v>
      </c>
    </row>
    <row r="229" spans="1:4">
      <c r="A229" s="14">
        <v>228</v>
      </c>
      <c r="B229" s="15" t="s">
        <v>542</v>
      </c>
      <c r="C229" s="16" t="s">
        <v>543</v>
      </c>
      <c r="D229" s="17" t="str">
        <f t="shared" si="3"/>
        <v>228. 3219 其他非金屬家具製造業</v>
      </c>
    </row>
    <row r="230" spans="1:4">
      <c r="A230" s="14">
        <v>229</v>
      </c>
      <c r="B230" s="15" t="s">
        <v>544</v>
      </c>
      <c r="C230" s="16" t="s">
        <v>545</v>
      </c>
      <c r="D230" s="17" t="str">
        <f t="shared" si="3"/>
        <v>229. 3220 金屬家具製造業</v>
      </c>
    </row>
    <row r="231" spans="1:4">
      <c r="A231" s="14">
        <v>230</v>
      </c>
      <c r="B231" s="15" t="s">
        <v>546</v>
      </c>
      <c r="C231" s="16" t="s">
        <v>547</v>
      </c>
      <c r="D231" s="17" t="str">
        <f t="shared" si="3"/>
        <v>230. 3311 體育用品製造業</v>
      </c>
    </row>
    <row r="232" spans="1:4">
      <c r="A232" s="14">
        <v>231</v>
      </c>
      <c r="B232" s="15" t="s">
        <v>548</v>
      </c>
      <c r="C232" s="16" t="s">
        <v>549</v>
      </c>
      <c r="D232" s="17" t="str">
        <f t="shared" si="3"/>
        <v>231. 3312 玩具製造業</v>
      </c>
    </row>
    <row r="233" spans="1:4">
      <c r="A233" s="14">
        <v>232</v>
      </c>
      <c r="B233" s="15" t="s">
        <v>550</v>
      </c>
      <c r="C233" s="16" t="s">
        <v>551</v>
      </c>
      <c r="D233" s="17" t="str">
        <f t="shared" si="3"/>
        <v>232. 3313 樂器製造業</v>
      </c>
    </row>
    <row r="234" spans="1:4">
      <c r="A234" s="14">
        <v>233</v>
      </c>
      <c r="B234" s="15" t="s">
        <v>552</v>
      </c>
      <c r="C234" s="16" t="s">
        <v>553</v>
      </c>
      <c r="D234" s="17" t="str">
        <f t="shared" si="3"/>
        <v>233. 3314 文具製造業</v>
      </c>
    </row>
    <row r="235" spans="1:4">
      <c r="A235" s="14">
        <v>234</v>
      </c>
      <c r="B235" s="15" t="s">
        <v>554</v>
      </c>
      <c r="C235" s="16" t="s">
        <v>555</v>
      </c>
      <c r="D235" s="17" t="str">
        <f t="shared" si="3"/>
        <v>234. 3321 眼鏡製造業</v>
      </c>
    </row>
    <row r="236" spans="1:4">
      <c r="A236" s="14">
        <v>235</v>
      </c>
      <c r="B236" s="15" t="s">
        <v>556</v>
      </c>
      <c r="C236" s="16" t="s">
        <v>557</v>
      </c>
      <c r="D236" s="17" t="str">
        <f t="shared" si="3"/>
        <v>235. 3329 其他醫療器材及用品製造業</v>
      </c>
    </row>
    <row r="237" spans="1:4">
      <c r="A237" s="14">
        <v>236</v>
      </c>
      <c r="B237" s="15" t="s">
        <v>558</v>
      </c>
      <c r="C237" s="16" t="s">
        <v>559</v>
      </c>
      <c r="D237" s="17" t="str">
        <f t="shared" si="3"/>
        <v>236. 3391 珠寶及金工製品製造業</v>
      </c>
    </row>
    <row r="238" spans="1:4">
      <c r="A238" s="14">
        <v>237</v>
      </c>
      <c r="B238" s="15" t="s">
        <v>560</v>
      </c>
      <c r="C238" s="16" t="s">
        <v>561</v>
      </c>
      <c r="D238" s="17" t="str">
        <f t="shared" si="3"/>
        <v>237. 3392 拉鍊及鈕扣製造業</v>
      </c>
    </row>
    <row r="239" spans="1:4">
      <c r="A239" s="14">
        <v>238</v>
      </c>
      <c r="B239" s="15" t="s">
        <v>562</v>
      </c>
      <c r="C239" s="16" t="s">
        <v>563</v>
      </c>
      <c r="D239" s="17" t="str">
        <f t="shared" si="3"/>
        <v>238. 3399 其他未分類製造業</v>
      </c>
    </row>
    <row r="240" spans="1:4">
      <c r="A240" s="14">
        <v>239</v>
      </c>
      <c r="B240" s="15" t="s">
        <v>564</v>
      </c>
      <c r="C240" s="16" t="s">
        <v>565</v>
      </c>
      <c r="D240" s="17" t="str">
        <f t="shared" si="3"/>
        <v>239. 3400 產業用機械設備維修及安裝業</v>
      </c>
    </row>
    <row r="241" spans="1:4">
      <c r="A241" s="14">
        <v>240</v>
      </c>
      <c r="B241" s="15" t="s">
        <v>566</v>
      </c>
      <c r="C241" s="16" t="s">
        <v>567</v>
      </c>
      <c r="D241" s="17" t="str">
        <f t="shared" si="3"/>
        <v>240. 3510 電力供應業</v>
      </c>
    </row>
    <row r="242" spans="1:4">
      <c r="A242" s="14">
        <v>241</v>
      </c>
      <c r="B242" s="15" t="s">
        <v>568</v>
      </c>
      <c r="C242" s="16" t="s">
        <v>569</v>
      </c>
      <c r="D242" s="17" t="str">
        <f t="shared" si="3"/>
        <v>241. 3520 氣體燃料供應業</v>
      </c>
    </row>
    <row r="243" spans="1:4">
      <c r="A243" s="14">
        <v>242</v>
      </c>
      <c r="B243" s="15" t="s">
        <v>570</v>
      </c>
      <c r="C243" s="16" t="s">
        <v>571</v>
      </c>
      <c r="D243" s="17" t="str">
        <f t="shared" si="3"/>
        <v>242. 3530 蒸汽供應業</v>
      </c>
    </row>
    <row r="244" spans="1:4">
      <c r="A244" s="14">
        <v>243</v>
      </c>
      <c r="B244" s="15" t="s">
        <v>572</v>
      </c>
      <c r="C244" s="16" t="s">
        <v>573</v>
      </c>
      <c r="D244" s="17" t="str">
        <f t="shared" si="3"/>
        <v>243. 3600 用水供應業</v>
      </c>
    </row>
    <row r="245" spans="1:4">
      <c r="A245" s="14">
        <v>244</v>
      </c>
      <c r="B245" s="15" t="s">
        <v>574</v>
      </c>
      <c r="C245" s="16" t="s">
        <v>575</v>
      </c>
      <c r="D245" s="17" t="str">
        <f t="shared" si="3"/>
        <v>244. 3700 廢（污）水處理業</v>
      </c>
    </row>
    <row r="246" spans="1:4">
      <c r="A246" s="14">
        <v>245</v>
      </c>
      <c r="B246" s="15" t="s">
        <v>576</v>
      </c>
      <c r="C246" s="16" t="s">
        <v>577</v>
      </c>
      <c r="D246" s="17" t="str">
        <f t="shared" si="3"/>
        <v>245. 3811 無害廢棄物清除業</v>
      </c>
    </row>
    <row r="247" spans="1:4">
      <c r="A247" s="14">
        <v>246</v>
      </c>
      <c r="B247" s="15" t="s">
        <v>578</v>
      </c>
      <c r="C247" s="16" t="s">
        <v>579</v>
      </c>
      <c r="D247" s="17" t="str">
        <f t="shared" si="3"/>
        <v>246. 3812 有害廢棄物清除業</v>
      </c>
    </row>
    <row r="248" spans="1:4">
      <c r="A248" s="14">
        <v>247</v>
      </c>
      <c r="B248" s="15" t="s">
        <v>580</v>
      </c>
      <c r="C248" s="16" t="s">
        <v>581</v>
      </c>
      <c r="D248" s="17" t="str">
        <f t="shared" si="3"/>
        <v>247. 3821 無害廢棄物處理業</v>
      </c>
    </row>
    <row r="249" spans="1:4">
      <c r="A249" s="14">
        <v>248</v>
      </c>
      <c r="B249" s="15" t="s">
        <v>582</v>
      </c>
      <c r="C249" s="16" t="s">
        <v>583</v>
      </c>
      <c r="D249" s="17" t="str">
        <f t="shared" si="3"/>
        <v>248. 3822 有害廢棄物處理業</v>
      </c>
    </row>
    <row r="250" spans="1:4">
      <c r="A250" s="14">
        <v>249</v>
      </c>
      <c r="B250" s="15" t="s">
        <v>584</v>
      </c>
      <c r="C250" s="16" t="s">
        <v>585</v>
      </c>
      <c r="D250" s="17" t="str">
        <f t="shared" si="3"/>
        <v>249. 3830 資源回收業</v>
      </c>
    </row>
    <row r="251" spans="1:4">
      <c r="A251" s="14">
        <v>250</v>
      </c>
      <c r="B251" s="15" t="s">
        <v>586</v>
      </c>
      <c r="C251" s="16" t="s">
        <v>587</v>
      </c>
      <c r="D251" s="17" t="str">
        <f t="shared" si="3"/>
        <v>250. 3900 污染整治業</v>
      </c>
    </row>
    <row r="252" spans="1:4">
      <c r="A252" s="14">
        <v>251</v>
      </c>
      <c r="B252" s="15" t="s">
        <v>588</v>
      </c>
      <c r="C252" s="16" t="s">
        <v>589</v>
      </c>
      <c r="D252" s="17" t="str">
        <f t="shared" si="3"/>
        <v>251. 4100 建築工程業</v>
      </c>
    </row>
    <row r="253" spans="1:4">
      <c r="A253" s="14">
        <v>252</v>
      </c>
      <c r="B253" s="15" t="s">
        <v>590</v>
      </c>
      <c r="C253" s="16" t="s">
        <v>591</v>
      </c>
      <c r="D253" s="17" t="str">
        <f t="shared" si="3"/>
        <v>252. 4210 道路工程業</v>
      </c>
    </row>
    <row r="254" spans="1:4">
      <c r="A254" s="14">
        <v>253</v>
      </c>
      <c r="B254" s="15" t="s">
        <v>592</v>
      </c>
      <c r="C254" s="16" t="s">
        <v>593</v>
      </c>
      <c r="D254" s="17" t="str">
        <f t="shared" si="3"/>
        <v>253. 4220 公用事業設施工程業</v>
      </c>
    </row>
    <row r="255" spans="1:4">
      <c r="A255" s="14">
        <v>254</v>
      </c>
      <c r="B255" s="15" t="s">
        <v>594</v>
      </c>
      <c r="C255" s="16" t="s">
        <v>595</v>
      </c>
      <c r="D255" s="17" t="str">
        <f t="shared" si="3"/>
        <v>254. 4290 其他土木工程業</v>
      </c>
    </row>
    <row r="256" spans="1:4">
      <c r="A256" s="14">
        <v>255</v>
      </c>
      <c r="B256" s="15" t="s">
        <v>596</v>
      </c>
      <c r="C256" s="16" t="s">
        <v>597</v>
      </c>
      <c r="D256" s="17" t="str">
        <f t="shared" si="3"/>
        <v>255. 4310 整地、基礎及結構工程業</v>
      </c>
    </row>
    <row r="257" spans="1:4">
      <c r="A257" s="14">
        <v>256</v>
      </c>
      <c r="B257" s="15" t="s">
        <v>598</v>
      </c>
      <c r="C257" s="16" t="s">
        <v>599</v>
      </c>
      <c r="D257" s="17" t="str">
        <f t="shared" ref="D257:D320" si="4">A257&amp;". "&amp;B257&amp;" "&amp;C257</f>
        <v>256. 4320 庭園景觀工程業</v>
      </c>
    </row>
    <row r="258" spans="1:4">
      <c r="A258" s="14">
        <v>257</v>
      </c>
      <c r="B258" s="15" t="s">
        <v>600</v>
      </c>
      <c r="C258" s="16" t="s">
        <v>601</v>
      </c>
      <c r="D258" s="17" t="str">
        <f t="shared" si="4"/>
        <v>257. 4331 機電、電信及電路設備安裝業</v>
      </c>
    </row>
    <row r="259" spans="1:4">
      <c r="A259" s="14">
        <v>258</v>
      </c>
      <c r="B259" s="15" t="s">
        <v>602</v>
      </c>
      <c r="C259" s="16" t="s">
        <v>603</v>
      </c>
      <c r="D259" s="17" t="str">
        <f t="shared" si="4"/>
        <v>258. 4332 冷凍、空調及管道工程業</v>
      </c>
    </row>
    <row r="260" spans="1:4">
      <c r="A260" s="14">
        <v>259</v>
      </c>
      <c r="B260" s="15" t="s">
        <v>604</v>
      </c>
      <c r="C260" s="16" t="s">
        <v>605</v>
      </c>
      <c r="D260" s="17" t="str">
        <f t="shared" si="4"/>
        <v>259. 4339 其他建築設備安裝業</v>
      </c>
    </row>
    <row r="261" spans="1:4">
      <c r="A261" s="14">
        <v>260</v>
      </c>
      <c r="B261" s="15" t="s">
        <v>606</v>
      </c>
      <c r="C261" s="16" t="s">
        <v>607</v>
      </c>
      <c r="D261" s="17" t="str">
        <f t="shared" si="4"/>
        <v>260. 4340 最後修整工程業</v>
      </c>
    </row>
    <row r="262" spans="1:4">
      <c r="A262" s="14">
        <v>261</v>
      </c>
      <c r="B262" s="15" t="s">
        <v>608</v>
      </c>
      <c r="C262" s="16" t="s">
        <v>609</v>
      </c>
      <c r="D262" s="17" t="str">
        <f t="shared" si="4"/>
        <v>261. 4390 其他專門營造業</v>
      </c>
    </row>
    <row r="263" spans="1:4">
      <c r="A263" s="14">
        <v>262</v>
      </c>
      <c r="B263" s="15" t="s">
        <v>610</v>
      </c>
      <c r="C263" s="16" t="s">
        <v>611</v>
      </c>
      <c r="D263" s="17" t="str">
        <f t="shared" si="4"/>
        <v>262. 4510 商品經紀業</v>
      </c>
    </row>
    <row r="264" spans="1:4">
      <c r="A264" s="14">
        <v>263</v>
      </c>
      <c r="B264" s="15" t="s">
        <v>612</v>
      </c>
      <c r="C264" s="16" t="s">
        <v>613</v>
      </c>
      <c r="D264" s="17" t="str">
        <f t="shared" si="4"/>
        <v>263. 4520 綜合商品批發業</v>
      </c>
    </row>
    <row r="265" spans="1:4">
      <c r="A265" s="14">
        <v>264</v>
      </c>
      <c r="B265" s="15" t="s">
        <v>614</v>
      </c>
      <c r="C265" s="16" t="s">
        <v>615</v>
      </c>
      <c r="D265" s="17" t="str">
        <f t="shared" si="4"/>
        <v>264. 4531 穀類及豆類批發業</v>
      </c>
    </row>
    <row r="266" spans="1:4">
      <c r="A266" s="14">
        <v>265</v>
      </c>
      <c r="B266" s="15" t="s">
        <v>616</v>
      </c>
      <c r="C266" s="16" t="s">
        <v>617</v>
      </c>
      <c r="D266" s="17" t="str">
        <f t="shared" si="4"/>
        <v>265. 4532 花卉批發業</v>
      </c>
    </row>
    <row r="267" spans="1:4">
      <c r="A267" s="14">
        <v>266</v>
      </c>
      <c r="B267" s="15" t="s">
        <v>618</v>
      </c>
      <c r="C267" s="16" t="s">
        <v>619</v>
      </c>
      <c r="D267" s="17" t="str">
        <f t="shared" si="4"/>
        <v>266. 4533 活動物批發業</v>
      </c>
    </row>
    <row r="268" spans="1:4">
      <c r="A268" s="14">
        <v>267</v>
      </c>
      <c r="B268" s="15" t="s">
        <v>620</v>
      </c>
      <c r="C268" s="16" t="s">
        <v>621</v>
      </c>
      <c r="D268" s="17" t="str">
        <f t="shared" si="4"/>
        <v>267. 4539 其他農產原料批發業</v>
      </c>
    </row>
    <row r="269" spans="1:4">
      <c r="A269" s="14">
        <v>268</v>
      </c>
      <c r="B269" s="15" t="s">
        <v>622</v>
      </c>
      <c r="C269" s="16" t="s">
        <v>623</v>
      </c>
      <c r="D269" s="17" t="str">
        <f t="shared" si="4"/>
        <v>268. 4541 蔬果批發業</v>
      </c>
    </row>
    <row r="270" spans="1:4">
      <c r="A270" s="14">
        <v>269</v>
      </c>
      <c r="B270" s="15" t="s">
        <v>624</v>
      </c>
      <c r="C270" s="16" t="s">
        <v>625</v>
      </c>
      <c r="D270" s="17" t="str">
        <f t="shared" si="4"/>
        <v>269. 4542 肉品批發業</v>
      </c>
    </row>
    <row r="271" spans="1:4">
      <c r="A271" s="14">
        <v>270</v>
      </c>
      <c r="B271" s="15" t="s">
        <v>626</v>
      </c>
      <c r="C271" s="16" t="s">
        <v>627</v>
      </c>
      <c r="D271" s="17" t="str">
        <f t="shared" si="4"/>
        <v>270. 4543 水產品批發業</v>
      </c>
    </row>
    <row r="272" spans="1:4">
      <c r="A272" s="14">
        <v>271</v>
      </c>
      <c r="B272" s="15" t="s">
        <v>628</v>
      </c>
      <c r="C272" s="16" t="s">
        <v>629</v>
      </c>
      <c r="D272" s="17" t="str">
        <f t="shared" si="4"/>
        <v>271. 4544 冷凍調理食品批發業</v>
      </c>
    </row>
    <row r="273" spans="1:4">
      <c r="A273" s="14">
        <v>272</v>
      </c>
      <c r="B273" s="15" t="s">
        <v>630</v>
      </c>
      <c r="C273" s="16" t="s">
        <v>631</v>
      </c>
      <c r="D273" s="17" t="str">
        <f t="shared" si="4"/>
        <v>272. 4545 乳製品、蛋及食用油脂批發業</v>
      </c>
    </row>
    <row r="274" spans="1:4">
      <c r="A274" s="14">
        <v>273</v>
      </c>
      <c r="B274" s="15" t="s">
        <v>632</v>
      </c>
      <c r="C274" s="16" t="s">
        <v>633</v>
      </c>
      <c r="D274" s="17" t="str">
        <f t="shared" si="4"/>
        <v>273. 4546 菸酒批發業</v>
      </c>
    </row>
    <row r="275" spans="1:4">
      <c r="A275" s="14">
        <v>274</v>
      </c>
      <c r="B275" s="15" t="s">
        <v>634</v>
      </c>
      <c r="C275" s="16" t="s">
        <v>635</v>
      </c>
      <c r="D275" s="17" t="str">
        <f t="shared" si="4"/>
        <v>274. 4547 非酒精飲料批發業</v>
      </c>
    </row>
    <row r="276" spans="1:4">
      <c r="A276" s="14">
        <v>275</v>
      </c>
      <c r="B276" s="15" t="s">
        <v>636</v>
      </c>
      <c r="C276" s="16" t="s">
        <v>637</v>
      </c>
      <c r="D276" s="17" t="str">
        <f t="shared" si="4"/>
        <v>275. 4548 咖啡、茶葉及香料批發業</v>
      </c>
    </row>
    <row r="277" spans="1:4">
      <c r="A277" s="14">
        <v>276</v>
      </c>
      <c r="B277" s="15" t="s">
        <v>638</v>
      </c>
      <c r="C277" s="16" t="s">
        <v>639</v>
      </c>
      <c r="D277" s="17" t="str">
        <f t="shared" si="4"/>
        <v>276. 4549 其他食品批發業</v>
      </c>
    </row>
    <row r="278" spans="1:4">
      <c r="A278" s="14">
        <v>277</v>
      </c>
      <c r="B278" s="15" t="s">
        <v>640</v>
      </c>
      <c r="C278" s="16" t="s">
        <v>641</v>
      </c>
      <c r="D278" s="17" t="str">
        <f t="shared" si="4"/>
        <v>277. 4551 布疋批發業</v>
      </c>
    </row>
    <row r="279" spans="1:4">
      <c r="A279" s="14">
        <v>278</v>
      </c>
      <c r="B279" s="15" t="s">
        <v>642</v>
      </c>
      <c r="C279" s="16" t="s">
        <v>643</v>
      </c>
      <c r="D279" s="17" t="str">
        <f t="shared" si="4"/>
        <v>278. 4552 服裝及其配件批發業</v>
      </c>
    </row>
    <row r="280" spans="1:4">
      <c r="A280" s="14">
        <v>279</v>
      </c>
      <c r="B280" s="15" t="s">
        <v>644</v>
      </c>
      <c r="C280" s="16" t="s">
        <v>645</v>
      </c>
      <c r="D280" s="17" t="str">
        <f t="shared" si="4"/>
        <v>279. 4553 鞋類批發業</v>
      </c>
    </row>
    <row r="281" spans="1:4">
      <c r="A281" s="14">
        <v>280</v>
      </c>
      <c r="B281" s="15" t="s">
        <v>646</v>
      </c>
      <c r="C281" s="16" t="s">
        <v>647</v>
      </c>
      <c r="D281" s="17" t="str">
        <f t="shared" si="4"/>
        <v>280. 4559 其他服飾品批發業</v>
      </c>
    </row>
    <row r="282" spans="1:4">
      <c r="A282" s="14">
        <v>281</v>
      </c>
      <c r="B282" s="15" t="s">
        <v>648</v>
      </c>
      <c r="C282" s="16" t="s">
        <v>649</v>
      </c>
      <c r="D282" s="17" t="str">
        <f t="shared" si="4"/>
        <v>281. 4561 家庭電器批發業</v>
      </c>
    </row>
    <row r="283" spans="1:4">
      <c r="A283" s="14">
        <v>282</v>
      </c>
      <c r="B283" s="15" t="s">
        <v>650</v>
      </c>
      <c r="C283" s="16" t="s">
        <v>651</v>
      </c>
      <c r="D283" s="17" t="str">
        <f t="shared" si="4"/>
        <v>282. 4562 家具批發業</v>
      </c>
    </row>
    <row r="284" spans="1:4">
      <c r="A284" s="14">
        <v>283</v>
      </c>
      <c r="B284" s="15" t="s">
        <v>652</v>
      </c>
      <c r="C284" s="16" t="s">
        <v>653</v>
      </c>
      <c r="D284" s="17" t="str">
        <f t="shared" si="4"/>
        <v>283. 4563 家飾品批發業</v>
      </c>
    </row>
    <row r="285" spans="1:4">
      <c r="A285" s="14">
        <v>284</v>
      </c>
      <c r="B285" s="15" t="s">
        <v>654</v>
      </c>
      <c r="C285" s="16" t="s">
        <v>655</v>
      </c>
      <c r="D285" s="17" t="str">
        <f t="shared" si="4"/>
        <v>284. 4564 家用攝影器材及光學產品批發業</v>
      </c>
    </row>
    <row r="286" spans="1:4">
      <c r="A286" s="14">
        <v>285</v>
      </c>
      <c r="B286" s="15" t="s">
        <v>656</v>
      </c>
      <c r="C286" s="16" t="s">
        <v>657</v>
      </c>
      <c r="D286" s="17" t="str">
        <f t="shared" si="4"/>
        <v>285. 4565 鐘錶及眼鏡批發業</v>
      </c>
    </row>
    <row r="287" spans="1:4">
      <c r="A287" s="14">
        <v>286</v>
      </c>
      <c r="B287" s="15" t="s">
        <v>658</v>
      </c>
      <c r="C287" s="16" t="s">
        <v>659</v>
      </c>
      <c r="D287" s="17" t="str">
        <f t="shared" si="4"/>
        <v>286. 4566 珠寶及貴金屬製品批發業</v>
      </c>
    </row>
    <row r="288" spans="1:4">
      <c r="A288" s="14">
        <v>287</v>
      </c>
      <c r="B288" s="15" t="s">
        <v>660</v>
      </c>
      <c r="C288" s="16" t="s">
        <v>661</v>
      </c>
      <c r="D288" s="17" t="str">
        <f t="shared" si="4"/>
        <v>287. 4567 清潔用品批發業</v>
      </c>
    </row>
    <row r="289" spans="1:4">
      <c r="A289" s="14">
        <v>288</v>
      </c>
      <c r="B289" s="15" t="s">
        <v>662</v>
      </c>
      <c r="C289" s="16" t="s">
        <v>663</v>
      </c>
      <c r="D289" s="17" t="str">
        <f t="shared" si="4"/>
        <v>288. 4569 其他家庭器具及用品批發業</v>
      </c>
    </row>
    <row r="290" spans="1:4">
      <c r="A290" s="14">
        <v>289</v>
      </c>
      <c r="B290" s="15" t="s">
        <v>664</v>
      </c>
      <c r="C290" s="16" t="s">
        <v>665</v>
      </c>
      <c r="D290" s="17" t="str">
        <f t="shared" si="4"/>
        <v>289. 4571 藥品及醫療用品批發業</v>
      </c>
    </row>
    <row r="291" spans="1:4">
      <c r="A291" s="14">
        <v>290</v>
      </c>
      <c r="B291" s="15" t="s">
        <v>666</v>
      </c>
      <c r="C291" s="16" t="s">
        <v>667</v>
      </c>
      <c r="D291" s="17" t="str">
        <f t="shared" si="4"/>
        <v>290. 4572 化粧品批發業</v>
      </c>
    </row>
    <row r="292" spans="1:4">
      <c r="A292" s="14">
        <v>291</v>
      </c>
      <c r="B292" s="15" t="s">
        <v>668</v>
      </c>
      <c r="C292" s="16" t="s">
        <v>669</v>
      </c>
      <c r="D292" s="17" t="str">
        <f t="shared" si="4"/>
        <v>291. 4581 書籍、文具批發業</v>
      </c>
    </row>
    <row r="293" spans="1:4">
      <c r="A293" s="14">
        <v>292</v>
      </c>
      <c r="B293" s="15" t="s">
        <v>670</v>
      </c>
      <c r="C293" s="16" t="s">
        <v>671</v>
      </c>
      <c r="D293" s="17" t="str">
        <f t="shared" si="4"/>
        <v>292. 4582 運動用品、器材批發業</v>
      </c>
    </row>
    <row r="294" spans="1:4">
      <c r="A294" s="14">
        <v>293</v>
      </c>
      <c r="B294" s="15" t="s">
        <v>672</v>
      </c>
      <c r="C294" s="16" t="s">
        <v>673</v>
      </c>
      <c r="D294" s="17" t="str">
        <f t="shared" si="4"/>
        <v>293. 4583 玩具、娛樂用品批發業</v>
      </c>
    </row>
    <row r="295" spans="1:4">
      <c r="A295" s="14">
        <v>294</v>
      </c>
      <c r="B295" s="15" t="s">
        <v>674</v>
      </c>
      <c r="C295" s="16" t="s">
        <v>675</v>
      </c>
      <c r="D295" s="17" t="str">
        <f t="shared" si="4"/>
        <v>294. 4611 木製建材批發業</v>
      </c>
    </row>
    <row r="296" spans="1:4">
      <c r="A296" s="14">
        <v>295</v>
      </c>
      <c r="B296" s="15" t="s">
        <v>676</v>
      </c>
      <c r="C296" s="16" t="s">
        <v>677</v>
      </c>
      <c r="D296" s="17" t="str">
        <f t="shared" si="4"/>
        <v>295. 4612 磚瓦、砂石、水泥及其製品批發業</v>
      </c>
    </row>
    <row r="297" spans="1:4">
      <c r="A297" s="14">
        <v>296</v>
      </c>
      <c r="B297" s="15" t="s">
        <v>678</v>
      </c>
      <c r="C297" s="16" t="s">
        <v>679</v>
      </c>
      <c r="D297" s="17" t="str">
        <f t="shared" si="4"/>
        <v>296. 4613 磁磚、貼面石材、衛浴設備批發業</v>
      </c>
    </row>
    <row r="298" spans="1:4">
      <c r="A298" s="14">
        <v>297</v>
      </c>
      <c r="B298" s="15" t="s">
        <v>680</v>
      </c>
      <c r="C298" s="16" t="s">
        <v>681</v>
      </c>
      <c r="D298" s="17" t="str">
        <f t="shared" si="4"/>
        <v>297. 4614 漆料、塗料批發業</v>
      </c>
    </row>
    <row r="299" spans="1:4">
      <c r="A299" s="14">
        <v>298</v>
      </c>
      <c r="B299" s="15" t="s">
        <v>682</v>
      </c>
      <c r="C299" s="16" t="s">
        <v>683</v>
      </c>
      <c r="D299" s="17" t="str">
        <f t="shared" si="4"/>
        <v>298. 4615 金屬建材批發業</v>
      </c>
    </row>
    <row r="300" spans="1:4">
      <c r="A300" s="14">
        <v>299</v>
      </c>
      <c r="B300" s="15" t="s">
        <v>684</v>
      </c>
      <c r="C300" s="16" t="s">
        <v>685</v>
      </c>
      <c r="D300" s="17" t="str">
        <f t="shared" si="4"/>
        <v>299. 4619 其他建材批發業</v>
      </c>
    </row>
    <row r="301" spans="1:4">
      <c r="A301" s="14">
        <v>300</v>
      </c>
      <c r="B301" s="15" t="s">
        <v>686</v>
      </c>
      <c r="C301" s="16" t="s">
        <v>687</v>
      </c>
      <c r="D301" s="17" t="str">
        <f t="shared" si="4"/>
        <v>300. 4621 化學原料批發業</v>
      </c>
    </row>
    <row r="302" spans="1:4">
      <c r="A302" s="14">
        <v>301</v>
      </c>
      <c r="B302" s="15" t="s">
        <v>688</v>
      </c>
      <c r="C302" s="16" t="s">
        <v>689</v>
      </c>
      <c r="D302" s="17" t="str">
        <f t="shared" si="4"/>
        <v>301. 4622 化學製品批發業</v>
      </c>
    </row>
    <row r="303" spans="1:4">
      <c r="A303" s="14">
        <v>302</v>
      </c>
      <c r="B303" s="15" t="s">
        <v>690</v>
      </c>
      <c r="C303" s="16" t="s">
        <v>691</v>
      </c>
      <c r="D303" s="17" t="str">
        <f t="shared" si="4"/>
        <v>302. 4631 石油製品燃料批發業</v>
      </c>
    </row>
    <row r="304" spans="1:4">
      <c r="A304" s="14">
        <v>303</v>
      </c>
      <c r="B304" s="15" t="s">
        <v>692</v>
      </c>
      <c r="C304" s="16" t="s">
        <v>693</v>
      </c>
      <c r="D304" s="17" t="str">
        <f t="shared" si="4"/>
        <v>303. 4639 其他燃料批發業</v>
      </c>
    </row>
    <row r="305" spans="1:4">
      <c r="A305" s="14">
        <v>304</v>
      </c>
      <c r="B305" s="15" t="s">
        <v>694</v>
      </c>
      <c r="C305" s="16" t="s">
        <v>695</v>
      </c>
      <c r="D305" s="17" t="str">
        <f t="shared" si="4"/>
        <v>304. 4641 電腦及其週邊設備、軟體批發業</v>
      </c>
    </row>
    <row r="306" spans="1:4">
      <c r="A306" s="14">
        <v>305</v>
      </c>
      <c r="B306" s="15" t="s">
        <v>696</v>
      </c>
      <c r="C306" s="16" t="s">
        <v>697</v>
      </c>
      <c r="D306" s="17" t="str">
        <f t="shared" si="4"/>
        <v>305. 4642 電子設備及其零組件批發業</v>
      </c>
    </row>
    <row r="307" spans="1:4">
      <c r="A307" s="14">
        <v>306</v>
      </c>
      <c r="B307" s="15" t="s">
        <v>698</v>
      </c>
      <c r="C307" s="16" t="s">
        <v>699</v>
      </c>
      <c r="D307" s="17" t="str">
        <f t="shared" si="4"/>
        <v>306. 4643 農用及工業用機械設備批發業</v>
      </c>
    </row>
    <row r="308" spans="1:4">
      <c r="A308" s="14">
        <v>307</v>
      </c>
      <c r="B308" s="15" t="s">
        <v>700</v>
      </c>
      <c r="C308" s="16" t="s">
        <v>701</v>
      </c>
      <c r="D308" s="17" t="str">
        <f t="shared" si="4"/>
        <v>307. 4644 辦公用機械器具批發業</v>
      </c>
    </row>
    <row r="309" spans="1:4">
      <c r="A309" s="14">
        <v>308</v>
      </c>
      <c r="B309" s="15" t="s">
        <v>702</v>
      </c>
      <c r="C309" s="16" t="s">
        <v>703</v>
      </c>
      <c r="D309" s="17" t="str">
        <f t="shared" si="4"/>
        <v>308. 4649 其他機械器具批發業</v>
      </c>
    </row>
    <row r="310" spans="1:4">
      <c r="A310" s="14">
        <v>309</v>
      </c>
      <c r="B310" s="15" t="s">
        <v>704</v>
      </c>
      <c r="C310" s="16" t="s">
        <v>705</v>
      </c>
      <c r="D310" s="17" t="str">
        <f t="shared" si="4"/>
        <v>309. 4651 汽車批發業</v>
      </c>
    </row>
    <row r="311" spans="1:4">
      <c r="A311" s="14">
        <v>310</v>
      </c>
      <c r="B311" s="15" t="s">
        <v>706</v>
      </c>
      <c r="C311" s="16" t="s">
        <v>707</v>
      </c>
      <c r="D311" s="17" t="str">
        <f t="shared" si="4"/>
        <v>310. 4652 機車批發業</v>
      </c>
    </row>
    <row r="312" spans="1:4">
      <c r="A312" s="14">
        <v>311</v>
      </c>
      <c r="B312" s="15" t="s">
        <v>708</v>
      </c>
      <c r="C312" s="16" t="s">
        <v>709</v>
      </c>
      <c r="D312" s="17" t="str">
        <f t="shared" si="4"/>
        <v>311. 4653 汽機車零配件、用品批發業</v>
      </c>
    </row>
    <row r="313" spans="1:4">
      <c r="A313" s="14">
        <v>312</v>
      </c>
      <c r="B313" s="15" t="s">
        <v>710</v>
      </c>
      <c r="C313" s="16" t="s">
        <v>711</v>
      </c>
      <c r="D313" s="17" t="str">
        <f t="shared" si="4"/>
        <v>312. 4691 回收物料批發業</v>
      </c>
    </row>
    <row r="314" spans="1:4">
      <c r="A314" s="14">
        <v>313</v>
      </c>
      <c r="B314" s="15" t="s">
        <v>712</v>
      </c>
      <c r="C314" s="16" t="s">
        <v>713</v>
      </c>
      <c r="D314" s="17" t="str">
        <f t="shared" si="4"/>
        <v>313. 4699 未分類其他專賣批發業</v>
      </c>
    </row>
    <row r="315" spans="1:4">
      <c r="A315" s="14">
        <v>314</v>
      </c>
      <c r="B315" s="15" t="s">
        <v>714</v>
      </c>
      <c r="C315" s="16" t="s">
        <v>715</v>
      </c>
      <c r="D315" s="17" t="str">
        <f t="shared" si="4"/>
        <v>314. 4711 食品飲料為主之綜合商品零售業</v>
      </c>
    </row>
    <row r="316" spans="1:4">
      <c r="A316" s="14">
        <v>315</v>
      </c>
      <c r="B316" s="15" t="s">
        <v>716</v>
      </c>
      <c r="C316" s="16" t="s">
        <v>717</v>
      </c>
      <c r="D316" s="17" t="str">
        <f t="shared" si="4"/>
        <v>315. 4719 其他綜合商品零售業</v>
      </c>
    </row>
    <row r="317" spans="1:4">
      <c r="A317" s="14">
        <v>316</v>
      </c>
      <c r="B317" s="15" t="s">
        <v>718</v>
      </c>
      <c r="C317" s="16" t="s">
        <v>719</v>
      </c>
      <c r="D317" s="17" t="str">
        <f t="shared" si="4"/>
        <v>316. 4721 蔬果零售業</v>
      </c>
    </row>
    <row r="318" spans="1:4">
      <c r="A318" s="14">
        <v>317</v>
      </c>
      <c r="B318" s="15" t="s">
        <v>720</v>
      </c>
      <c r="C318" s="16" t="s">
        <v>721</v>
      </c>
      <c r="D318" s="17" t="str">
        <f t="shared" si="4"/>
        <v>317. 4722 肉品零售業</v>
      </c>
    </row>
    <row r="319" spans="1:4">
      <c r="A319" s="14">
        <v>318</v>
      </c>
      <c r="B319" s="15" t="s">
        <v>722</v>
      </c>
      <c r="C319" s="16" t="s">
        <v>723</v>
      </c>
      <c r="D319" s="17" t="str">
        <f t="shared" si="4"/>
        <v>318. 4723 水產品零售業</v>
      </c>
    </row>
    <row r="320" spans="1:4">
      <c r="A320" s="14">
        <v>319</v>
      </c>
      <c r="B320" s="15" t="s">
        <v>724</v>
      </c>
      <c r="C320" s="16" t="s">
        <v>725</v>
      </c>
      <c r="D320" s="17" t="str">
        <f t="shared" si="4"/>
        <v>319. 4729 其他食品及飲料、菸草製品零售業</v>
      </c>
    </row>
    <row r="321" spans="1:4">
      <c r="A321" s="14">
        <v>320</v>
      </c>
      <c r="B321" s="15" t="s">
        <v>726</v>
      </c>
      <c r="C321" s="16" t="s">
        <v>727</v>
      </c>
      <c r="D321" s="17" t="str">
        <f t="shared" ref="D321:D384" si="5">A321&amp;". "&amp;B321&amp;" "&amp;C321</f>
        <v>320. 4731 布疋零售業</v>
      </c>
    </row>
    <row r="322" spans="1:4">
      <c r="A322" s="14">
        <v>321</v>
      </c>
      <c r="B322" s="15" t="s">
        <v>728</v>
      </c>
      <c r="C322" s="16" t="s">
        <v>729</v>
      </c>
      <c r="D322" s="17" t="str">
        <f t="shared" si="5"/>
        <v>321. 4732 服裝及其配件零售業</v>
      </c>
    </row>
    <row r="323" spans="1:4">
      <c r="A323" s="14">
        <v>322</v>
      </c>
      <c r="B323" s="15" t="s">
        <v>730</v>
      </c>
      <c r="C323" s="16" t="s">
        <v>731</v>
      </c>
      <c r="D323" s="17" t="str">
        <f t="shared" si="5"/>
        <v>322. 4733 鞋類零售業</v>
      </c>
    </row>
    <row r="324" spans="1:4">
      <c r="A324" s="14">
        <v>323</v>
      </c>
      <c r="B324" s="15" t="s">
        <v>732</v>
      </c>
      <c r="C324" s="16" t="s">
        <v>733</v>
      </c>
      <c r="D324" s="17" t="str">
        <f t="shared" si="5"/>
        <v>323. 4739 其他服飾品零售業</v>
      </c>
    </row>
    <row r="325" spans="1:4">
      <c r="A325" s="14">
        <v>324</v>
      </c>
      <c r="B325" s="15" t="s">
        <v>734</v>
      </c>
      <c r="C325" s="16" t="s">
        <v>735</v>
      </c>
      <c r="D325" s="17" t="str">
        <f t="shared" si="5"/>
        <v>324. 4741 家庭電器零售業</v>
      </c>
    </row>
    <row r="326" spans="1:4">
      <c r="A326" s="14">
        <v>325</v>
      </c>
      <c r="B326" s="15" t="s">
        <v>736</v>
      </c>
      <c r="C326" s="16" t="s">
        <v>737</v>
      </c>
      <c r="D326" s="17" t="str">
        <f t="shared" si="5"/>
        <v>325. 4742 家具零售業</v>
      </c>
    </row>
    <row r="327" spans="1:4">
      <c r="A327" s="14">
        <v>326</v>
      </c>
      <c r="B327" s="15" t="s">
        <v>738</v>
      </c>
      <c r="C327" s="16" t="s">
        <v>739</v>
      </c>
      <c r="D327" s="17" t="str">
        <f t="shared" si="5"/>
        <v>326. 4743 家飾品零售業</v>
      </c>
    </row>
    <row r="328" spans="1:4">
      <c r="A328" s="14">
        <v>327</v>
      </c>
      <c r="B328" s="15" t="s">
        <v>740</v>
      </c>
      <c r="C328" s="16" t="s">
        <v>741</v>
      </c>
      <c r="D328" s="17" t="str">
        <f t="shared" si="5"/>
        <v>327. 4744 鐘錶及眼鏡零售業</v>
      </c>
    </row>
    <row r="329" spans="1:4">
      <c r="A329" s="14">
        <v>328</v>
      </c>
      <c r="B329" s="15" t="s">
        <v>742</v>
      </c>
      <c r="C329" s="16" t="s">
        <v>743</v>
      </c>
      <c r="D329" s="17" t="str">
        <f t="shared" si="5"/>
        <v>328. 4745 珠寶及貴金屬製品零售業</v>
      </c>
    </row>
    <row r="330" spans="1:4">
      <c r="A330" s="14">
        <v>329</v>
      </c>
      <c r="B330" s="15" t="s">
        <v>744</v>
      </c>
      <c r="C330" s="16" t="s">
        <v>745</v>
      </c>
      <c r="D330" s="17" t="str">
        <f t="shared" si="5"/>
        <v>329. 4749 其他家庭器具及用品零售業</v>
      </c>
    </row>
    <row r="331" spans="1:4">
      <c r="A331" s="14">
        <v>330</v>
      </c>
      <c r="B331" s="15" t="s">
        <v>746</v>
      </c>
      <c r="C331" s="16" t="s">
        <v>747</v>
      </c>
      <c r="D331" s="17" t="str">
        <f t="shared" si="5"/>
        <v>330. 4751 藥品及醫療用品零售業</v>
      </c>
    </row>
    <row r="332" spans="1:4">
      <c r="A332" s="14">
        <v>331</v>
      </c>
      <c r="B332" s="15" t="s">
        <v>748</v>
      </c>
      <c r="C332" s="16" t="s">
        <v>749</v>
      </c>
      <c r="D332" s="17" t="str">
        <f t="shared" si="5"/>
        <v>331. 4752 化粧品零售業</v>
      </c>
    </row>
    <row r="333" spans="1:4">
      <c r="A333" s="14">
        <v>332</v>
      </c>
      <c r="B333" s="15" t="s">
        <v>750</v>
      </c>
      <c r="C333" s="16" t="s">
        <v>751</v>
      </c>
      <c r="D333" s="17" t="str">
        <f t="shared" si="5"/>
        <v>332. 4761 書籍、文具零售業</v>
      </c>
    </row>
    <row r="334" spans="1:4">
      <c r="A334" s="14">
        <v>333</v>
      </c>
      <c r="B334" s="15" t="s">
        <v>752</v>
      </c>
      <c r="C334" s="16" t="s">
        <v>753</v>
      </c>
      <c r="D334" s="17" t="str">
        <f t="shared" si="5"/>
        <v>333. 4762 運動用品、器材零售業</v>
      </c>
    </row>
    <row r="335" spans="1:4">
      <c r="A335" s="14">
        <v>334</v>
      </c>
      <c r="B335" s="15" t="s">
        <v>754</v>
      </c>
      <c r="C335" s="16" t="s">
        <v>755</v>
      </c>
      <c r="D335" s="17" t="str">
        <f t="shared" si="5"/>
        <v>334. 4763 玩具、娛樂用品零售業</v>
      </c>
    </row>
    <row r="336" spans="1:4">
      <c r="A336" s="14">
        <v>335</v>
      </c>
      <c r="B336" s="15" t="s">
        <v>756</v>
      </c>
      <c r="C336" s="16" t="s">
        <v>757</v>
      </c>
      <c r="D336" s="17" t="str">
        <f t="shared" si="5"/>
        <v>335. 4764 音樂帶及影片零售業</v>
      </c>
    </row>
    <row r="337" spans="1:4">
      <c r="A337" s="14">
        <v>336</v>
      </c>
      <c r="B337" s="15" t="s">
        <v>758</v>
      </c>
      <c r="C337" s="16" t="s">
        <v>759</v>
      </c>
      <c r="D337" s="17" t="str">
        <f t="shared" si="5"/>
        <v>336. 4810 建材零售業</v>
      </c>
    </row>
    <row r="338" spans="1:4">
      <c r="A338" s="14">
        <v>337</v>
      </c>
      <c r="B338" s="15" t="s">
        <v>760</v>
      </c>
      <c r="C338" s="16" t="s">
        <v>761</v>
      </c>
      <c r="D338" s="17" t="str">
        <f t="shared" si="5"/>
        <v>337. 4821 加油站業</v>
      </c>
    </row>
    <row r="339" spans="1:4">
      <c r="A339" s="14">
        <v>338</v>
      </c>
      <c r="B339" s="15" t="s">
        <v>762</v>
      </c>
      <c r="C339" s="16" t="s">
        <v>763</v>
      </c>
      <c r="D339" s="17" t="str">
        <f t="shared" si="5"/>
        <v>338. 4829 其他燃料零售業</v>
      </c>
    </row>
    <row r="340" spans="1:4">
      <c r="A340" s="14">
        <v>339</v>
      </c>
      <c r="B340" s="15" t="s">
        <v>764</v>
      </c>
      <c r="C340" s="16" t="s">
        <v>765</v>
      </c>
      <c r="D340" s="17" t="str">
        <f t="shared" si="5"/>
        <v>339. 4831 電腦及其週邊設備、軟體零售業</v>
      </c>
    </row>
    <row r="341" spans="1:4">
      <c r="A341" s="14">
        <v>340</v>
      </c>
      <c r="B341" s="15" t="s">
        <v>766</v>
      </c>
      <c r="C341" s="16" t="s">
        <v>767</v>
      </c>
      <c r="D341" s="17" t="str">
        <f t="shared" si="5"/>
        <v>340. 4832 通訊設備零售業</v>
      </c>
    </row>
    <row r="342" spans="1:4">
      <c r="A342" s="14">
        <v>341</v>
      </c>
      <c r="B342" s="15" t="s">
        <v>768</v>
      </c>
      <c r="C342" s="16" t="s">
        <v>769</v>
      </c>
      <c r="D342" s="17" t="str">
        <f t="shared" si="5"/>
        <v>341. 4833 視聽設備零售業</v>
      </c>
    </row>
    <row r="343" spans="1:4">
      <c r="A343" s="14">
        <v>342</v>
      </c>
      <c r="B343" s="15" t="s">
        <v>770</v>
      </c>
      <c r="C343" s="16" t="s">
        <v>771</v>
      </c>
      <c r="D343" s="17" t="str">
        <f t="shared" si="5"/>
        <v>342. 4841 汽車零售業</v>
      </c>
    </row>
    <row r="344" spans="1:4">
      <c r="A344" s="14">
        <v>343</v>
      </c>
      <c r="B344" s="15" t="s">
        <v>772</v>
      </c>
      <c r="C344" s="16" t="s">
        <v>773</v>
      </c>
      <c r="D344" s="17" t="str">
        <f t="shared" si="5"/>
        <v>343. 4842 機車零售業</v>
      </c>
    </row>
    <row r="345" spans="1:4">
      <c r="A345" s="14">
        <v>344</v>
      </c>
      <c r="B345" s="15" t="s">
        <v>774</v>
      </c>
      <c r="C345" s="16" t="s">
        <v>775</v>
      </c>
      <c r="D345" s="17" t="str">
        <f t="shared" si="5"/>
        <v>344. 4843 汽機車零配件、用品零售業</v>
      </c>
    </row>
    <row r="346" spans="1:4">
      <c r="A346" s="14">
        <v>345</v>
      </c>
      <c r="B346" s="15" t="s">
        <v>776</v>
      </c>
      <c r="C346" s="16" t="s">
        <v>777</v>
      </c>
      <c r="D346" s="17" t="str">
        <f t="shared" si="5"/>
        <v>345. 4851 花卉零售業</v>
      </c>
    </row>
    <row r="347" spans="1:4">
      <c r="A347" s="14">
        <v>346</v>
      </c>
      <c r="B347" s="15" t="s">
        <v>778</v>
      </c>
      <c r="C347" s="16" t="s">
        <v>779</v>
      </c>
      <c r="D347" s="17" t="str">
        <f t="shared" si="5"/>
        <v>346. 4852 其他全新商品零售業</v>
      </c>
    </row>
    <row r="348" spans="1:4">
      <c r="A348" s="14">
        <v>347</v>
      </c>
      <c r="B348" s="15" t="s">
        <v>780</v>
      </c>
      <c r="C348" s="16" t="s">
        <v>781</v>
      </c>
      <c r="D348" s="17" t="str">
        <f t="shared" si="5"/>
        <v>347. 4853 中古商品零售業</v>
      </c>
    </row>
    <row r="349" spans="1:4">
      <c r="A349" s="14">
        <v>348</v>
      </c>
      <c r="B349" s="15" t="s">
        <v>782</v>
      </c>
      <c r="C349" s="16" t="s">
        <v>783</v>
      </c>
      <c r="D349" s="17" t="str">
        <f t="shared" si="5"/>
        <v>348. 4861 食品、飲料及菸草製品之零售攤販業</v>
      </c>
    </row>
    <row r="350" spans="1:4">
      <c r="A350" s="14">
        <v>349</v>
      </c>
      <c r="B350" s="15" t="s">
        <v>784</v>
      </c>
      <c r="C350" s="16" t="s">
        <v>785</v>
      </c>
      <c r="D350" s="17" t="str">
        <f t="shared" si="5"/>
        <v>349. 4862 紡織品、服裝及鞋類之零售攤販業</v>
      </c>
    </row>
    <row r="351" spans="1:4">
      <c r="A351" s="14">
        <v>350</v>
      </c>
      <c r="B351" s="15" t="s">
        <v>786</v>
      </c>
      <c r="C351" s="16" t="s">
        <v>787</v>
      </c>
      <c r="D351" s="17" t="str">
        <f t="shared" si="5"/>
        <v>350. 4869 其他商品之零售攤販業</v>
      </c>
    </row>
    <row r="352" spans="1:4">
      <c r="A352" s="14">
        <v>351</v>
      </c>
      <c r="B352" s="15" t="s">
        <v>788</v>
      </c>
      <c r="C352" s="16" t="s">
        <v>789</v>
      </c>
      <c r="D352" s="17" t="str">
        <f t="shared" si="5"/>
        <v>351. 4871 電子購物及郵購業</v>
      </c>
    </row>
    <row r="353" spans="1:4">
      <c r="A353" s="14">
        <v>352</v>
      </c>
      <c r="B353" s="15" t="s">
        <v>790</v>
      </c>
      <c r="C353" s="16" t="s">
        <v>791</v>
      </c>
      <c r="D353" s="17" t="str">
        <f t="shared" si="5"/>
        <v>352. 4872 直銷業</v>
      </c>
    </row>
    <row r="354" spans="1:4">
      <c r="A354" s="14">
        <v>353</v>
      </c>
      <c r="B354" s="15" t="s">
        <v>792</v>
      </c>
      <c r="C354" s="16" t="s">
        <v>793</v>
      </c>
      <c r="D354" s="17" t="str">
        <f t="shared" si="5"/>
        <v>353. 4879 未分類其他無店面零售業</v>
      </c>
    </row>
    <row r="355" spans="1:4">
      <c r="A355" s="14">
        <v>354</v>
      </c>
      <c r="B355" s="15" t="s">
        <v>794</v>
      </c>
      <c r="C355" s="16" t="s">
        <v>795</v>
      </c>
      <c r="D355" s="17" t="str">
        <f t="shared" si="5"/>
        <v>354. 4910 鐵路運輸業</v>
      </c>
    </row>
    <row r="356" spans="1:4">
      <c r="A356" s="14">
        <v>355</v>
      </c>
      <c r="B356" s="15" t="s">
        <v>796</v>
      </c>
      <c r="C356" s="16" t="s">
        <v>797</v>
      </c>
      <c r="D356" s="17" t="str">
        <f t="shared" si="5"/>
        <v>355. 4920 大眾捷運系統運輸業</v>
      </c>
    </row>
    <row r="357" spans="1:4">
      <c r="A357" s="14">
        <v>356</v>
      </c>
      <c r="B357" s="15" t="s">
        <v>798</v>
      </c>
      <c r="C357" s="16" t="s">
        <v>799</v>
      </c>
      <c r="D357" s="17" t="str">
        <f t="shared" si="5"/>
        <v>356. 4931 公共汽車客運業</v>
      </c>
    </row>
    <row r="358" spans="1:4">
      <c r="A358" s="14">
        <v>357</v>
      </c>
      <c r="B358" s="15" t="s">
        <v>800</v>
      </c>
      <c r="C358" s="16" t="s">
        <v>801</v>
      </c>
      <c r="D358" s="17" t="str">
        <f t="shared" si="5"/>
        <v>357. 4932 計程車客運業</v>
      </c>
    </row>
    <row r="359" spans="1:4">
      <c r="A359" s="14">
        <v>358</v>
      </c>
      <c r="B359" s="15" t="s">
        <v>802</v>
      </c>
      <c r="C359" s="16" t="s">
        <v>803</v>
      </c>
      <c r="D359" s="17" t="str">
        <f t="shared" si="5"/>
        <v>358. 4939 其他汽車客運業</v>
      </c>
    </row>
    <row r="360" spans="1:4">
      <c r="A360" s="14">
        <v>359</v>
      </c>
      <c r="B360" s="15" t="s">
        <v>804</v>
      </c>
      <c r="C360" s="16" t="s">
        <v>805</v>
      </c>
      <c r="D360" s="17" t="str">
        <f t="shared" si="5"/>
        <v>359. 4940 汽車貨運業</v>
      </c>
    </row>
    <row r="361" spans="1:4">
      <c r="A361" s="14">
        <v>360</v>
      </c>
      <c r="B361" s="15" t="s">
        <v>806</v>
      </c>
      <c r="C361" s="16" t="s">
        <v>807</v>
      </c>
      <c r="D361" s="17" t="str">
        <f t="shared" si="5"/>
        <v>360. 4990 其他陸上運輸業</v>
      </c>
    </row>
    <row r="362" spans="1:4">
      <c r="A362" s="14">
        <v>361</v>
      </c>
      <c r="B362" s="15" t="s">
        <v>808</v>
      </c>
      <c r="C362" s="16" t="s">
        <v>809</v>
      </c>
      <c r="D362" s="17" t="str">
        <f t="shared" si="5"/>
        <v>361. 5010 海洋水運業</v>
      </c>
    </row>
    <row r="363" spans="1:4">
      <c r="A363" s="14">
        <v>362</v>
      </c>
      <c r="B363" s="15" t="s">
        <v>810</v>
      </c>
      <c r="C363" s="16" t="s">
        <v>811</v>
      </c>
      <c r="D363" s="17" t="str">
        <f t="shared" si="5"/>
        <v>362. 5020 內河及湖泊水運業</v>
      </c>
    </row>
    <row r="364" spans="1:4">
      <c r="A364" s="14">
        <v>363</v>
      </c>
      <c r="B364" s="15" t="s">
        <v>812</v>
      </c>
      <c r="C364" s="16" t="s">
        <v>813</v>
      </c>
      <c r="D364" s="17" t="str">
        <f t="shared" si="5"/>
        <v>363. 5101 民用航空運輸業</v>
      </c>
    </row>
    <row r="365" spans="1:4">
      <c r="A365" s="14">
        <v>364</v>
      </c>
      <c r="B365" s="15" t="s">
        <v>814</v>
      </c>
      <c r="C365" s="16" t="s">
        <v>815</v>
      </c>
      <c r="D365" s="17" t="str">
        <f t="shared" si="5"/>
        <v>364. 5102 普通航空業</v>
      </c>
    </row>
    <row r="366" spans="1:4">
      <c r="A366" s="14">
        <v>365</v>
      </c>
      <c r="B366" s="15" t="s">
        <v>816</v>
      </c>
      <c r="C366" s="16" t="s">
        <v>817</v>
      </c>
      <c r="D366" s="17" t="str">
        <f t="shared" si="5"/>
        <v>365. 5210 報關業</v>
      </c>
    </row>
    <row r="367" spans="1:4">
      <c r="A367" s="14">
        <v>366</v>
      </c>
      <c r="B367" s="15" t="s">
        <v>818</v>
      </c>
      <c r="C367" s="16" t="s">
        <v>819</v>
      </c>
      <c r="D367" s="17" t="str">
        <f t="shared" si="5"/>
        <v>366. 5220 船務代理業</v>
      </c>
    </row>
    <row r="368" spans="1:4">
      <c r="A368" s="14">
        <v>367</v>
      </c>
      <c r="B368" s="15" t="s">
        <v>820</v>
      </c>
      <c r="C368" s="16" t="s">
        <v>821</v>
      </c>
      <c r="D368" s="17" t="str">
        <f t="shared" si="5"/>
        <v>367. 5231 陸上貨運承攬業</v>
      </c>
    </row>
    <row r="369" spans="1:4">
      <c r="A369" s="14">
        <v>368</v>
      </c>
      <c r="B369" s="15" t="s">
        <v>822</v>
      </c>
      <c r="C369" s="16" t="s">
        <v>823</v>
      </c>
      <c r="D369" s="17" t="str">
        <f t="shared" si="5"/>
        <v>368. 5232 海洋貨運承攬業</v>
      </c>
    </row>
    <row r="370" spans="1:4">
      <c r="A370" s="14">
        <v>369</v>
      </c>
      <c r="B370" s="15" t="s">
        <v>824</v>
      </c>
      <c r="C370" s="16" t="s">
        <v>825</v>
      </c>
      <c r="D370" s="17" t="str">
        <f t="shared" si="5"/>
        <v>369. 5233 航空貨運承攬業</v>
      </c>
    </row>
    <row r="371" spans="1:4">
      <c r="A371" s="14">
        <v>370</v>
      </c>
      <c r="B371" s="15" t="s">
        <v>826</v>
      </c>
      <c r="C371" s="16" t="s">
        <v>827</v>
      </c>
      <c r="D371" s="17" t="str">
        <f t="shared" si="5"/>
        <v>370. 5241 停車場業</v>
      </c>
    </row>
    <row r="372" spans="1:4">
      <c r="A372" s="14">
        <v>371</v>
      </c>
      <c r="B372" s="15" t="s">
        <v>828</v>
      </c>
      <c r="C372" s="16" t="s">
        <v>829</v>
      </c>
      <c r="D372" s="17" t="str">
        <f t="shared" si="5"/>
        <v>371. 5249 其他陸上運輸輔助業</v>
      </c>
    </row>
    <row r="373" spans="1:4">
      <c r="A373" s="14">
        <v>372</v>
      </c>
      <c r="B373" s="15" t="s">
        <v>830</v>
      </c>
      <c r="C373" s="16" t="s">
        <v>831</v>
      </c>
      <c r="D373" s="17" t="str">
        <f t="shared" si="5"/>
        <v>372. 5251 港埠業</v>
      </c>
    </row>
    <row r="374" spans="1:4">
      <c r="A374" s="14">
        <v>373</v>
      </c>
      <c r="B374" s="15" t="s">
        <v>832</v>
      </c>
      <c r="C374" s="16" t="s">
        <v>833</v>
      </c>
      <c r="D374" s="17" t="str">
        <f t="shared" si="5"/>
        <v>373. 5259 其他水上運輸輔助業</v>
      </c>
    </row>
    <row r="375" spans="1:4">
      <c r="A375" s="14">
        <v>374</v>
      </c>
      <c r="B375" s="15" t="s">
        <v>834</v>
      </c>
      <c r="C375" s="16" t="s">
        <v>835</v>
      </c>
      <c r="D375" s="17" t="str">
        <f t="shared" si="5"/>
        <v>374. 5260 航空運輸輔助業</v>
      </c>
    </row>
    <row r="376" spans="1:4">
      <c r="A376" s="14">
        <v>375</v>
      </c>
      <c r="B376" s="15" t="s">
        <v>836</v>
      </c>
      <c r="C376" s="16" t="s">
        <v>837</v>
      </c>
      <c r="D376" s="17" t="str">
        <f t="shared" si="5"/>
        <v>375. 5290 其他運輸輔助業</v>
      </c>
    </row>
    <row r="377" spans="1:4">
      <c r="A377" s="14">
        <v>376</v>
      </c>
      <c r="B377" s="15" t="s">
        <v>838</v>
      </c>
      <c r="C377" s="16" t="s">
        <v>839</v>
      </c>
      <c r="D377" s="17" t="str">
        <f t="shared" si="5"/>
        <v>376. 5301 普通倉儲業</v>
      </c>
    </row>
    <row r="378" spans="1:4">
      <c r="A378" s="14">
        <v>377</v>
      </c>
      <c r="B378" s="15" t="s">
        <v>840</v>
      </c>
      <c r="C378" s="16" t="s">
        <v>841</v>
      </c>
      <c r="D378" s="17" t="str">
        <f t="shared" si="5"/>
        <v>377. 5302 冷凍冷藏倉儲業</v>
      </c>
    </row>
    <row r="379" spans="1:4">
      <c r="A379" s="14">
        <v>378</v>
      </c>
      <c r="B379" s="15" t="s">
        <v>842</v>
      </c>
      <c r="C379" s="16" t="s">
        <v>843</v>
      </c>
      <c r="D379" s="17" t="str">
        <f t="shared" si="5"/>
        <v>378. 5410 郵政業</v>
      </c>
    </row>
    <row r="380" spans="1:4">
      <c r="A380" s="14">
        <v>379</v>
      </c>
      <c r="B380" s="15" t="s">
        <v>844</v>
      </c>
      <c r="C380" s="16" t="s">
        <v>845</v>
      </c>
      <c r="D380" s="17" t="str">
        <f t="shared" si="5"/>
        <v>379. 5420 快遞服務業</v>
      </c>
    </row>
    <row r="381" spans="1:4">
      <c r="A381" s="14">
        <v>380</v>
      </c>
      <c r="B381" s="15" t="s">
        <v>846</v>
      </c>
      <c r="C381" s="16" t="s">
        <v>847</v>
      </c>
      <c r="D381" s="17" t="str">
        <f t="shared" si="5"/>
        <v>380. 5510 短期住宿服務業</v>
      </c>
    </row>
    <row r="382" spans="1:4">
      <c r="A382" s="14">
        <v>381</v>
      </c>
      <c r="B382" s="15" t="s">
        <v>848</v>
      </c>
      <c r="C382" s="16" t="s">
        <v>849</v>
      </c>
      <c r="D382" s="17" t="str">
        <f t="shared" si="5"/>
        <v>381. 5590 其他住宿服務業</v>
      </c>
    </row>
    <row r="383" spans="1:4">
      <c r="A383" s="14">
        <v>382</v>
      </c>
      <c r="B383" s="15" t="s">
        <v>850</v>
      </c>
      <c r="C383" s="16" t="s">
        <v>851</v>
      </c>
      <c r="D383" s="17" t="str">
        <f t="shared" si="5"/>
        <v>382. 5610 餐館業</v>
      </c>
    </row>
    <row r="384" spans="1:4">
      <c r="A384" s="14">
        <v>383</v>
      </c>
      <c r="B384" s="15" t="s">
        <v>852</v>
      </c>
      <c r="C384" s="16" t="s">
        <v>853</v>
      </c>
      <c r="D384" s="17" t="str">
        <f t="shared" si="5"/>
        <v>383. 5621 非酒精飲料店業</v>
      </c>
    </row>
    <row r="385" spans="1:4">
      <c r="A385" s="14">
        <v>384</v>
      </c>
      <c r="B385" s="15" t="s">
        <v>854</v>
      </c>
      <c r="C385" s="16" t="s">
        <v>855</v>
      </c>
      <c r="D385" s="17" t="str">
        <f t="shared" ref="D385:D448" si="6">A385&amp;". "&amp;B385&amp;" "&amp;C385</f>
        <v>384. 5622 酒精飲料店業</v>
      </c>
    </row>
    <row r="386" spans="1:4">
      <c r="A386" s="14">
        <v>385</v>
      </c>
      <c r="B386" s="15" t="s">
        <v>856</v>
      </c>
      <c r="C386" s="16" t="s">
        <v>857</v>
      </c>
      <c r="D386" s="17" t="str">
        <f t="shared" si="6"/>
        <v>385. 5631 餐食攤販業</v>
      </c>
    </row>
    <row r="387" spans="1:4">
      <c r="A387" s="14">
        <v>386</v>
      </c>
      <c r="B387" s="15" t="s">
        <v>858</v>
      </c>
      <c r="C387" s="16" t="s">
        <v>859</v>
      </c>
      <c r="D387" s="17" t="str">
        <f t="shared" si="6"/>
        <v>386. 5632 調理飲料攤販業</v>
      </c>
    </row>
    <row r="388" spans="1:4">
      <c r="A388" s="14">
        <v>387</v>
      </c>
      <c r="B388" s="15" t="s">
        <v>860</v>
      </c>
      <c r="C388" s="16" t="s">
        <v>861</v>
      </c>
      <c r="D388" s="17" t="str">
        <f t="shared" si="6"/>
        <v>387. 5690 其他餐飲業</v>
      </c>
    </row>
    <row r="389" spans="1:4">
      <c r="A389" s="14">
        <v>388</v>
      </c>
      <c r="B389" s="15" t="s">
        <v>862</v>
      </c>
      <c r="C389" s="16" t="s">
        <v>863</v>
      </c>
      <c r="D389" s="17" t="str">
        <f t="shared" si="6"/>
        <v>388. 5811 新聞出版業</v>
      </c>
    </row>
    <row r="390" spans="1:4">
      <c r="A390" s="14">
        <v>389</v>
      </c>
      <c r="B390" s="15" t="s">
        <v>864</v>
      </c>
      <c r="C390" s="16" t="s">
        <v>865</v>
      </c>
      <c r="D390" s="17" t="str">
        <f t="shared" si="6"/>
        <v>389. 5812 雜誌（期刊）出版業</v>
      </c>
    </row>
    <row r="391" spans="1:4">
      <c r="A391" s="14">
        <v>390</v>
      </c>
      <c r="B391" s="15" t="s">
        <v>866</v>
      </c>
      <c r="C391" s="16" t="s">
        <v>867</v>
      </c>
      <c r="D391" s="17" t="str">
        <f t="shared" si="6"/>
        <v>390. 5813 書籍出版業</v>
      </c>
    </row>
    <row r="392" spans="1:4">
      <c r="A392" s="14">
        <v>391</v>
      </c>
      <c r="B392" s="15" t="s">
        <v>868</v>
      </c>
      <c r="C392" s="16" t="s">
        <v>869</v>
      </c>
      <c r="D392" s="17" t="str">
        <f t="shared" si="6"/>
        <v>391. 5819 其他出版業</v>
      </c>
    </row>
    <row r="393" spans="1:4">
      <c r="A393" s="14">
        <v>392</v>
      </c>
      <c r="B393" s="15" t="s">
        <v>870</v>
      </c>
      <c r="C393" s="16" t="s">
        <v>871</v>
      </c>
      <c r="D393" s="17" t="str">
        <f t="shared" si="6"/>
        <v>392. 5820 軟體出版業</v>
      </c>
    </row>
    <row r="394" spans="1:4">
      <c r="A394" s="14">
        <v>393</v>
      </c>
      <c r="B394" s="15" t="s">
        <v>872</v>
      </c>
      <c r="C394" s="16" t="s">
        <v>873</v>
      </c>
      <c r="D394" s="17" t="str">
        <f t="shared" si="6"/>
        <v>393. 5911 影片製作業</v>
      </c>
    </row>
    <row r="395" spans="1:4">
      <c r="A395" s="14">
        <v>394</v>
      </c>
      <c r="B395" s="15" t="s">
        <v>874</v>
      </c>
      <c r="C395" s="16" t="s">
        <v>875</v>
      </c>
      <c r="D395" s="17" t="str">
        <f t="shared" si="6"/>
        <v>394. 5912 影片後製服務業</v>
      </c>
    </row>
    <row r="396" spans="1:4">
      <c r="A396" s="14">
        <v>395</v>
      </c>
      <c r="B396" s="15" t="s">
        <v>876</v>
      </c>
      <c r="C396" s="16" t="s">
        <v>877</v>
      </c>
      <c r="D396" s="17" t="str">
        <f t="shared" si="6"/>
        <v>395. 5913 影片發行業</v>
      </c>
    </row>
    <row r="397" spans="1:4">
      <c r="A397" s="14">
        <v>396</v>
      </c>
      <c r="B397" s="15" t="s">
        <v>878</v>
      </c>
      <c r="C397" s="16" t="s">
        <v>879</v>
      </c>
      <c r="D397" s="17" t="str">
        <f t="shared" si="6"/>
        <v>396. 5914 影片放映業</v>
      </c>
    </row>
    <row r="398" spans="1:4">
      <c r="A398" s="14">
        <v>397</v>
      </c>
      <c r="B398" s="15" t="s">
        <v>880</v>
      </c>
      <c r="C398" s="16" t="s">
        <v>881</v>
      </c>
      <c r="D398" s="17" t="str">
        <f t="shared" si="6"/>
        <v>397. 5920 聲音錄製及音樂出版業</v>
      </c>
    </row>
    <row r="399" spans="1:4">
      <c r="A399" s="14">
        <v>398</v>
      </c>
      <c r="B399" s="15" t="s">
        <v>882</v>
      </c>
      <c r="C399" s="16" t="s">
        <v>883</v>
      </c>
      <c r="D399" s="17" t="str">
        <f t="shared" si="6"/>
        <v>398. 6010 廣播業</v>
      </c>
    </row>
    <row r="400" spans="1:4">
      <c r="A400" s="14">
        <v>399</v>
      </c>
      <c r="B400" s="15" t="s">
        <v>884</v>
      </c>
      <c r="C400" s="16" t="s">
        <v>885</v>
      </c>
      <c r="D400" s="17" t="str">
        <f t="shared" si="6"/>
        <v>399. 6021 電視傳播業</v>
      </c>
    </row>
    <row r="401" spans="1:4">
      <c r="A401" s="14">
        <v>400</v>
      </c>
      <c r="B401" s="15" t="s">
        <v>886</v>
      </c>
      <c r="C401" s="16" t="s">
        <v>887</v>
      </c>
      <c r="D401" s="17" t="str">
        <f t="shared" si="6"/>
        <v>400. 6022 有線及其他付費節目播送業</v>
      </c>
    </row>
    <row r="402" spans="1:4">
      <c r="A402" s="14">
        <v>401</v>
      </c>
      <c r="B402" s="15" t="s">
        <v>888</v>
      </c>
      <c r="C402" s="16" t="s">
        <v>889</v>
      </c>
      <c r="D402" s="17" t="str">
        <f t="shared" si="6"/>
        <v>401. 6100 電信業</v>
      </c>
    </row>
    <row r="403" spans="1:4">
      <c r="A403" s="14">
        <v>402</v>
      </c>
      <c r="B403" s="15" t="s">
        <v>890</v>
      </c>
      <c r="C403" s="16" t="s">
        <v>891</v>
      </c>
      <c r="D403" s="17" t="str">
        <f t="shared" si="6"/>
        <v>402. 6201 電腦軟體設計業</v>
      </c>
    </row>
    <row r="404" spans="1:4">
      <c r="A404" s="14">
        <v>403</v>
      </c>
      <c r="B404" s="15" t="s">
        <v>892</v>
      </c>
      <c r="C404" s="16" t="s">
        <v>893</v>
      </c>
      <c r="D404" s="17" t="str">
        <f t="shared" si="6"/>
        <v>403. 6202 電腦系統整合服務業</v>
      </c>
    </row>
    <row r="405" spans="1:4">
      <c r="A405" s="14">
        <v>404</v>
      </c>
      <c r="B405" s="15" t="s">
        <v>894</v>
      </c>
      <c r="C405" s="16" t="s">
        <v>895</v>
      </c>
      <c r="D405" s="17" t="str">
        <f t="shared" si="6"/>
        <v>404. 6209 其他電腦系統設計服務業</v>
      </c>
    </row>
    <row r="406" spans="1:4">
      <c r="A406" s="14">
        <v>405</v>
      </c>
      <c r="B406" s="15" t="s">
        <v>896</v>
      </c>
      <c r="C406" s="16" t="s">
        <v>897</v>
      </c>
      <c r="D406" s="17" t="str">
        <f t="shared" si="6"/>
        <v>405. 6311 入口網站經營業</v>
      </c>
    </row>
    <row r="407" spans="1:4">
      <c r="A407" s="14">
        <v>406</v>
      </c>
      <c r="B407" s="15" t="s">
        <v>898</v>
      </c>
      <c r="C407" s="16" t="s">
        <v>899</v>
      </c>
      <c r="D407" s="17" t="str">
        <f t="shared" si="6"/>
        <v>406. 6312 資料處理、網站代管及相關服務業</v>
      </c>
    </row>
    <row r="408" spans="1:4">
      <c r="A408" s="14">
        <v>407</v>
      </c>
      <c r="B408" s="15" t="s">
        <v>900</v>
      </c>
      <c r="C408" s="16" t="s">
        <v>901</v>
      </c>
      <c r="D408" s="17" t="str">
        <f t="shared" si="6"/>
        <v>407. 6391 新聞供應業</v>
      </c>
    </row>
    <row r="409" spans="1:4">
      <c r="A409" s="14">
        <v>408</v>
      </c>
      <c r="B409" s="15" t="s">
        <v>902</v>
      </c>
      <c r="C409" s="16" t="s">
        <v>903</v>
      </c>
      <c r="D409" s="17" t="str">
        <f t="shared" si="6"/>
        <v>408. 6399 未分類其他資訊供應服務業</v>
      </c>
    </row>
    <row r="410" spans="1:4">
      <c r="A410" s="14">
        <v>409</v>
      </c>
      <c r="B410" s="15" t="s">
        <v>904</v>
      </c>
      <c r="C410" s="16" t="s">
        <v>905</v>
      </c>
      <c r="D410" s="17" t="str">
        <f t="shared" si="6"/>
        <v>409. 6411 中央銀行</v>
      </c>
    </row>
    <row r="411" spans="1:4">
      <c r="A411" s="14">
        <v>410</v>
      </c>
      <c r="B411" s="15" t="s">
        <v>906</v>
      </c>
      <c r="C411" s="16" t="s">
        <v>907</v>
      </c>
      <c r="D411" s="17" t="str">
        <f t="shared" si="6"/>
        <v>410. 6412 銀行業</v>
      </c>
    </row>
    <row r="412" spans="1:4">
      <c r="A412" s="14">
        <v>411</v>
      </c>
      <c r="B412" s="15" t="s">
        <v>908</v>
      </c>
      <c r="C412" s="16" t="s">
        <v>909</v>
      </c>
      <c r="D412" s="17" t="str">
        <f t="shared" si="6"/>
        <v>411. 6413 信用合作社業</v>
      </c>
    </row>
    <row r="413" spans="1:4">
      <c r="A413" s="14">
        <v>412</v>
      </c>
      <c r="B413" s="15" t="s">
        <v>910</v>
      </c>
      <c r="C413" s="16" t="s">
        <v>911</v>
      </c>
      <c r="D413" s="17" t="str">
        <f t="shared" si="6"/>
        <v>412. 6414 農會、漁會信用部</v>
      </c>
    </row>
    <row r="414" spans="1:4">
      <c r="A414" s="14">
        <v>413</v>
      </c>
      <c r="B414" s="15" t="s">
        <v>912</v>
      </c>
      <c r="C414" s="16" t="s">
        <v>913</v>
      </c>
      <c r="D414" s="17" t="str">
        <f t="shared" si="6"/>
        <v>413. 6415 郵政儲金匯兌業</v>
      </c>
    </row>
    <row r="415" spans="1:4">
      <c r="A415" s="14">
        <v>414</v>
      </c>
      <c r="B415" s="15" t="s">
        <v>914</v>
      </c>
      <c r="C415" s="16" t="s">
        <v>915</v>
      </c>
      <c r="D415" s="17" t="str">
        <f t="shared" si="6"/>
        <v>414. 6419 其他存款機構</v>
      </c>
    </row>
    <row r="416" spans="1:4">
      <c r="A416" s="14">
        <v>415</v>
      </c>
      <c r="B416" s="15" t="s">
        <v>916</v>
      </c>
      <c r="C416" s="16" t="s">
        <v>917</v>
      </c>
      <c r="D416" s="17" t="str">
        <f t="shared" si="6"/>
        <v>415. 6420 金融控股業</v>
      </c>
    </row>
    <row r="417" spans="1:4">
      <c r="A417" s="14">
        <v>416</v>
      </c>
      <c r="B417" s="15" t="s">
        <v>918</v>
      </c>
      <c r="C417" s="16" t="s">
        <v>919</v>
      </c>
      <c r="D417" s="17" t="str">
        <f t="shared" si="6"/>
        <v>416. 6430 信託、基金及其他金融工具</v>
      </c>
    </row>
    <row r="418" spans="1:4">
      <c r="A418" s="14">
        <v>417</v>
      </c>
      <c r="B418" s="15" t="s">
        <v>920</v>
      </c>
      <c r="C418" s="16" t="s">
        <v>921</v>
      </c>
      <c r="D418" s="17" t="str">
        <f t="shared" si="6"/>
        <v>417. 6491 金融租賃業</v>
      </c>
    </row>
    <row r="419" spans="1:4">
      <c r="A419" s="14">
        <v>418</v>
      </c>
      <c r="B419" s="15" t="s">
        <v>922</v>
      </c>
      <c r="C419" s="16" t="s">
        <v>923</v>
      </c>
      <c r="D419" s="17" t="str">
        <f t="shared" si="6"/>
        <v>418. 6492 票券金融業</v>
      </c>
    </row>
    <row r="420" spans="1:4">
      <c r="A420" s="14">
        <v>419</v>
      </c>
      <c r="B420" s="15" t="s">
        <v>924</v>
      </c>
      <c r="C420" s="16" t="s">
        <v>925</v>
      </c>
      <c r="D420" s="17" t="str">
        <f t="shared" si="6"/>
        <v>419. 6493 證券金融業</v>
      </c>
    </row>
    <row r="421" spans="1:4">
      <c r="A421" s="14">
        <v>420</v>
      </c>
      <c r="B421" s="15" t="s">
        <v>926</v>
      </c>
      <c r="C421" s="16" t="s">
        <v>927</v>
      </c>
      <c r="D421" s="17" t="str">
        <f t="shared" si="6"/>
        <v>420. 6494 信用卡業</v>
      </c>
    </row>
    <row r="422" spans="1:4">
      <c r="A422" s="14">
        <v>421</v>
      </c>
      <c r="B422" s="15" t="s">
        <v>928</v>
      </c>
      <c r="C422" s="16" t="s">
        <v>929</v>
      </c>
      <c r="D422" s="17" t="str">
        <f t="shared" si="6"/>
        <v>421. 6495 典當業</v>
      </c>
    </row>
    <row r="423" spans="1:4">
      <c r="A423" s="14">
        <v>422</v>
      </c>
      <c r="B423" s="15" t="s">
        <v>930</v>
      </c>
      <c r="C423" s="16" t="s">
        <v>931</v>
      </c>
      <c r="D423" s="17" t="str">
        <f t="shared" si="6"/>
        <v>422. 6496 民間融資業</v>
      </c>
    </row>
    <row r="424" spans="1:4">
      <c r="A424" s="14">
        <v>423</v>
      </c>
      <c r="B424" s="15" t="s">
        <v>932</v>
      </c>
      <c r="C424" s="16" t="s">
        <v>933</v>
      </c>
      <c r="D424" s="17" t="str">
        <f t="shared" si="6"/>
        <v>423. 6499 未分類其他金融中介業</v>
      </c>
    </row>
    <row r="425" spans="1:4">
      <c r="A425" s="14">
        <v>424</v>
      </c>
      <c r="B425" s="15" t="s">
        <v>934</v>
      </c>
      <c r="C425" s="16" t="s">
        <v>935</v>
      </c>
      <c r="D425" s="17" t="str">
        <f t="shared" si="6"/>
        <v>424. 6510 人身保險業</v>
      </c>
    </row>
    <row r="426" spans="1:4">
      <c r="A426" s="14">
        <v>425</v>
      </c>
      <c r="B426" s="15" t="s">
        <v>936</v>
      </c>
      <c r="C426" s="16" t="s">
        <v>937</v>
      </c>
      <c r="D426" s="17" t="str">
        <f t="shared" si="6"/>
        <v>425. 6520 財產保險業</v>
      </c>
    </row>
    <row r="427" spans="1:4">
      <c r="A427" s="14">
        <v>426</v>
      </c>
      <c r="B427" s="15" t="s">
        <v>938</v>
      </c>
      <c r="C427" s="16" t="s">
        <v>939</v>
      </c>
      <c r="D427" s="17" t="str">
        <f t="shared" si="6"/>
        <v>426. 6530 再保險業</v>
      </c>
    </row>
    <row r="428" spans="1:4">
      <c r="A428" s="14">
        <v>427</v>
      </c>
      <c r="B428" s="15" t="s">
        <v>940</v>
      </c>
      <c r="C428" s="16" t="s">
        <v>941</v>
      </c>
      <c r="D428" s="17" t="str">
        <f t="shared" si="6"/>
        <v>427. 6540 退休基金</v>
      </c>
    </row>
    <row r="429" spans="1:4">
      <c r="A429" s="14">
        <v>428</v>
      </c>
      <c r="B429" s="15" t="s">
        <v>942</v>
      </c>
      <c r="C429" s="16" t="s">
        <v>943</v>
      </c>
      <c r="D429" s="17" t="str">
        <f t="shared" si="6"/>
        <v>428. 6551 保險代理及經紀業</v>
      </c>
    </row>
    <row r="430" spans="1:4">
      <c r="A430" s="14">
        <v>429</v>
      </c>
      <c r="B430" s="15" t="s">
        <v>944</v>
      </c>
      <c r="C430" s="16" t="s">
        <v>945</v>
      </c>
      <c r="D430" s="17" t="str">
        <f t="shared" si="6"/>
        <v>429. 6559 其他保險及退休基金輔助業</v>
      </c>
    </row>
    <row r="431" spans="1:4">
      <c r="A431" s="14">
        <v>430</v>
      </c>
      <c r="B431" s="15" t="s">
        <v>946</v>
      </c>
      <c r="C431" s="16" t="s">
        <v>947</v>
      </c>
      <c r="D431" s="17" t="str">
        <f t="shared" si="6"/>
        <v>430. 6611 證券商</v>
      </c>
    </row>
    <row r="432" spans="1:4">
      <c r="A432" s="14">
        <v>431</v>
      </c>
      <c r="B432" s="15" t="s">
        <v>948</v>
      </c>
      <c r="C432" s="16" t="s">
        <v>949</v>
      </c>
      <c r="D432" s="17" t="str">
        <f t="shared" si="6"/>
        <v>431. 6619 其他證券業</v>
      </c>
    </row>
    <row r="433" spans="1:4">
      <c r="A433" s="14">
        <v>432</v>
      </c>
      <c r="B433" s="15" t="s">
        <v>950</v>
      </c>
      <c r="C433" s="16" t="s">
        <v>951</v>
      </c>
      <c r="D433" s="17" t="str">
        <f t="shared" si="6"/>
        <v>432. 6621 期貨商</v>
      </c>
    </row>
    <row r="434" spans="1:4">
      <c r="A434" s="14">
        <v>433</v>
      </c>
      <c r="B434" s="15" t="s">
        <v>952</v>
      </c>
      <c r="C434" s="16" t="s">
        <v>953</v>
      </c>
      <c r="D434" s="17" t="str">
        <f t="shared" si="6"/>
        <v>433. 6629 其他期貨業</v>
      </c>
    </row>
    <row r="435" spans="1:4">
      <c r="A435" s="14">
        <v>434</v>
      </c>
      <c r="B435" s="15" t="s">
        <v>954</v>
      </c>
      <c r="C435" s="16" t="s">
        <v>955</v>
      </c>
      <c r="D435" s="17" t="str">
        <f t="shared" si="6"/>
        <v>434. 6631 投資顧問業</v>
      </c>
    </row>
    <row r="436" spans="1:4">
      <c r="A436" s="14">
        <v>435</v>
      </c>
      <c r="B436" s="15" t="s">
        <v>956</v>
      </c>
      <c r="C436" s="16" t="s">
        <v>957</v>
      </c>
      <c r="D436" s="17" t="str">
        <f t="shared" si="6"/>
        <v>435. 6632 信託服務業</v>
      </c>
    </row>
    <row r="437" spans="1:4">
      <c r="A437" s="14">
        <v>436</v>
      </c>
      <c r="B437" s="15" t="s">
        <v>958</v>
      </c>
      <c r="C437" s="16" t="s">
        <v>959</v>
      </c>
      <c r="D437" s="17" t="str">
        <f t="shared" si="6"/>
        <v>436. 6639 其他金融輔助業</v>
      </c>
    </row>
    <row r="438" spans="1:4">
      <c r="A438" s="14">
        <v>437</v>
      </c>
      <c r="B438" s="15" t="s">
        <v>960</v>
      </c>
      <c r="C438" s="16" t="s">
        <v>961</v>
      </c>
      <c r="D438" s="17" t="str">
        <f t="shared" si="6"/>
        <v>437. 6640 基金管理業</v>
      </c>
    </row>
    <row r="439" spans="1:4">
      <c r="A439" s="14">
        <v>438</v>
      </c>
      <c r="B439" s="15" t="s">
        <v>962</v>
      </c>
      <c r="C439" s="16" t="s">
        <v>963</v>
      </c>
      <c r="D439" s="17" t="str">
        <f t="shared" si="6"/>
        <v>438. 6700 不動產開發業</v>
      </c>
    </row>
    <row r="440" spans="1:4">
      <c r="A440" s="14">
        <v>439</v>
      </c>
      <c r="B440" s="15" t="s">
        <v>964</v>
      </c>
      <c r="C440" s="16" t="s">
        <v>965</v>
      </c>
      <c r="D440" s="17" t="str">
        <f t="shared" si="6"/>
        <v>439. 6811 不動產租售業</v>
      </c>
    </row>
    <row r="441" spans="1:4">
      <c r="A441" s="14">
        <v>440</v>
      </c>
      <c r="B441" s="15" t="s">
        <v>966</v>
      </c>
      <c r="C441" s="16" t="s">
        <v>967</v>
      </c>
      <c r="D441" s="17" t="str">
        <f t="shared" si="6"/>
        <v>440. 6812 不動產經紀業</v>
      </c>
    </row>
    <row r="442" spans="1:4">
      <c r="A442" s="14">
        <v>441</v>
      </c>
      <c r="B442" s="15" t="s">
        <v>968</v>
      </c>
      <c r="C442" s="16" t="s">
        <v>969</v>
      </c>
      <c r="D442" s="17" t="str">
        <f t="shared" si="6"/>
        <v>441. 6891 不動產管理業</v>
      </c>
    </row>
    <row r="443" spans="1:4">
      <c r="A443" s="14">
        <v>442</v>
      </c>
      <c r="B443" s="15" t="s">
        <v>970</v>
      </c>
      <c r="C443" s="16" t="s">
        <v>971</v>
      </c>
      <c r="D443" s="17" t="str">
        <f t="shared" si="6"/>
        <v>442. 6899 未分類其他不動產業</v>
      </c>
    </row>
    <row r="444" spans="1:4">
      <c r="A444" s="14">
        <v>443</v>
      </c>
      <c r="B444" s="15" t="s">
        <v>972</v>
      </c>
      <c r="C444" s="16" t="s">
        <v>973</v>
      </c>
      <c r="D444" s="17" t="str">
        <f t="shared" si="6"/>
        <v>443. 6911 律師事務服務業</v>
      </c>
    </row>
    <row r="445" spans="1:4">
      <c r="A445" s="14">
        <v>444</v>
      </c>
      <c r="B445" s="15" t="s">
        <v>974</v>
      </c>
      <c r="C445" s="16" t="s">
        <v>975</v>
      </c>
      <c r="D445" s="17" t="str">
        <f t="shared" si="6"/>
        <v>444. 6912 代書事務服務業</v>
      </c>
    </row>
    <row r="446" spans="1:4">
      <c r="A446" s="14">
        <v>445</v>
      </c>
      <c r="B446" s="15" t="s">
        <v>976</v>
      </c>
      <c r="C446" s="16" t="s">
        <v>977</v>
      </c>
      <c r="D446" s="17" t="str">
        <f t="shared" si="6"/>
        <v>445. 6919 其他法律服務業</v>
      </c>
    </row>
    <row r="447" spans="1:4">
      <c r="A447" s="14">
        <v>446</v>
      </c>
      <c r="B447" s="15" t="s">
        <v>978</v>
      </c>
      <c r="C447" s="16" t="s">
        <v>979</v>
      </c>
      <c r="D447" s="17" t="str">
        <f t="shared" si="6"/>
        <v>446. 6920 會計服務業</v>
      </c>
    </row>
    <row r="448" spans="1:4">
      <c r="A448" s="14">
        <v>447</v>
      </c>
      <c r="B448" s="15" t="s">
        <v>980</v>
      </c>
      <c r="C448" s="16" t="s">
        <v>981</v>
      </c>
      <c r="D448" s="17" t="str">
        <f t="shared" si="6"/>
        <v>447. 7010 企業總管理機構</v>
      </c>
    </row>
    <row r="449" spans="1:4">
      <c r="A449" s="14">
        <v>448</v>
      </c>
      <c r="B449" s="15" t="s">
        <v>982</v>
      </c>
      <c r="C449" s="16" t="s">
        <v>983</v>
      </c>
      <c r="D449" s="17" t="str">
        <f t="shared" ref="D449:D512" si="7">A449&amp;". "&amp;B449&amp;" "&amp;C449</f>
        <v>448. 7020 管理顧問業</v>
      </c>
    </row>
    <row r="450" spans="1:4">
      <c r="A450" s="14">
        <v>449</v>
      </c>
      <c r="B450" s="15" t="s">
        <v>984</v>
      </c>
      <c r="C450" s="16" t="s">
        <v>985</v>
      </c>
      <c r="D450" s="17" t="str">
        <f t="shared" si="7"/>
        <v>449. 7111 建築服務業</v>
      </c>
    </row>
    <row r="451" spans="1:4">
      <c r="A451" s="14">
        <v>450</v>
      </c>
      <c r="B451" s="15" t="s">
        <v>986</v>
      </c>
      <c r="C451" s="16" t="s">
        <v>987</v>
      </c>
      <c r="D451" s="17" t="str">
        <f t="shared" si="7"/>
        <v>450. 7112 工程服務及相關技術顧問業</v>
      </c>
    </row>
    <row r="452" spans="1:4">
      <c r="A452" s="14">
        <v>451</v>
      </c>
      <c r="B452" s="15" t="s">
        <v>988</v>
      </c>
      <c r="C452" s="16" t="s">
        <v>989</v>
      </c>
      <c r="D452" s="17" t="str">
        <f t="shared" si="7"/>
        <v>451. 7121 環境檢測服務業</v>
      </c>
    </row>
    <row r="453" spans="1:4">
      <c r="A453" s="14">
        <v>452</v>
      </c>
      <c r="B453" s="15" t="s">
        <v>990</v>
      </c>
      <c r="C453" s="16" t="s">
        <v>991</v>
      </c>
      <c r="D453" s="17" t="str">
        <f t="shared" si="7"/>
        <v>452. 7129 其他技術檢測及分析服務業</v>
      </c>
    </row>
    <row r="454" spans="1:4">
      <c r="A454" s="14">
        <v>453</v>
      </c>
      <c r="B454" s="15" t="s">
        <v>992</v>
      </c>
      <c r="C454" s="16" t="s">
        <v>993</v>
      </c>
      <c r="D454" s="17" t="str">
        <f t="shared" si="7"/>
        <v>453. 7210 自然及工程科學研究發展服務業</v>
      </c>
    </row>
    <row r="455" spans="1:4">
      <c r="A455" s="14">
        <v>454</v>
      </c>
      <c r="B455" s="15" t="s">
        <v>994</v>
      </c>
      <c r="C455" s="16" t="s">
        <v>995</v>
      </c>
      <c r="D455" s="17" t="str">
        <f t="shared" si="7"/>
        <v>454. 7220 社會及人文科學研究發展服務業</v>
      </c>
    </row>
    <row r="456" spans="1:4">
      <c r="A456" s="14">
        <v>455</v>
      </c>
      <c r="B456" s="15" t="s">
        <v>996</v>
      </c>
      <c r="C456" s="16" t="s">
        <v>997</v>
      </c>
      <c r="D456" s="17" t="str">
        <f t="shared" si="7"/>
        <v>455. 7230 綜合研究發展服務業</v>
      </c>
    </row>
    <row r="457" spans="1:4">
      <c r="A457" s="14">
        <v>456</v>
      </c>
      <c r="B457" s="15" t="s">
        <v>998</v>
      </c>
      <c r="C457" s="16" t="s">
        <v>999</v>
      </c>
      <c r="D457" s="17" t="str">
        <f t="shared" si="7"/>
        <v>456. 7311 一般廣告業</v>
      </c>
    </row>
    <row r="458" spans="1:4">
      <c r="A458" s="14">
        <v>457</v>
      </c>
      <c r="B458" s="15" t="s">
        <v>1000</v>
      </c>
      <c r="C458" s="16" t="s">
        <v>1001</v>
      </c>
      <c r="D458" s="17" t="str">
        <f t="shared" si="7"/>
        <v>457. 7312 戶外廣告業</v>
      </c>
    </row>
    <row r="459" spans="1:4">
      <c r="A459" s="14">
        <v>458</v>
      </c>
      <c r="B459" s="15" t="s">
        <v>1002</v>
      </c>
      <c r="C459" s="16" t="s">
        <v>1003</v>
      </c>
      <c r="D459" s="17" t="str">
        <f t="shared" si="7"/>
        <v>458. 7319 其他廣告業</v>
      </c>
    </row>
    <row r="460" spans="1:4">
      <c r="A460" s="14">
        <v>459</v>
      </c>
      <c r="B460" s="15" t="s">
        <v>1004</v>
      </c>
      <c r="C460" s="16" t="s">
        <v>1005</v>
      </c>
      <c r="D460" s="17" t="str">
        <f t="shared" si="7"/>
        <v>459. 7320 市場研究及民意調查業</v>
      </c>
    </row>
    <row r="461" spans="1:4">
      <c r="A461" s="14">
        <v>460</v>
      </c>
      <c r="B461" s="15" t="s">
        <v>1006</v>
      </c>
      <c r="C461" s="16" t="s">
        <v>1007</v>
      </c>
      <c r="D461" s="17" t="str">
        <f t="shared" si="7"/>
        <v>460. 7401 室內設計業</v>
      </c>
    </row>
    <row r="462" spans="1:4">
      <c r="A462" s="14">
        <v>461</v>
      </c>
      <c r="B462" s="15" t="s">
        <v>1008</v>
      </c>
      <c r="C462" s="16" t="s">
        <v>1009</v>
      </c>
      <c r="D462" s="17" t="str">
        <f t="shared" si="7"/>
        <v>461. 7409 其他專門設計服務業</v>
      </c>
    </row>
    <row r="463" spans="1:4">
      <c r="A463" s="14">
        <v>462</v>
      </c>
      <c r="B463" s="15" t="s">
        <v>1010</v>
      </c>
      <c r="C463" s="16" t="s">
        <v>1011</v>
      </c>
      <c r="D463" s="17" t="str">
        <f t="shared" si="7"/>
        <v>462. 7500 獸醫服務業</v>
      </c>
    </row>
    <row r="464" spans="1:4">
      <c r="A464" s="14">
        <v>463</v>
      </c>
      <c r="B464" s="15" t="s">
        <v>1012</v>
      </c>
      <c r="C464" s="16" t="s">
        <v>1013</v>
      </c>
      <c r="D464" s="17" t="str">
        <f t="shared" si="7"/>
        <v>463. 7601 攝影業</v>
      </c>
    </row>
    <row r="465" spans="1:4">
      <c r="A465" s="14">
        <v>464</v>
      </c>
      <c r="B465" s="15" t="s">
        <v>1014</v>
      </c>
      <c r="C465" s="16" t="s">
        <v>1015</v>
      </c>
      <c r="D465" s="17" t="str">
        <f t="shared" si="7"/>
        <v>464. 7602 翻譯服務業</v>
      </c>
    </row>
    <row r="466" spans="1:4">
      <c r="A466" s="14">
        <v>465</v>
      </c>
      <c r="B466" s="15" t="s">
        <v>1016</v>
      </c>
      <c r="C466" s="16" t="s">
        <v>1017</v>
      </c>
      <c r="D466" s="17" t="str">
        <f t="shared" si="7"/>
        <v>465. 7603 藝人及模特兒等經紀業</v>
      </c>
    </row>
    <row r="467" spans="1:4">
      <c r="A467" s="14">
        <v>466</v>
      </c>
      <c r="B467" s="15" t="s">
        <v>1018</v>
      </c>
      <c r="C467" s="16" t="s">
        <v>1019</v>
      </c>
      <c r="D467" s="17" t="str">
        <f t="shared" si="7"/>
        <v>466. 7609 未分類其他專業、科學及技術服務業</v>
      </c>
    </row>
    <row r="468" spans="1:4">
      <c r="A468" s="14">
        <v>467</v>
      </c>
      <c r="B468" s="15" t="s">
        <v>1020</v>
      </c>
      <c r="C468" s="16" t="s">
        <v>1021</v>
      </c>
      <c r="D468" s="17" t="str">
        <f t="shared" si="7"/>
        <v>467. 7711 營造用機械設備租賃業</v>
      </c>
    </row>
    <row r="469" spans="1:4">
      <c r="A469" s="14">
        <v>468</v>
      </c>
      <c r="B469" s="15" t="s">
        <v>1022</v>
      </c>
      <c r="C469" s="16" t="s">
        <v>1023</v>
      </c>
      <c r="D469" s="17" t="str">
        <f t="shared" si="7"/>
        <v>468. 7712 農業及其他工業用機械設備租賃業</v>
      </c>
    </row>
    <row r="470" spans="1:4">
      <c r="A470" s="14">
        <v>469</v>
      </c>
      <c r="B470" s="15" t="s">
        <v>1024</v>
      </c>
      <c r="C470" s="16" t="s">
        <v>1025</v>
      </c>
      <c r="D470" s="17" t="str">
        <f t="shared" si="7"/>
        <v>469. 7713 辦公用機械設備租賃業</v>
      </c>
    </row>
    <row r="471" spans="1:4">
      <c r="A471" s="14">
        <v>470</v>
      </c>
      <c r="B471" s="15" t="s">
        <v>1026</v>
      </c>
      <c r="C471" s="16" t="s">
        <v>1027</v>
      </c>
      <c r="D471" s="17" t="str">
        <f t="shared" si="7"/>
        <v>470. 7719 其他機械設備租賃業</v>
      </c>
    </row>
    <row r="472" spans="1:4">
      <c r="A472" s="14">
        <v>471</v>
      </c>
      <c r="B472" s="15" t="s">
        <v>1028</v>
      </c>
      <c r="C472" s="16" t="s">
        <v>1029</v>
      </c>
      <c r="D472" s="17" t="str">
        <f t="shared" si="7"/>
        <v>471. 7721 汽車租賃業</v>
      </c>
    </row>
    <row r="473" spans="1:4">
      <c r="A473" s="14">
        <v>472</v>
      </c>
      <c r="B473" s="15" t="s">
        <v>1030</v>
      </c>
      <c r="C473" s="16" t="s">
        <v>1031</v>
      </c>
      <c r="D473" s="17" t="str">
        <f t="shared" si="7"/>
        <v>472. 7722 船舶租賃業</v>
      </c>
    </row>
    <row r="474" spans="1:4">
      <c r="A474" s="14">
        <v>473</v>
      </c>
      <c r="B474" s="15" t="s">
        <v>1032</v>
      </c>
      <c r="C474" s="16" t="s">
        <v>1033</v>
      </c>
      <c r="D474" s="17" t="str">
        <f t="shared" si="7"/>
        <v>473. 7723 貨櫃租賃業</v>
      </c>
    </row>
    <row r="475" spans="1:4">
      <c r="A475" s="14">
        <v>474</v>
      </c>
      <c r="B475" s="15" t="s">
        <v>1034</v>
      </c>
      <c r="C475" s="16" t="s">
        <v>1035</v>
      </c>
      <c r="D475" s="17" t="str">
        <f t="shared" si="7"/>
        <v>474. 7729 其他運輸工具設備租賃業</v>
      </c>
    </row>
    <row r="476" spans="1:4">
      <c r="A476" s="14">
        <v>475</v>
      </c>
      <c r="B476" s="15" t="s">
        <v>1036</v>
      </c>
      <c r="C476" s="16" t="s">
        <v>1037</v>
      </c>
      <c r="D476" s="17" t="str">
        <f t="shared" si="7"/>
        <v>475. 7731 運動及娛樂用品租賃業</v>
      </c>
    </row>
    <row r="477" spans="1:4">
      <c r="A477" s="14">
        <v>476</v>
      </c>
      <c r="B477" s="15" t="s">
        <v>1038</v>
      </c>
      <c r="C477" s="16" t="s">
        <v>1039</v>
      </c>
      <c r="D477" s="17" t="str">
        <f t="shared" si="7"/>
        <v>476. 7732 錄影帶及碟片租賃業</v>
      </c>
    </row>
    <row r="478" spans="1:4">
      <c r="A478" s="14">
        <v>477</v>
      </c>
      <c r="B478" s="15" t="s">
        <v>1040</v>
      </c>
      <c r="C478" s="16" t="s">
        <v>1041</v>
      </c>
      <c r="D478" s="17" t="str">
        <f t="shared" si="7"/>
        <v>477. 7739 其他物品租賃業</v>
      </c>
    </row>
    <row r="479" spans="1:4">
      <c r="A479" s="14">
        <v>478</v>
      </c>
      <c r="B479" s="15" t="s">
        <v>1042</v>
      </c>
      <c r="C479" s="16" t="s">
        <v>1043</v>
      </c>
      <c r="D479" s="17" t="str">
        <f t="shared" si="7"/>
        <v>478. 7740 非金融性無形資產租賃業</v>
      </c>
    </row>
    <row r="480" spans="1:4">
      <c r="A480" s="14">
        <v>479</v>
      </c>
      <c r="B480" s="15" t="s">
        <v>1044</v>
      </c>
      <c r="C480" s="16" t="s">
        <v>1045</v>
      </c>
      <c r="D480" s="17" t="str">
        <f t="shared" si="7"/>
        <v>479. 7801 職業介紹服務業</v>
      </c>
    </row>
    <row r="481" spans="1:4">
      <c r="A481" s="14">
        <v>480</v>
      </c>
      <c r="B481" s="15" t="s">
        <v>1046</v>
      </c>
      <c r="C481" s="16" t="s">
        <v>1047</v>
      </c>
      <c r="D481" s="17" t="str">
        <f t="shared" si="7"/>
        <v>480. 7802 人力派遣業</v>
      </c>
    </row>
    <row r="482" spans="1:4">
      <c r="A482" s="14">
        <v>481</v>
      </c>
      <c r="B482" s="15" t="s">
        <v>1048</v>
      </c>
      <c r="C482" s="16" t="s">
        <v>1049</v>
      </c>
      <c r="D482" s="17" t="str">
        <f t="shared" si="7"/>
        <v>481. 7809 其他就業服務業</v>
      </c>
    </row>
    <row r="483" spans="1:4">
      <c r="A483" s="14">
        <v>482</v>
      </c>
      <c r="B483" s="15" t="s">
        <v>1050</v>
      </c>
      <c r="C483" s="16" t="s">
        <v>1051</v>
      </c>
      <c r="D483" s="17" t="str">
        <f t="shared" si="7"/>
        <v>482. 7900 旅行業</v>
      </c>
    </row>
    <row r="484" spans="1:4">
      <c r="A484" s="14">
        <v>483</v>
      </c>
      <c r="B484" s="15" t="s">
        <v>1052</v>
      </c>
      <c r="C484" s="16" t="s">
        <v>1053</v>
      </c>
      <c r="D484" s="17" t="str">
        <f t="shared" si="7"/>
        <v>483. 8001 保全服務業</v>
      </c>
    </row>
    <row r="485" spans="1:4">
      <c r="A485" s="14">
        <v>484</v>
      </c>
      <c r="B485" s="15" t="s">
        <v>1054</v>
      </c>
      <c r="C485" s="16" t="s">
        <v>1055</v>
      </c>
      <c r="D485" s="17" t="str">
        <f t="shared" si="7"/>
        <v>484. 8002 系統保全服務業</v>
      </c>
    </row>
    <row r="486" spans="1:4">
      <c r="A486" s="14">
        <v>485</v>
      </c>
      <c r="B486" s="15" t="s">
        <v>1056</v>
      </c>
      <c r="C486" s="16" t="s">
        <v>1057</v>
      </c>
      <c r="D486" s="17" t="str">
        <f t="shared" si="7"/>
        <v>485. 8003 私家偵探服務業</v>
      </c>
    </row>
    <row r="487" spans="1:4">
      <c r="A487" s="14">
        <v>486</v>
      </c>
      <c r="B487" s="15" t="s">
        <v>1058</v>
      </c>
      <c r="C487" s="16" t="s">
        <v>1059</v>
      </c>
      <c r="D487" s="17" t="str">
        <f t="shared" si="7"/>
        <v>486. 8110 複合支援服務業</v>
      </c>
    </row>
    <row r="488" spans="1:4">
      <c r="A488" s="14">
        <v>487</v>
      </c>
      <c r="B488" s="15" t="s">
        <v>1060</v>
      </c>
      <c r="C488" s="16" t="s">
        <v>1061</v>
      </c>
      <c r="D488" s="17" t="str">
        <f t="shared" si="7"/>
        <v>487. 8120 清潔服務業</v>
      </c>
    </row>
    <row r="489" spans="1:4">
      <c r="A489" s="14">
        <v>488</v>
      </c>
      <c r="B489" s="15" t="s">
        <v>1062</v>
      </c>
      <c r="C489" s="16" t="s">
        <v>1063</v>
      </c>
      <c r="D489" s="17" t="str">
        <f t="shared" si="7"/>
        <v>488. 8130 綠化服務業</v>
      </c>
    </row>
    <row r="490" spans="1:4">
      <c r="A490" s="14">
        <v>489</v>
      </c>
      <c r="B490" s="15" t="s">
        <v>1064</v>
      </c>
      <c r="C490" s="16" t="s">
        <v>1065</v>
      </c>
      <c r="D490" s="17" t="str">
        <f t="shared" si="7"/>
        <v>489. 8201 代收帳款及信用調查服務業</v>
      </c>
    </row>
    <row r="491" spans="1:4">
      <c r="A491" s="14">
        <v>490</v>
      </c>
      <c r="B491" s="15" t="s">
        <v>1066</v>
      </c>
      <c r="C491" s="16" t="s">
        <v>1067</v>
      </c>
      <c r="D491" s="17" t="str">
        <f t="shared" si="7"/>
        <v>490. 8202 會議及展覽服務業</v>
      </c>
    </row>
    <row r="492" spans="1:4">
      <c r="A492" s="14">
        <v>491</v>
      </c>
      <c r="B492" s="15" t="s">
        <v>1068</v>
      </c>
      <c r="C492" s="16" t="s">
        <v>1069</v>
      </c>
      <c r="D492" s="17" t="str">
        <f t="shared" si="7"/>
        <v>491. 8203 影印業</v>
      </c>
    </row>
    <row r="493" spans="1:4">
      <c r="A493" s="14">
        <v>492</v>
      </c>
      <c r="B493" s="15" t="s">
        <v>1070</v>
      </c>
      <c r="C493" s="16" t="s">
        <v>1071</v>
      </c>
      <c r="D493" s="17" t="str">
        <f t="shared" si="7"/>
        <v>492. 8209 其他業務及辦公室支援服務業</v>
      </c>
    </row>
    <row r="494" spans="1:4">
      <c r="A494" s="14">
        <v>493</v>
      </c>
      <c r="B494" s="15" t="s">
        <v>1072</v>
      </c>
      <c r="C494" s="16" t="s">
        <v>1073</v>
      </c>
      <c r="D494" s="17" t="str">
        <f t="shared" si="7"/>
        <v>493. 8311 政府機關</v>
      </c>
    </row>
    <row r="495" spans="1:4">
      <c r="A495" s="14">
        <v>494</v>
      </c>
      <c r="B495" s="15" t="s">
        <v>1074</v>
      </c>
      <c r="C495" s="16" t="s">
        <v>1075</v>
      </c>
      <c r="D495" s="17" t="str">
        <f t="shared" si="7"/>
        <v>494. 8312 民意機關</v>
      </c>
    </row>
    <row r="496" spans="1:4">
      <c r="A496" s="14">
        <v>495</v>
      </c>
      <c r="B496" s="15" t="s">
        <v>1076</v>
      </c>
      <c r="C496" s="16" t="s">
        <v>1077</v>
      </c>
      <c r="D496" s="17" t="str">
        <f t="shared" si="7"/>
        <v>495. 8320 國防事務業</v>
      </c>
    </row>
    <row r="497" spans="1:4">
      <c r="A497" s="14">
        <v>496</v>
      </c>
      <c r="B497" s="15" t="s">
        <v>1078</v>
      </c>
      <c r="C497" s="16" t="s">
        <v>1079</v>
      </c>
      <c r="D497" s="17" t="str">
        <f t="shared" si="7"/>
        <v>496. 8330 強制性社會安全</v>
      </c>
    </row>
    <row r="498" spans="1:4">
      <c r="A498" s="14">
        <v>497</v>
      </c>
      <c r="B498" s="15" t="s">
        <v>1080</v>
      </c>
      <c r="C498" s="16" t="s">
        <v>1081</v>
      </c>
      <c r="D498" s="17" t="str">
        <f t="shared" si="7"/>
        <v>497. 8400 國際組織及外國機構</v>
      </c>
    </row>
    <row r="499" spans="1:4">
      <c r="A499" s="14">
        <v>498</v>
      </c>
      <c r="B499" s="15" t="s">
        <v>1082</v>
      </c>
      <c r="C499" s="16" t="s">
        <v>1083</v>
      </c>
      <c r="D499" s="17" t="str">
        <f t="shared" si="7"/>
        <v>498. 8510 學前教育事業</v>
      </c>
    </row>
    <row r="500" spans="1:4">
      <c r="A500" s="14">
        <v>499</v>
      </c>
      <c r="B500" s="15" t="s">
        <v>1084</v>
      </c>
      <c r="C500" s="16" t="s">
        <v>1085</v>
      </c>
      <c r="D500" s="17" t="str">
        <f t="shared" si="7"/>
        <v>499. 8520 小學</v>
      </c>
    </row>
    <row r="501" spans="1:4">
      <c r="A501" s="14">
        <v>500</v>
      </c>
      <c r="B501" s="15" t="s">
        <v>1086</v>
      </c>
      <c r="C501" s="16" t="s">
        <v>1087</v>
      </c>
      <c r="D501" s="17" t="str">
        <f t="shared" si="7"/>
        <v>500. 8530 中學</v>
      </c>
    </row>
    <row r="502" spans="1:4">
      <c r="A502" s="14">
        <v>501</v>
      </c>
      <c r="B502" s="15">
        <v>8540</v>
      </c>
      <c r="C502" s="16" t="s">
        <v>1088</v>
      </c>
      <c r="D502" s="17" t="str">
        <f t="shared" si="7"/>
        <v>501. 8540 職業學校</v>
      </c>
    </row>
    <row r="503" spans="1:4">
      <c r="A503" s="14">
        <v>502</v>
      </c>
      <c r="B503" s="15" t="s">
        <v>1089</v>
      </c>
      <c r="C503" s="16" t="s">
        <v>1090</v>
      </c>
      <c r="D503" s="17" t="str">
        <f t="shared" si="7"/>
        <v>502. 8550 大專校院</v>
      </c>
    </row>
    <row r="504" spans="1:4">
      <c r="A504" s="14">
        <v>503</v>
      </c>
      <c r="B504" s="15" t="s">
        <v>1091</v>
      </c>
      <c r="C504" s="16" t="s">
        <v>1092</v>
      </c>
      <c r="D504" s="17" t="str">
        <f t="shared" si="7"/>
        <v>503. 8560 特殊教育事業</v>
      </c>
    </row>
    <row r="505" spans="1:4">
      <c r="A505" s="14">
        <v>504</v>
      </c>
      <c r="B505" s="15" t="s">
        <v>1093</v>
      </c>
      <c r="C505" s="16" t="s">
        <v>1094</v>
      </c>
      <c r="D505" s="17" t="str">
        <f t="shared" si="7"/>
        <v>504. 8571 外語教育服務業</v>
      </c>
    </row>
    <row r="506" spans="1:4">
      <c r="A506" s="14">
        <v>505</v>
      </c>
      <c r="B506" s="15" t="s">
        <v>1095</v>
      </c>
      <c r="C506" s="16" t="s">
        <v>1096</v>
      </c>
      <c r="D506" s="17" t="str">
        <f t="shared" si="7"/>
        <v>505. 8572 藝術教育服務業</v>
      </c>
    </row>
    <row r="507" spans="1:4">
      <c r="A507" s="14">
        <v>506</v>
      </c>
      <c r="B507" s="15" t="s">
        <v>1097</v>
      </c>
      <c r="C507" s="16" t="s">
        <v>1098</v>
      </c>
      <c r="D507" s="17" t="str">
        <f t="shared" si="7"/>
        <v>506. 8573 運動及休閒教育服務業</v>
      </c>
    </row>
    <row r="508" spans="1:4">
      <c r="A508" s="14">
        <v>507</v>
      </c>
      <c r="B508" s="15" t="s">
        <v>1099</v>
      </c>
      <c r="C508" s="16" t="s">
        <v>1100</v>
      </c>
      <c r="D508" s="17" t="str">
        <f t="shared" si="7"/>
        <v>507. 8574 商業、資訊及專業管理教育服務業</v>
      </c>
    </row>
    <row r="509" spans="1:4">
      <c r="A509" s="14">
        <v>508</v>
      </c>
      <c r="B509" s="15" t="s">
        <v>1101</v>
      </c>
      <c r="C509" s="16" t="s">
        <v>1102</v>
      </c>
      <c r="D509" s="17" t="str">
        <f t="shared" si="7"/>
        <v>508. 8579 未分類其他教育服務業</v>
      </c>
    </row>
    <row r="510" spans="1:4">
      <c r="A510" s="14">
        <v>509</v>
      </c>
      <c r="B510" s="15" t="s">
        <v>1103</v>
      </c>
      <c r="C510" s="16" t="s">
        <v>1104</v>
      </c>
      <c r="D510" s="17" t="str">
        <f t="shared" si="7"/>
        <v>509. 8580 教育輔助服務業</v>
      </c>
    </row>
    <row r="511" spans="1:4">
      <c r="A511" s="14">
        <v>510</v>
      </c>
      <c r="B511" s="15" t="s">
        <v>1105</v>
      </c>
      <c r="C511" s="16" t="s">
        <v>1106</v>
      </c>
      <c r="D511" s="17" t="str">
        <f t="shared" si="7"/>
        <v>510. 8610 醫院</v>
      </c>
    </row>
    <row r="512" spans="1:4">
      <c r="A512" s="14">
        <v>511</v>
      </c>
      <c r="B512" s="15" t="s">
        <v>1107</v>
      </c>
      <c r="C512" s="16" t="s">
        <v>1108</v>
      </c>
      <c r="D512" s="17" t="str">
        <f t="shared" si="7"/>
        <v>511. 8620 診所</v>
      </c>
    </row>
    <row r="513" spans="1:4">
      <c r="A513" s="14">
        <v>512</v>
      </c>
      <c r="B513" s="15" t="s">
        <v>1109</v>
      </c>
      <c r="C513" s="16" t="s">
        <v>1110</v>
      </c>
      <c r="D513" s="17" t="str">
        <f t="shared" ref="D513:D558" si="8">A513&amp;". "&amp;B513&amp;" "&amp;C513</f>
        <v>512. 8691 醫學檢驗服務業</v>
      </c>
    </row>
    <row r="514" spans="1:4">
      <c r="A514" s="14">
        <v>513</v>
      </c>
      <c r="B514" s="15" t="s">
        <v>1111</v>
      </c>
      <c r="C514" s="16" t="s">
        <v>1112</v>
      </c>
      <c r="D514" s="17" t="str">
        <f t="shared" si="8"/>
        <v>513. 8699 未分類其他醫療保健服務業</v>
      </c>
    </row>
    <row r="515" spans="1:4">
      <c r="A515" s="14">
        <v>514</v>
      </c>
      <c r="B515" s="15" t="s">
        <v>1113</v>
      </c>
      <c r="C515" s="16" t="s">
        <v>1114</v>
      </c>
      <c r="D515" s="17" t="str">
        <f t="shared" si="8"/>
        <v>514. 8701 護理照顧服務業</v>
      </c>
    </row>
    <row r="516" spans="1:4">
      <c r="A516" s="14">
        <v>515</v>
      </c>
      <c r="B516" s="15" t="s">
        <v>1115</v>
      </c>
      <c r="C516" s="16" t="s">
        <v>1116</v>
      </c>
      <c r="D516" s="17" t="str">
        <f t="shared" si="8"/>
        <v>515. 8702 心智障礙及藥物濫用者居住照顧服務業</v>
      </c>
    </row>
    <row r="517" spans="1:4">
      <c r="A517" s="14">
        <v>516</v>
      </c>
      <c r="B517" s="15" t="s">
        <v>1117</v>
      </c>
      <c r="C517" s="16" t="s">
        <v>1118</v>
      </c>
      <c r="D517" s="17" t="str">
        <f t="shared" si="8"/>
        <v>516. 8703 老人居住照顧服務業</v>
      </c>
    </row>
    <row r="518" spans="1:4">
      <c r="A518" s="14">
        <v>517</v>
      </c>
      <c r="B518" s="15" t="s">
        <v>1119</v>
      </c>
      <c r="C518" s="16" t="s">
        <v>1120</v>
      </c>
      <c r="D518" s="17" t="str">
        <f t="shared" si="8"/>
        <v>517. 8709 其他居住照顧服務業</v>
      </c>
    </row>
    <row r="519" spans="1:4">
      <c r="A519" s="14">
        <v>518</v>
      </c>
      <c r="B519" s="15" t="s">
        <v>1121</v>
      </c>
      <c r="C519" s="16" t="s">
        <v>1122</v>
      </c>
      <c r="D519" s="17" t="str">
        <f t="shared" si="8"/>
        <v>518. 8801 兒童及少年之社會工作服務業</v>
      </c>
    </row>
    <row r="520" spans="1:4">
      <c r="A520" s="14">
        <v>519</v>
      </c>
      <c r="B520" s="15" t="s">
        <v>1123</v>
      </c>
      <c r="C520" s="16" t="s">
        <v>1124</v>
      </c>
      <c r="D520" s="17" t="str">
        <f t="shared" si="8"/>
        <v>519. 8802 老人之社會工作服務業</v>
      </c>
    </row>
    <row r="521" spans="1:4">
      <c r="A521" s="14">
        <v>520</v>
      </c>
      <c r="B521" s="15" t="s">
        <v>1125</v>
      </c>
      <c r="C521" s="16" t="s">
        <v>1126</v>
      </c>
      <c r="D521" s="17" t="str">
        <f t="shared" si="8"/>
        <v>520. 8803 身心障礙者之社會工作服務業</v>
      </c>
    </row>
    <row r="522" spans="1:4">
      <c r="A522" s="14">
        <v>521</v>
      </c>
      <c r="B522" s="15" t="s">
        <v>1127</v>
      </c>
      <c r="C522" s="16" t="s">
        <v>1128</v>
      </c>
      <c r="D522" s="17" t="str">
        <f t="shared" si="8"/>
        <v>521. 8804 婦女之社會工作服務業</v>
      </c>
    </row>
    <row r="523" spans="1:4">
      <c r="A523" s="14">
        <v>522</v>
      </c>
      <c r="B523" s="15" t="s">
        <v>1129</v>
      </c>
      <c r="C523" s="16" t="s">
        <v>1130</v>
      </c>
      <c r="D523" s="17" t="str">
        <f t="shared" si="8"/>
        <v>522. 8809 未分類其他社會工作服務業</v>
      </c>
    </row>
    <row r="524" spans="1:4">
      <c r="A524" s="14">
        <v>523</v>
      </c>
      <c r="B524" s="15" t="s">
        <v>1131</v>
      </c>
      <c r="C524" s="16" t="s">
        <v>1132</v>
      </c>
      <c r="D524" s="17" t="str">
        <f t="shared" si="8"/>
        <v>523. 9010 創作業</v>
      </c>
    </row>
    <row r="525" spans="1:4">
      <c r="A525" s="14">
        <v>524</v>
      </c>
      <c r="B525" s="15" t="s">
        <v>1133</v>
      </c>
      <c r="C525" s="16" t="s">
        <v>1134</v>
      </c>
      <c r="D525" s="17" t="str">
        <f t="shared" si="8"/>
        <v>524. 9020 藝術表演業</v>
      </c>
    </row>
    <row r="526" spans="1:4">
      <c r="A526" s="14">
        <v>525</v>
      </c>
      <c r="B526" s="15" t="s">
        <v>1135</v>
      </c>
      <c r="C526" s="16" t="s">
        <v>1136</v>
      </c>
      <c r="D526" s="17" t="str">
        <f t="shared" si="8"/>
        <v>525. 9031 藝術表演場所經營業</v>
      </c>
    </row>
    <row r="527" spans="1:4">
      <c r="A527" s="14">
        <v>526</v>
      </c>
      <c r="B527" s="15" t="s">
        <v>1137</v>
      </c>
      <c r="C527" s="16" t="s">
        <v>1138</v>
      </c>
      <c r="D527" s="17" t="str">
        <f t="shared" si="8"/>
        <v>526. 9039 其他藝術表演輔助服務業</v>
      </c>
    </row>
    <row r="528" spans="1:4">
      <c r="A528" s="14">
        <v>527</v>
      </c>
      <c r="B528" s="15" t="s">
        <v>1139</v>
      </c>
      <c r="C528" s="16" t="s">
        <v>1140</v>
      </c>
      <c r="D528" s="17" t="str">
        <f t="shared" si="8"/>
        <v>527. 9101 圖書館及檔案保存業</v>
      </c>
    </row>
    <row r="529" spans="1:4">
      <c r="A529" s="14">
        <v>528</v>
      </c>
      <c r="B529" s="15" t="s">
        <v>1141</v>
      </c>
      <c r="C529" s="16" t="s">
        <v>1142</v>
      </c>
      <c r="D529" s="17" t="str">
        <f t="shared" si="8"/>
        <v>528. 9102 植物園、動物園及自然生態保護機構</v>
      </c>
    </row>
    <row r="530" spans="1:4">
      <c r="A530" s="14">
        <v>529</v>
      </c>
      <c r="B530" s="15" t="s">
        <v>1143</v>
      </c>
      <c r="C530" s="16" t="s">
        <v>1144</v>
      </c>
      <c r="D530" s="17" t="str">
        <f t="shared" si="8"/>
        <v>529. 9103 博物館、歷史遺址及其他類似機構</v>
      </c>
    </row>
    <row r="531" spans="1:4">
      <c r="A531" s="14">
        <v>530</v>
      </c>
      <c r="B531" s="15" t="s">
        <v>1145</v>
      </c>
      <c r="C531" s="16" t="s">
        <v>1146</v>
      </c>
      <c r="D531" s="17" t="str">
        <f t="shared" si="8"/>
        <v>530. 9200 博弈業</v>
      </c>
    </row>
    <row r="532" spans="1:4">
      <c r="A532" s="14">
        <v>531</v>
      </c>
      <c r="B532" s="15" t="s">
        <v>1147</v>
      </c>
      <c r="C532" s="16" t="s">
        <v>1148</v>
      </c>
      <c r="D532" s="17" t="str">
        <f t="shared" si="8"/>
        <v>531. 9311 職業運動業</v>
      </c>
    </row>
    <row r="533" spans="1:4">
      <c r="A533" s="14">
        <v>532</v>
      </c>
      <c r="B533" s="15" t="s">
        <v>1149</v>
      </c>
      <c r="C533" s="16" t="s">
        <v>1150</v>
      </c>
      <c r="D533" s="17" t="str">
        <f t="shared" si="8"/>
        <v>532. 9312 運動場館業</v>
      </c>
    </row>
    <row r="534" spans="1:4">
      <c r="A534" s="14">
        <v>533</v>
      </c>
      <c r="B534" s="15" t="s">
        <v>1151</v>
      </c>
      <c r="C534" s="16" t="s">
        <v>1152</v>
      </c>
      <c r="D534" s="17" t="str">
        <f t="shared" si="8"/>
        <v>533. 9319 其他運動服務業</v>
      </c>
    </row>
    <row r="535" spans="1:4">
      <c r="A535" s="14">
        <v>534</v>
      </c>
      <c r="B535" s="15" t="s">
        <v>1153</v>
      </c>
      <c r="C535" s="16" t="s">
        <v>1154</v>
      </c>
      <c r="D535" s="17" t="str">
        <f t="shared" si="8"/>
        <v>534. 9321 遊樂園及主題樂園</v>
      </c>
    </row>
    <row r="536" spans="1:4">
      <c r="A536" s="14">
        <v>535</v>
      </c>
      <c r="B536" s="15" t="s">
        <v>1155</v>
      </c>
      <c r="C536" s="16" t="s">
        <v>1156</v>
      </c>
      <c r="D536" s="17" t="str">
        <f t="shared" si="8"/>
        <v>535. 9322 視聽及視唱業</v>
      </c>
    </row>
    <row r="537" spans="1:4">
      <c r="A537" s="14">
        <v>536</v>
      </c>
      <c r="B537" s="15" t="s">
        <v>1157</v>
      </c>
      <c r="C537" s="16" t="s">
        <v>1158</v>
      </c>
      <c r="D537" s="17" t="str">
        <f t="shared" si="8"/>
        <v>536. 9323 特殊娛樂業</v>
      </c>
    </row>
    <row r="538" spans="1:4">
      <c r="A538" s="14">
        <v>537</v>
      </c>
      <c r="B538" s="15" t="s">
        <v>1159</v>
      </c>
      <c r="C538" s="16" t="s">
        <v>1160</v>
      </c>
      <c r="D538" s="17" t="str">
        <f t="shared" si="8"/>
        <v>537. 9324 遊戲場業</v>
      </c>
    </row>
    <row r="539" spans="1:4">
      <c r="A539" s="14">
        <v>538</v>
      </c>
      <c r="B539" s="15" t="s">
        <v>1161</v>
      </c>
      <c r="C539" s="16" t="s">
        <v>1162</v>
      </c>
      <c r="D539" s="17" t="str">
        <f t="shared" si="8"/>
        <v>538. 9329 其他娛樂及休閒服務業</v>
      </c>
    </row>
    <row r="540" spans="1:4">
      <c r="A540" s="14">
        <v>539</v>
      </c>
      <c r="B540" s="15" t="s">
        <v>1163</v>
      </c>
      <c r="C540" s="16" t="s">
        <v>1164</v>
      </c>
      <c r="D540" s="17" t="str">
        <f t="shared" si="8"/>
        <v>539. 9410 宗教組織</v>
      </c>
    </row>
    <row r="541" spans="1:4">
      <c r="A541" s="14">
        <v>540</v>
      </c>
      <c r="B541" s="15" t="s">
        <v>1165</v>
      </c>
      <c r="C541" s="16" t="s">
        <v>1166</v>
      </c>
      <c r="D541" s="17" t="str">
        <f t="shared" si="8"/>
        <v>540. 9421 工商業團體</v>
      </c>
    </row>
    <row r="542" spans="1:4">
      <c r="A542" s="14">
        <v>541</v>
      </c>
      <c r="B542" s="15" t="s">
        <v>1167</v>
      </c>
      <c r="C542" s="16" t="s">
        <v>1168</v>
      </c>
      <c r="D542" s="17" t="str">
        <f t="shared" si="8"/>
        <v>541. 9422 專門職業團體</v>
      </c>
    </row>
    <row r="543" spans="1:4">
      <c r="A543" s="14">
        <v>542</v>
      </c>
      <c r="B543" s="15" t="s">
        <v>1169</v>
      </c>
      <c r="C543" s="16" t="s">
        <v>1170</v>
      </c>
      <c r="D543" s="17" t="str">
        <f t="shared" si="8"/>
        <v>542. 9423 勞工團體</v>
      </c>
    </row>
    <row r="544" spans="1:4">
      <c r="A544" s="14">
        <v>543</v>
      </c>
      <c r="B544" s="15" t="s">
        <v>1171</v>
      </c>
      <c r="C544" s="16" t="s">
        <v>1172</v>
      </c>
      <c r="D544" s="17" t="str">
        <f t="shared" si="8"/>
        <v>543. 9424 農民團體</v>
      </c>
    </row>
    <row r="545" spans="1:4">
      <c r="A545" s="14">
        <v>544</v>
      </c>
      <c r="B545" s="15" t="s">
        <v>1173</v>
      </c>
      <c r="C545" s="16" t="s">
        <v>1174</v>
      </c>
      <c r="D545" s="17" t="str">
        <f t="shared" si="8"/>
        <v>544. 9491 政治團體</v>
      </c>
    </row>
    <row r="546" spans="1:4">
      <c r="A546" s="14">
        <v>545</v>
      </c>
      <c r="B546" s="15" t="s">
        <v>1175</v>
      </c>
      <c r="C546" s="16" t="s">
        <v>1176</v>
      </c>
      <c r="D546" s="17" t="str">
        <f t="shared" si="8"/>
        <v>545. 9499 未分類其他組織</v>
      </c>
    </row>
    <row r="547" spans="1:4">
      <c r="A547" s="14">
        <v>546</v>
      </c>
      <c r="B547" s="15" t="s">
        <v>1177</v>
      </c>
      <c r="C547" s="16" t="s">
        <v>1178</v>
      </c>
      <c r="D547" s="17" t="str">
        <f t="shared" si="8"/>
        <v>546. 9511 汽車維修業</v>
      </c>
    </row>
    <row r="548" spans="1:4">
      <c r="A548" s="14">
        <v>547</v>
      </c>
      <c r="B548" s="15" t="s">
        <v>1179</v>
      </c>
      <c r="C548" s="16" t="s">
        <v>1180</v>
      </c>
      <c r="D548" s="17" t="str">
        <f t="shared" si="8"/>
        <v>547. 9512 汽車美容業</v>
      </c>
    </row>
    <row r="549" spans="1:4">
      <c r="A549" s="14">
        <v>548</v>
      </c>
      <c r="B549" s="15" t="s">
        <v>1181</v>
      </c>
      <c r="C549" s="16" t="s">
        <v>1182</v>
      </c>
      <c r="D549" s="17" t="str">
        <f t="shared" si="8"/>
        <v>548. 9521 電腦及其週邊設備修理業</v>
      </c>
    </row>
    <row r="550" spans="1:4">
      <c r="A550" s="14">
        <v>549</v>
      </c>
      <c r="B550" s="15" t="s">
        <v>1183</v>
      </c>
      <c r="C550" s="16" t="s">
        <v>1184</v>
      </c>
      <c r="D550" s="17" t="str">
        <f t="shared" si="8"/>
        <v>549. 9522 通訊傳播設備修理業</v>
      </c>
    </row>
    <row r="551" spans="1:4">
      <c r="A551" s="14">
        <v>550</v>
      </c>
      <c r="B551" s="15" t="s">
        <v>1185</v>
      </c>
      <c r="C551" s="16" t="s">
        <v>1186</v>
      </c>
      <c r="D551" s="17" t="str">
        <f t="shared" si="8"/>
        <v>550. 9523 視聽電子產品及家用電器修理業</v>
      </c>
    </row>
    <row r="552" spans="1:4">
      <c r="A552" s="14">
        <v>551</v>
      </c>
      <c r="B552" s="15" t="s">
        <v>1187</v>
      </c>
      <c r="C552" s="16" t="s">
        <v>1188</v>
      </c>
      <c r="D552" s="17" t="str">
        <f t="shared" si="8"/>
        <v>551. 9591 機車維修業</v>
      </c>
    </row>
    <row r="553" spans="1:4">
      <c r="A553" s="14">
        <v>552</v>
      </c>
      <c r="B553" s="15" t="s">
        <v>1189</v>
      </c>
      <c r="C553" s="16" t="s">
        <v>1190</v>
      </c>
      <c r="D553" s="17" t="str">
        <f t="shared" si="8"/>
        <v>552. 9599 未分類其他個人及家庭用品維修業</v>
      </c>
    </row>
    <row r="554" spans="1:4">
      <c r="A554" s="14">
        <v>553</v>
      </c>
      <c r="B554" s="15" t="s">
        <v>1191</v>
      </c>
      <c r="C554" s="16" t="s">
        <v>1192</v>
      </c>
      <c r="D554" s="17" t="str">
        <f t="shared" si="8"/>
        <v>553. 9610 洗衣業</v>
      </c>
    </row>
    <row r="555" spans="1:4">
      <c r="A555" s="14">
        <v>554</v>
      </c>
      <c r="B555" s="15" t="s">
        <v>1193</v>
      </c>
      <c r="C555" s="16" t="s">
        <v>1194</v>
      </c>
      <c r="D555" s="17" t="str">
        <f t="shared" si="8"/>
        <v>554. 9620 理髮及美容業</v>
      </c>
    </row>
    <row r="556" spans="1:4">
      <c r="A556" s="14">
        <v>555</v>
      </c>
      <c r="B556" s="15" t="s">
        <v>1195</v>
      </c>
      <c r="C556" s="16" t="s">
        <v>1196</v>
      </c>
      <c r="D556" s="17" t="str">
        <f t="shared" si="8"/>
        <v>555. 9630 殯葬服務業</v>
      </c>
    </row>
    <row r="557" spans="1:4">
      <c r="A557" s="14">
        <v>556</v>
      </c>
      <c r="B557" s="15" t="s">
        <v>1197</v>
      </c>
      <c r="C557" s="16" t="s">
        <v>1198</v>
      </c>
      <c r="D557" s="17" t="str">
        <f t="shared" si="8"/>
        <v>556. 9640 家事服務業</v>
      </c>
    </row>
    <row r="558" spans="1:4">
      <c r="A558" s="14">
        <v>557</v>
      </c>
      <c r="B558" s="15" t="s">
        <v>1199</v>
      </c>
      <c r="C558" s="16" t="s">
        <v>1200</v>
      </c>
      <c r="D558" s="17" t="str">
        <f t="shared" si="8"/>
        <v>557. 9690 其他個人服務業</v>
      </c>
    </row>
  </sheetData>
  <phoneticPr fontId="2" type="noConversion"/>
  <pageMargins left="0.70000000000000007" right="0.70000000000000007" top="0.75" bottom="0.75" header="0.30000000000000004" footer="0.3000000000000000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67"/>
  <sheetViews>
    <sheetView workbookViewId="0">
      <selection activeCell="G128" sqref="G128"/>
    </sheetView>
  </sheetViews>
  <sheetFormatPr defaultColWidth="9.89453125" defaultRowHeight="13.15"/>
  <cols>
    <col min="1" max="1" width="16.1015625" style="96" customWidth="1"/>
    <col min="2" max="2" width="71.7890625" style="68" customWidth="1"/>
    <col min="3" max="7" width="19.3125" style="100" customWidth="1"/>
    <col min="8" max="8" width="26.20703125" style="68" customWidth="1"/>
    <col min="9" max="9" width="8.7890625" style="68" customWidth="1"/>
    <col min="10" max="10" width="8.20703125" style="68" customWidth="1"/>
    <col min="11" max="11" width="11.68359375" style="99" customWidth="1"/>
    <col min="12" max="12" width="9.89453125" style="68" customWidth="1"/>
    <col min="13" max="16384" width="9.89453125" style="68"/>
  </cols>
  <sheetData>
    <row r="1" spans="1:11" ht="13.9">
      <c r="A1" s="387" t="s">
        <v>1393</v>
      </c>
      <c r="B1" s="387" t="s">
        <v>1394</v>
      </c>
      <c r="C1" s="387"/>
      <c r="D1" s="387"/>
      <c r="E1" s="387"/>
      <c r="F1" s="387"/>
      <c r="G1" s="387"/>
      <c r="H1" s="387"/>
      <c r="I1" s="387" t="s">
        <v>1395</v>
      </c>
      <c r="J1" s="387"/>
      <c r="K1" s="388" t="s">
        <v>1396</v>
      </c>
    </row>
    <row r="2" spans="1:11" ht="37.35" customHeight="1">
      <c r="A2" s="387"/>
      <c r="B2" s="69" t="s">
        <v>1397</v>
      </c>
      <c r="C2" s="70" t="s">
        <v>1398</v>
      </c>
      <c r="D2" s="70" t="s">
        <v>1399</v>
      </c>
      <c r="E2" s="70" t="s">
        <v>1400</v>
      </c>
      <c r="F2" s="70" t="s">
        <v>1401</v>
      </c>
      <c r="G2" s="70" t="s">
        <v>1641</v>
      </c>
      <c r="H2" s="69" t="s">
        <v>1402</v>
      </c>
      <c r="I2" s="69" t="s">
        <v>1403</v>
      </c>
      <c r="J2" s="69" t="s">
        <v>1404</v>
      </c>
      <c r="K2" s="388"/>
    </row>
    <row r="3" spans="1:11" ht="13.9">
      <c r="A3" s="71" t="s">
        <v>1405</v>
      </c>
      <c r="B3" s="72" t="s">
        <v>1406</v>
      </c>
      <c r="C3" s="73">
        <v>1</v>
      </c>
      <c r="D3" s="73">
        <v>1</v>
      </c>
      <c r="E3" s="73">
        <v>1</v>
      </c>
      <c r="F3" s="73">
        <v>1</v>
      </c>
      <c r="G3" s="73">
        <v>1</v>
      </c>
      <c r="H3" s="74"/>
      <c r="I3" s="75"/>
      <c r="J3" s="75"/>
      <c r="K3" s="76"/>
    </row>
    <row r="4" spans="1:11" ht="13.9">
      <c r="A4" s="71" t="s">
        <v>1407</v>
      </c>
      <c r="B4" s="72" t="s">
        <v>1408</v>
      </c>
      <c r="C4" s="73">
        <v>21</v>
      </c>
      <c r="D4" s="73">
        <v>23</v>
      </c>
      <c r="E4" s="73">
        <v>25</v>
      </c>
      <c r="F4" s="73">
        <v>28</v>
      </c>
      <c r="G4" s="73">
        <v>27.9</v>
      </c>
      <c r="H4" s="74"/>
      <c r="I4" s="75"/>
      <c r="J4" s="75"/>
      <c r="K4" s="76"/>
    </row>
    <row r="5" spans="1:11" ht="13.9">
      <c r="A5" s="71" t="s">
        <v>1409</v>
      </c>
      <c r="B5" s="72" t="s">
        <v>1410</v>
      </c>
      <c r="C5" s="73">
        <v>310</v>
      </c>
      <c r="D5" s="73">
        <v>296</v>
      </c>
      <c r="E5" s="73">
        <v>298</v>
      </c>
      <c r="F5" s="73">
        <v>265</v>
      </c>
      <c r="G5" s="73">
        <v>273</v>
      </c>
      <c r="H5" s="74"/>
      <c r="I5" s="75"/>
      <c r="J5" s="75"/>
      <c r="K5" s="76"/>
    </row>
    <row r="6" spans="1:11" ht="13.9" hidden="1">
      <c r="A6" s="384" t="s">
        <v>1411</v>
      </c>
      <c r="B6" s="384"/>
      <c r="C6" s="384"/>
      <c r="D6" s="384"/>
      <c r="E6" s="384"/>
      <c r="F6" s="384"/>
      <c r="G6" s="384"/>
      <c r="H6" s="384"/>
      <c r="I6" s="75"/>
      <c r="J6" s="75"/>
      <c r="K6" s="76"/>
    </row>
    <row r="7" spans="1:11" s="82" customFormat="1" ht="13.9" hidden="1">
      <c r="A7" s="77"/>
      <c r="B7" s="78" t="s">
        <v>1412</v>
      </c>
      <c r="C7" s="79">
        <v>3800</v>
      </c>
      <c r="D7" s="79">
        <v>4600</v>
      </c>
      <c r="E7" s="80" t="s">
        <v>1413</v>
      </c>
      <c r="F7" s="80">
        <v>4460</v>
      </c>
      <c r="G7" s="80"/>
      <c r="H7" s="77"/>
      <c r="I7" s="81"/>
      <c r="J7" s="81"/>
      <c r="K7" s="79" t="s">
        <v>1414</v>
      </c>
    </row>
    <row r="8" spans="1:11" s="82" customFormat="1" ht="13.9" hidden="1">
      <c r="A8" s="77"/>
      <c r="B8" s="78" t="s">
        <v>1415</v>
      </c>
      <c r="C8" s="79">
        <v>8100</v>
      </c>
      <c r="D8" s="79">
        <v>10600</v>
      </c>
      <c r="E8" s="80" t="s">
        <v>1416</v>
      </c>
      <c r="F8" s="80">
        <v>10200</v>
      </c>
      <c r="G8" s="80"/>
      <c r="H8" s="77"/>
      <c r="I8" s="81"/>
      <c r="J8" s="81"/>
      <c r="K8" s="79" t="s">
        <v>1414</v>
      </c>
    </row>
    <row r="9" spans="1:11" s="82" customFormat="1" ht="13.9" hidden="1">
      <c r="A9" s="77"/>
      <c r="B9" s="78" t="s">
        <v>1417</v>
      </c>
      <c r="C9" s="79"/>
      <c r="D9" s="79">
        <v>14000</v>
      </c>
      <c r="E9" s="80" t="s">
        <v>1418</v>
      </c>
      <c r="F9" s="80">
        <v>13900</v>
      </c>
      <c r="G9" s="80"/>
      <c r="H9" s="77"/>
      <c r="I9" s="81"/>
      <c r="J9" s="81"/>
      <c r="K9" s="79" t="s">
        <v>1414</v>
      </c>
    </row>
    <row r="10" spans="1:11" s="82" customFormat="1" ht="13.9" hidden="1">
      <c r="A10" s="83"/>
      <c r="B10" s="78" t="s">
        <v>1419</v>
      </c>
      <c r="C10" s="79">
        <v>4800</v>
      </c>
      <c r="D10" s="79">
        <v>6000</v>
      </c>
      <c r="E10" s="80" t="s">
        <v>1420</v>
      </c>
      <c r="F10" s="80">
        <v>5820</v>
      </c>
      <c r="G10" s="80"/>
      <c r="H10" s="84"/>
      <c r="I10" s="81"/>
      <c r="J10" s="81"/>
      <c r="K10" s="79" t="s">
        <v>1414</v>
      </c>
    </row>
    <row r="11" spans="1:11" s="82" customFormat="1" ht="13.9" hidden="1">
      <c r="A11" s="83"/>
      <c r="B11" s="78" t="s">
        <v>1421</v>
      </c>
      <c r="C11" s="79"/>
      <c r="D11" s="79">
        <v>9800</v>
      </c>
      <c r="E11" s="80" t="s">
        <v>1422</v>
      </c>
      <c r="F11" s="80">
        <v>8590</v>
      </c>
      <c r="G11" s="80"/>
      <c r="H11" s="84"/>
      <c r="I11" s="81"/>
      <c r="J11" s="81"/>
      <c r="K11" s="79" t="s">
        <v>1414</v>
      </c>
    </row>
    <row r="12" spans="1:11" s="82" customFormat="1" ht="13.9" hidden="1">
      <c r="A12" s="83"/>
      <c r="B12" s="78" t="s">
        <v>1423</v>
      </c>
      <c r="C12" s="79"/>
      <c r="D12" s="79">
        <v>7200</v>
      </c>
      <c r="E12" s="80" t="s">
        <v>1424</v>
      </c>
      <c r="F12" s="80">
        <v>7670</v>
      </c>
      <c r="G12" s="80"/>
      <c r="H12" s="84"/>
      <c r="I12" s="81"/>
      <c r="J12" s="81"/>
      <c r="K12" s="79" t="s">
        <v>1414</v>
      </c>
    </row>
    <row r="13" spans="1:11" ht="13.9">
      <c r="A13" s="384" t="s">
        <v>1425</v>
      </c>
      <c r="B13" s="384"/>
      <c r="C13" s="384"/>
      <c r="D13" s="384"/>
      <c r="E13" s="384"/>
      <c r="F13" s="384"/>
      <c r="G13" s="384"/>
      <c r="H13" s="384"/>
      <c r="I13" s="384"/>
      <c r="J13" s="384"/>
      <c r="K13" s="76"/>
    </row>
    <row r="14" spans="1:11" ht="13.9">
      <c r="A14" s="71" t="s">
        <v>1426</v>
      </c>
      <c r="B14" s="72" t="s">
        <v>1427</v>
      </c>
      <c r="C14" s="73">
        <v>11700</v>
      </c>
      <c r="D14" s="73">
        <v>12000</v>
      </c>
      <c r="E14" s="73">
        <v>14800</v>
      </c>
      <c r="F14" s="73">
        <v>12400</v>
      </c>
      <c r="G14" s="73">
        <v>14600</v>
      </c>
      <c r="H14" s="74"/>
      <c r="I14" s="75"/>
      <c r="J14" s="75"/>
      <c r="K14" s="76"/>
    </row>
    <row r="15" spans="1:11" ht="13.9">
      <c r="A15" s="71" t="s">
        <v>1428</v>
      </c>
      <c r="B15" s="72" t="s">
        <v>1429</v>
      </c>
      <c r="C15" s="73">
        <v>650</v>
      </c>
      <c r="D15" s="73">
        <v>550</v>
      </c>
      <c r="E15" s="73">
        <v>675</v>
      </c>
      <c r="F15" s="73">
        <v>677</v>
      </c>
      <c r="G15" s="73">
        <v>771</v>
      </c>
      <c r="H15" s="74"/>
      <c r="I15" s="75"/>
      <c r="J15" s="75"/>
      <c r="K15" s="76"/>
    </row>
    <row r="16" spans="1:11" ht="13.9">
      <c r="A16" s="71" t="s">
        <v>1430</v>
      </c>
      <c r="B16" s="72" t="s">
        <v>1431</v>
      </c>
      <c r="C16" s="73">
        <v>150</v>
      </c>
      <c r="D16" s="73">
        <v>97</v>
      </c>
      <c r="E16" s="73">
        <v>92</v>
      </c>
      <c r="F16" s="73">
        <v>116</v>
      </c>
      <c r="G16" s="73">
        <v>135</v>
      </c>
      <c r="H16" s="74"/>
      <c r="I16" s="75"/>
      <c r="J16" s="75"/>
      <c r="K16" s="76"/>
    </row>
    <row r="17" spans="1:11" ht="13.9">
      <c r="A17" s="71" t="s">
        <v>1432</v>
      </c>
      <c r="B17" s="72" t="s">
        <v>1433</v>
      </c>
      <c r="C17" s="73">
        <v>2800</v>
      </c>
      <c r="D17" s="73">
        <v>3400</v>
      </c>
      <c r="E17" s="73">
        <v>3500</v>
      </c>
      <c r="F17" s="73">
        <v>3170</v>
      </c>
      <c r="G17" s="73">
        <v>3740</v>
      </c>
      <c r="H17" s="74"/>
      <c r="I17" s="75"/>
      <c r="J17" s="75"/>
      <c r="K17" s="76"/>
    </row>
    <row r="18" spans="1:11" ht="13.9">
      <c r="A18" s="71" t="s">
        <v>1434</v>
      </c>
      <c r="B18" s="72" t="s">
        <v>1435</v>
      </c>
      <c r="C18" s="73">
        <v>1000</v>
      </c>
      <c r="D18" s="73">
        <v>1100</v>
      </c>
      <c r="E18" s="73">
        <v>1100</v>
      </c>
      <c r="F18" s="73">
        <v>1120</v>
      </c>
      <c r="G18" s="73">
        <v>1260</v>
      </c>
      <c r="H18" s="74"/>
      <c r="I18" s="75"/>
      <c r="J18" s="75"/>
      <c r="K18" s="76"/>
    </row>
    <row r="19" spans="1:11" ht="13.9">
      <c r="A19" s="71" t="s">
        <v>1436</v>
      </c>
      <c r="B19" s="72" t="s">
        <v>1437</v>
      </c>
      <c r="C19" s="73">
        <v>1300</v>
      </c>
      <c r="D19" s="73">
        <v>1300</v>
      </c>
      <c r="E19" s="73">
        <v>1430</v>
      </c>
      <c r="F19" s="73">
        <v>1300</v>
      </c>
      <c r="G19" s="73">
        <v>1530</v>
      </c>
      <c r="H19" s="74"/>
      <c r="I19" s="75"/>
      <c r="J19" s="75"/>
      <c r="K19" s="76"/>
    </row>
    <row r="20" spans="1:11" ht="13.9">
      <c r="A20" s="71" t="s">
        <v>1438</v>
      </c>
      <c r="B20" s="72" t="s">
        <v>1439</v>
      </c>
      <c r="C20" s="73">
        <v>300</v>
      </c>
      <c r="D20" s="73">
        <v>330</v>
      </c>
      <c r="E20" s="73">
        <v>353</v>
      </c>
      <c r="F20" s="73">
        <v>328</v>
      </c>
      <c r="G20" s="73">
        <v>364</v>
      </c>
      <c r="H20" s="74"/>
      <c r="I20" s="75"/>
      <c r="J20" s="75"/>
      <c r="K20" s="76"/>
    </row>
    <row r="21" spans="1:11" ht="13.9">
      <c r="A21" s="71" t="s">
        <v>1440</v>
      </c>
      <c r="B21" s="72" t="s">
        <v>1441</v>
      </c>
      <c r="C21" s="73">
        <v>3800</v>
      </c>
      <c r="D21" s="73">
        <v>4300</v>
      </c>
      <c r="E21" s="73">
        <v>4470</v>
      </c>
      <c r="F21" s="73">
        <v>4800</v>
      </c>
      <c r="G21" s="73">
        <v>5810</v>
      </c>
      <c r="H21" s="74"/>
      <c r="I21" s="75"/>
      <c r="J21" s="75"/>
      <c r="K21" s="76"/>
    </row>
    <row r="22" spans="1:11" ht="13.9">
      <c r="A22" s="71" t="s">
        <v>1442</v>
      </c>
      <c r="B22" s="72" t="s">
        <v>1443</v>
      </c>
      <c r="C22" s="73" t="s">
        <v>1444</v>
      </c>
      <c r="D22" s="73">
        <v>43</v>
      </c>
      <c r="E22" s="73">
        <v>53</v>
      </c>
      <c r="F22" s="73">
        <v>16</v>
      </c>
      <c r="G22" s="73">
        <v>22</v>
      </c>
      <c r="H22" s="74"/>
      <c r="I22" s="75"/>
      <c r="J22" s="75"/>
      <c r="K22" s="76"/>
    </row>
    <row r="23" spans="1:11" ht="13.9">
      <c r="A23" s="71" t="s">
        <v>1445</v>
      </c>
      <c r="B23" s="72" t="s">
        <v>1446</v>
      </c>
      <c r="C23" s="73">
        <v>140</v>
      </c>
      <c r="D23" s="73">
        <v>120</v>
      </c>
      <c r="E23" s="73">
        <v>124</v>
      </c>
      <c r="F23" s="73">
        <v>138</v>
      </c>
      <c r="G23" s="73">
        <v>164</v>
      </c>
      <c r="H23" s="74"/>
      <c r="I23" s="75"/>
      <c r="J23" s="75"/>
      <c r="K23" s="76"/>
    </row>
    <row r="24" spans="1:11" ht="13.9">
      <c r="A24" s="71" t="s">
        <v>1447</v>
      </c>
      <c r="B24" s="72" t="s">
        <v>1448</v>
      </c>
      <c r="C24" s="73" t="s">
        <v>1444</v>
      </c>
      <c r="D24" s="73">
        <v>12</v>
      </c>
      <c r="E24" s="73">
        <v>12</v>
      </c>
      <c r="F24" s="73">
        <v>4</v>
      </c>
      <c r="G24" s="73">
        <v>5</v>
      </c>
      <c r="H24" s="74"/>
      <c r="I24" s="75"/>
      <c r="J24" s="75"/>
      <c r="K24" s="76"/>
    </row>
    <row r="25" spans="1:11" ht="13.9" hidden="1">
      <c r="A25" s="71"/>
      <c r="B25" s="85" t="s">
        <v>1449</v>
      </c>
      <c r="C25" s="73" t="s">
        <v>1444</v>
      </c>
      <c r="D25" s="73" t="s">
        <v>1444</v>
      </c>
      <c r="E25" s="73" t="s">
        <v>1444</v>
      </c>
      <c r="F25" s="73">
        <v>2640</v>
      </c>
      <c r="G25" s="73"/>
      <c r="H25" s="74"/>
      <c r="I25" s="75"/>
      <c r="J25" s="75"/>
      <c r="K25" s="76"/>
    </row>
    <row r="26" spans="1:11" ht="13.9">
      <c r="A26" s="71" t="s">
        <v>1450</v>
      </c>
      <c r="B26" s="72" t="s">
        <v>1451</v>
      </c>
      <c r="C26" s="73">
        <v>2900</v>
      </c>
      <c r="D26" s="73">
        <v>3500</v>
      </c>
      <c r="E26" s="73">
        <v>3220</v>
      </c>
      <c r="F26" s="73">
        <v>3350</v>
      </c>
      <c r="G26" s="73">
        <v>3600</v>
      </c>
      <c r="H26" s="74"/>
      <c r="I26" s="75"/>
      <c r="J26" s="75"/>
      <c r="K26" s="76"/>
    </row>
    <row r="27" spans="1:11" ht="13.9">
      <c r="A27" s="71" t="s">
        <v>1452</v>
      </c>
      <c r="B27" s="72" t="s">
        <v>1453</v>
      </c>
      <c r="C27" s="73" t="s">
        <v>1444</v>
      </c>
      <c r="D27" s="73">
        <v>1300</v>
      </c>
      <c r="E27" s="73">
        <v>1340</v>
      </c>
      <c r="F27" s="73">
        <v>1210</v>
      </c>
      <c r="G27" s="73">
        <v>1350</v>
      </c>
      <c r="H27" s="74"/>
      <c r="I27" s="75"/>
      <c r="J27" s="75"/>
      <c r="K27" s="76"/>
    </row>
    <row r="28" spans="1:11" ht="13.9">
      <c r="A28" s="71" t="s">
        <v>1454</v>
      </c>
      <c r="B28" s="72" t="s">
        <v>1455</v>
      </c>
      <c r="C28" s="73" t="s">
        <v>1444</v>
      </c>
      <c r="D28" s="73">
        <v>1200</v>
      </c>
      <c r="E28" s="73">
        <v>1370</v>
      </c>
      <c r="F28" s="73">
        <v>1330</v>
      </c>
      <c r="G28" s="73">
        <v>1500</v>
      </c>
      <c r="H28" s="74"/>
      <c r="I28" s="75"/>
      <c r="J28" s="75"/>
      <c r="K28" s="76"/>
    </row>
    <row r="29" spans="1:11" ht="13.9">
      <c r="A29" s="71" t="s">
        <v>1456</v>
      </c>
      <c r="B29" s="72" t="s">
        <v>1457</v>
      </c>
      <c r="C29" s="73">
        <v>6300</v>
      </c>
      <c r="D29" s="73">
        <v>9400</v>
      </c>
      <c r="E29" s="73">
        <v>9810</v>
      </c>
      <c r="F29" s="73">
        <v>8060</v>
      </c>
      <c r="G29" s="73">
        <v>8690</v>
      </c>
      <c r="H29" s="74"/>
      <c r="I29" s="75"/>
      <c r="J29" s="75"/>
      <c r="K29" s="76"/>
    </row>
    <row r="30" spans="1:11" ht="13.9">
      <c r="A30" s="71" t="s">
        <v>1458</v>
      </c>
      <c r="B30" s="72" t="s">
        <v>1459</v>
      </c>
      <c r="C30" s="73">
        <v>560</v>
      </c>
      <c r="D30" s="73">
        <v>640</v>
      </c>
      <c r="E30" s="73">
        <v>693</v>
      </c>
      <c r="F30" s="73">
        <v>716</v>
      </c>
      <c r="G30" s="73">
        <v>787</v>
      </c>
      <c r="H30" s="74"/>
      <c r="I30" s="75"/>
      <c r="J30" s="75"/>
      <c r="K30" s="76"/>
    </row>
    <row r="31" spans="1:11" ht="13.9" hidden="1">
      <c r="A31" s="71"/>
      <c r="B31" s="86" t="s">
        <v>1460</v>
      </c>
      <c r="C31" s="73"/>
      <c r="D31" s="73"/>
      <c r="E31" s="73"/>
      <c r="F31" s="73">
        <v>4620</v>
      </c>
      <c r="G31" s="73"/>
      <c r="H31" s="74"/>
      <c r="I31" s="75"/>
      <c r="J31" s="75"/>
      <c r="K31" s="76"/>
    </row>
    <row r="32" spans="1:11" ht="13.9" hidden="1">
      <c r="A32" s="71"/>
      <c r="B32" s="86" t="s">
        <v>1461</v>
      </c>
      <c r="C32" s="73"/>
      <c r="D32" s="73"/>
      <c r="E32" s="73"/>
      <c r="F32" s="73">
        <v>235</v>
      </c>
      <c r="G32" s="73"/>
      <c r="H32" s="74"/>
      <c r="I32" s="75"/>
      <c r="J32" s="75"/>
      <c r="K32" s="76"/>
    </row>
    <row r="33" spans="1:11" ht="13.9" hidden="1">
      <c r="A33" s="71"/>
      <c r="B33" s="86" t="s">
        <v>1462</v>
      </c>
      <c r="C33" s="73"/>
      <c r="D33" s="73"/>
      <c r="E33" s="73"/>
      <c r="F33" s="73">
        <v>290</v>
      </c>
      <c r="G33" s="73"/>
      <c r="H33" s="74"/>
      <c r="I33" s="75"/>
      <c r="J33" s="75"/>
      <c r="K33" s="76"/>
    </row>
    <row r="34" spans="1:11" ht="13.9">
      <c r="A34" s="71" t="s">
        <v>1463</v>
      </c>
      <c r="B34" s="72" t="s">
        <v>1464</v>
      </c>
      <c r="C34" s="73" t="s">
        <v>1444</v>
      </c>
      <c r="D34" s="73">
        <v>950</v>
      </c>
      <c r="E34" s="73">
        <v>1030</v>
      </c>
      <c r="F34" s="73">
        <v>858</v>
      </c>
      <c r="G34" s="73">
        <v>962</v>
      </c>
      <c r="H34" s="74"/>
      <c r="I34" s="75"/>
      <c r="J34" s="75"/>
      <c r="K34" s="76"/>
    </row>
    <row r="35" spans="1:11" ht="13.9" hidden="1">
      <c r="A35" s="71"/>
      <c r="B35" s="86" t="s">
        <v>1465</v>
      </c>
      <c r="C35" s="73"/>
      <c r="D35" s="73"/>
      <c r="E35" s="73"/>
      <c r="F35" s="73">
        <v>76</v>
      </c>
      <c r="G35" s="73"/>
      <c r="H35" s="74"/>
      <c r="I35" s="75"/>
      <c r="J35" s="75"/>
      <c r="K35" s="76"/>
    </row>
    <row r="36" spans="1:11" ht="13.9" hidden="1">
      <c r="A36" s="71"/>
      <c r="B36" s="86" t="s">
        <v>1466</v>
      </c>
      <c r="C36" s="73"/>
      <c r="D36" s="73"/>
      <c r="E36" s="73"/>
      <c r="F36" s="73">
        <v>144</v>
      </c>
      <c r="G36" s="73"/>
      <c r="H36" s="74"/>
      <c r="I36" s="75"/>
      <c r="J36" s="75"/>
      <c r="K36" s="76"/>
    </row>
    <row r="37" spans="1:11" ht="13.9" hidden="1">
      <c r="A37" s="71"/>
      <c r="B37" s="86" t="s">
        <v>1467</v>
      </c>
      <c r="C37" s="73"/>
      <c r="D37" s="73"/>
      <c r="E37" s="73"/>
      <c r="F37" s="73">
        <v>2360</v>
      </c>
      <c r="G37" s="73"/>
      <c r="H37" s="74"/>
      <c r="I37" s="75"/>
      <c r="J37" s="75"/>
      <c r="K37" s="76"/>
    </row>
    <row r="38" spans="1:11" ht="13.9">
      <c r="A38" s="71" t="s">
        <v>1468</v>
      </c>
      <c r="B38" s="72" t="s">
        <v>1469</v>
      </c>
      <c r="C38" s="73" t="s">
        <v>1444</v>
      </c>
      <c r="D38" s="73">
        <v>890</v>
      </c>
      <c r="E38" s="73">
        <v>794</v>
      </c>
      <c r="F38" s="73">
        <v>804</v>
      </c>
      <c r="G38" s="73">
        <v>914</v>
      </c>
      <c r="H38" s="74"/>
      <c r="I38" s="75"/>
      <c r="J38" s="75"/>
      <c r="K38" s="76"/>
    </row>
    <row r="39" spans="1:11" ht="13.9">
      <c r="A39" s="71" t="s">
        <v>1470</v>
      </c>
      <c r="B39" s="72" t="s">
        <v>1471</v>
      </c>
      <c r="C39" s="73">
        <v>1300</v>
      </c>
      <c r="D39" s="73">
        <v>1500</v>
      </c>
      <c r="E39" s="73">
        <v>1640</v>
      </c>
      <c r="F39" s="73">
        <v>1650</v>
      </c>
      <c r="G39" s="73">
        <v>1600</v>
      </c>
      <c r="H39" s="74"/>
      <c r="I39" s="75"/>
      <c r="J39" s="75"/>
      <c r="K39" s="76"/>
    </row>
    <row r="40" spans="1:11" ht="13.9" hidden="1">
      <c r="A40" s="71"/>
      <c r="B40" s="86" t="s">
        <v>1472</v>
      </c>
      <c r="C40" s="73"/>
      <c r="D40" s="73"/>
      <c r="E40" s="73"/>
      <c r="F40" s="80" t="s">
        <v>1473</v>
      </c>
      <c r="G40" s="80"/>
      <c r="H40" s="74"/>
      <c r="I40" s="75"/>
      <c r="J40" s="75"/>
      <c r="K40" s="76"/>
    </row>
    <row r="41" spans="1:11" ht="13.9" hidden="1">
      <c r="A41" s="71"/>
      <c r="B41" s="86" t="s">
        <v>1474</v>
      </c>
      <c r="C41" s="73"/>
      <c r="D41" s="73"/>
      <c r="E41" s="73"/>
      <c r="F41" s="80" t="s">
        <v>1473</v>
      </c>
      <c r="G41" s="80"/>
      <c r="H41" s="74"/>
      <c r="I41" s="75"/>
      <c r="J41" s="75"/>
      <c r="K41" s="76"/>
    </row>
    <row r="42" spans="1:11" ht="13.9" hidden="1">
      <c r="A42" s="71"/>
      <c r="B42" s="86" t="s">
        <v>1475</v>
      </c>
      <c r="C42" s="73"/>
      <c r="D42" s="73"/>
      <c r="E42" s="73"/>
      <c r="F42" s="80" t="s">
        <v>1473</v>
      </c>
      <c r="G42" s="80"/>
      <c r="H42" s="74"/>
      <c r="I42" s="75"/>
      <c r="J42" s="75"/>
      <c r="K42" s="76"/>
    </row>
    <row r="43" spans="1:11" ht="13.9" hidden="1">
      <c r="A43" s="71"/>
      <c r="B43" s="86" t="s">
        <v>1476</v>
      </c>
      <c r="C43" s="73"/>
      <c r="D43" s="73"/>
      <c r="E43" s="73"/>
      <c r="F43" s="80" t="s">
        <v>1473</v>
      </c>
      <c r="G43" s="80"/>
      <c r="H43" s="74"/>
      <c r="I43" s="75"/>
      <c r="J43" s="75"/>
      <c r="K43" s="76"/>
    </row>
    <row r="44" spans="1:11" ht="13.9" hidden="1">
      <c r="A44" s="71"/>
      <c r="B44" s="86" t="s">
        <v>1477</v>
      </c>
      <c r="C44" s="73"/>
      <c r="D44" s="73"/>
      <c r="E44" s="73"/>
      <c r="F44" s="80" t="s">
        <v>1473</v>
      </c>
      <c r="G44" s="80"/>
      <c r="H44" s="74"/>
      <c r="I44" s="75"/>
      <c r="J44" s="75"/>
      <c r="K44" s="76"/>
    </row>
    <row r="45" spans="1:11" ht="13.9" hidden="1">
      <c r="A45" s="71"/>
      <c r="B45" s="86" t="s">
        <v>1478</v>
      </c>
      <c r="C45" s="73"/>
      <c r="D45" s="73"/>
      <c r="E45" s="73"/>
      <c r="F45" s="80" t="s">
        <v>1473</v>
      </c>
      <c r="G45" s="80"/>
      <c r="H45" s="74"/>
      <c r="I45" s="75"/>
      <c r="J45" s="75"/>
      <c r="K45" s="76"/>
    </row>
    <row r="46" spans="1:11" ht="13.9" hidden="1">
      <c r="A46" s="71"/>
      <c r="B46" s="86" t="s">
        <v>1479</v>
      </c>
      <c r="C46" s="73"/>
      <c r="D46" s="73"/>
      <c r="E46" s="73"/>
      <c r="F46" s="80" t="s">
        <v>1473</v>
      </c>
      <c r="G46" s="80"/>
      <c r="H46" s="74"/>
      <c r="I46" s="75"/>
      <c r="J46" s="75"/>
      <c r="K46" s="76"/>
    </row>
    <row r="47" spans="1:11" ht="13.9" hidden="1">
      <c r="A47" s="71"/>
      <c r="B47" s="86" t="s">
        <v>1480</v>
      </c>
      <c r="C47" s="73"/>
      <c r="D47" s="73"/>
      <c r="E47" s="73"/>
      <c r="F47" s="80">
        <v>2</v>
      </c>
      <c r="G47" s="80"/>
      <c r="H47" s="74"/>
      <c r="I47" s="75"/>
      <c r="J47" s="75"/>
      <c r="K47" s="76"/>
    </row>
    <row r="48" spans="1:11" ht="13.9" hidden="1">
      <c r="A48" s="71"/>
      <c r="B48" s="86" t="s">
        <v>1481</v>
      </c>
      <c r="C48" s="73"/>
      <c r="D48" s="73"/>
      <c r="E48" s="73"/>
      <c r="F48" s="80" t="s">
        <v>1473</v>
      </c>
      <c r="G48" s="80"/>
      <c r="H48" s="74"/>
      <c r="I48" s="75"/>
      <c r="J48" s="75"/>
      <c r="K48" s="76"/>
    </row>
    <row r="49" spans="1:11" ht="13.9" hidden="1">
      <c r="A49" s="71"/>
      <c r="B49" s="86" t="s">
        <v>1482</v>
      </c>
      <c r="C49" s="73"/>
      <c r="D49" s="73"/>
      <c r="E49" s="73"/>
      <c r="F49" s="80" t="s">
        <v>1473</v>
      </c>
      <c r="G49" s="80"/>
      <c r="H49" s="74"/>
      <c r="I49" s="75"/>
      <c r="J49" s="75"/>
      <c r="K49" s="76"/>
    </row>
    <row r="50" spans="1:11" ht="13.9" hidden="1">
      <c r="A50" s="71"/>
      <c r="B50" s="86" t="s">
        <v>1483</v>
      </c>
      <c r="C50" s="73"/>
      <c r="D50" s="73"/>
      <c r="E50" s="73"/>
      <c r="F50" s="80" t="s">
        <v>1473</v>
      </c>
      <c r="G50" s="80"/>
      <c r="H50" s="74"/>
      <c r="I50" s="75"/>
      <c r="J50" s="75"/>
      <c r="K50" s="76"/>
    </row>
    <row r="51" spans="1:11" ht="13.9" hidden="1">
      <c r="A51" s="71"/>
      <c r="B51" s="86" t="s">
        <v>1484</v>
      </c>
      <c r="C51" s="73"/>
      <c r="D51" s="73"/>
      <c r="E51" s="73"/>
      <c r="F51" s="80" t="s">
        <v>1473</v>
      </c>
      <c r="G51" s="80"/>
      <c r="H51" s="74"/>
      <c r="I51" s="75"/>
      <c r="J51" s="75"/>
      <c r="K51" s="76"/>
    </row>
    <row r="52" spans="1:11" ht="13.9" hidden="1">
      <c r="A52" s="71"/>
      <c r="B52" s="86" t="s">
        <v>1485</v>
      </c>
      <c r="C52" s="73"/>
      <c r="D52" s="73"/>
      <c r="E52" s="73"/>
      <c r="F52" s="80" t="s">
        <v>1473</v>
      </c>
      <c r="G52" s="80"/>
      <c r="H52" s="74"/>
      <c r="I52" s="75"/>
      <c r="J52" s="75"/>
      <c r="K52" s="76"/>
    </row>
    <row r="53" spans="1:11" ht="16.7" customHeight="1">
      <c r="A53" s="384" t="s">
        <v>1486</v>
      </c>
      <c r="B53" s="384"/>
      <c r="C53" s="384"/>
      <c r="D53" s="384"/>
      <c r="E53" s="384"/>
      <c r="F53" s="384"/>
      <c r="G53" s="384"/>
      <c r="H53" s="384"/>
      <c r="I53" s="384"/>
      <c r="J53" s="384"/>
      <c r="K53" s="76"/>
    </row>
    <row r="54" spans="1:11" ht="13.9" hidden="1">
      <c r="A54" s="71"/>
      <c r="B54" s="86" t="s">
        <v>1487</v>
      </c>
      <c r="C54" s="79"/>
      <c r="D54" s="79">
        <v>210</v>
      </c>
      <c r="E54" s="80" t="s">
        <v>1488</v>
      </c>
      <c r="F54" s="80">
        <v>148</v>
      </c>
      <c r="G54" s="80"/>
      <c r="H54" s="74"/>
      <c r="I54" s="75"/>
      <c r="J54" s="75"/>
      <c r="K54" s="79" t="s">
        <v>1414</v>
      </c>
    </row>
    <row r="55" spans="1:11" ht="16.7" customHeight="1">
      <c r="A55" s="71" t="s">
        <v>1489</v>
      </c>
      <c r="B55" s="72" t="s">
        <v>1490</v>
      </c>
      <c r="C55" s="73" t="s">
        <v>1444</v>
      </c>
      <c r="D55" s="73">
        <v>1700</v>
      </c>
      <c r="E55" s="73">
        <v>1810</v>
      </c>
      <c r="F55" s="73">
        <v>1760</v>
      </c>
      <c r="G55" s="73"/>
      <c r="H55" s="74"/>
      <c r="I55" s="75"/>
      <c r="J55" s="75"/>
      <c r="K55" s="79" t="s">
        <v>1414</v>
      </c>
    </row>
    <row r="56" spans="1:11" ht="16.7" hidden="1" customHeight="1">
      <c r="A56" s="71"/>
      <c r="B56" s="86" t="s">
        <v>1491</v>
      </c>
      <c r="C56" s="79"/>
      <c r="D56" s="79"/>
      <c r="E56" s="80"/>
      <c r="F56" s="80">
        <v>59</v>
      </c>
      <c r="G56" s="80"/>
      <c r="H56" s="75"/>
      <c r="I56" s="75"/>
      <c r="J56" s="75"/>
      <c r="K56" s="79"/>
    </row>
    <row r="57" spans="1:11" ht="16.7" hidden="1" customHeight="1">
      <c r="A57" s="71"/>
      <c r="B57" s="86" t="s">
        <v>1492</v>
      </c>
      <c r="C57" s="79"/>
      <c r="D57" s="79"/>
      <c r="E57" s="80"/>
      <c r="F57" s="80">
        <v>258</v>
      </c>
      <c r="G57" s="80"/>
      <c r="H57" s="75"/>
      <c r="I57" s="75"/>
      <c r="J57" s="75"/>
      <c r="K57" s="79"/>
    </row>
    <row r="58" spans="1:11" ht="16.7" hidden="1" customHeight="1">
      <c r="A58" s="71"/>
      <c r="B58" s="87" t="s">
        <v>1493</v>
      </c>
      <c r="C58" s="79">
        <v>90</v>
      </c>
      <c r="D58" s="79">
        <v>120</v>
      </c>
      <c r="E58" s="80" t="s">
        <v>1494</v>
      </c>
      <c r="F58" s="80">
        <v>79</v>
      </c>
      <c r="G58" s="80"/>
      <c r="H58" s="75"/>
      <c r="I58" s="75"/>
      <c r="J58" s="75"/>
      <c r="K58" s="79" t="s">
        <v>1414</v>
      </c>
    </row>
    <row r="59" spans="1:11" ht="16.7" hidden="1" customHeight="1">
      <c r="A59" s="71"/>
      <c r="B59" s="86" t="s">
        <v>1495</v>
      </c>
      <c r="C59" s="79"/>
      <c r="D59" s="79"/>
      <c r="E59" s="80"/>
      <c r="F59" s="80">
        <v>370</v>
      </c>
      <c r="G59" s="80"/>
      <c r="H59" s="75"/>
      <c r="I59" s="75"/>
      <c r="J59" s="75"/>
      <c r="K59" s="79"/>
    </row>
    <row r="60" spans="1:11" ht="16.7" hidden="1" customHeight="1">
      <c r="A60" s="71"/>
      <c r="B60" s="87" t="s">
        <v>1496</v>
      </c>
      <c r="C60" s="79">
        <v>470</v>
      </c>
      <c r="D60" s="79">
        <v>620</v>
      </c>
      <c r="E60" s="80" t="s">
        <v>1497</v>
      </c>
      <c r="F60" s="80">
        <v>527</v>
      </c>
      <c r="G60" s="80"/>
      <c r="H60" s="75"/>
      <c r="I60" s="75"/>
      <c r="J60" s="75"/>
      <c r="K60" s="79" t="s">
        <v>1414</v>
      </c>
    </row>
    <row r="61" spans="1:11" ht="16.7" hidden="1" customHeight="1">
      <c r="A61" s="71"/>
      <c r="B61" s="86" t="s">
        <v>1498</v>
      </c>
      <c r="C61" s="79"/>
      <c r="D61" s="79"/>
      <c r="E61" s="80"/>
      <c r="F61" s="80">
        <v>338</v>
      </c>
      <c r="G61" s="80"/>
      <c r="H61" s="75"/>
      <c r="I61" s="75"/>
      <c r="J61" s="75"/>
      <c r="K61" s="79"/>
    </row>
    <row r="62" spans="1:11" ht="18.75" hidden="1" customHeight="1">
      <c r="A62" s="71"/>
      <c r="B62" s="87" t="s">
        <v>1499</v>
      </c>
      <c r="C62" s="79">
        <v>600</v>
      </c>
      <c r="D62" s="79">
        <v>700</v>
      </c>
      <c r="E62" s="80" t="s">
        <v>1500</v>
      </c>
      <c r="F62" s="80">
        <v>782</v>
      </c>
      <c r="G62" s="80"/>
      <c r="H62" s="75"/>
      <c r="I62" s="75"/>
      <c r="J62" s="75"/>
      <c r="K62" s="79" t="s">
        <v>1414</v>
      </c>
    </row>
    <row r="63" spans="1:11" ht="16.7" hidden="1" customHeight="1">
      <c r="A63" s="71"/>
      <c r="B63" s="87" t="s">
        <v>1501</v>
      </c>
      <c r="C63" s="79">
        <v>1800</v>
      </c>
      <c r="D63" s="79">
        <v>2400</v>
      </c>
      <c r="E63" s="80" t="s">
        <v>1502</v>
      </c>
      <c r="F63" s="80">
        <v>1980</v>
      </c>
      <c r="G63" s="80"/>
      <c r="H63" s="75"/>
      <c r="I63" s="75"/>
      <c r="J63" s="75"/>
      <c r="K63" s="79" t="s">
        <v>1414</v>
      </c>
    </row>
    <row r="64" spans="1:11" ht="16.7" hidden="1" customHeight="1">
      <c r="A64" s="71"/>
      <c r="B64" s="87" t="s">
        <v>1503</v>
      </c>
      <c r="C64" s="79"/>
      <c r="D64" s="79">
        <v>1800</v>
      </c>
      <c r="E64" s="80" t="s">
        <v>1504</v>
      </c>
      <c r="F64" s="80">
        <v>127</v>
      </c>
      <c r="G64" s="80"/>
      <c r="H64" s="75"/>
      <c r="I64" s="75"/>
      <c r="J64" s="75"/>
      <c r="K64" s="79" t="s">
        <v>1414</v>
      </c>
    </row>
    <row r="65" spans="1:11" ht="16.7" hidden="1" customHeight="1">
      <c r="A65" s="71"/>
      <c r="B65" s="87" t="s">
        <v>1505</v>
      </c>
      <c r="C65" s="79"/>
      <c r="D65" s="79">
        <v>620</v>
      </c>
      <c r="E65" s="80" t="s">
        <v>1506</v>
      </c>
      <c r="F65" s="80">
        <v>525</v>
      </c>
      <c r="G65" s="80"/>
      <c r="H65" s="75"/>
      <c r="I65" s="75"/>
      <c r="J65" s="75"/>
      <c r="K65" s="79" t="s">
        <v>1414</v>
      </c>
    </row>
    <row r="66" spans="1:11" ht="16.7" hidden="1" customHeight="1">
      <c r="A66" s="71"/>
      <c r="B66" s="78" t="s">
        <v>1507</v>
      </c>
      <c r="C66" s="79"/>
      <c r="D66" s="79"/>
      <c r="E66" s="80"/>
      <c r="F66" s="80">
        <v>1</v>
      </c>
      <c r="G66" s="80"/>
      <c r="H66" s="75"/>
      <c r="I66" s="75"/>
      <c r="J66" s="75"/>
      <c r="K66" s="79"/>
    </row>
    <row r="67" spans="1:11" ht="16.7" hidden="1" customHeight="1">
      <c r="A67" s="385" t="s">
        <v>1508</v>
      </c>
      <c r="B67" s="385"/>
      <c r="C67" s="385"/>
      <c r="D67" s="385"/>
      <c r="E67" s="385"/>
      <c r="F67" s="385"/>
      <c r="G67" s="385"/>
      <c r="H67" s="385"/>
      <c r="I67" s="385"/>
      <c r="J67" s="385"/>
      <c r="K67" s="79"/>
    </row>
    <row r="68" spans="1:11" ht="16.7" hidden="1" customHeight="1">
      <c r="A68" s="71"/>
      <c r="B68" s="88" t="s">
        <v>1509</v>
      </c>
      <c r="C68" s="79">
        <v>100</v>
      </c>
      <c r="D68" s="79">
        <v>140</v>
      </c>
      <c r="E68" s="80" t="s">
        <v>1510</v>
      </c>
      <c r="F68" s="80">
        <v>160</v>
      </c>
      <c r="G68" s="80"/>
      <c r="H68" s="75"/>
      <c r="I68" s="75"/>
      <c r="J68" s="75"/>
      <c r="K68" s="79"/>
    </row>
    <row r="69" spans="1:11" ht="16.7" hidden="1" customHeight="1">
      <c r="A69" s="71"/>
      <c r="B69" s="89" t="s">
        <v>1511</v>
      </c>
      <c r="C69" s="79">
        <v>1400</v>
      </c>
      <c r="D69" s="79">
        <v>1800</v>
      </c>
      <c r="E69" s="80" t="s">
        <v>1512</v>
      </c>
      <c r="F69" s="80">
        <v>1730</v>
      </c>
      <c r="G69" s="80"/>
      <c r="H69" s="75"/>
      <c r="I69" s="75"/>
      <c r="J69" s="75"/>
      <c r="K69" s="79" t="s">
        <v>1414</v>
      </c>
    </row>
    <row r="70" spans="1:11" ht="16.7" hidden="1" customHeight="1">
      <c r="A70" s="71"/>
      <c r="B70" s="89" t="s">
        <v>1513</v>
      </c>
      <c r="C70" s="79">
        <v>4</v>
      </c>
      <c r="D70" s="79">
        <v>16</v>
      </c>
      <c r="E70" s="80" t="s">
        <v>1514</v>
      </c>
      <c r="F70" s="80">
        <v>12</v>
      </c>
      <c r="G70" s="80"/>
      <c r="H70" s="75"/>
      <c r="I70" s="75"/>
      <c r="J70" s="75"/>
      <c r="K70" s="79"/>
    </row>
    <row r="71" spans="1:11" ht="16.7" hidden="1" customHeight="1">
      <c r="A71" s="71"/>
      <c r="B71" s="89" t="s">
        <v>1515</v>
      </c>
      <c r="C71" s="79">
        <v>9</v>
      </c>
      <c r="D71" s="79">
        <v>10</v>
      </c>
      <c r="E71" s="80" t="s">
        <v>1516</v>
      </c>
      <c r="F71" s="80">
        <v>9</v>
      </c>
      <c r="G71" s="80"/>
      <c r="H71" s="75"/>
      <c r="I71" s="75"/>
      <c r="J71" s="75"/>
      <c r="K71" s="79"/>
    </row>
    <row r="72" spans="1:11" ht="16.7" hidden="1" customHeight="1">
      <c r="A72" s="71"/>
      <c r="B72" s="89" t="s">
        <v>1517</v>
      </c>
      <c r="C72" s="79"/>
      <c r="D72" s="79">
        <v>30</v>
      </c>
      <c r="E72" s="80" t="s">
        <v>1518</v>
      </c>
      <c r="F72" s="80">
        <v>16</v>
      </c>
      <c r="G72" s="80"/>
      <c r="H72" s="75"/>
      <c r="I72" s="75"/>
      <c r="J72" s="75"/>
      <c r="K72" s="79"/>
    </row>
    <row r="73" spans="1:11" ht="16.7" hidden="1" customHeight="1">
      <c r="A73" s="71"/>
      <c r="B73" s="86" t="s">
        <v>1519</v>
      </c>
      <c r="C73" s="79"/>
      <c r="D73" s="79"/>
      <c r="E73" s="80"/>
      <c r="F73" s="80" t="s">
        <v>1473</v>
      </c>
      <c r="G73" s="80"/>
      <c r="H73" s="75"/>
      <c r="I73" s="75"/>
      <c r="J73" s="75"/>
      <c r="K73" s="79"/>
    </row>
    <row r="74" spans="1:11" ht="16.7" hidden="1" customHeight="1">
      <c r="A74" s="385" t="s">
        <v>1520</v>
      </c>
      <c r="B74" s="385"/>
      <c r="C74" s="385"/>
      <c r="D74" s="385"/>
      <c r="E74" s="385"/>
      <c r="F74" s="385"/>
      <c r="G74" s="385"/>
      <c r="H74" s="385"/>
      <c r="I74" s="385"/>
      <c r="J74" s="385"/>
      <c r="K74" s="79"/>
    </row>
    <row r="75" spans="1:11" ht="16.7" hidden="1" customHeight="1">
      <c r="A75" s="71"/>
      <c r="B75" s="89" t="s">
        <v>1521</v>
      </c>
      <c r="C75" s="79"/>
      <c r="D75" s="79">
        <v>5</v>
      </c>
      <c r="E75" s="80" t="s">
        <v>1522</v>
      </c>
      <c r="F75" s="80">
        <v>2</v>
      </c>
      <c r="G75" s="80"/>
      <c r="H75" s="75"/>
      <c r="I75" s="75"/>
      <c r="J75" s="75"/>
      <c r="K75" s="79" t="s">
        <v>1414</v>
      </c>
    </row>
    <row r="76" spans="1:11" ht="16.7" hidden="1" customHeight="1">
      <c r="A76" s="71"/>
      <c r="B76" s="89" t="s">
        <v>1523</v>
      </c>
      <c r="C76" s="79"/>
      <c r="D76" s="79">
        <v>1</v>
      </c>
      <c r="E76" s="80" t="s">
        <v>1524</v>
      </c>
      <c r="F76" s="80">
        <v>1</v>
      </c>
      <c r="G76" s="80"/>
      <c r="H76" s="75"/>
      <c r="I76" s="75"/>
      <c r="J76" s="75"/>
      <c r="K76" s="79" t="s">
        <v>1414</v>
      </c>
    </row>
    <row r="77" spans="1:11" ht="16.7" hidden="1" customHeight="1">
      <c r="A77" s="71"/>
      <c r="B77" s="89" t="s">
        <v>1525</v>
      </c>
      <c r="C77" s="79"/>
      <c r="D77" s="79">
        <v>470</v>
      </c>
      <c r="E77" s="80" t="s">
        <v>1526</v>
      </c>
      <c r="F77" s="80">
        <v>376</v>
      </c>
      <c r="G77" s="80"/>
      <c r="H77" s="75"/>
      <c r="I77" s="75"/>
      <c r="J77" s="75"/>
      <c r="K77" s="79"/>
    </row>
    <row r="78" spans="1:11" ht="16.7" hidden="1" customHeight="1">
      <c r="A78" s="71"/>
      <c r="B78" s="86" t="s">
        <v>1527</v>
      </c>
      <c r="C78" s="79"/>
      <c r="D78" s="79"/>
      <c r="E78" s="80"/>
      <c r="F78" s="80">
        <v>231</v>
      </c>
      <c r="G78" s="80"/>
      <c r="H78" s="75"/>
      <c r="I78" s="75"/>
      <c r="J78" s="75"/>
      <c r="K78" s="79"/>
    </row>
    <row r="79" spans="1:11" ht="16.7" hidden="1" customHeight="1">
      <c r="A79" s="71"/>
      <c r="B79" s="89" t="s">
        <v>1528</v>
      </c>
      <c r="C79" s="79"/>
      <c r="D79" s="79">
        <v>1300</v>
      </c>
      <c r="E79" s="80" t="s">
        <v>1529</v>
      </c>
      <c r="F79" s="80">
        <v>1750</v>
      </c>
      <c r="G79" s="80"/>
      <c r="H79" s="75"/>
      <c r="I79" s="75"/>
      <c r="J79" s="75"/>
      <c r="K79" s="79" t="s">
        <v>1414</v>
      </c>
    </row>
    <row r="80" spans="1:11" ht="16.7" hidden="1" customHeight="1">
      <c r="A80" s="71"/>
      <c r="B80" s="89" t="s">
        <v>1530</v>
      </c>
      <c r="C80" s="79">
        <v>5400</v>
      </c>
      <c r="D80" s="79">
        <v>6900</v>
      </c>
      <c r="E80" s="80" t="s">
        <v>1531</v>
      </c>
      <c r="F80" s="80">
        <v>6290</v>
      </c>
      <c r="G80" s="80"/>
      <c r="H80" s="75"/>
      <c r="I80" s="75"/>
      <c r="J80" s="75"/>
      <c r="K80" s="79" t="s">
        <v>1414</v>
      </c>
    </row>
    <row r="81" spans="1:11" ht="16.7" hidden="1" customHeight="1">
      <c r="A81" s="71"/>
      <c r="B81" s="90" t="s">
        <v>1532</v>
      </c>
      <c r="C81" s="79"/>
      <c r="D81" s="79"/>
      <c r="E81" s="80"/>
      <c r="F81" s="80">
        <v>173</v>
      </c>
      <c r="G81" s="80"/>
      <c r="H81" s="75"/>
      <c r="I81" s="75"/>
      <c r="J81" s="75"/>
      <c r="K81" s="79"/>
    </row>
    <row r="82" spans="1:11" ht="16.7" hidden="1" customHeight="1">
      <c r="A82" s="71"/>
      <c r="B82" s="90" t="s">
        <v>1533</v>
      </c>
      <c r="C82" s="79"/>
      <c r="D82" s="79"/>
      <c r="E82" s="80"/>
      <c r="F82" s="80">
        <v>41</v>
      </c>
      <c r="G82" s="80"/>
      <c r="H82" s="75"/>
      <c r="I82" s="75"/>
      <c r="J82" s="75"/>
      <c r="K82" s="79"/>
    </row>
    <row r="83" spans="1:11" ht="16.7" hidden="1" customHeight="1">
      <c r="A83" s="71"/>
      <c r="B83" s="86" t="s">
        <v>1534</v>
      </c>
      <c r="C83" s="79"/>
      <c r="D83" s="79"/>
      <c r="E83" s="80"/>
      <c r="F83" s="80">
        <v>184</v>
      </c>
      <c r="G83" s="80"/>
      <c r="H83" s="75"/>
      <c r="I83" s="75"/>
      <c r="J83" s="75"/>
      <c r="K83" s="79"/>
    </row>
    <row r="84" spans="1:11" ht="16.7" hidden="1" customHeight="1">
      <c r="A84" s="71"/>
      <c r="B84" s="87" t="s">
        <v>1535</v>
      </c>
      <c r="C84" s="79"/>
      <c r="D84" s="79"/>
      <c r="E84" s="80" t="s">
        <v>1536</v>
      </c>
      <c r="F84" s="80">
        <v>1470</v>
      </c>
      <c r="G84" s="80"/>
      <c r="H84" s="75"/>
      <c r="I84" s="75"/>
      <c r="J84" s="75"/>
      <c r="K84" s="79" t="s">
        <v>1414</v>
      </c>
    </row>
    <row r="85" spans="1:11" ht="16.7" customHeight="1">
      <c r="A85" s="385" t="s">
        <v>1537</v>
      </c>
      <c r="B85" s="385"/>
      <c r="C85" s="385"/>
      <c r="D85" s="385"/>
      <c r="E85" s="385"/>
      <c r="F85" s="385"/>
      <c r="G85" s="385"/>
      <c r="H85" s="385"/>
      <c r="I85" s="385"/>
      <c r="J85" s="385"/>
      <c r="K85" s="79"/>
    </row>
    <row r="86" spans="1:11" ht="16.7" customHeight="1">
      <c r="A86" s="71" t="s">
        <v>1538</v>
      </c>
      <c r="B86" s="72" t="s">
        <v>1539</v>
      </c>
      <c r="C86" s="73" t="s">
        <v>1444</v>
      </c>
      <c r="D86" s="73">
        <v>10800</v>
      </c>
      <c r="E86" s="73">
        <v>17200</v>
      </c>
      <c r="F86" s="73">
        <v>16100</v>
      </c>
      <c r="G86" s="73">
        <v>17400</v>
      </c>
      <c r="H86" s="73"/>
      <c r="I86" s="79"/>
      <c r="J86" s="79"/>
      <c r="K86" s="79"/>
    </row>
    <row r="87" spans="1:11" ht="16.7" customHeight="1">
      <c r="A87" s="71" t="s">
        <v>1540</v>
      </c>
      <c r="B87" s="72" t="s">
        <v>1541</v>
      </c>
      <c r="C87" s="73">
        <v>23900</v>
      </c>
      <c r="D87" s="73">
        <v>22200</v>
      </c>
      <c r="E87" s="73">
        <v>22800</v>
      </c>
      <c r="F87" s="73">
        <v>23500</v>
      </c>
      <c r="G87" s="73">
        <v>25200</v>
      </c>
      <c r="H87" s="73"/>
      <c r="I87" s="75"/>
      <c r="J87" s="75"/>
      <c r="K87" s="79"/>
    </row>
    <row r="88" spans="1:11" ht="16.7" hidden="1" customHeight="1">
      <c r="A88" s="71"/>
      <c r="B88" s="88" t="s">
        <v>1542</v>
      </c>
      <c r="C88" s="79"/>
      <c r="D88" s="79"/>
      <c r="E88" s="80" t="s">
        <v>1543</v>
      </c>
      <c r="F88" s="80">
        <v>17400</v>
      </c>
      <c r="G88" s="80"/>
      <c r="H88" s="73"/>
      <c r="I88" s="75"/>
      <c r="J88" s="75"/>
      <c r="K88" s="79"/>
    </row>
    <row r="89" spans="1:11" ht="16.7" hidden="1" customHeight="1">
      <c r="A89" s="71"/>
      <c r="B89" s="86" t="s">
        <v>1544</v>
      </c>
      <c r="C89" s="91"/>
      <c r="D89" s="73"/>
      <c r="E89" s="73"/>
      <c r="F89" s="73">
        <v>4090</v>
      </c>
      <c r="G89" s="73"/>
      <c r="H89" s="73"/>
      <c r="I89" s="75"/>
      <c r="J89" s="75"/>
      <c r="K89" s="79"/>
    </row>
    <row r="90" spans="1:11" ht="13.9">
      <c r="A90" s="71" t="s">
        <v>1545</v>
      </c>
      <c r="B90" s="72" t="s">
        <v>1546</v>
      </c>
      <c r="C90" s="73">
        <v>6500</v>
      </c>
      <c r="D90" s="73">
        <v>5700</v>
      </c>
      <c r="E90" s="73">
        <v>7390</v>
      </c>
      <c r="F90" s="73">
        <v>6630</v>
      </c>
      <c r="G90" s="73">
        <v>7380</v>
      </c>
      <c r="H90" s="73"/>
      <c r="I90" s="75"/>
      <c r="J90" s="75"/>
      <c r="K90" s="76"/>
    </row>
    <row r="91" spans="1:11" ht="13.9">
      <c r="A91" s="71" t="s">
        <v>1547</v>
      </c>
      <c r="B91" s="72" t="s">
        <v>1548</v>
      </c>
      <c r="C91" s="73">
        <v>9200</v>
      </c>
      <c r="D91" s="73">
        <v>11900</v>
      </c>
      <c r="E91" s="73">
        <v>12200</v>
      </c>
      <c r="F91" s="73">
        <v>11100</v>
      </c>
      <c r="G91" s="73">
        <v>12400</v>
      </c>
      <c r="H91" s="73"/>
      <c r="I91" s="75"/>
      <c r="J91" s="75"/>
      <c r="K91" s="76"/>
    </row>
    <row r="92" spans="1:11" ht="16.7" hidden="1" customHeight="1">
      <c r="A92" s="88"/>
      <c r="B92" s="92" t="s">
        <v>1549</v>
      </c>
      <c r="C92" s="75"/>
      <c r="D92" s="79"/>
      <c r="E92" s="80" t="s">
        <v>1550</v>
      </c>
      <c r="F92" s="80">
        <v>9200</v>
      </c>
      <c r="G92" s="80"/>
      <c r="H92" s="75"/>
      <c r="I92" s="75"/>
      <c r="J92" s="75"/>
      <c r="K92" s="79"/>
    </row>
    <row r="93" spans="1:11" ht="13.9">
      <c r="A93" s="71" t="s">
        <v>1551</v>
      </c>
      <c r="B93" s="72" t="s">
        <v>1552</v>
      </c>
      <c r="C93" s="73">
        <v>7000</v>
      </c>
      <c r="D93" s="73">
        <v>8600</v>
      </c>
      <c r="E93" s="73">
        <v>8830</v>
      </c>
      <c r="F93" s="73">
        <v>8900</v>
      </c>
      <c r="G93" s="73">
        <v>9290</v>
      </c>
      <c r="H93" s="73"/>
      <c r="I93" s="75"/>
      <c r="J93" s="75"/>
      <c r="K93" s="76"/>
    </row>
    <row r="94" spans="1:11" ht="13.9">
      <c r="A94" s="71" t="s">
        <v>1553</v>
      </c>
      <c r="B94" s="72" t="s">
        <v>1554</v>
      </c>
      <c r="C94" s="73">
        <v>8700</v>
      </c>
      <c r="D94" s="73">
        <v>10000</v>
      </c>
      <c r="E94" s="73">
        <v>10300</v>
      </c>
      <c r="F94" s="73">
        <v>9540</v>
      </c>
      <c r="G94" s="73"/>
      <c r="H94" s="73"/>
      <c r="I94" s="75"/>
      <c r="J94" s="75"/>
      <c r="K94" s="76"/>
    </row>
    <row r="95" spans="1:11" ht="13.9">
      <c r="A95" s="71" t="s">
        <v>1555</v>
      </c>
      <c r="B95" s="72" t="s">
        <v>1556</v>
      </c>
      <c r="C95" s="73">
        <v>7000</v>
      </c>
      <c r="D95" s="73">
        <v>8600</v>
      </c>
      <c r="E95" s="73">
        <v>8860</v>
      </c>
      <c r="F95" s="73">
        <v>9200</v>
      </c>
      <c r="G95" s="73">
        <v>10000</v>
      </c>
      <c r="H95" s="73"/>
      <c r="I95" s="75"/>
      <c r="J95" s="75"/>
      <c r="K95" s="76"/>
    </row>
    <row r="96" spans="1:11" ht="16.7" customHeight="1">
      <c r="A96" s="71" t="s">
        <v>1557</v>
      </c>
      <c r="B96" s="87" t="s">
        <v>1558</v>
      </c>
      <c r="C96" s="91"/>
      <c r="D96" s="73"/>
      <c r="E96" s="73"/>
      <c r="F96" s="73">
        <v>2</v>
      </c>
      <c r="G96" s="73"/>
      <c r="H96" s="73"/>
      <c r="I96" s="75"/>
      <c r="J96" s="75"/>
      <c r="K96" s="79"/>
    </row>
    <row r="97" spans="1:12" ht="16.7" customHeight="1">
      <c r="A97" s="71" t="s">
        <v>1559</v>
      </c>
      <c r="B97" s="72" t="s">
        <v>1560</v>
      </c>
      <c r="C97" s="73">
        <v>7500</v>
      </c>
      <c r="D97" s="73">
        <v>8900</v>
      </c>
      <c r="E97" s="73">
        <v>9160</v>
      </c>
      <c r="F97" s="73">
        <v>8550</v>
      </c>
      <c r="G97" s="73">
        <v>9220</v>
      </c>
      <c r="H97" s="73"/>
      <c r="I97" s="75"/>
      <c r="J97" s="75"/>
      <c r="K97" s="79"/>
    </row>
    <row r="98" spans="1:12" ht="16.7" customHeight="1">
      <c r="A98" s="71" t="s">
        <v>1561</v>
      </c>
      <c r="B98" s="72" t="s">
        <v>1562</v>
      </c>
      <c r="C98" s="73">
        <v>7400</v>
      </c>
      <c r="D98" s="73">
        <v>9000</v>
      </c>
      <c r="E98" s="73">
        <v>9300</v>
      </c>
      <c r="F98" s="73">
        <v>7910</v>
      </c>
      <c r="G98" s="73">
        <v>8620</v>
      </c>
      <c r="H98" s="73"/>
      <c r="I98" s="75"/>
      <c r="J98" s="75"/>
      <c r="K98" s="79"/>
    </row>
    <row r="99" spans="1:12" ht="16.7" hidden="1" customHeight="1">
      <c r="A99" s="71"/>
      <c r="B99" s="93" t="s">
        <v>1563</v>
      </c>
      <c r="C99" s="91"/>
      <c r="D99" s="75"/>
      <c r="E99" s="79"/>
      <c r="F99" s="80">
        <v>7820</v>
      </c>
      <c r="G99" s="80"/>
      <c r="H99" s="94"/>
      <c r="I99" s="75"/>
      <c r="J99" s="75"/>
      <c r="K99" s="79"/>
    </row>
    <row r="100" spans="1:12" ht="16.7" hidden="1" customHeight="1">
      <c r="A100" s="71"/>
      <c r="B100" s="93" t="s">
        <v>1564</v>
      </c>
      <c r="C100" s="92"/>
      <c r="D100" s="75"/>
      <c r="E100" s="79"/>
      <c r="F100" s="80">
        <v>7620</v>
      </c>
      <c r="G100" s="80"/>
      <c r="H100" s="94"/>
      <c r="I100" s="75"/>
      <c r="J100" s="75"/>
      <c r="K100" s="79"/>
    </row>
    <row r="101" spans="1:12" ht="16.7" hidden="1" customHeight="1">
      <c r="A101" s="71"/>
      <c r="B101" s="88" t="s">
        <v>1565</v>
      </c>
      <c r="C101" s="92"/>
      <c r="D101" s="75"/>
      <c r="E101" s="80" t="s">
        <v>1566</v>
      </c>
      <c r="F101" s="80">
        <v>7190</v>
      </c>
      <c r="G101" s="80"/>
      <c r="H101" s="75"/>
      <c r="I101" s="75"/>
      <c r="J101" s="75"/>
      <c r="K101" s="79"/>
    </row>
    <row r="102" spans="1:12" ht="16.7" hidden="1" customHeight="1">
      <c r="A102" s="71"/>
      <c r="B102" s="86" t="s">
        <v>1567</v>
      </c>
      <c r="C102" s="91"/>
      <c r="D102" s="75"/>
      <c r="E102" s="80"/>
      <c r="F102" s="80">
        <v>7240</v>
      </c>
      <c r="G102" s="80"/>
      <c r="H102" s="75"/>
      <c r="I102" s="75"/>
      <c r="J102" s="75"/>
      <c r="K102" s="79"/>
    </row>
    <row r="103" spans="1:12" ht="16.7" hidden="1" customHeight="1">
      <c r="A103" s="71"/>
      <c r="B103" s="86" t="s">
        <v>1568</v>
      </c>
      <c r="C103" s="91"/>
      <c r="D103" s="75"/>
      <c r="E103" s="80"/>
      <c r="F103" s="80">
        <v>6290</v>
      </c>
      <c r="G103" s="80"/>
      <c r="H103" s="75"/>
      <c r="I103" s="75"/>
      <c r="J103" s="75"/>
      <c r="K103" s="79"/>
    </row>
    <row r="104" spans="1:12" ht="16.7" hidden="1" customHeight="1">
      <c r="A104" s="71"/>
      <c r="B104" s="86" t="s">
        <v>1569</v>
      </c>
      <c r="C104" s="91"/>
      <c r="D104" s="75"/>
      <c r="E104" s="80"/>
      <c r="F104" s="80" t="s">
        <v>1473</v>
      </c>
      <c r="G104" s="80"/>
      <c r="H104" s="75"/>
      <c r="I104" s="75"/>
      <c r="J104" s="75"/>
      <c r="K104" s="79"/>
    </row>
    <row r="105" spans="1:12" ht="16.7" hidden="1" customHeight="1">
      <c r="A105" s="71"/>
      <c r="B105" s="86" t="s">
        <v>1570</v>
      </c>
      <c r="C105" s="91"/>
      <c r="D105" s="75"/>
      <c r="E105" s="80"/>
      <c r="F105" s="80" t="s">
        <v>1473</v>
      </c>
      <c r="G105" s="80"/>
      <c r="H105" s="75"/>
      <c r="I105" s="75"/>
      <c r="J105" s="75"/>
      <c r="K105" s="79"/>
    </row>
    <row r="106" spans="1:12" ht="16.7" hidden="1" customHeight="1">
      <c r="A106" s="71"/>
      <c r="B106" s="86" t="s">
        <v>1571</v>
      </c>
      <c r="C106" s="91"/>
      <c r="D106" s="75"/>
      <c r="E106" s="80"/>
      <c r="F106" s="80" t="s">
        <v>1473</v>
      </c>
      <c r="G106" s="80"/>
      <c r="H106" s="75"/>
      <c r="I106" s="75"/>
      <c r="J106" s="75"/>
      <c r="K106" s="79"/>
    </row>
    <row r="107" spans="1:12" ht="16.7" hidden="1" customHeight="1">
      <c r="A107" s="71"/>
      <c r="B107" s="86" t="s">
        <v>1572</v>
      </c>
      <c r="C107" s="91"/>
      <c r="D107" s="75"/>
      <c r="E107" s="80"/>
      <c r="F107" s="80" t="s">
        <v>1473</v>
      </c>
      <c r="G107" s="80"/>
      <c r="H107" s="75"/>
      <c r="I107" s="75"/>
      <c r="J107" s="75"/>
      <c r="K107" s="79"/>
    </row>
    <row r="108" spans="1:12" ht="16.7" hidden="1" customHeight="1">
      <c r="A108" s="71"/>
      <c r="B108" s="86" t="s">
        <v>1573</v>
      </c>
      <c r="C108" s="91"/>
      <c r="D108" s="75"/>
      <c r="E108" s="80"/>
      <c r="F108" s="80">
        <v>2</v>
      </c>
      <c r="G108" s="80"/>
      <c r="H108" s="75"/>
      <c r="I108" s="75"/>
      <c r="J108" s="75"/>
      <c r="K108" s="79"/>
    </row>
    <row r="109" spans="1:12" ht="13.9">
      <c r="A109" s="385" t="s">
        <v>1574</v>
      </c>
      <c r="B109" s="385"/>
      <c r="C109" s="385"/>
      <c r="D109" s="385"/>
      <c r="E109" s="385"/>
      <c r="F109" s="385"/>
      <c r="G109" s="385"/>
      <c r="H109" s="385"/>
      <c r="I109" s="385"/>
      <c r="J109" s="385"/>
      <c r="K109" s="76"/>
    </row>
    <row r="110" spans="1:12" ht="13.9">
      <c r="A110" s="71" t="str">
        <f>VLOOKUP(B110,[8]Sheet1!$B$2:$C$83,2,0)</f>
        <v>GG1821</v>
      </c>
      <c r="B110" s="72" t="s">
        <v>1575</v>
      </c>
      <c r="C110" s="73">
        <v>1126.26</v>
      </c>
      <c r="D110" s="73">
        <v>1127.4000000000001</v>
      </c>
      <c r="E110" s="73">
        <v>1182.48</v>
      </c>
      <c r="F110" s="73">
        <v>1129.92</v>
      </c>
      <c r="G110" s="73">
        <v>1263</v>
      </c>
      <c r="H110" s="386" t="s">
        <v>1576</v>
      </c>
      <c r="I110" s="75"/>
      <c r="J110" s="75"/>
      <c r="K110" s="76"/>
    </row>
    <row r="111" spans="1:12" ht="13.9">
      <c r="A111" s="71" t="str">
        <f>VLOOKUP(B111,[8]Sheet1!$B$2:$C$83,2,0)</f>
        <v>GG1820</v>
      </c>
      <c r="B111" s="72" t="s">
        <v>1577</v>
      </c>
      <c r="C111" s="73">
        <v>1222.92</v>
      </c>
      <c r="D111" s="73">
        <v>1223.8</v>
      </c>
      <c r="E111" s="73">
        <v>1288.26</v>
      </c>
      <c r="F111" s="73">
        <v>1236.3399999999999</v>
      </c>
      <c r="G111" s="73">
        <v>1381</v>
      </c>
      <c r="H111" s="386"/>
      <c r="I111" s="75"/>
      <c r="J111" s="75"/>
      <c r="K111" s="76"/>
      <c r="L111" s="95"/>
    </row>
    <row r="112" spans="1:12" ht="13.9">
      <c r="A112" s="71" t="str">
        <f>VLOOKUP(B112,[8]Sheet1!$B$2:$C$83,2,0)</f>
        <v>GG1842</v>
      </c>
      <c r="B112" s="72" t="s">
        <v>1578</v>
      </c>
      <c r="C112" s="73">
        <v>898.68</v>
      </c>
      <c r="D112" s="73">
        <v>901.4</v>
      </c>
      <c r="E112" s="73">
        <v>932.58</v>
      </c>
      <c r="F112" s="73">
        <v>875.54</v>
      </c>
      <c r="G112" s="73">
        <v>982</v>
      </c>
      <c r="H112" s="386"/>
      <c r="I112" s="75"/>
      <c r="J112" s="75"/>
      <c r="K112" s="76"/>
    </row>
    <row r="113" spans="1:11" ht="13.9">
      <c r="A113" s="71" t="str">
        <f>VLOOKUP(B113,[8]Sheet1!$B$2:$C$83,2,0)</f>
        <v>GG1843</v>
      </c>
      <c r="B113" s="72" t="s">
        <v>1579</v>
      </c>
      <c r="C113" s="73">
        <v>2326</v>
      </c>
      <c r="D113" s="73">
        <v>2686</v>
      </c>
      <c r="E113" s="73">
        <v>2787.8</v>
      </c>
      <c r="F113" s="73">
        <v>2570.8000000000002</v>
      </c>
      <c r="G113" s="73">
        <v>2989</v>
      </c>
      <c r="H113" s="386"/>
      <c r="I113" s="75"/>
      <c r="J113" s="75"/>
      <c r="K113" s="76"/>
    </row>
    <row r="114" spans="1:11" ht="13.9">
      <c r="A114" s="71" t="str">
        <f>VLOOKUP(B114,[8]Sheet1!$B$2:$C$83,2,0)</f>
        <v>GG1844</v>
      </c>
      <c r="B114" s="72" t="s">
        <v>1580</v>
      </c>
      <c r="C114" s="73">
        <v>2084</v>
      </c>
      <c r="D114" s="73">
        <v>2312</v>
      </c>
      <c r="E114" s="73">
        <v>2416</v>
      </c>
      <c r="F114" s="73">
        <v>2260.6</v>
      </c>
      <c r="G114" s="73">
        <v>2597</v>
      </c>
      <c r="H114" s="386"/>
      <c r="I114" s="75"/>
      <c r="J114" s="75"/>
      <c r="K114" s="76"/>
    </row>
    <row r="115" spans="1:11" ht="13.9">
      <c r="A115" s="71" t="str">
        <f>VLOOKUP(B115,[8]Sheet1!$B$2:$C$83,2,0)</f>
        <v>GG1845</v>
      </c>
      <c r="B115" s="72" t="s">
        <v>1581</v>
      </c>
      <c r="C115" s="73">
        <v>1415</v>
      </c>
      <c r="D115" s="73">
        <v>1415</v>
      </c>
      <c r="E115" s="73">
        <v>1534.1</v>
      </c>
      <c r="F115" s="73">
        <v>3100</v>
      </c>
      <c r="G115" s="73">
        <v>3328</v>
      </c>
      <c r="H115" s="386"/>
      <c r="I115" s="75"/>
      <c r="J115" s="75"/>
      <c r="K115" s="76"/>
    </row>
    <row r="116" spans="1:11" ht="13.9">
      <c r="A116" s="71" t="str">
        <f>VLOOKUP(B116,[8]Sheet1!$B$2:$C$83,2,0)</f>
        <v>GG1846</v>
      </c>
      <c r="B116" s="72" t="s">
        <v>1582</v>
      </c>
      <c r="C116" s="73">
        <v>3682</v>
      </c>
      <c r="D116" s="73">
        <v>3682</v>
      </c>
      <c r="E116" s="73">
        <v>4457.3</v>
      </c>
      <c r="F116" s="73">
        <v>4456.6000000000004</v>
      </c>
      <c r="G116" s="73">
        <v>4721</v>
      </c>
      <c r="H116" s="386"/>
      <c r="I116" s="75"/>
      <c r="J116" s="75"/>
      <c r="K116" s="76"/>
    </row>
    <row r="117" spans="1:11" ht="13.9">
      <c r="A117" s="71" t="str">
        <f>VLOOKUP(B117,[8]Sheet1!$B$2:$C$83,2,0)</f>
        <v>GG1819</v>
      </c>
      <c r="B117" s="72" t="s">
        <v>1583</v>
      </c>
      <c r="C117" s="73">
        <v>3260</v>
      </c>
      <c r="D117" s="73">
        <v>3784</v>
      </c>
      <c r="E117" s="73">
        <v>3921.6</v>
      </c>
      <c r="F117" s="73">
        <v>3942.8</v>
      </c>
      <c r="G117" s="73">
        <v>4728</v>
      </c>
      <c r="H117" s="386"/>
      <c r="I117" s="75"/>
      <c r="J117" s="75"/>
      <c r="K117" s="76"/>
    </row>
    <row r="118" spans="1:11" ht="13.9">
      <c r="A118" s="71" t="str">
        <f>VLOOKUP(B118,[8]Sheet1!$B$2:$C$83,2,0)</f>
        <v>GG1847</v>
      </c>
      <c r="B118" s="72" t="s">
        <v>1584</v>
      </c>
      <c r="C118" s="73">
        <v>4571.3</v>
      </c>
      <c r="D118" s="73">
        <v>5155.3999999999996</v>
      </c>
      <c r="E118" s="73">
        <v>5327.73</v>
      </c>
      <c r="F118" s="73">
        <v>4965.0600000000004</v>
      </c>
      <c r="G118" s="73">
        <v>941</v>
      </c>
      <c r="H118" s="386"/>
      <c r="I118" s="75"/>
      <c r="J118" s="75"/>
      <c r="K118" s="76"/>
    </row>
    <row r="119" spans="1:11" ht="13.9">
      <c r="A119" s="71" t="str">
        <f>VLOOKUP(B119,[8]Sheet1!$B$2:$C$83,2,0)</f>
        <v>GG1848</v>
      </c>
      <c r="B119" s="72" t="s">
        <v>1585</v>
      </c>
      <c r="C119" s="73">
        <v>1673</v>
      </c>
      <c r="D119" s="73">
        <v>1919</v>
      </c>
      <c r="E119" s="73">
        <v>1942.6</v>
      </c>
      <c r="F119" s="73">
        <v>1779.8</v>
      </c>
      <c r="G119" s="73">
        <v>1431</v>
      </c>
      <c r="H119" s="386"/>
      <c r="I119" s="75"/>
      <c r="J119" s="75"/>
      <c r="K119" s="76"/>
    </row>
    <row r="120" spans="1:11" ht="13.9">
      <c r="A120" s="71" t="str">
        <f>VLOOKUP(B120,[8]Sheet1!$B$2:$C$83,2,0)</f>
        <v>GG1818</v>
      </c>
      <c r="B120" s="72" t="s">
        <v>1586</v>
      </c>
      <c r="C120" s="73">
        <v>1770</v>
      </c>
      <c r="D120" s="73">
        <v>1990</v>
      </c>
      <c r="E120" s="73">
        <v>2107</v>
      </c>
      <c r="F120" s="73">
        <v>1923.4</v>
      </c>
      <c r="G120" s="73">
        <v>2262</v>
      </c>
      <c r="H120" s="386"/>
      <c r="I120" s="75"/>
      <c r="J120" s="75"/>
      <c r="K120" s="76"/>
    </row>
    <row r="121" spans="1:11" ht="13.9">
      <c r="A121" s="71" t="str">
        <f>VLOOKUP(B121,[8]Sheet1!$B$2:$C$83,2,0)</f>
        <v>GG1817</v>
      </c>
      <c r="B121" s="72" t="s">
        <v>1587</v>
      </c>
      <c r="C121" s="73">
        <v>2285</v>
      </c>
      <c r="D121" s="73">
        <v>2695</v>
      </c>
      <c r="E121" s="73">
        <v>2803.5</v>
      </c>
      <c r="F121" s="73">
        <v>2546.6999999999998</v>
      </c>
      <c r="G121" s="73">
        <v>3001</v>
      </c>
      <c r="H121" s="386"/>
      <c r="I121" s="75"/>
      <c r="J121" s="75"/>
      <c r="K121" s="76"/>
    </row>
    <row r="122" spans="1:11" ht="13.9">
      <c r="A122" s="71" t="str">
        <f>VLOOKUP(B122,[8]Sheet1!$B$2:$C$83,2,0)</f>
        <v>GG1816</v>
      </c>
      <c r="B122" s="72" t="s">
        <v>1588</v>
      </c>
      <c r="C122" s="73">
        <v>1525.5</v>
      </c>
      <c r="D122" s="73">
        <v>1652.5</v>
      </c>
      <c r="E122" s="73">
        <v>1773.85</v>
      </c>
      <c r="F122" s="73">
        <v>1624.21</v>
      </c>
      <c r="G122" s="73">
        <v>1908</v>
      </c>
      <c r="H122" s="386"/>
      <c r="I122" s="75"/>
      <c r="J122" s="75"/>
      <c r="K122" s="76"/>
    </row>
    <row r="123" spans="1:11" ht="13.9">
      <c r="A123" s="71" t="str">
        <f>VLOOKUP(B123,[8]Sheet1!$B$2:$C$83,2,0)</f>
        <v>GG1849</v>
      </c>
      <c r="B123" s="72" t="s">
        <v>1589</v>
      </c>
      <c r="C123" s="73">
        <v>1427.5</v>
      </c>
      <c r="D123" s="73">
        <v>1502.5</v>
      </c>
      <c r="E123" s="73">
        <v>1627.25</v>
      </c>
      <c r="F123" s="73">
        <v>1487.05</v>
      </c>
      <c r="G123" s="73">
        <v>1748</v>
      </c>
      <c r="H123" s="386"/>
      <c r="I123" s="75"/>
      <c r="J123" s="75"/>
      <c r="K123" s="76"/>
    </row>
    <row r="124" spans="1:11" ht="13.9">
      <c r="A124" s="71" t="str">
        <f>VLOOKUP(B124,[8]Sheet1!$B$2:$C$83,2,0)</f>
        <v>GG1850</v>
      </c>
      <c r="B124" s="72" t="s">
        <v>1590</v>
      </c>
      <c r="C124" s="73">
        <v>1362.5</v>
      </c>
      <c r="D124" s="73">
        <v>1427.5</v>
      </c>
      <c r="E124" s="73">
        <v>1551.75</v>
      </c>
      <c r="F124" s="73">
        <v>1424.75</v>
      </c>
      <c r="G124" s="73">
        <v>1672</v>
      </c>
      <c r="H124" s="386"/>
      <c r="I124" s="75"/>
      <c r="J124" s="75"/>
      <c r="K124" s="76"/>
    </row>
    <row r="125" spans="1:11" ht="13.9">
      <c r="A125" s="71" t="str">
        <f>VLOOKUP(B125,[8]Sheet1!$B$2:$C$83,2,0)</f>
        <v>GG1815</v>
      </c>
      <c r="B125" s="72" t="s">
        <v>1591</v>
      </c>
      <c r="C125" s="73">
        <v>2743</v>
      </c>
      <c r="D125" s="73">
        <v>3015</v>
      </c>
      <c r="E125" s="73">
        <v>3151.9</v>
      </c>
      <c r="F125" s="73">
        <v>3257.1</v>
      </c>
      <c r="G125" s="73">
        <v>3856</v>
      </c>
      <c r="H125" s="386"/>
      <c r="I125" s="75"/>
      <c r="J125" s="75"/>
      <c r="K125" s="76"/>
    </row>
    <row r="126" spans="1:11" ht="13.9">
      <c r="A126" s="71" t="str">
        <f>VLOOKUP(B126,[8]Sheet1!$B$2:$C$83,2,0)</f>
        <v>GG1851</v>
      </c>
      <c r="B126" s="72" t="s">
        <v>1592</v>
      </c>
      <c r="C126" s="73">
        <v>1442.25</v>
      </c>
      <c r="D126" s="73">
        <v>1535</v>
      </c>
      <c r="E126" s="73">
        <v>1584.75</v>
      </c>
      <c r="F126" s="73">
        <v>1484.75</v>
      </c>
      <c r="G126" s="73">
        <v>1454</v>
      </c>
      <c r="H126" s="386"/>
      <c r="I126" s="75"/>
      <c r="J126" s="75"/>
      <c r="K126" s="76"/>
    </row>
    <row r="127" spans="1:11" ht="13.9">
      <c r="A127" s="71" t="str">
        <f>VLOOKUP(B127,[8]Sheet1!$B$2:$C$83,2,0)</f>
        <v>GG1852</v>
      </c>
      <c r="B127" s="72" t="s">
        <v>1593</v>
      </c>
      <c r="C127" s="73">
        <v>1437.25</v>
      </c>
      <c r="D127" s="73">
        <v>1500</v>
      </c>
      <c r="E127" s="73">
        <v>1559.75</v>
      </c>
      <c r="F127" s="73">
        <v>1473.75</v>
      </c>
      <c r="G127" s="73">
        <v>1509</v>
      </c>
      <c r="H127" s="386"/>
      <c r="I127" s="75"/>
      <c r="J127" s="75"/>
      <c r="K127" s="76"/>
    </row>
    <row r="128" spans="1:11" ht="13.9">
      <c r="A128" s="71" t="str">
        <f>VLOOKUP(B128,[8]Sheet1!$B$2:$C$83,2,0)</f>
        <v>GG1814</v>
      </c>
      <c r="B128" s="72" t="s">
        <v>1594</v>
      </c>
      <c r="C128" s="73">
        <v>1725</v>
      </c>
      <c r="D128" s="73">
        <v>1975</v>
      </c>
      <c r="E128" s="73">
        <v>2087.5</v>
      </c>
      <c r="F128" s="73">
        <v>1923.5</v>
      </c>
      <c r="G128" s="73">
        <v>2256</v>
      </c>
      <c r="H128" s="386"/>
      <c r="I128" s="75"/>
      <c r="J128" s="75"/>
      <c r="K128" s="76"/>
    </row>
    <row r="129" spans="1:11" ht="13.9">
      <c r="A129" s="71" t="str">
        <f>VLOOKUP(B129,[8]Sheet1!$B$2:$C$83,2,0)</f>
        <v>GG1853</v>
      </c>
      <c r="B129" s="72" t="s">
        <v>1595</v>
      </c>
      <c r="C129" s="73">
        <v>1617.5</v>
      </c>
      <c r="D129" s="73">
        <v>1832.5</v>
      </c>
      <c r="E129" s="73">
        <v>1946.25</v>
      </c>
      <c r="F129" s="73">
        <v>2048.15</v>
      </c>
      <c r="G129" s="73">
        <v>2404</v>
      </c>
      <c r="H129" s="386"/>
      <c r="I129" s="75"/>
      <c r="J129" s="75"/>
      <c r="K129" s="76"/>
    </row>
    <row r="130" spans="1:11" ht="13.9">
      <c r="A130" s="71" t="str">
        <f>VLOOKUP(B130,[8]Sheet1!$B$2:$C$83,2,0)</f>
        <v>GG1854</v>
      </c>
      <c r="B130" s="72" t="s">
        <v>1596</v>
      </c>
      <c r="C130" s="73">
        <v>1502.9</v>
      </c>
      <c r="D130" s="73">
        <v>1500.7</v>
      </c>
      <c r="E130" s="73">
        <v>1597.39</v>
      </c>
      <c r="F130" s="73">
        <v>1555.18</v>
      </c>
      <c r="G130" s="73">
        <v>1733</v>
      </c>
      <c r="H130" s="386"/>
      <c r="I130" s="75"/>
      <c r="J130" s="75"/>
      <c r="K130" s="76"/>
    </row>
    <row r="131" spans="1:11" ht="13.9">
      <c r="A131" s="71" t="str">
        <f>VLOOKUP(B131,[8]Sheet1!$B$2:$C$83,2,0)</f>
        <v>GG1855</v>
      </c>
      <c r="B131" s="72" t="s">
        <v>1597</v>
      </c>
      <c r="C131" s="73">
        <v>1602.2</v>
      </c>
      <c r="D131" s="73">
        <v>1601.6</v>
      </c>
      <c r="E131" s="73">
        <v>1705.12</v>
      </c>
      <c r="F131" s="73">
        <v>1658.54</v>
      </c>
      <c r="G131" s="73">
        <v>1847</v>
      </c>
      <c r="H131" s="386"/>
      <c r="I131" s="75"/>
      <c r="J131" s="75"/>
      <c r="K131" s="76"/>
    </row>
    <row r="132" spans="1:11" ht="13.9">
      <c r="A132" s="71" t="str">
        <f>VLOOKUP(B132,[8]Sheet1!$B$2:$C$83,2,0)</f>
        <v>GG1856</v>
      </c>
      <c r="B132" s="72" t="s">
        <v>1598</v>
      </c>
      <c r="C132" s="73">
        <v>1625.6</v>
      </c>
      <c r="D132" s="73">
        <v>1625.3</v>
      </c>
      <c r="E132" s="73">
        <v>1730.41</v>
      </c>
      <c r="F132" s="73">
        <v>1682.87</v>
      </c>
      <c r="G132" s="73">
        <v>1874</v>
      </c>
      <c r="H132" s="386"/>
      <c r="I132" s="75"/>
      <c r="J132" s="75"/>
      <c r="K132" s="76"/>
    </row>
    <row r="133" spans="1:11" ht="13.9">
      <c r="A133" s="71" t="str">
        <f>VLOOKUP(B133,[8]Sheet1!$B$2:$C$83,2,0)</f>
        <v>GG1857</v>
      </c>
      <c r="B133" s="72" t="s">
        <v>1599</v>
      </c>
      <c r="C133" s="73">
        <v>1990</v>
      </c>
      <c r="D133" s="73">
        <v>2140</v>
      </c>
      <c r="E133" s="73">
        <v>2286</v>
      </c>
      <c r="F133" s="73">
        <v>2172</v>
      </c>
      <c r="G133" s="73">
        <v>2052</v>
      </c>
      <c r="H133" s="386"/>
      <c r="I133" s="75"/>
      <c r="J133" s="75"/>
      <c r="K133" s="76"/>
    </row>
    <row r="134" spans="1:11" ht="13.9">
      <c r="A134" s="71" t="str">
        <f>VLOOKUP(B134,[8]Sheet1!$B$2:$C$83,2,0)</f>
        <v>GG1813</v>
      </c>
      <c r="B134" s="72" t="s">
        <v>1600</v>
      </c>
      <c r="C134" s="73">
        <v>1774</v>
      </c>
      <c r="D134" s="73">
        <v>1774</v>
      </c>
      <c r="E134" s="73">
        <v>2053.1</v>
      </c>
      <c r="F134" s="73">
        <v>1945</v>
      </c>
      <c r="G134" s="73">
        <v>2183</v>
      </c>
      <c r="H134" s="386"/>
      <c r="I134" s="75"/>
      <c r="J134" s="75"/>
      <c r="K134" s="76"/>
    </row>
    <row r="135" spans="1:11" ht="13.9">
      <c r="A135" s="71" t="str">
        <f>VLOOKUP(B135,[8]Sheet1!$B$2:$C$83,2,0)</f>
        <v>GG1858</v>
      </c>
      <c r="B135" s="72" t="s">
        <v>1601</v>
      </c>
      <c r="C135" s="73">
        <v>1337.5650000000001</v>
      </c>
      <c r="D135" s="73">
        <v>1439.7</v>
      </c>
      <c r="E135" s="73">
        <v>1477.8150000000001</v>
      </c>
      <c r="F135" s="73">
        <v>1374.5</v>
      </c>
      <c r="G135" s="73">
        <v>1312</v>
      </c>
      <c r="H135" s="386"/>
      <c r="I135" s="75"/>
      <c r="J135" s="75"/>
      <c r="K135" s="76"/>
    </row>
    <row r="136" spans="1:11" ht="13.9">
      <c r="A136" s="71" t="str">
        <f>VLOOKUP(B136,[8]Sheet1!$B$2:$C$83,2,0)</f>
        <v>GG1859</v>
      </c>
      <c r="B136" s="72" t="s">
        <v>1602</v>
      </c>
      <c r="C136" s="73">
        <v>1258.51</v>
      </c>
      <c r="D136" s="73">
        <v>1319.8</v>
      </c>
      <c r="E136" s="73">
        <v>1361.96</v>
      </c>
      <c r="F136" s="73">
        <v>1273.6300000000001</v>
      </c>
      <c r="G136" s="73">
        <v>1295</v>
      </c>
      <c r="H136" s="386"/>
      <c r="I136" s="75"/>
      <c r="J136" s="75"/>
      <c r="K136" s="76"/>
    </row>
    <row r="137" spans="1:11" ht="13.9">
      <c r="A137" s="71" t="str">
        <f>VLOOKUP(B137,[8]Sheet1!$B$2:$C$83,2,0)</f>
        <v>GG1860</v>
      </c>
      <c r="B137" s="72" t="s">
        <v>1603</v>
      </c>
      <c r="C137" s="73">
        <v>1419.2</v>
      </c>
      <c r="D137" s="73">
        <v>1415.6</v>
      </c>
      <c r="E137" s="73">
        <v>1506.52</v>
      </c>
      <c r="F137" s="73">
        <v>1468.04</v>
      </c>
      <c r="G137" s="73">
        <v>1637</v>
      </c>
      <c r="H137" s="386"/>
      <c r="I137" s="75"/>
      <c r="J137" s="75"/>
      <c r="K137" s="76"/>
    </row>
    <row r="138" spans="1:11" ht="13.9">
      <c r="A138" s="71" t="str">
        <f>VLOOKUP(B138,[8]Sheet1!$B$2:$C$83,2,0)</f>
        <v>GG1861</v>
      </c>
      <c r="B138" s="72" t="s">
        <v>1604</v>
      </c>
      <c r="C138" s="73">
        <v>530</v>
      </c>
      <c r="D138" s="73">
        <v>515</v>
      </c>
      <c r="E138" s="73">
        <v>545.5</v>
      </c>
      <c r="F138" s="73">
        <v>543.5</v>
      </c>
      <c r="G138" s="73">
        <v>613</v>
      </c>
      <c r="H138" s="386"/>
      <c r="I138" s="75"/>
      <c r="J138" s="75"/>
      <c r="K138" s="76"/>
    </row>
    <row r="139" spans="1:11" ht="13.9">
      <c r="A139" s="71" t="str">
        <f>VLOOKUP(B139,[8]Sheet1!$B$2:$C$83,2,0)</f>
        <v>GG1862</v>
      </c>
      <c r="B139" s="72" t="s">
        <v>1605</v>
      </c>
      <c r="C139" s="73">
        <v>1007.5549999999999</v>
      </c>
      <c r="D139" s="73">
        <v>1011.9</v>
      </c>
      <c r="E139" s="73">
        <v>1084.2550000000001</v>
      </c>
      <c r="F139" s="73">
        <v>975.17</v>
      </c>
      <c r="G139" s="73">
        <v>1139</v>
      </c>
      <c r="H139" s="386"/>
      <c r="I139" s="75"/>
      <c r="J139" s="75"/>
      <c r="K139" s="76"/>
    </row>
    <row r="140" spans="1:11" ht="13.9">
      <c r="A140" s="71" t="str">
        <f>VLOOKUP(B140,[8]Sheet1!$B$2:$C$83,2,0)</f>
        <v>GG1812</v>
      </c>
      <c r="B140" s="72" t="s">
        <v>1606</v>
      </c>
      <c r="C140" s="73">
        <v>1954.8</v>
      </c>
      <c r="D140" s="73">
        <v>2234.4</v>
      </c>
      <c r="E140" s="73">
        <v>2346</v>
      </c>
      <c r="F140" s="73">
        <v>2127.2199999999998</v>
      </c>
      <c r="G140" s="73">
        <v>2508</v>
      </c>
      <c r="H140" s="386"/>
      <c r="I140" s="75"/>
      <c r="J140" s="75"/>
      <c r="K140" s="76"/>
    </row>
    <row r="141" spans="1:11" ht="13.9">
      <c r="A141" s="71" t="str">
        <f>VLOOKUP(B141,[8]Sheet1!$B$2:$C$83,2,0)</f>
        <v>GG1863</v>
      </c>
      <c r="B141" s="72" t="s">
        <v>1607</v>
      </c>
      <c r="C141" s="73">
        <v>1635.5</v>
      </c>
      <c r="D141" s="73">
        <v>1635</v>
      </c>
      <c r="E141" s="73">
        <v>1740.7</v>
      </c>
      <c r="F141" s="73">
        <v>1693.05</v>
      </c>
      <c r="G141" s="73">
        <v>1886</v>
      </c>
      <c r="H141" s="386"/>
      <c r="I141" s="75"/>
      <c r="J141" s="75"/>
      <c r="K141" s="76"/>
    </row>
    <row r="142" spans="1:11" ht="13.9">
      <c r="A142" s="71" t="str">
        <f>VLOOKUP(B142,[8]Sheet1!$B$2:$C$83,2,0)</f>
        <v>GG1864</v>
      </c>
      <c r="B142" s="72" t="s">
        <v>1608</v>
      </c>
      <c r="C142" s="73">
        <v>2403</v>
      </c>
      <c r="D142" s="73">
        <v>2865</v>
      </c>
      <c r="E142" s="73">
        <v>2966.7</v>
      </c>
      <c r="F142" s="73">
        <v>2687.9</v>
      </c>
      <c r="G142" s="73">
        <v>3171</v>
      </c>
      <c r="H142" s="386"/>
      <c r="I142" s="75"/>
      <c r="J142" s="75"/>
      <c r="K142" s="76"/>
    </row>
    <row r="143" spans="1:11" ht="13.9">
      <c r="A143" s="71" t="str">
        <f>VLOOKUP(B143,[8]Sheet1!$B$2:$C$83,2,0)</f>
        <v>GG1865</v>
      </c>
      <c r="B143" s="72" t="s">
        <v>1609</v>
      </c>
      <c r="C143" s="73">
        <v>1360</v>
      </c>
      <c r="D143" s="73">
        <v>1432</v>
      </c>
      <c r="E143" s="73">
        <v>1535.6</v>
      </c>
      <c r="F143" s="73">
        <v>1381.6</v>
      </c>
      <c r="G143" s="73">
        <v>1450</v>
      </c>
      <c r="H143" s="386"/>
      <c r="I143" s="75"/>
      <c r="J143" s="75"/>
      <c r="K143" s="76"/>
    </row>
    <row r="144" spans="1:11" ht="13.9">
      <c r="A144" s="71" t="str">
        <f>VLOOKUP(B144,[8]Sheet1!$B$2:$C$83,2,0)</f>
        <v>GG1866</v>
      </c>
      <c r="B144" s="72" t="s">
        <v>1610</v>
      </c>
      <c r="C144" s="73">
        <v>2170</v>
      </c>
      <c r="D144" s="73">
        <v>2518</v>
      </c>
      <c r="E144" s="73">
        <v>2630.6</v>
      </c>
      <c r="F144" s="73">
        <v>2384.6</v>
      </c>
      <c r="G144" s="73">
        <v>2812</v>
      </c>
      <c r="H144" s="386"/>
      <c r="I144" s="75"/>
      <c r="J144" s="75"/>
      <c r="K144" s="76"/>
    </row>
    <row r="145" spans="1:11" ht="13.9">
      <c r="A145" s="71" t="str">
        <f>VLOOKUP(B145,[8]Sheet1!$B$2:$C$83,2,0)</f>
        <v>GG1867</v>
      </c>
      <c r="B145" s="72" t="s">
        <v>1611</v>
      </c>
      <c r="C145" s="73">
        <v>2575</v>
      </c>
      <c r="D145" s="73">
        <v>3085</v>
      </c>
      <c r="E145" s="73">
        <v>3189.5</v>
      </c>
      <c r="F145" s="73">
        <v>2889.5</v>
      </c>
      <c r="G145" s="73">
        <v>3409</v>
      </c>
      <c r="H145" s="386"/>
      <c r="I145" s="75"/>
      <c r="J145" s="75"/>
      <c r="K145" s="76"/>
    </row>
    <row r="146" spans="1:11" ht="13.9">
      <c r="A146" s="71" t="str">
        <f>VLOOKUP(B146,[8]Sheet1!$B$2:$C$83,2,0)</f>
        <v>GG1868</v>
      </c>
      <c r="B146" s="72" t="s">
        <v>1612</v>
      </c>
      <c r="C146" s="73">
        <v>2532.2999999999997</v>
      </c>
      <c r="D146" s="73">
        <v>3042.9</v>
      </c>
      <c r="E146" s="73">
        <v>3142.95</v>
      </c>
      <c r="F146" s="73">
        <v>2847.17</v>
      </c>
      <c r="G146" s="73">
        <v>3359</v>
      </c>
      <c r="H146" s="386"/>
      <c r="I146" s="75"/>
      <c r="J146" s="75"/>
      <c r="K146" s="76"/>
    </row>
    <row r="147" spans="1:11" ht="13.9">
      <c r="A147" s="71" t="str">
        <f>VLOOKUP(B147,[8]Sheet1!$B$2:$C$83,2,0)</f>
        <v>GG1869</v>
      </c>
      <c r="B147" s="72" t="s">
        <v>1613</v>
      </c>
      <c r="C147" s="73">
        <v>2086</v>
      </c>
      <c r="D147" s="73">
        <v>2416</v>
      </c>
      <c r="E147" s="73">
        <v>2525.6</v>
      </c>
      <c r="F147" s="73">
        <v>2289.5</v>
      </c>
      <c r="G147" s="73">
        <v>2700</v>
      </c>
      <c r="H147" s="386"/>
      <c r="I147" s="75"/>
      <c r="J147" s="75"/>
      <c r="K147" s="76"/>
    </row>
    <row r="148" spans="1:11" ht="13.9">
      <c r="A148" s="71" t="str">
        <f>VLOOKUP(B148,[8]Sheet1!$B$2:$C$83,2,0)</f>
        <v>GG1870</v>
      </c>
      <c r="B148" s="72" t="s">
        <v>1614</v>
      </c>
      <c r="C148" s="73">
        <v>2491</v>
      </c>
      <c r="D148" s="73">
        <v>2983</v>
      </c>
      <c r="E148" s="73">
        <v>3084.5</v>
      </c>
      <c r="F148" s="73">
        <v>2794.4</v>
      </c>
      <c r="G148" s="73">
        <v>3296</v>
      </c>
      <c r="H148" s="386"/>
      <c r="I148" s="75"/>
      <c r="J148" s="75"/>
      <c r="K148" s="76"/>
    </row>
    <row r="149" spans="1:11" ht="13.9">
      <c r="A149" s="71" t="str">
        <f>VLOOKUP(B149,[8]Sheet1!$B$2:$C$83,2,0)</f>
        <v>GG1871</v>
      </c>
      <c r="B149" s="72" t="s">
        <v>1615</v>
      </c>
      <c r="C149" s="73">
        <v>6014.48</v>
      </c>
      <c r="D149" s="73">
        <v>7854.24</v>
      </c>
      <c r="E149" s="73">
        <v>8076.6880000000001</v>
      </c>
      <c r="F149" s="73">
        <v>7563.76</v>
      </c>
      <c r="G149" s="73">
        <v>8309</v>
      </c>
      <c r="H149" s="386"/>
      <c r="I149" s="75"/>
      <c r="J149" s="75"/>
      <c r="K149" s="76"/>
    </row>
    <row r="150" spans="1:11" ht="13.9">
      <c r="A150" s="71" t="str">
        <f>VLOOKUP(B150,[8]Sheet1!$B$2:$C$83,2,0)</f>
        <v>GG1872</v>
      </c>
      <c r="B150" s="72" t="s">
        <v>1616</v>
      </c>
      <c r="C150" s="73">
        <v>3300</v>
      </c>
      <c r="D150" s="73">
        <v>3925</v>
      </c>
      <c r="E150" s="73">
        <v>4082.5</v>
      </c>
      <c r="F150" s="73">
        <v>3870</v>
      </c>
      <c r="G150" s="73">
        <v>4270</v>
      </c>
      <c r="H150" s="386"/>
      <c r="I150" s="75"/>
      <c r="J150" s="75"/>
      <c r="K150" s="76"/>
    </row>
    <row r="151" spans="1:11" ht="13.9">
      <c r="A151" s="71" t="str">
        <f>VLOOKUP(B151,[8]Sheet1!$B$2:$C$83,2,0)</f>
        <v>GG1873</v>
      </c>
      <c r="B151" s="72" t="s">
        <v>1617</v>
      </c>
      <c r="C151" s="73">
        <v>4516</v>
      </c>
      <c r="D151" s="73">
        <v>4516</v>
      </c>
      <c r="E151" s="73">
        <v>4656.72</v>
      </c>
      <c r="F151" s="73">
        <v>4785.92</v>
      </c>
      <c r="G151" s="73">
        <v>5872</v>
      </c>
      <c r="H151" s="386"/>
      <c r="I151" s="75"/>
      <c r="J151" s="75"/>
      <c r="K151" s="76"/>
    </row>
    <row r="152" spans="1:11" ht="13.9">
      <c r="A152" s="71" t="str">
        <f>VLOOKUP(B152,[8]Sheet1!$B$2:$C$83,2,0)</f>
        <v>GG1874</v>
      </c>
      <c r="B152" s="72" t="s">
        <v>1618</v>
      </c>
      <c r="C152" s="73">
        <v>13077.7</v>
      </c>
      <c r="D152" s="73">
        <v>13198</v>
      </c>
      <c r="E152" s="73">
        <v>14560.4</v>
      </c>
      <c r="F152" s="73">
        <v>13298.5</v>
      </c>
      <c r="G152" s="73">
        <v>15558</v>
      </c>
      <c r="H152" s="386"/>
      <c r="I152" s="75"/>
      <c r="J152" s="75"/>
      <c r="K152" s="76"/>
    </row>
    <row r="153" spans="1:11" ht="13.9">
      <c r="A153" s="71" t="str">
        <f>VLOOKUP(B153,[8]Sheet1!$B$2:$C$83,2,0)</f>
        <v>GG1875</v>
      </c>
      <c r="B153" s="72" t="s">
        <v>1619</v>
      </c>
      <c r="C153" s="73">
        <v>4042.9</v>
      </c>
      <c r="D153" s="73">
        <v>3994.7</v>
      </c>
      <c r="E153" s="73">
        <v>4143.01</v>
      </c>
      <c r="F153" s="73">
        <v>4299.37</v>
      </c>
      <c r="G153" s="73">
        <v>5344</v>
      </c>
      <c r="H153" s="386"/>
      <c r="I153" s="75"/>
      <c r="J153" s="75"/>
      <c r="K153" s="76"/>
    </row>
    <row r="154" spans="1:11" ht="13.9">
      <c r="A154" s="71" t="str">
        <f>VLOOKUP(B154,[8]Sheet1!$B$2:$C$83,2,0)</f>
        <v>GG1876</v>
      </c>
      <c r="B154" s="72" t="s">
        <v>1620</v>
      </c>
      <c r="C154" s="73">
        <v>8809</v>
      </c>
      <c r="D154" s="73">
        <v>8268</v>
      </c>
      <c r="E154" s="73">
        <v>8502</v>
      </c>
      <c r="F154" s="73">
        <v>7956</v>
      </c>
      <c r="G154" s="73">
        <v>8753</v>
      </c>
      <c r="H154" s="386"/>
      <c r="I154" s="75"/>
      <c r="J154" s="75"/>
      <c r="K154" s="76"/>
    </row>
    <row r="155" spans="1:11" ht="13.9">
      <c r="A155" s="71" t="str">
        <f>VLOOKUP(B155,[8]Sheet1!$B$2:$C$83,2,0)</f>
        <v>GG1877</v>
      </c>
      <c r="B155" s="72" t="s">
        <v>1621</v>
      </c>
      <c r="C155" s="73">
        <v>6891.2</v>
      </c>
      <c r="D155" s="73">
        <v>4400.2</v>
      </c>
      <c r="E155" s="73">
        <v>4490</v>
      </c>
      <c r="F155" s="73">
        <v>3856.91</v>
      </c>
      <c r="G155" s="73">
        <v>4234</v>
      </c>
      <c r="H155" s="386"/>
      <c r="I155" s="75"/>
      <c r="J155" s="75"/>
      <c r="K155" s="76"/>
    </row>
    <row r="156" spans="1:11" ht="13.9">
      <c r="A156" s="71" t="str">
        <f>VLOOKUP(B156,[8]Sheet1!$B$2:$C$83,2,0)</f>
        <v>GG1878</v>
      </c>
      <c r="B156" s="72" t="s">
        <v>1622</v>
      </c>
      <c r="C156" s="73">
        <v>3300</v>
      </c>
      <c r="D156" s="73">
        <v>3850</v>
      </c>
      <c r="E156" s="73">
        <v>3985</v>
      </c>
      <c r="F156" s="73">
        <v>3985</v>
      </c>
      <c r="G156" s="73">
        <v>4775</v>
      </c>
      <c r="H156" s="386"/>
      <c r="I156" s="75"/>
      <c r="J156" s="75"/>
      <c r="K156" s="76"/>
    </row>
    <row r="157" spans="1:11" ht="13.9">
      <c r="A157" s="71" t="str">
        <f>VLOOKUP(B157,[8]Sheet1!$B$2:$C$83,2,0)</f>
        <v>GG1879</v>
      </c>
      <c r="B157" s="72" t="s">
        <v>1623</v>
      </c>
      <c r="C157" s="73">
        <v>10175</v>
      </c>
      <c r="D157" s="73">
        <v>11939</v>
      </c>
      <c r="E157" s="73">
        <v>13214</v>
      </c>
      <c r="F157" s="73">
        <v>11607</v>
      </c>
      <c r="G157" s="73">
        <v>13258</v>
      </c>
      <c r="H157" s="386"/>
      <c r="I157" s="75"/>
      <c r="J157" s="75"/>
      <c r="K157" s="76"/>
    </row>
    <row r="158" spans="1:11" ht="13.9">
      <c r="A158" s="71" t="str">
        <f>VLOOKUP(B158,[8]Sheet1!$B$2:$C$83,2,0)</f>
        <v>GG1880</v>
      </c>
      <c r="B158" s="72" t="s">
        <v>1624</v>
      </c>
      <c r="C158" s="73">
        <v>10350</v>
      </c>
      <c r="D158" s="73">
        <v>11946</v>
      </c>
      <c r="E158" s="73">
        <v>13396</v>
      </c>
      <c r="F158" s="73">
        <v>11698</v>
      </c>
      <c r="G158" s="73">
        <v>13412</v>
      </c>
      <c r="H158" s="386"/>
      <c r="I158" s="75"/>
      <c r="J158" s="75"/>
      <c r="K158" s="76"/>
    </row>
    <row r="159" spans="1:11" ht="13.9">
      <c r="A159" s="71" t="str">
        <f>VLOOKUP(B159,[8]Sheet1!$B$2:$C$83,2,0)</f>
        <v>GG1881</v>
      </c>
      <c r="B159" s="72" t="s">
        <v>1625</v>
      </c>
      <c r="C159" s="73">
        <v>4668</v>
      </c>
      <c r="D159" s="73">
        <v>4668</v>
      </c>
      <c r="E159" s="73">
        <v>5741.2</v>
      </c>
      <c r="F159" s="73">
        <v>5758.4</v>
      </c>
      <c r="G159" s="73">
        <v>6065</v>
      </c>
      <c r="H159" s="386"/>
      <c r="I159" s="75"/>
      <c r="J159" s="75"/>
      <c r="K159" s="76"/>
    </row>
    <row r="160" spans="1:11" ht="13.9">
      <c r="A160" s="79" t="s">
        <v>1626</v>
      </c>
      <c r="B160" s="72" t="s">
        <v>1627</v>
      </c>
      <c r="C160" s="73" t="s">
        <v>1444</v>
      </c>
      <c r="D160" s="73" t="s">
        <v>1444</v>
      </c>
      <c r="E160" s="73" t="s">
        <v>1444</v>
      </c>
      <c r="F160" s="73" t="s">
        <v>1444</v>
      </c>
      <c r="G160" s="73"/>
      <c r="H160" s="383" t="s">
        <v>1628</v>
      </c>
      <c r="I160" s="75"/>
      <c r="J160" s="75"/>
      <c r="K160" s="76"/>
    </row>
    <row r="161" spans="1:11" ht="13.9">
      <c r="A161" s="79" t="s">
        <v>1629</v>
      </c>
      <c r="B161" s="72" t="s">
        <v>1630</v>
      </c>
      <c r="C161" s="73" t="s">
        <v>1444</v>
      </c>
      <c r="D161" s="73" t="s">
        <v>1444</v>
      </c>
      <c r="E161" s="73" t="s">
        <v>1444</v>
      </c>
      <c r="F161" s="73" t="s">
        <v>1444</v>
      </c>
      <c r="G161" s="73"/>
      <c r="H161" s="383"/>
      <c r="I161" s="79"/>
      <c r="J161" s="79"/>
      <c r="K161" s="76"/>
    </row>
    <row r="162" spans="1:11" ht="16.7" customHeight="1">
      <c r="A162" s="71" t="s">
        <v>1631</v>
      </c>
      <c r="B162" s="72" t="s">
        <v>1632</v>
      </c>
      <c r="C162" s="73" t="s">
        <v>1444</v>
      </c>
      <c r="D162" s="73" t="s">
        <v>1444</v>
      </c>
      <c r="E162" s="73" t="s">
        <v>1444</v>
      </c>
      <c r="F162" s="73" t="s">
        <v>1444</v>
      </c>
      <c r="G162" s="73"/>
      <c r="H162" s="383" t="s">
        <v>1633</v>
      </c>
      <c r="I162" s="75"/>
      <c r="J162" s="75"/>
      <c r="K162" s="76"/>
    </row>
    <row r="163" spans="1:11" ht="13.9">
      <c r="A163" s="71" t="s">
        <v>1557</v>
      </c>
      <c r="B163" s="72" t="s">
        <v>1634</v>
      </c>
      <c r="C163" s="73" t="s">
        <v>1444</v>
      </c>
      <c r="D163" s="73" t="s">
        <v>1444</v>
      </c>
      <c r="E163" s="73" t="s">
        <v>1444</v>
      </c>
      <c r="F163" s="73" t="s">
        <v>1444</v>
      </c>
      <c r="G163" s="73"/>
      <c r="H163" s="383"/>
      <c r="I163" s="75"/>
      <c r="J163" s="75"/>
      <c r="K163" s="76"/>
    </row>
    <row r="164" spans="1:11" ht="13.9">
      <c r="A164" s="71" t="s">
        <v>1635</v>
      </c>
      <c r="B164" s="72" t="s">
        <v>1636</v>
      </c>
      <c r="C164" s="73" t="s">
        <v>1444</v>
      </c>
      <c r="D164" s="73" t="s">
        <v>1444</v>
      </c>
      <c r="E164" s="73" t="s">
        <v>1444</v>
      </c>
      <c r="F164" s="73" t="s">
        <v>1444</v>
      </c>
      <c r="G164" s="73"/>
      <c r="H164" s="383"/>
      <c r="I164" s="75"/>
      <c r="J164" s="75"/>
      <c r="K164" s="76"/>
    </row>
    <row r="165" spans="1:11" ht="13.9">
      <c r="A165" s="71" t="s">
        <v>1637</v>
      </c>
      <c r="B165" s="72" t="s">
        <v>1638</v>
      </c>
      <c r="C165" s="73" t="s">
        <v>1444</v>
      </c>
      <c r="D165" s="73" t="s">
        <v>1444</v>
      </c>
      <c r="E165" s="73" t="s">
        <v>1444</v>
      </c>
      <c r="F165" s="73" t="s">
        <v>1444</v>
      </c>
      <c r="G165" s="73"/>
      <c r="H165" s="383"/>
      <c r="I165" s="75"/>
      <c r="J165" s="75"/>
      <c r="K165" s="76"/>
    </row>
    <row r="166" spans="1:11" ht="13.9">
      <c r="A166" s="71" t="s">
        <v>1639</v>
      </c>
      <c r="B166" s="72" t="s">
        <v>1640</v>
      </c>
      <c r="C166" s="73" t="s">
        <v>1444</v>
      </c>
      <c r="D166" s="73" t="s">
        <v>1444</v>
      </c>
      <c r="E166" s="73" t="s">
        <v>1444</v>
      </c>
      <c r="F166" s="73" t="s">
        <v>1444</v>
      </c>
      <c r="G166" s="73"/>
      <c r="H166" s="383"/>
      <c r="I166" s="75"/>
      <c r="J166" s="75"/>
      <c r="K166" s="76"/>
    </row>
    <row r="167" spans="1:11">
      <c r="B167" s="97"/>
      <c r="C167" s="98"/>
      <c r="D167" s="98"/>
      <c r="E167" s="98"/>
      <c r="F167" s="98"/>
      <c r="G167" s="98"/>
    </row>
  </sheetData>
  <mergeCells count="14">
    <mergeCell ref="A13:J13"/>
    <mergeCell ref="A1:A2"/>
    <mergeCell ref="B1:H1"/>
    <mergeCell ref="I1:J1"/>
    <mergeCell ref="K1:K2"/>
    <mergeCell ref="A6:H6"/>
    <mergeCell ref="H160:H161"/>
    <mergeCell ref="H162:H166"/>
    <mergeCell ref="A53:J53"/>
    <mergeCell ref="A67:J67"/>
    <mergeCell ref="A74:J74"/>
    <mergeCell ref="A85:J85"/>
    <mergeCell ref="A109:J109"/>
    <mergeCell ref="H110:H159"/>
  </mergeCells>
  <phoneticPr fontId="2" type="noConversion"/>
  <pageMargins left="0.16000000000000003" right="0.16000000000000003" top="0.26" bottom="0.16000000000000003" header="0.26" footer="0.16000000000000003"/>
  <pageSetup paperSize="9" scale="41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O503"/>
  <sheetViews>
    <sheetView zoomScaleNormal="100" workbookViewId="0">
      <selection activeCell="P1" sqref="P1:AD1048576"/>
    </sheetView>
  </sheetViews>
  <sheetFormatPr defaultColWidth="9" defaultRowHeight="15.4"/>
  <cols>
    <col min="1" max="1" width="9" style="159"/>
    <col min="2" max="2" width="13.68359375" style="159" customWidth="1"/>
    <col min="3" max="3" width="25" style="159" customWidth="1"/>
    <col min="4" max="4" width="23.3125" style="160" customWidth="1"/>
    <col min="5" max="5" width="11.68359375" style="159" customWidth="1"/>
    <col min="6" max="6" width="12.41796875" style="160" customWidth="1"/>
    <col min="7" max="7" width="12.3125" style="160" customWidth="1"/>
    <col min="8" max="14" width="6.68359375" style="160" customWidth="1"/>
    <col min="15" max="15" width="9.3125" style="159" customWidth="1"/>
    <col min="16" max="16" width="8.20703125" style="50" hidden="1" customWidth="1"/>
    <col min="17" max="19" width="9" style="50" hidden="1" customWidth="1"/>
    <col min="20" max="20" width="8.7890625" style="50" hidden="1" customWidth="1"/>
    <col min="21" max="21" width="11.1015625" style="50" hidden="1" customWidth="1"/>
    <col min="22" max="22" width="10.41796875" style="50" hidden="1" customWidth="1"/>
    <col min="23" max="24" width="10.7890625" style="50" hidden="1" customWidth="1"/>
    <col min="25" max="25" width="9" style="2" hidden="1" customWidth="1"/>
    <col min="26" max="26" width="10.7890625" style="2" hidden="1" customWidth="1"/>
    <col min="27" max="27" width="9" style="2" hidden="1" customWidth="1"/>
    <col min="28" max="29" width="9.41796875" style="2" hidden="1" customWidth="1"/>
    <col min="30" max="30" width="9" style="2" hidden="1" customWidth="1"/>
    <col min="31" max="31" width="10.7890625" style="2" customWidth="1"/>
    <col min="32" max="33" width="9.41796875" style="2" customWidth="1"/>
    <col min="34" max="35" width="9" style="2"/>
    <col min="36" max="36" width="10.7890625" style="2" customWidth="1"/>
    <col min="37" max="37" width="12.41796875" style="2" customWidth="1"/>
    <col min="38" max="38" width="14.20703125" style="2" customWidth="1"/>
    <col min="39" max="16384" width="9" style="2"/>
  </cols>
  <sheetData>
    <row r="2" spans="1:30" ht="30.75">
      <c r="A2" s="318" t="s">
        <v>59</v>
      </c>
      <c r="B2" s="318" t="s">
        <v>1320</v>
      </c>
      <c r="C2" s="318" t="s">
        <v>60</v>
      </c>
      <c r="D2" s="318" t="s">
        <v>70</v>
      </c>
      <c r="E2" s="320" t="s">
        <v>61</v>
      </c>
      <c r="F2" s="149" t="s">
        <v>0</v>
      </c>
      <c r="G2" s="150" t="s">
        <v>56</v>
      </c>
      <c r="H2" s="322" t="s">
        <v>2</v>
      </c>
      <c r="I2" s="322"/>
      <c r="J2" s="322"/>
      <c r="K2" s="322"/>
      <c r="L2" s="322"/>
      <c r="M2" s="322"/>
      <c r="N2" s="322"/>
      <c r="O2" s="318" t="s">
        <v>58</v>
      </c>
      <c r="AA2" s="51" t="s">
        <v>1323</v>
      </c>
      <c r="AB2" s="52" t="s">
        <v>1324</v>
      </c>
      <c r="AC2" s="51"/>
      <c r="AD2" s="51"/>
    </row>
    <row r="3" spans="1:30" ht="17.850000000000001" customHeight="1">
      <c r="A3" s="319"/>
      <c r="B3" s="319"/>
      <c r="C3" s="319"/>
      <c r="D3" s="319"/>
      <c r="E3" s="321"/>
      <c r="F3" s="151" t="s">
        <v>3</v>
      </c>
      <c r="G3" s="150" t="s">
        <v>5</v>
      </c>
      <c r="H3" s="150" t="s">
        <v>64</v>
      </c>
      <c r="I3" s="150" t="s">
        <v>65</v>
      </c>
      <c r="J3" s="150" t="s">
        <v>66</v>
      </c>
      <c r="K3" s="150" t="s">
        <v>71</v>
      </c>
      <c r="L3" s="150" t="s">
        <v>67</v>
      </c>
      <c r="M3" s="150" t="s">
        <v>68</v>
      </c>
      <c r="N3" s="150" t="s">
        <v>69</v>
      </c>
      <c r="O3" s="319"/>
      <c r="AA3" s="51" t="s">
        <v>1325</v>
      </c>
      <c r="AB3" s="52" t="s">
        <v>1326</v>
      </c>
      <c r="AC3" s="51"/>
      <c r="AD3" s="51"/>
    </row>
    <row r="4" spans="1:30" ht="17.850000000000001" customHeight="1">
      <c r="A4" s="152">
        <v>1</v>
      </c>
      <c r="B4" s="48" t="s">
        <v>1721</v>
      </c>
      <c r="C4" s="48" t="s">
        <v>1688</v>
      </c>
      <c r="D4" s="48" t="s">
        <v>62</v>
      </c>
      <c r="E4" s="154" t="s">
        <v>55</v>
      </c>
      <c r="F4" s="154">
        <v>1</v>
      </c>
      <c r="G4" s="154" t="s">
        <v>9</v>
      </c>
      <c r="H4" s="154" t="s">
        <v>14</v>
      </c>
      <c r="I4" s="154" t="s">
        <v>14</v>
      </c>
      <c r="J4" s="154" t="s">
        <v>14</v>
      </c>
      <c r="K4" s="154"/>
      <c r="L4" s="154"/>
      <c r="M4" s="154"/>
      <c r="N4" s="154"/>
      <c r="O4" s="155"/>
      <c r="P4" s="50" t="str">
        <f>IF(H4&lt;&gt;"","a","")</f>
        <v>a</v>
      </c>
      <c r="Q4" s="50" t="str">
        <f>IF(I4&lt;&gt;"","b","")</f>
        <v>b</v>
      </c>
      <c r="R4" s="50" t="str">
        <f>IF(J4&lt;&gt;"","c","")</f>
        <v>c</v>
      </c>
      <c r="S4" s="50" t="str">
        <f>IF(K4&lt;&gt;"","d","")</f>
        <v/>
      </c>
      <c r="T4" s="50" t="str">
        <f>IF(L4&lt;&gt;"","e","")</f>
        <v/>
      </c>
      <c r="U4" s="50" t="str">
        <f>IF(M4&lt;&gt;"","f","")</f>
        <v/>
      </c>
      <c r="V4" s="50" t="str">
        <f>IF(N4&lt;&gt;"","g","")</f>
        <v/>
      </c>
      <c r="W4" s="50" t="str">
        <f>P4&amp;Q4&amp;R4&amp;S4&amp;T4&amp;U4&amp;V4</f>
        <v>abc</v>
      </c>
      <c r="X4" s="50" t="str">
        <f t="shared" ref="X4:X67" si="0">IF(W4="","",VLOOKUP($W4,$AA$2:$AD$58,2,0))</f>
        <v>CO2</v>
      </c>
      <c r="Y4" s="50" t="str">
        <f t="shared" ref="Y4:Y67" si="1">IF(X4="","",VLOOKUP($W4,$AA$2:$AD$58,3,0))</f>
        <v>CH4</v>
      </c>
      <c r="Z4" s="50" t="str">
        <f t="shared" ref="Z4:Z67" si="2">IF(Y4="","",VLOOKUP($W4,$AA$2:$AD$58,4,0))</f>
        <v>N2O</v>
      </c>
      <c r="AA4" s="51" t="s">
        <v>1327</v>
      </c>
      <c r="AB4" s="52" t="s">
        <v>1328</v>
      </c>
      <c r="AC4" s="51"/>
      <c r="AD4" s="51"/>
    </row>
    <row r="5" spans="1:30" ht="17.850000000000001" customHeight="1">
      <c r="A5" s="152">
        <v>2</v>
      </c>
      <c r="B5" s="48" t="s">
        <v>1721</v>
      </c>
      <c r="C5" s="48" t="s">
        <v>3592</v>
      </c>
      <c r="D5" s="48" t="s">
        <v>3593</v>
      </c>
      <c r="E5" s="154" t="s">
        <v>54</v>
      </c>
      <c r="F5" s="154">
        <v>1</v>
      </c>
      <c r="G5" s="154" t="s">
        <v>9</v>
      </c>
      <c r="H5" s="154" t="s">
        <v>14</v>
      </c>
      <c r="I5" s="154" t="s">
        <v>14</v>
      </c>
      <c r="J5" s="154" t="s">
        <v>14</v>
      </c>
      <c r="K5" s="154"/>
      <c r="L5" s="154"/>
      <c r="M5" s="154"/>
      <c r="N5" s="154"/>
      <c r="O5" s="155"/>
      <c r="P5" s="50" t="str">
        <f>IF(H5&lt;&gt;"","a","")</f>
        <v>a</v>
      </c>
      <c r="Q5" s="50" t="str">
        <f>IF(I5&lt;&gt;"","b","")</f>
        <v>b</v>
      </c>
      <c r="R5" s="50" t="str">
        <f>IF(J5&lt;&gt;"","c","")</f>
        <v>c</v>
      </c>
      <c r="S5" s="50" t="str">
        <f>IF(K5&lt;&gt;"","d","")</f>
        <v/>
      </c>
      <c r="T5" s="50" t="str">
        <f>IF(L5&lt;&gt;"","e","")</f>
        <v/>
      </c>
      <c r="U5" s="50" t="str">
        <f>IF(M5&lt;&gt;"","f","")</f>
        <v/>
      </c>
      <c r="V5" s="50" t="str">
        <f>IF(N5&lt;&gt;"","g","")</f>
        <v/>
      </c>
      <c r="W5" s="50" t="str">
        <f>P5&amp;Q5&amp;R5&amp;S5&amp;T5&amp;U5&amp;V5</f>
        <v>abc</v>
      </c>
      <c r="X5" s="50" t="str">
        <f t="shared" si="0"/>
        <v>CO2</v>
      </c>
      <c r="Y5" s="50" t="str">
        <f t="shared" si="1"/>
        <v>CH4</v>
      </c>
      <c r="Z5" s="50" t="str">
        <f t="shared" si="2"/>
        <v>N2O</v>
      </c>
      <c r="AA5" s="51" t="s">
        <v>1329</v>
      </c>
      <c r="AB5" s="52" t="s">
        <v>1330</v>
      </c>
      <c r="AC5" s="51"/>
      <c r="AD5" s="51"/>
    </row>
    <row r="6" spans="1:30" ht="17.850000000000001" customHeight="1">
      <c r="A6" s="152">
        <v>3</v>
      </c>
      <c r="B6" s="48" t="s">
        <v>1721</v>
      </c>
      <c r="C6" s="48" t="s">
        <v>57</v>
      </c>
      <c r="D6" s="48" t="s">
        <v>63</v>
      </c>
      <c r="E6" s="154" t="s">
        <v>55</v>
      </c>
      <c r="F6" s="156">
        <v>1</v>
      </c>
      <c r="G6" s="156" t="s">
        <v>11</v>
      </c>
      <c r="H6" s="156"/>
      <c r="I6" s="156" t="s">
        <v>14</v>
      </c>
      <c r="J6" s="156"/>
      <c r="K6" s="156"/>
      <c r="L6" s="156"/>
      <c r="M6" s="156"/>
      <c r="N6" s="156"/>
      <c r="O6" s="157"/>
      <c r="P6" s="50" t="str">
        <f t="shared" ref="P6:P67" si="3">IF(H6&lt;&gt;"","a","")</f>
        <v/>
      </c>
      <c r="Q6" s="50" t="str">
        <f t="shared" ref="Q6:Q67" si="4">IF(I6&lt;&gt;"","b","")</f>
        <v>b</v>
      </c>
      <c r="R6" s="50" t="str">
        <f t="shared" ref="R6:R67" si="5">IF(J6&lt;&gt;"","c","")</f>
        <v/>
      </c>
      <c r="S6" s="50" t="str">
        <f t="shared" ref="S6:S67" si="6">IF(K6&lt;&gt;"","d","")</f>
        <v/>
      </c>
      <c r="T6" s="50" t="str">
        <f t="shared" ref="T6:T67" si="7">IF(L6&lt;&gt;"","e","")</f>
        <v/>
      </c>
      <c r="U6" s="50" t="str">
        <f t="shared" ref="U6:U67" si="8">IF(M6&lt;&gt;"","f","")</f>
        <v/>
      </c>
      <c r="V6" s="50" t="str">
        <f t="shared" ref="V6:V67" si="9">IF(N6&lt;&gt;"","g","")</f>
        <v/>
      </c>
      <c r="W6" s="50" t="str">
        <f t="shared" ref="W6:W21" si="10">P6&amp;Q6&amp;R6&amp;S6&amp;T6&amp;U6&amp;V6</f>
        <v>b</v>
      </c>
      <c r="X6" s="50" t="str">
        <f t="shared" si="0"/>
        <v>CH4</v>
      </c>
      <c r="Y6" s="50">
        <f t="shared" si="1"/>
        <v>0</v>
      </c>
      <c r="Z6" s="50">
        <f t="shared" si="2"/>
        <v>0</v>
      </c>
      <c r="AA6" s="51" t="s">
        <v>1331</v>
      </c>
      <c r="AB6" s="52" t="s">
        <v>1332</v>
      </c>
      <c r="AC6" s="51"/>
      <c r="AD6" s="51"/>
    </row>
    <row r="7" spans="1:30" ht="18">
      <c r="A7" s="152">
        <v>4</v>
      </c>
      <c r="B7" s="48" t="s">
        <v>1721</v>
      </c>
      <c r="C7" s="48" t="s">
        <v>1744</v>
      </c>
      <c r="D7" s="48" t="s">
        <v>1691</v>
      </c>
      <c r="E7" s="154" t="s">
        <v>55</v>
      </c>
      <c r="F7" s="156">
        <v>1</v>
      </c>
      <c r="G7" s="156" t="s">
        <v>10</v>
      </c>
      <c r="H7" s="156" t="s">
        <v>14</v>
      </c>
      <c r="I7" s="156" t="s">
        <v>14</v>
      </c>
      <c r="J7" s="156" t="s">
        <v>14</v>
      </c>
      <c r="K7" s="156"/>
      <c r="L7" s="156"/>
      <c r="M7" s="156"/>
      <c r="N7" s="156"/>
      <c r="O7" s="157"/>
      <c r="P7" s="50" t="str">
        <f t="shared" si="3"/>
        <v>a</v>
      </c>
      <c r="Q7" s="50" t="str">
        <f t="shared" si="4"/>
        <v>b</v>
      </c>
      <c r="R7" s="50" t="str">
        <f t="shared" si="5"/>
        <v>c</v>
      </c>
      <c r="S7" s="50" t="str">
        <f t="shared" si="6"/>
        <v/>
      </c>
      <c r="T7" s="50" t="str">
        <f t="shared" si="7"/>
        <v/>
      </c>
      <c r="U7" s="50" t="str">
        <f t="shared" si="8"/>
        <v/>
      </c>
      <c r="V7" s="50" t="str">
        <f t="shared" si="9"/>
        <v/>
      </c>
      <c r="W7" s="50" t="str">
        <f t="shared" si="10"/>
        <v>abc</v>
      </c>
      <c r="X7" s="50" t="str">
        <f t="shared" si="0"/>
        <v>CO2</v>
      </c>
      <c r="Y7" s="50" t="str">
        <f t="shared" si="1"/>
        <v>CH4</v>
      </c>
      <c r="Z7" s="50" t="str">
        <f t="shared" si="2"/>
        <v>N2O</v>
      </c>
      <c r="AA7" s="51" t="s">
        <v>1333</v>
      </c>
      <c r="AB7" s="52" t="s">
        <v>1334</v>
      </c>
      <c r="AC7" s="51"/>
      <c r="AD7" s="51"/>
    </row>
    <row r="8" spans="1:30" ht="18">
      <c r="A8" s="152">
        <v>5</v>
      </c>
      <c r="B8" s="48" t="s">
        <v>1721</v>
      </c>
      <c r="C8" s="48" t="s">
        <v>1745</v>
      </c>
      <c r="D8" s="48" t="s">
        <v>1722</v>
      </c>
      <c r="E8" s="156" t="s">
        <v>55</v>
      </c>
      <c r="F8" s="156">
        <v>1</v>
      </c>
      <c r="G8" s="156" t="s">
        <v>10</v>
      </c>
      <c r="H8" s="156" t="s">
        <v>14</v>
      </c>
      <c r="I8" s="156" t="s">
        <v>14</v>
      </c>
      <c r="J8" s="156" t="s">
        <v>14</v>
      </c>
      <c r="K8" s="156"/>
      <c r="L8" s="156"/>
      <c r="M8" s="156"/>
      <c r="N8" s="156"/>
      <c r="O8" s="157"/>
      <c r="P8" s="50" t="str">
        <f t="shared" ref="P8:P10" si="11">IF(H8&lt;&gt;"","a","")</f>
        <v>a</v>
      </c>
      <c r="Q8" s="50" t="str">
        <f t="shared" ref="Q8:Q10" si="12">IF(I8&lt;&gt;"","b","")</f>
        <v>b</v>
      </c>
      <c r="R8" s="50" t="str">
        <f t="shared" ref="R8:R10" si="13">IF(J8&lt;&gt;"","c","")</f>
        <v>c</v>
      </c>
      <c r="S8" s="50" t="str">
        <f t="shared" ref="S8:S10" si="14">IF(K8&lt;&gt;"","d","")</f>
        <v/>
      </c>
      <c r="T8" s="50" t="str">
        <f t="shared" ref="T8:T10" si="15">IF(L8&lt;&gt;"","e","")</f>
        <v/>
      </c>
      <c r="U8" s="50" t="str">
        <f t="shared" ref="U8:U10" si="16">IF(M8&lt;&gt;"","f","")</f>
        <v/>
      </c>
      <c r="V8" s="50" t="str">
        <f t="shared" ref="V8:V10" si="17">IF(N8&lt;&gt;"","g","")</f>
        <v/>
      </c>
      <c r="W8" s="50" t="str">
        <f t="shared" ref="W8:W10" si="18">P8&amp;Q8&amp;R8&amp;S8&amp;T8&amp;U8&amp;V8</f>
        <v>abc</v>
      </c>
      <c r="X8" s="50" t="str">
        <f t="shared" si="0"/>
        <v>CO2</v>
      </c>
      <c r="Y8" s="50" t="str">
        <f t="shared" si="1"/>
        <v>CH4</v>
      </c>
      <c r="Z8" s="50" t="str">
        <f t="shared" si="2"/>
        <v>N2O</v>
      </c>
      <c r="AA8" s="51" t="s">
        <v>1335</v>
      </c>
      <c r="AB8" s="52" t="s">
        <v>1336</v>
      </c>
      <c r="AC8" s="51"/>
      <c r="AD8" s="51"/>
    </row>
    <row r="9" spans="1:30" ht="18">
      <c r="A9" s="152">
        <v>6</v>
      </c>
      <c r="B9" s="48" t="s">
        <v>1721</v>
      </c>
      <c r="C9" s="48" t="s">
        <v>1723</v>
      </c>
      <c r="D9" s="48" t="s">
        <v>1722</v>
      </c>
      <c r="E9" s="156" t="s">
        <v>55</v>
      </c>
      <c r="F9" s="156">
        <v>1</v>
      </c>
      <c r="G9" s="156" t="s">
        <v>10</v>
      </c>
      <c r="H9" s="156" t="s">
        <v>14</v>
      </c>
      <c r="I9" s="156" t="s">
        <v>14</v>
      </c>
      <c r="J9" s="156" t="s">
        <v>14</v>
      </c>
      <c r="K9" s="156"/>
      <c r="L9" s="156"/>
      <c r="M9" s="156"/>
      <c r="N9" s="156"/>
      <c r="O9" s="157"/>
      <c r="P9" s="50" t="str">
        <f t="shared" si="11"/>
        <v>a</v>
      </c>
      <c r="Q9" s="50" t="str">
        <f t="shared" si="12"/>
        <v>b</v>
      </c>
      <c r="R9" s="50" t="str">
        <f t="shared" si="13"/>
        <v>c</v>
      </c>
      <c r="S9" s="50" t="str">
        <f t="shared" si="14"/>
        <v/>
      </c>
      <c r="T9" s="50" t="str">
        <f t="shared" si="15"/>
        <v/>
      </c>
      <c r="U9" s="50" t="str">
        <f t="shared" si="16"/>
        <v/>
      </c>
      <c r="V9" s="50" t="str">
        <f t="shared" si="17"/>
        <v/>
      </c>
      <c r="W9" s="50" t="str">
        <f t="shared" si="18"/>
        <v>abc</v>
      </c>
      <c r="X9" s="50" t="str">
        <f t="shared" si="0"/>
        <v>CO2</v>
      </c>
      <c r="Y9" s="50" t="str">
        <f t="shared" si="1"/>
        <v>CH4</v>
      </c>
      <c r="Z9" s="50" t="str">
        <f t="shared" si="2"/>
        <v>N2O</v>
      </c>
      <c r="AA9" s="51" t="s">
        <v>1337</v>
      </c>
      <c r="AB9" s="52" t="s">
        <v>1324</v>
      </c>
      <c r="AC9" s="52" t="s">
        <v>1326</v>
      </c>
      <c r="AD9" s="51"/>
    </row>
    <row r="10" spans="1:30" ht="18">
      <c r="A10" s="152">
        <v>7</v>
      </c>
      <c r="B10" s="48" t="s">
        <v>1721</v>
      </c>
      <c r="C10" s="48" t="s">
        <v>2601</v>
      </c>
      <c r="D10" s="48" t="s">
        <v>1691</v>
      </c>
      <c r="E10" s="154" t="s">
        <v>55</v>
      </c>
      <c r="F10" s="156">
        <v>1</v>
      </c>
      <c r="G10" s="156" t="s">
        <v>10</v>
      </c>
      <c r="H10" s="156" t="s">
        <v>14</v>
      </c>
      <c r="I10" s="156" t="s">
        <v>14</v>
      </c>
      <c r="J10" s="156" t="s">
        <v>14</v>
      </c>
      <c r="K10" s="156"/>
      <c r="L10" s="156"/>
      <c r="M10" s="156"/>
      <c r="N10" s="156"/>
      <c r="O10" s="157"/>
      <c r="P10" s="50" t="str">
        <f t="shared" si="11"/>
        <v>a</v>
      </c>
      <c r="Q10" s="50" t="str">
        <f t="shared" si="12"/>
        <v>b</v>
      </c>
      <c r="R10" s="50" t="str">
        <f t="shared" si="13"/>
        <v>c</v>
      </c>
      <c r="S10" s="50" t="str">
        <f t="shared" si="14"/>
        <v/>
      </c>
      <c r="T10" s="50" t="str">
        <f t="shared" si="15"/>
        <v/>
      </c>
      <c r="U10" s="50" t="str">
        <f t="shared" si="16"/>
        <v/>
      </c>
      <c r="V10" s="50" t="str">
        <f t="shared" si="17"/>
        <v/>
      </c>
      <c r="W10" s="50" t="str">
        <f t="shared" si="18"/>
        <v>abc</v>
      </c>
      <c r="X10" s="50" t="str">
        <f t="shared" si="0"/>
        <v>CO2</v>
      </c>
      <c r="Y10" s="50" t="str">
        <f t="shared" si="1"/>
        <v>CH4</v>
      </c>
      <c r="Z10" s="50" t="str">
        <f t="shared" si="2"/>
        <v>N2O</v>
      </c>
      <c r="AA10" s="51" t="s">
        <v>1333</v>
      </c>
      <c r="AB10" s="52" t="s">
        <v>1334</v>
      </c>
      <c r="AC10" s="51"/>
      <c r="AD10" s="51"/>
    </row>
    <row r="11" spans="1:30" ht="18">
      <c r="A11" s="152">
        <v>8</v>
      </c>
      <c r="B11" s="48" t="s">
        <v>1721</v>
      </c>
      <c r="C11" s="49" t="s">
        <v>3451</v>
      </c>
      <c r="D11" s="48" t="s">
        <v>3452</v>
      </c>
      <c r="E11" s="154" t="s">
        <v>55</v>
      </c>
      <c r="F11" s="154">
        <v>1</v>
      </c>
      <c r="G11" s="154" t="s">
        <v>11</v>
      </c>
      <c r="H11" s="154"/>
      <c r="I11" s="154"/>
      <c r="J11" s="154"/>
      <c r="K11" s="154" t="s">
        <v>14</v>
      </c>
      <c r="L11" s="154"/>
      <c r="M11" s="154"/>
      <c r="N11" s="154"/>
      <c r="O11" s="155"/>
      <c r="P11" s="50" t="str">
        <f t="shared" si="3"/>
        <v/>
      </c>
      <c r="Q11" s="50" t="str">
        <f t="shared" si="4"/>
        <v/>
      </c>
      <c r="R11" s="50" t="str">
        <f t="shared" si="5"/>
        <v/>
      </c>
      <c r="S11" s="50" t="str">
        <f t="shared" si="6"/>
        <v>d</v>
      </c>
      <c r="T11" s="50" t="str">
        <f t="shared" si="7"/>
        <v/>
      </c>
      <c r="U11" s="50" t="str">
        <f t="shared" si="8"/>
        <v/>
      </c>
      <c r="V11" s="50" t="str">
        <f t="shared" si="9"/>
        <v/>
      </c>
      <c r="W11" s="50" t="str">
        <f t="shared" si="10"/>
        <v>d</v>
      </c>
      <c r="X11" s="50" t="str">
        <f t="shared" si="0"/>
        <v>HFCS</v>
      </c>
      <c r="Y11" s="50">
        <f t="shared" si="1"/>
        <v>0</v>
      </c>
      <c r="Z11" s="50">
        <f t="shared" si="2"/>
        <v>0</v>
      </c>
      <c r="AA11" s="51" t="s">
        <v>1338</v>
      </c>
      <c r="AB11" s="52" t="s">
        <v>1324</v>
      </c>
      <c r="AC11" s="52" t="s">
        <v>1334</v>
      </c>
      <c r="AD11" s="51"/>
    </row>
    <row r="12" spans="1:30" ht="18">
      <c r="A12" s="152">
        <v>9</v>
      </c>
      <c r="B12" s="48" t="s">
        <v>1721</v>
      </c>
      <c r="C12" s="49" t="s">
        <v>1761</v>
      </c>
      <c r="D12" s="48" t="s">
        <v>3453</v>
      </c>
      <c r="E12" s="154" t="s">
        <v>55</v>
      </c>
      <c r="F12" s="154">
        <v>1</v>
      </c>
      <c r="G12" s="154" t="s">
        <v>11</v>
      </c>
      <c r="H12" s="154"/>
      <c r="I12" s="154"/>
      <c r="J12" s="154"/>
      <c r="K12" s="154" t="s">
        <v>14</v>
      </c>
      <c r="L12" s="154"/>
      <c r="M12" s="154"/>
      <c r="N12" s="154"/>
      <c r="O12" s="155"/>
      <c r="P12" s="50" t="str">
        <f t="shared" ref="P12" si="19">IF(H12&lt;&gt;"","a","")</f>
        <v/>
      </c>
      <c r="Q12" s="50" t="str">
        <f t="shared" ref="Q12" si="20">IF(I12&lt;&gt;"","b","")</f>
        <v/>
      </c>
      <c r="R12" s="50" t="str">
        <f t="shared" ref="R12" si="21">IF(J12&lt;&gt;"","c","")</f>
        <v/>
      </c>
      <c r="S12" s="50" t="str">
        <f t="shared" ref="S12" si="22">IF(K12&lt;&gt;"","d","")</f>
        <v>d</v>
      </c>
      <c r="T12" s="50" t="str">
        <f t="shared" ref="T12" si="23">IF(L12&lt;&gt;"","e","")</f>
        <v/>
      </c>
      <c r="U12" s="50" t="str">
        <f t="shared" ref="U12" si="24">IF(M12&lt;&gt;"","f","")</f>
        <v/>
      </c>
      <c r="V12" s="50" t="str">
        <f t="shared" ref="V12" si="25">IF(N12&lt;&gt;"","g","")</f>
        <v/>
      </c>
      <c r="W12" s="50" t="str">
        <f t="shared" ref="W12" si="26">P12&amp;Q12&amp;R12&amp;S12&amp;T12&amp;U12&amp;V12</f>
        <v>d</v>
      </c>
      <c r="X12" s="50" t="str">
        <f t="shared" si="0"/>
        <v>HFCS</v>
      </c>
      <c r="Y12" s="50">
        <f t="shared" si="1"/>
        <v>0</v>
      </c>
      <c r="Z12" s="50">
        <f t="shared" si="2"/>
        <v>0</v>
      </c>
      <c r="AA12" s="51" t="s">
        <v>1339</v>
      </c>
      <c r="AB12" s="52" t="s">
        <v>1324</v>
      </c>
      <c r="AC12" s="52" t="s">
        <v>1336</v>
      </c>
      <c r="AD12" s="51"/>
    </row>
    <row r="13" spans="1:30" ht="18">
      <c r="A13" s="152">
        <v>10</v>
      </c>
      <c r="B13" s="48" t="s">
        <v>1721</v>
      </c>
      <c r="C13" s="49" t="s">
        <v>3446</v>
      </c>
      <c r="D13" s="48" t="s">
        <v>3449</v>
      </c>
      <c r="E13" s="154" t="s">
        <v>55</v>
      </c>
      <c r="F13" s="154">
        <v>1</v>
      </c>
      <c r="G13" s="154" t="s">
        <v>11</v>
      </c>
      <c r="H13" s="154"/>
      <c r="I13" s="154"/>
      <c r="J13" s="154"/>
      <c r="K13" s="154" t="s">
        <v>14</v>
      </c>
      <c r="L13" s="154"/>
      <c r="M13" s="154"/>
      <c r="N13" s="154"/>
      <c r="O13" s="155"/>
      <c r="P13" s="50" t="str">
        <f t="shared" ref="P13" si="27">IF(H13&lt;&gt;"","a","")</f>
        <v/>
      </c>
      <c r="Q13" s="50" t="str">
        <f t="shared" ref="Q13" si="28">IF(I13&lt;&gt;"","b","")</f>
        <v/>
      </c>
      <c r="R13" s="50" t="str">
        <f t="shared" ref="R13" si="29">IF(J13&lt;&gt;"","c","")</f>
        <v/>
      </c>
      <c r="S13" s="50" t="str">
        <f t="shared" ref="S13" si="30">IF(K13&lt;&gt;"","d","")</f>
        <v>d</v>
      </c>
      <c r="T13" s="50" t="str">
        <f t="shared" ref="T13" si="31">IF(L13&lt;&gt;"","e","")</f>
        <v/>
      </c>
      <c r="U13" s="50" t="str">
        <f t="shared" ref="U13" si="32">IF(M13&lt;&gt;"","f","")</f>
        <v/>
      </c>
      <c r="V13" s="50" t="str">
        <f t="shared" ref="V13" si="33">IF(N13&lt;&gt;"","g","")</f>
        <v/>
      </c>
      <c r="W13" s="50" t="str">
        <f t="shared" ref="W13" si="34">P13&amp;Q13&amp;R13&amp;S13&amp;T13&amp;U13&amp;V13</f>
        <v>d</v>
      </c>
      <c r="X13" s="50" t="str">
        <f t="shared" si="0"/>
        <v>HFCS</v>
      </c>
      <c r="Y13" s="50">
        <f t="shared" si="1"/>
        <v>0</v>
      </c>
      <c r="Z13" s="50">
        <f t="shared" si="2"/>
        <v>0</v>
      </c>
      <c r="AA13" s="51" t="s">
        <v>1339</v>
      </c>
      <c r="AB13" s="52" t="s">
        <v>1324</v>
      </c>
      <c r="AC13" s="52" t="s">
        <v>1336</v>
      </c>
      <c r="AD13" s="51"/>
    </row>
    <row r="14" spans="1:30" ht="18">
      <c r="A14" s="152">
        <v>11</v>
      </c>
      <c r="B14" s="48" t="s">
        <v>1721</v>
      </c>
      <c r="C14" s="49" t="s">
        <v>3591</v>
      </c>
      <c r="D14" s="48" t="s">
        <v>3449</v>
      </c>
      <c r="E14" s="154" t="s">
        <v>55</v>
      </c>
      <c r="F14" s="154">
        <v>1</v>
      </c>
      <c r="G14" s="154" t="s">
        <v>11</v>
      </c>
      <c r="H14" s="154"/>
      <c r="I14" s="154"/>
      <c r="J14" s="154"/>
      <c r="K14" s="154" t="s">
        <v>14</v>
      </c>
      <c r="L14" s="154"/>
      <c r="M14" s="154"/>
      <c r="N14" s="154"/>
      <c r="O14" s="155"/>
      <c r="P14" s="50" t="str">
        <f t="shared" ref="P14:P15" si="35">IF(H14&lt;&gt;"","a","")</f>
        <v/>
      </c>
      <c r="Q14" s="50" t="str">
        <f t="shared" ref="Q14:Q15" si="36">IF(I14&lt;&gt;"","b","")</f>
        <v/>
      </c>
      <c r="R14" s="50" t="str">
        <f t="shared" ref="R14:R15" si="37">IF(J14&lt;&gt;"","c","")</f>
        <v/>
      </c>
      <c r="S14" s="50" t="str">
        <f t="shared" ref="S14:S15" si="38">IF(K14&lt;&gt;"","d","")</f>
        <v>d</v>
      </c>
      <c r="T14" s="50" t="str">
        <f t="shared" ref="T14:T15" si="39">IF(L14&lt;&gt;"","e","")</f>
        <v/>
      </c>
      <c r="U14" s="50" t="str">
        <f t="shared" ref="U14:U15" si="40">IF(M14&lt;&gt;"","f","")</f>
        <v/>
      </c>
      <c r="V14" s="50" t="str">
        <f t="shared" ref="V14:V15" si="41">IF(N14&lt;&gt;"","g","")</f>
        <v/>
      </c>
      <c r="W14" s="50" t="str">
        <f t="shared" ref="W14:W15" si="42">P14&amp;Q14&amp;R14&amp;S14&amp;T14&amp;U14&amp;V14</f>
        <v>d</v>
      </c>
      <c r="X14" s="50" t="str">
        <f t="shared" si="0"/>
        <v>HFCS</v>
      </c>
      <c r="Y14" s="50">
        <f t="shared" si="1"/>
        <v>0</v>
      </c>
      <c r="Z14" s="50">
        <f t="shared" si="2"/>
        <v>0</v>
      </c>
      <c r="AA14" s="51" t="s">
        <v>1339</v>
      </c>
      <c r="AB14" s="52" t="s">
        <v>1324</v>
      </c>
      <c r="AC14" s="52" t="s">
        <v>1336</v>
      </c>
      <c r="AD14" s="51"/>
    </row>
    <row r="15" spans="1:30" ht="18">
      <c r="A15" s="152">
        <v>12</v>
      </c>
      <c r="B15" s="48" t="s">
        <v>1721</v>
      </c>
      <c r="C15" s="49" t="s">
        <v>3451</v>
      </c>
      <c r="D15" s="48" t="s">
        <v>3590</v>
      </c>
      <c r="E15" s="154" t="s">
        <v>55</v>
      </c>
      <c r="F15" s="154">
        <v>1</v>
      </c>
      <c r="G15" s="154" t="s">
        <v>11</v>
      </c>
      <c r="H15" s="154"/>
      <c r="I15" s="154"/>
      <c r="J15" s="154"/>
      <c r="K15" s="154" t="s">
        <v>14</v>
      </c>
      <c r="L15" s="154"/>
      <c r="M15" s="154"/>
      <c r="N15" s="154"/>
      <c r="O15" s="155"/>
      <c r="P15" s="50" t="str">
        <f t="shared" si="35"/>
        <v/>
      </c>
      <c r="Q15" s="50" t="str">
        <f t="shared" si="36"/>
        <v/>
      </c>
      <c r="R15" s="50" t="str">
        <f t="shared" si="37"/>
        <v/>
      </c>
      <c r="S15" s="50" t="str">
        <f t="shared" si="38"/>
        <v>d</v>
      </c>
      <c r="T15" s="50" t="str">
        <f t="shared" si="39"/>
        <v/>
      </c>
      <c r="U15" s="50" t="str">
        <f t="shared" si="40"/>
        <v/>
      </c>
      <c r="V15" s="50" t="str">
        <f t="shared" si="41"/>
        <v/>
      </c>
      <c r="W15" s="50" t="str">
        <f t="shared" si="42"/>
        <v>d</v>
      </c>
      <c r="X15" s="50" t="str">
        <f t="shared" si="0"/>
        <v>HFCS</v>
      </c>
      <c r="Y15" s="50">
        <f t="shared" si="1"/>
        <v>0</v>
      </c>
      <c r="Z15" s="50">
        <f t="shared" si="2"/>
        <v>0</v>
      </c>
      <c r="AA15" s="51" t="s">
        <v>1339</v>
      </c>
      <c r="AB15" s="52" t="s">
        <v>1324</v>
      </c>
      <c r="AC15" s="52" t="s">
        <v>1336</v>
      </c>
      <c r="AD15" s="51"/>
    </row>
    <row r="16" spans="1:30" ht="18">
      <c r="A16" s="152">
        <v>13</v>
      </c>
      <c r="B16" s="48" t="s">
        <v>1721</v>
      </c>
      <c r="C16" s="49" t="s">
        <v>3479</v>
      </c>
      <c r="D16" s="48" t="s">
        <v>3449</v>
      </c>
      <c r="E16" s="154" t="s">
        <v>55</v>
      </c>
      <c r="F16" s="154">
        <v>1</v>
      </c>
      <c r="G16" s="154" t="s">
        <v>11</v>
      </c>
      <c r="H16" s="154"/>
      <c r="I16" s="154"/>
      <c r="J16" s="154"/>
      <c r="K16" s="154" t="s">
        <v>14</v>
      </c>
      <c r="L16" s="154"/>
      <c r="M16" s="154"/>
      <c r="N16" s="154"/>
      <c r="O16" s="155"/>
      <c r="P16" s="50" t="str">
        <f t="shared" ref="P16" si="43">IF(H16&lt;&gt;"","a","")</f>
        <v/>
      </c>
      <c r="Q16" s="50" t="str">
        <f t="shared" ref="Q16" si="44">IF(I16&lt;&gt;"","b","")</f>
        <v/>
      </c>
      <c r="R16" s="50" t="str">
        <f t="shared" ref="R16" si="45">IF(J16&lt;&gt;"","c","")</f>
        <v/>
      </c>
      <c r="S16" s="50" t="str">
        <f t="shared" ref="S16" si="46">IF(K16&lt;&gt;"","d","")</f>
        <v>d</v>
      </c>
      <c r="T16" s="50" t="str">
        <f t="shared" ref="T16" si="47">IF(L16&lt;&gt;"","e","")</f>
        <v/>
      </c>
      <c r="U16" s="50" t="str">
        <f t="shared" ref="U16" si="48">IF(M16&lt;&gt;"","f","")</f>
        <v/>
      </c>
      <c r="V16" s="50" t="str">
        <f t="shared" ref="V16" si="49">IF(N16&lt;&gt;"","g","")</f>
        <v/>
      </c>
      <c r="W16" s="50" t="str">
        <f t="shared" ref="W16" si="50">P16&amp;Q16&amp;R16&amp;S16&amp;T16&amp;U16&amp;V16</f>
        <v>d</v>
      </c>
      <c r="X16" s="50" t="str">
        <f t="shared" si="0"/>
        <v>HFCS</v>
      </c>
      <c r="Y16" s="50">
        <f t="shared" si="1"/>
        <v>0</v>
      </c>
      <c r="Z16" s="50">
        <f t="shared" si="2"/>
        <v>0</v>
      </c>
      <c r="AA16" s="51" t="s">
        <v>1340</v>
      </c>
      <c r="AB16" s="52" t="s">
        <v>1326</v>
      </c>
      <c r="AC16" s="52" t="s">
        <v>1328</v>
      </c>
      <c r="AD16" s="51"/>
    </row>
    <row r="17" spans="1:30" ht="17.850000000000001" customHeight="1">
      <c r="A17" s="152">
        <v>14</v>
      </c>
      <c r="B17" s="48" t="s">
        <v>1721</v>
      </c>
      <c r="C17" s="168" t="s">
        <v>1244</v>
      </c>
      <c r="D17" s="153" t="s">
        <v>1692</v>
      </c>
      <c r="E17" s="154" t="s">
        <v>55</v>
      </c>
      <c r="F17" s="154">
        <v>2</v>
      </c>
      <c r="G17" s="154"/>
      <c r="H17" s="154" t="s">
        <v>14</v>
      </c>
      <c r="I17" s="154"/>
      <c r="J17" s="154"/>
      <c r="K17" s="154"/>
      <c r="L17" s="154"/>
      <c r="M17" s="154"/>
      <c r="N17" s="154"/>
      <c r="O17" s="155"/>
      <c r="P17" s="50" t="str">
        <f t="shared" si="3"/>
        <v>a</v>
      </c>
      <c r="Q17" s="50" t="str">
        <f t="shared" si="4"/>
        <v/>
      </c>
      <c r="R17" s="50" t="str">
        <f t="shared" si="5"/>
        <v/>
      </c>
      <c r="S17" s="50" t="str">
        <f t="shared" si="6"/>
        <v/>
      </c>
      <c r="T17" s="50" t="str">
        <f t="shared" si="7"/>
        <v/>
      </c>
      <c r="U17" s="50" t="str">
        <f t="shared" si="8"/>
        <v/>
      </c>
      <c r="V17" s="50" t="str">
        <f t="shared" si="9"/>
        <v/>
      </c>
      <c r="W17" s="50" t="str">
        <f t="shared" si="10"/>
        <v>a</v>
      </c>
      <c r="X17" s="50" t="str">
        <f t="shared" si="0"/>
        <v>CO2</v>
      </c>
      <c r="Y17" s="50">
        <f t="shared" si="1"/>
        <v>0</v>
      </c>
      <c r="Z17" s="50">
        <f t="shared" si="2"/>
        <v>0</v>
      </c>
      <c r="AA17" s="51" t="s">
        <v>1340</v>
      </c>
      <c r="AB17" s="52" t="s">
        <v>1326</v>
      </c>
      <c r="AC17" s="52" t="s">
        <v>1328</v>
      </c>
      <c r="AD17" s="51"/>
    </row>
    <row r="18" spans="1:30" ht="18">
      <c r="A18" s="152">
        <v>15</v>
      </c>
      <c r="B18" s="48" t="s">
        <v>1721</v>
      </c>
      <c r="C18" s="168" t="s">
        <v>1726</v>
      </c>
      <c r="D18" s="152" t="s">
        <v>3486</v>
      </c>
      <c r="E18" s="154" t="s">
        <v>55</v>
      </c>
      <c r="F18" s="154">
        <v>3</v>
      </c>
      <c r="G18" s="154"/>
      <c r="H18" s="154" t="s">
        <v>14</v>
      </c>
      <c r="I18" s="154"/>
      <c r="J18" s="154"/>
      <c r="K18" s="156"/>
      <c r="L18" s="156"/>
      <c r="M18" s="156"/>
      <c r="N18" s="156"/>
      <c r="O18" s="157"/>
      <c r="P18" s="50" t="str">
        <f t="shared" si="3"/>
        <v>a</v>
      </c>
      <c r="Q18" s="50" t="str">
        <f t="shared" si="4"/>
        <v/>
      </c>
      <c r="R18" s="50" t="str">
        <f t="shared" si="5"/>
        <v/>
      </c>
      <c r="S18" s="50" t="str">
        <f t="shared" si="6"/>
        <v/>
      </c>
      <c r="T18" s="50" t="str">
        <f t="shared" si="7"/>
        <v/>
      </c>
      <c r="U18" s="50" t="str">
        <f t="shared" si="8"/>
        <v/>
      </c>
      <c r="V18" s="50" t="str">
        <f t="shared" si="9"/>
        <v/>
      </c>
      <c r="W18" s="50" t="str">
        <f t="shared" si="10"/>
        <v>a</v>
      </c>
      <c r="X18" s="50" t="str">
        <f t="shared" si="0"/>
        <v>CO2</v>
      </c>
      <c r="Y18" s="50">
        <f t="shared" si="1"/>
        <v>0</v>
      </c>
      <c r="Z18" s="50">
        <f t="shared" si="2"/>
        <v>0</v>
      </c>
      <c r="AA18" s="51" t="s">
        <v>1341</v>
      </c>
      <c r="AB18" s="52" t="s">
        <v>1326</v>
      </c>
      <c r="AC18" s="52" t="s">
        <v>1330</v>
      </c>
      <c r="AD18" s="51"/>
    </row>
    <row r="19" spans="1:30" ht="18">
      <c r="A19" s="152">
        <v>16</v>
      </c>
      <c r="B19" s="48" t="s">
        <v>1721</v>
      </c>
      <c r="C19" s="168" t="s">
        <v>1727</v>
      </c>
      <c r="D19" s="152" t="s">
        <v>3486</v>
      </c>
      <c r="E19" s="154" t="s">
        <v>55</v>
      </c>
      <c r="F19" s="154">
        <v>3</v>
      </c>
      <c r="G19" s="154"/>
      <c r="H19" s="154" t="s">
        <v>14</v>
      </c>
      <c r="I19" s="154"/>
      <c r="J19" s="154"/>
      <c r="K19" s="154"/>
      <c r="L19" s="154"/>
      <c r="M19" s="154"/>
      <c r="N19" s="154"/>
      <c r="O19" s="155"/>
      <c r="P19" s="50" t="str">
        <f t="shared" si="3"/>
        <v>a</v>
      </c>
      <c r="Q19" s="50" t="str">
        <f t="shared" si="4"/>
        <v/>
      </c>
      <c r="R19" s="50" t="str">
        <f t="shared" si="5"/>
        <v/>
      </c>
      <c r="S19" s="50" t="str">
        <f t="shared" si="6"/>
        <v/>
      </c>
      <c r="T19" s="50" t="str">
        <f t="shared" si="7"/>
        <v/>
      </c>
      <c r="U19" s="50" t="str">
        <f t="shared" si="8"/>
        <v/>
      </c>
      <c r="V19" s="50" t="str">
        <f t="shared" si="9"/>
        <v/>
      </c>
      <c r="W19" s="50" t="str">
        <f t="shared" si="10"/>
        <v>a</v>
      </c>
      <c r="X19" s="50" t="str">
        <f t="shared" si="0"/>
        <v>CO2</v>
      </c>
      <c r="Y19" s="50">
        <f t="shared" si="1"/>
        <v>0</v>
      </c>
      <c r="Z19" s="50">
        <f t="shared" si="2"/>
        <v>0</v>
      </c>
      <c r="AA19" s="51" t="s">
        <v>1342</v>
      </c>
      <c r="AB19" s="52" t="s">
        <v>1328</v>
      </c>
      <c r="AC19" s="52" t="s">
        <v>1332</v>
      </c>
      <c r="AD19" s="51"/>
    </row>
    <row r="20" spans="1:30" ht="18">
      <c r="A20" s="152">
        <v>17</v>
      </c>
      <c r="B20" s="48" t="s">
        <v>1721</v>
      </c>
      <c r="C20" s="168" t="s">
        <v>1201</v>
      </c>
      <c r="D20" s="168" t="s">
        <v>1724</v>
      </c>
      <c r="E20" s="154" t="s">
        <v>55</v>
      </c>
      <c r="F20" s="154">
        <v>4</v>
      </c>
      <c r="G20" s="154"/>
      <c r="H20" s="154" t="s">
        <v>14</v>
      </c>
      <c r="I20" s="154"/>
      <c r="J20" s="154"/>
      <c r="K20" s="154"/>
      <c r="L20" s="154"/>
      <c r="M20" s="154"/>
      <c r="N20" s="154"/>
      <c r="O20" s="155"/>
      <c r="P20" s="50" t="str">
        <f t="shared" si="3"/>
        <v>a</v>
      </c>
      <c r="Q20" s="50" t="str">
        <f t="shared" si="4"/>
        <v/>
      </c>
      <c r="R20" s="50" t="str">
        <f t="shared" si="5"/>
        <v/>
      </c>
      <c r="S20" s="50" t="str">
        <f t="shared" si="6"/>
        <v/>
      </c>
      <c r="T20" s="50" t="str">
        <f t="shared" si="7"/>
        <v/>
      </c>
      <c r="U20" s="50" t="str">
        <f t="shared" si="8"/>
        <v/>
      </c>
      <c r="V20" s="50" t="str">
        <f t="shared" si="9"/>
        <v/>
      </c>
      <c r="W20" s="50" t="str">
        <f t="shared" si="10"/>
        <v>a</v>
      </c>
      <c r="X20" s="50" t="str">
        <f t="shared" si="0"/>
        <v>CO2</v>
      </c>
      <c r="Y20" s="50">
        <f t="shared" si="1"/>
        <v>0</v>
      </c>
      <c r="Z20" s="50">
        <f t="shared" si="2"/>
        <v>0</v>
      </c>
      <c r="AA20" s="51" t="s">
        <v>1343</v>
      </c>
      <c r="AB20" s="52" t="s">
        <v>1328</v>
      </c>
      <c r="AC20" s="52" t="s">
        <v>1334</v>
      </c>
      <c r="AD20" s="51"/>
    </row>
    <row r="21" spans="1:30" ht="18">
      <c r="A21" s="152">
        <v>18</v>
      </c>
      <c r="B21" s="48" t="s">
        <v>1721</v>
      </c>
      <c r="C21" s="168" t="s">
        <v>1725</v>
      </c>
      <c r="D21" s="168" t="s">
        <v>1728</v>
      </c>
      <c r="E21" s="154" t="s">
        <v>55</v>
      </c>
      <c r="F21" s="154">
        <v>4</v>
      </c>
      <c r="G21" s="154"/>
      <c r="H21" s="154" t="s">
        <v>14</v>
      </c>
      <c r="I21" s="153"/>
      <c r="J21" s="153"/>
      <c r="K21" s="153"/>
      <c r="L21" s="153"/>
      <c r="M21" s="153"/>
      <c r="N21" s="153"/>
      <c r="O21" s="158"/>
      <c r="P21" s="50" t="str">
        <f t="shared" si="3"/>
        <v>a</v>
      </c>
      <c r="Q21" s="50" t="str">
        <f t="shared" si="4"/>
        <v/>
      </c>
      <c r="R21" s="50" t="str">
        <f t="shared" si="5"/>
        <v/>
      </c>
      <c r="S21" s="50" t="str">
        <f t="shared" si="6"/>
        <v/>
      </c>
      <c r="T21" s="50" t="str">
        <f t="shared" si="7"/>
        <v/>
      </c>
      <c r="U21" s="50" t="str">
        <f t="shared" si="8"/>
        <v/>
      </c>
      <c r="V21" s="50" t="str">
        <f t="shared" si="9"/>
        <v/>
      </c>
      <c r="W21" s="50" t="str">
        <f t="shared" si="10"/>
        <v>a</v>
      </c>
      <c r="X21" s="50" t="str">
        <f t="shared" si="0"/>
        <v>CO2</v>
      </c>
      <c r="Y21" s="50">
        <f t="shared" si="1"/>
        <v>0</v>
      </c>
      <c r="Z21" s="50">
        <f t="shared" si="2"/>
        <v>0</v>
      </c>
      <c r="AA21" s="51" t="s">
        <v>1344</v>
      </c>
      <c r="AB21" s="52" t="s">
        <v>1328</v>
      </c>
      <c r="AC21" s="52" t="s">
        <v>1336</v>
      </c>
      <c r="AD21" s="51"/>
    </row>
    <row r="22" spans="1:30" ht="18">
      <c r="A22" s="152">
        <v>19</v>
      </c>
      <c r="B22" s="48" t="s">
        <v>1721</v>
      </c>
      <c r="C22" s="168" t="s">
        <v>1725</v>
      </c>
      <c r="D22" s="168" t="s">
        <v>1729</v>
      </c>
      <c r="E22" s="154" t="s">
        <v>55</v>
      </c>
      <c r="F22" s="154">
        <v>4</v>
      </c>
      <c r="G22" s="154"/>
      <c r="H22" s="154" t="s">
        <v>14</v>
      </c>
      <c r="I22" s="153"/>
      <c r="J22" s="153"/>
      <c r="K22" s="153"/>
      <c r="L22" s="153"/>
      <c r="M22" s="153"/>
      <c r="N22" s="153"/>
      <c r="O22" s="158"/>
      <c r="P22" s="50" t="str">
        <f t="shared" ref="P22" si="51">IF(H22&lt;&gt;"","a","")</f>
        <v>a</v>
      </c>
      <c r="Q22" s="50" t="str">
        <f t="shared" ref="Q22" si="52">IF(I22&lt;&gt;"","b","")</f>
        <v/>
      </c>
      <c r="R22" s="50" t="str">
        <f t="shared" ref="R22" si="53">IF(J22&lt;&gt;"","c","")</f>
        <v/>
      </c>
      <c r="S22" s="50" t="str">
        <f t="shared" ref="S22" si="54">IF(K22&lt;&gt;"","d","")</f>
        <v/>
      </c>
      <c r="T22" s="50" t="str">
        <f t="shared" ref="T22" si="55">IF(L22&lt;&gt;"","e","")</f>
        <v/>
      </c>
      <c r="U22" s="50" t="str">
        <f t="shared" ref="U22" si="56">IF(M22&lt;&gt;"","f","")</f>
        <v/>
      </c>
      <c r="V22" s="50" t="str">
        <f t="shared" ref="V22" si="57">IF(N22&lt;&gt;"","g","")</f>
        <v/>
      </c>
      <c r="W22" s="50" t="str">
        <f t="shared" ref="W22" si="58">P22&amp;Q22&amp;R22&amp;S22&amp;T22&amp;U22&amp;V22</f>
        <v>a</v>
      </c>
      <c r="X22" s="50" t="str">
        <f t="shared" si="0"/>
        <v>CO2</v>
      </c>
      <c r="Y22" s="50">
        <f t="shared" si="1"/>
        <v>0</v>
      </c>
      <c r="Z22" s="50">
        <f t="shared" si="2"/>
        <v>0</v>
      </c>
      <c r="AA22" s="51" t="s">
        <v>1345</v>
      </c>
      <c r="AB22" s="52" t="s">
        <v>1330</v>
      </c>
      <c r="AC22" s="52" t="s">
        <v>1332</v>
      </c>
      <c r="AD22" s="51"/>
    </row>
    <row r="23" spans="1:30" ht="18">
      <c r="A23" s="152">
        <v>20</v>
      </c>
      <c r="B23" s="48" t="s">
        <v>1721</v>
      </c>
      <c r="C23" s="168" t="s">
        <v>1725</v>
      </c>
      <c r="D23" s="168" t="s">
        <v>1730</v>
      </c>
      <c r="E23" s="154" t="s">
        <v>55</v>
      </c>
      <c r="F23" s="154">
        <v>4</v>
      </c>
      <c r="G23" s="154"/>
      <c r="H23" s="154" t="s">
        <v>14</v>
      </c>
      <c r="I23" s="153"/>
      <c r="J23" s="153"/>
      <c r="K23" s="153"/>
      <c r="L23" s="153"/>
      <c r="M23" s="153"/>
      <c r="N23" s="153"/>
      <c r="O23" s="158"/>
      <c r="P23" s="50" t="str">
        <f t="shared" ref="P23" si="59">IF(H23&lt;&gt;"","a","")</f>
        <v>a</v>
      </c>
      <c r="Q23" s="50" t="str">
        <f t="shared" ref="Q23" si="60">IF(I23&lt;&gt;"","b","")</f>
        <v/>
      </c>
      <c r="R23" s="50" t="str">
        <f t="shared" ref="R23" si="61">IF(J23&lt;&gt;"","c","")</f>
        <v/>
      </c>
      <c r="S23" s="50" t="str">
        <f t="shared" ref="S23" si="62">IF(K23&lt;&gt;"","d","")</f>
        <v/>
      </c>
      <c r="T23" s="50" t="str">
        <f t="shared" ref="T23" si="63">IF(L23&lt;&gt;"","e","")</f>
        <v/>
      </c>
      <c r="U23" s="50" t="str">
        <f t="shared" ref="U23" si="64">IF(M23&lt;&gt;"","f","")</f>
        <v/>
      </c>
      <c r="V23" s="50" t="str">
        <f t="shared" ref="V23" si="65">IF(N23&lt;&gt;"","g","")</f>
        <v/>
      </c>
      <c r="W23" s="50" t="str">
        <f t="shared" ref="W23" si="66">P23&amp;Q23&amp;R23&amp;S23&amp;T23&amp;U23&amp;V23</f>
        <v>a</v>
      </c>
      <c r="X23" s="50" t="str">
        <f t="shared" si="0"/>
        <v>CO2</v>
      </c>
      <c r="Y23" s="50">
        <f t="shared" si="1"/>
        <v>0</v>
      </c>
      <c r="Z23" s="50">
        <f t="shared" si="2"/>
        <v>0</v>
      </c>
      <c r="AA23" s="51" t="s">
        <v>1346</v>
      </c>
      <c r="AB23" s="52" t="s">
        <v>1330</v>
      </c>
      <c r="AC23" s="52" t="s">
        <v>1334</v>
      </c>
      <c r="AD23" s="51"/>
    </row>
    <row r="24" spans="1:30" customFormat="1" ht="18">
      <c r="A24" s="162"/>
      <c r="B24" s="162"/>
      <c r="C24" s="179"/>
      <c r="D24" s="162"/>
      <c r="E24" s="161"/>
      <c r="F24" s="161"/>
      <c r="G24" s="161"/>
      <c r="H24" s="160"/>
      <c r="I24" s="160"/>
      <c r="J24" s="160"/>
      <c r="K24" s="160"/>
      <c r="L24" s="160"/>
      <c r="M24" s="160"/>
      <c r="N24" s="160"/>
      <c r="O24" s="159"/>
      <c r="P24" s="50" t="str">
        <f t="shared" ref="P24:P28" si="67">IF(H24&lt;&gt;"","a","")</f>
        <v/>
      </c>
      <c r="Q24" s="50" t="str">
        <f t="shared" ref="Q24:Q28" si="68">IF(I24&lt;&gt;"","b","")</f>
        <v/>
      </c>
      <c r="R24" s="50" t="str">
        <f t="shared" ref="R24:R28" si="69">IF(J24&lt;&gt;"","c","")</f>
        <v/>
      </c>
      <c r="S24" s="50" t="str">
        <f t="shared" ref="S24:S28" si="70">IF(K24&lt;&gt;"","d","")</f>
        <v/>
      </c>
      <c r="T24" s="50" t="str">
        <f t="shared" ref="T24:T28" si="71">IF(L24&lt;&gt;"","e","")</f>
        <v/>
      </c>
      <c r="U24" s="50" t="str">
        <f t="shared" ref="U24:U28" si="72">IF(M24&lt;&gt;"","f","")</f>
        <v/>
      </c>
      <c r="V24" s="50" t="str">
        <f t="shared" ref="V24:V28" si="73">IF(N24&lt;&gt;"","g","")</f>
        <v/>
      </c>
      <c r="W24" s="50" t="str">
        <f t="shared" ref="W24:W28" si="74">P24&amp;Q24&amp;R24&amp;S24&amp;T24&amp;U24&amp;V24</f>
        <v/>
      </c>
      <c r="X24" s="50" t="str">
        <f t="shared" si="0"/>
        <v/>
      </c>
      <c r="Y24" s="50" t="str">
        <f t="shared" si="1"/>
        <v/>
      </c>
      <c r="Z24" s="50" t="str">
        <f t="shared" si="2"/>
        <v/>
      </c>
      <c r="AA24" s="51" t="s">
        <v>1347</v>
      </c>
      <c r="AB24" s="52" t="s">
        <v>1330</v>
      </c>
      <c r="AC24" s="52" t="s">
        <v>1336</v>
      </c>
      <c r="AD24" s="51"/>
    </row>
    <row r="25" spans="1:30" customFormat="1" ht="18">
      <c r="A25" s="162"/>
      <c r="B25" s="162"/>
      <c r="C25" s="179"/>
      <c r="D25" s="162"/>
      <c r="E25" s="161"/>
      <c r="F25" s="161"/>
      <c r="G25" s="161"/>
      <c r="H25" s="160"/>
      <c r="I25" s="160"/>
      <c r="J25" s="160"/>
      <c r="K25" s="160"/>
      <c r="L25" s="160"/>
      <c r="M25" s="160"/>
      <c r="N25" s="160"/>
      <c r="O25" s="159"/>
      <c r="P25" s="50" t="str">
        <f t="shared" si="67"/>
        <v/>
      </c>
      <c r="Q25" s="50" t="str">
        <f t="shared" si="68"/>
        <v/>
      </c>
      <c r="R25" s="50" t="str">
        <f t="shared" si="69"/>
        <v/>
      </c>
      <c r="S25" s="50" t="str">
        <f t="shared" si="70"/>
        <v/>
      </c>
      <c r="T25" s="50" t="str">
        <f t="shared" si="71"/>
        <v/>
      </c>
      <c r="U25" s="50" t="str">
        <f t="shared" si="72"/>
        <v/>
      </c>
      <c r="V25" s="50" t="str">
        <f t="shared" si="73"/>
        <v/>
      </c>
      <c r="W25" s="50" t="str">
        <f t="shared" si="74"/>
        <v/>
      </c>
      <c r="X25" s="50" t="str">
        <f t="shared" si="0"/>
        <v/>
      </c>
      <c r="Y25" s="50" t="str">
        <f t="shared" si="1"/>
        <v/>
      </c>
      <c r="Z25" s="50" t="str">
        <f t="shared" si="2"/>
        <v/>
      </c>
      <c r="AA25" s="51" t="s">
        <v>1348</v>
      </c>
      <c r="AB25" s="52" t="s">
        <v>1332</v>
      </c>
      <c r="AC25" s="52" t="s">
        <v>1334</v>
      </c>
      <c r="AD25" s="51"/>
    </row>
    <row r="26" spans="1:30" customFormat="1" ht="18">
      <c r="A26" s="162"/>
      <c r="B26" s="162"/>
      <c r="C26" s="179"/>
      <c r="D26" s="162"/>
      <c r="E26" s="161"/>
      <c r="F26" s="161"/>
      <c r="G26" s="161"/>
      <c r="H26" s="160"/>
      <c r="I26" s="160"/>
      <c r="J26" s="160"/>
      <c r="K26" s="160"/>
      <c r="L26" s="160"/>
      <c r="M26" s="160"/>
      <c r="N26" s="160"/>
      <c r="O26" s="159"/>
      <c r="P26" s="50" t="str">
        <f t="shared" si="67"/>
        <v/>
      </c>
      <c r="Q26" s="50" t="str">
        <f t="shared" si="68"/>
        <v/>
      </c>
      <c r="R26" s="50" t="str">
        <f t="shared" si="69"/>
        <v/>
      </c>
      <c r="S26" s="50" t="str">
        <f t="shared" si="70"/>
        <v/>
      </c>
      <c r="T26" s="50" t="str">
        <f t="shared" si="71"/>
        <v/>
      </c>
      <c r="U26" s="50" t="str">
        <f t="shared" si="72"/>
        <v/>
      </c>
      <c r="V26" s="50" t="str">
        <f t="shared" si="73"/>
        <v/>
      </c>
      <c r="W26" s="50" t="str">
        <f t="shared" si="74"/>
        <v/>
      </c>
      <c r="X26" s="50" t="str">
        <f t="shared" si="0"/>
        <v/>
      </c>
      <c r="Y26" s="50" t="str">
        <f t="shared" si="1"/>
        <v/>
      </c>
      <c r="Z26" s="50" t="str">
        <f t="shared" si="2"/>
        <v/>
      </c>
      <c r="AA26" s="51" t="s">
        <v>1349</v>
      </c>
      <c r="AB26" s="52" t="s">
        <v>1332</v>
      </c>
      <c r="AC26" s="52" t="s">
        <v>1336</v>
      </c>
      <c r="AD26" s="51"/>
    </row>
    <row r="27" spans="1:30" customFormat="1" ht="18">
      <c r="A27" s="162"/>
      <c r="B27" s="162"/>
      <c r="C27" s="179"/>
      <c r="D27" s="162"/>
      <c r="E27" s="161"/>
      <c r="F27" s="161"/>
      <c r="G27" s="161"/>
      <c r="H27" s="160"/>
      <c r="I27" s="160"/>
      <c r="J27" s="160"/>
      <c r="K27" s="160"/>
      <c r="L27" s="160"/>
      <c r="M27" s="160"/>
      <c r="N27" s="160"/>
      <c r="O27" s="162"/>
      <c r="P27" s="50" t="str">
        <f t="shared" si="67"/>
        <v/>
      </c>
      <c r="Q27" s="50" t="str">
        <f t="shared" si="68"/>
        <v/>
      </c>
      <c r="R27" s="50" t="str">
        <f t="shared" si="69"/>
        <v/>
      </c>
      <c r="S27" s="50" t="str">
        <f t="shared" si="70"/>
        <v/>
      </c>
      <c r="T27" s="50" t="str">
        <f t="shared" si="71"/>
        <v/>
      </c>
      <c r="U27" s="50" t="str">
        <f t="shared" si="72"/>
        <v/>
      </c>
      <c r="V27" s="50" t="str">
        <f t="shared" si="73"/>
        <v/>
      </c>
      <c r="W27" s="50" t="str">
        <f t="shared" si="74"/>
        <v/>
      </c>
      <c r="X27" s="50" t="str">
        <f t="shared" si="0"/>
        <v/>
      </c>
      <c r="Y27" s="50" t="str">
        <f t="shared" si="1"/>
        <v/>
      </c>
      <c r="Z27" s="50" t="str">
        <f t="shared" si="2"/>
        <v/>
      </c>
      <c r="AA27" s="51" t="s">
        <v>1350</v>
      </c>
      <c r="AB27" s="52" t="s">
        <v>1334</v>
      </c>
      <c r="AC27" s="52" t="s">
        <v>1336</v>
      </c>
      <c r="AD27" s="51"/>
    </row>
    <row r="28" spans="1:30" customFormat="1" ht="18">
      <c r="A28" s="162"/>
      <c r="B28" s="162"/>
      <c r="C28" s="179"/>
      <c r="D28" s="162"/>
      <c r="E28" s="161"/>
      <c r="F28" s="161"/>
      <c r="G28" s="161"/>
      <c r="H28" s="160"/>
      <c r="I28" s="160"/>
      <c r="J28" s="160"/>
      <c r="K28" s="160"/>
      <c r="L28" s="160"/>
      <c r="M28" s="160"/>
      <c r="N28" s="160"/>
      <c r="O28" s="162"/>
      <c r="P28" s="50" t="str">
        <f t="shared" si="67"/>
        <v/>
      </c>
      <c r="Q28" s="50" t="str">
        <f t="shared" si="68"/>
        <v/>
      </c>
      <c r="R28" s="50" t="str">
        <f t="shared" si="69"/>
        <v/>
      </c>
      <c r="S28" s="50" t="str">
        <f t="shared" si="70"/>
        <v/>
      </c>
      <c r="T28" s="50" t="str">
        <f t="shared" si="71"/>
        <v/>
      </c>
      <c r="U28" s="50" t="str">
        <f t="shared" si="72"/>
        <v/>
      </c>
      <c r="V28" s="50" t="str">
        <f t="shared" si="73"/>
        <v/>
      </c>
      <c r="W28" s="50" t="str">
        <f t="shared" si="74"/>
        <v/>
      </c>
      <c r="X28" s="50" t="str">
        <f t="shared" si="0"/>
        <v/>
      </c>
      <c r="Y28" s="50" t="str">
        <f t="shared" si="1"/>
        <v/>
      </c>
      <c r="Z28" s="50" t="str">
        <f t="shared" si="2"/>
        <v/>
      </c>
      <c r="AA28" s="51" t="s">
        <v>1351</v>
      </c>
      <c r="AB28" s="52" t="s">
        <v>1324</v>
      </c>
      <c r="AC28" s="52" t="s">
        <v>1326</v>
      </c>
      <c r="AD28" s="52" t="s">
        <v>1328</v>
      </c>
    </row>
    <row r="29" spans="1:30" customFormat="1" ht="18">
      <c r="A29" s="162"/>
      <c r="B29" s="162"/>
      <c r="C29" s="179"/>
      <c r="D29" s="162"/>
      <c r="E29" s="161"/>
      <c r="F29" s="161"/>
      <c r="G29" s="161"/>
      <c r="H29" s="160"/>
      <c r="I29" s="160"/>
      <c r="J29" s="160"/>
      <c r="K29" s="160"/>
      <c r="L29" s="160"/>
      <c r="M29" s="160"/>
      <c r="N29" s="160"/>
      <c r="O29" s="162"/>
      <c r="P29" s="50" t="str">
        <f t="shared" si="3"/>
        <v/>
      </c>
      <c r="Q29" s="50" t="str">
        <f t="shared" si="4"/>
        <v/>
      </c>
      <c r="R29" s="50" t="str">
        <f t="shared" si="5"/>
        <v/>
      </c>
      <c r="S29" s="50" t="str">
        <f t="shared" si="6"/>
        <v/>
      </c>
      <c r="T29" s="50" t="str">
        <f t="shared" si="7"/>
        <v/>
      </c>
      <c r="U29" s="50" t="str">
        <f t="shared" si="8"/>
        <v/>
      </c>
      <c r="V29" s="50" t="str">
        <f t="shared" si="9"/>
        <v/>
      </c>
      <c r="W29" s="50" t="str">
        <f t="shared" ref="W29:W66" si="75">P29&amp;Q29&amp;R29&amp;S29&amp;T29&amp;U29&amp;V29</f>
        <v/>
      </c>
      <c r="X29" s="50" t="str">
        <f t="shared" si="0"/>
        <v/>
      </c>
      <c r="Y29" s="50" t="str">
        <f t="shared" si="1"/>
        <v/>
      </c>
      <c r="Z29" s="50" t="str">
        <f t="shared" si="2"/>
        <v/>
      </c>
      <c r="AA29" s="51" t="s">
        <v>1352</v>
      </c>
      <c r="AB29" s="52" t="s">
        <v>1324</v>
      </c>
      <c r="AC29" s="52" t="s">
        <v>1326</v>
      </c>
      <c r="AD29" s="52" t="s">
        <v>1330</v>
      </c>
    </row>
    <row r="30" spans="1:30" customFormat="1" ht="18">
      <c r="A30" s="162"/>
      <c r="B30" s="162"/>
      <c r="C30" s="179"/>
      <c r="D30" s="162"/>
      <c r="E30" s="161"/>
      <c r="F30" s="161"/>
      <c r="G30" s="161"/>
      <c r="H30" s="160"/>
      <c r="I30" s="160"/>
      <c r="J30" s="160"/>
      <c r="K30" s="160"/>
      <c r="L30" s="160"/>
      <c r="M30" s="160"/>
      <c r="N30" s="160"/>
      <c r="O30" s="162"/>
      <c r="P30" s="50" t="str">
        <f t="shared" si="3"/>
        <v/>
      </c>
      <c r="Q30" s="50" t="str">
        <f t="shared" si="4"/>
        <v/>
      </c>
      <c r="R30" s="50" t="str">
        <f t="shared" si="5"/>
        <v/>
      </c>
      <c r="S30" s="50" t="str">
        <f t="shared" si="6"/>
        <v/>
      </c>
      <c r="T30" s="50" t="str">
        <f t="shared" si="7"/>
        <v/>
      </c>
      <c r="U30" s="50" t="str">
        <f t="shared" si="8"/>
        <v/>
      </c>
      <c r="V30" s="50" t="str">
        <f t="shared" si="9"/>
        <v/>
      </c>
      <c r="W30" s="50" t="str">
        <f t="shared" si="75"/>
        <v/>
      </c>
      <c r="X30" s="50" t="str">
        <f t="shared" si="0"/>
        <v/>
      </c>
      <c r="Y30" s="50" t="str">
        <f t="shared" si="1"/>
        <v/>
      </c>
      <c r="Z30" s="50" t="str">
        <f t="shared" si="2"/>
        <v/>
      </c>
      <c r="AA30" s="51" t="s">
        <v>1353</v>
      </c>
      <c r="AB30" s="52" t="s">
        <v>1324</v>
      </c>
      <c r="AC30" s="52" t="s">
        <v>1326</v>
      </c>
      <c r="AD30" s="52" t="s">
        <v>1332</v>
      </c>
    </row>
    <row r="31" spans="1:30" customFormat="1" ht="18">
      <c r="A31" s="162"/>
      <c r="B31" s="162"/>
      <c r="C31" s="179"/>
      <c r="D31" s="162"/>
      <c r="E31" s="161"/>
      <c r="F31" s="161"/>
      <c r="G31" s="161"/>
      <c r="H31" s="160"/>
      <c r="I31" s="160"/>
      <c r="J31" s="160"/>
      <c r="K31" s="160"/>
      <c r="L31" s="160"/>
      <c r="M31" s="160"/>
      <c r="N31" s="160"/>
      <c r="O31" s="162"/>
      <c r="P31" s="50" t="str">
        <f t="shared" si="3"/>
        <v/>
      </c>
      <c r="Q31" s="50" t="str">
        <f t="shared" si="4"/>
        <v/>
      </c>
      <c r="R31" s="50" t="str">
        <f t="shared" si="5"/>
        <v/>
      </c>
      <c r="S31" s="50" t="str">
        <f t="shared" si="6"/>
        <v/>
      </c>
      <c r="T31" s="50" t="str">
        <f t="shared" si="7"/>
        <v/>
      </c>
      <c r="U31" s="50" t="str">
        <f t="shared" si="8"/>
        <v/>
      </c>
      <c r="V31" s="50" t="str">
        <f t="shared" si="9"/>
        <v/>
      </c>
      <c r="W31" s="50" t="str">
        <f t="shared" si="75"/>
        <v/>
      </c>
      <c r="X31" s="50" t="str">
        <f t="shared" si="0"/>
        <v/>
      </c>
      <c r="Y31" s="50" t="str">
        <f t="shared" si="1"/>
        <v/>
      </c>
      <c r="Z31" s="50" t="str">
        <f t="shared" si="2"/>
        <v/>
      </c>
      <c r="AA31" s="51" t="s">
        <v>1354</v>
      </c>
      <c r="AB31" s="52" t="s">
        <v>1324</v>
      </c>
      <c r="AC31" s="52" t="s">
        <v>1326</v>
      </c>
      <c r="AD31" s="52" t="s">
        <v>1334</v>
      </c>
    </row>
    <row r="32" spans="1:30" ht="18">
      <c r="C32" s="178"/>
      <c r="D32" s="159"/>
      <c r="E32" s="161"/>
      <c r="F32" s="161"/>
      <c r="G32" s="161"/>
      <c r="P32" s="50" t="str">
        <f t="shared" si="3"/>
        <v/>
      </c>
      <c r="Q32" s="50" t="str">
        <f t="shared" si="4"/>
        <v/>
      </c>
      <c r="R32" s="50" t="str">
        <f t="shared" si="5"/>
        <v/>
      </c>
      <c r="S32" s="50" t="str">
        <f t="shared" si="6"/>
        <v/>
      </c>
      <c r="T32" s="50" t="str">
        <f t="shared" si="7"/>
        <v/>
      </c>
      <c r="U32" s="50" t="str">
        <f t="shared" si="8"/>
        <v/>
      </c>
      <c r="V32" s="50" t="str">
        <f t="shared" si="9"/>
        <v/>
      </c>
      <c r="W32" s="50" t="str">
        <f t="shared" si="75"/>
        <v/>
      </c>
      <c r="X32" s="50" t="str">
        <f t="shared" si="0"/>
        <v/>
      </c>
      <c r="Y32" s="50" t="str">
        <f t="shared" si="1"/>
        <v/>
      </c>
      <c r="Z32" s="50" t="str">
        <f t="shared" si="2"/>
        <v/>
      </c>
      <c r="AA32" s="51" t="s">
        <v>1355</v>
      </c>
      <c r="AB32" s="52" t="s">
        <v>1324</v>
      </c>
      <c r="AC32" s="52" t="s">
        <v>1326</v>
      </c>
      <c r="AD32" s="52" t="s">
        <v>1336</v>
      </c>
    </row>
    <row r="33" spans="3:30" ht="18">
      <c r="C33" s="178"/>
      <c r="D33" s="159"/>
      <c r="E33" s="161"/>
      <c r="F33" s="161"/>
      <c r="G33" s="161"/>
      <c r="P33" s="50" t="str">
        <f t="shared" si="3"/>
        <v/>
      </c>
      <c r="Q33" s="50" t="str">
        <f t="shared" si="4"/>
        <v/>
      </c>
      <c r="R33" s="50" t="str">
        <f t="shared" si="5"/>
        <v/>
      </c>
      <c r="S33" s="50" t="str">
        <f t="shared" si="6"/>
        <v/>
      </c>
      <c r="T33" s="50" t="str">
        <f t="shared" si="7"/>
        <v/>
      </c>
      <c r="U33" s="50" t="str">
        <f t="shared" si="8"/>
        <v/>
      </c>
      <c r="V33" s="50" t="str">
        <f t="shared" si="9"/>
        <v/>
      </c>
      <c r="W33" s="50" t="str">
        <f t="shared" si="75"/>
        <v/>
      </c>
      <c r="X33" s="50" t="str">
        <f t="shared" si="0"/>
        <v/>
      </c>
      <c r="Y33" s="50" t="str">
        <f t="shared" si="1"/>
        <v/>
      </c>
      <c r="Z33" s="50" t="str">
        <f t="shared" si="2"/>
        <v/>
      </c>
      <c r="AA33" s="51" t="s">
        <v>1356</v>
      </c>
      <c r="AB33" s="52" t="s">
        <v>1324</v>
      </c>
      <c r="AC33" s="52" t="s">
        <v>1328</v>
      </c>
      <c r="AD33" s="52" t="s">
        <v>1330</v>
      </c>
    </row>
    <row r="34" spans="3:30" ht="18">
      <c r="D34" s="159"/>
      <c r="E34" s="161"/>
      <c r="F34" s="161"/>
      <c r="G34" s="161"/>
      <c r="P34" s="50" t="str">
        <f t="shared" si="3"/>
        <v/>
      </c>
      <c r="Q34" s="50" t="str">
        <f t="shared" si="4"/>
        <v/>
      </c>
      <c r="R34" s="50" t="str">
        <f t="shared" si="5"/>
        <v/>
      </c>
      <c r="S34" s="50" t="str">
        <f t="shared" si="6"/>
        <v/>
      </c>
      <c r="T34" s="50" t="str">
        <f t="shared" si="7"/>
        <v/>
      </c>
      <c r="U34" s="50" t="str">
        <f t="shared" si="8"/>
        <v/>
      </c>
      <c r="V34" s="50" t="str">
        <f t="shared" si="9"/>
        <v/>
      </c>
      <c r="W34" s="50" t="str">
        <f t="shared" si="75"/>
        <v/>
      </c>
      <c r="X34" s="50" t="str">
        <f t="shared" si="0"/>
        <v/>
      </c>
      <c r="Y34" s="50" t="str">
        <f t="shared" si="1"/>
        <v/>
      </c>
      <c r="Z34" s="50" t="str">
        <f t="shared" si="2"/>
        <v/>
      </c>
      <c r="AA34" s="51" t="s">
        <v>1357</v>
      </c>
      <c r="AB34" s="52" t="s">
        <v>1324</v>
      </c>
      <c r="AC34" s="52" t="s">
        <v>1328</v>
      </c>
      <c r="AD34" s="52" t="s">
        <v>1332</v>
      </c>
    </row>
    <row r="35" spans="3:30" ht="18">
      <c r="D35" s="159"/>
      <c r="E35" s="161"/>
      <c r="F35" s="161"/>
      <c r="G35" s="161"/>
      <c r="P35" s="50" t="str">
        <f t="shared" si="3"/>
        <v/>
      </c>
      <c r="Q35" s="50" t="str">
        <f t="shared" si="4"/>
        <v/>
      </c>
      <c r="R35" s="50" t="str">
        <f t="shared" si="5"/>
        <v/>
      </c>
      <c r="S35" s="50" t="str">
        <f t="shared" si="6"/>
        <v/>
      </c>
      <c r="T35" s="50" t="str">
        <f t="shared" si="7"/>
        <v/>
      </c>
      <c r="U35" s="50" t="str">
        <f t="shared" si="8"/>
        <v/>
      </c>
      <c r="V35" s="50" t="str">
        <f t="shared" si="9"/>
        <v/>
      </c>
      <c r="W35" s="50" t="str">
        <f t="shared" si="75"/>
        <v/>
      </c>
      <c r="X35" s="50" t="str">
        <f t="shared" si="0"/>
        <v/>
      </c>
      <c r="Y35" s="50" t="str">
        <f t="shared" si="1"/>
        <v/>
      </c>
      <c r="Z35" s="50" t="str">
        <f t="shared" si="2"/>
        <v/>
      </c>
      <c r="AA35" s="51" t="s">
        <v>1358</v>
      </c>
      <c r="AB35" s="52" t="s">
        <v>1324</v>
      </c>
      <c r="AC35" s="52" t="s">
        <v>1328</v>
      </c>
      <c r="AD35" s="52" t="s">
        <v>1334</v>
      </c>
    </row>
    <row r="36" spans="3:30" ht="18">
      <c r="D36" s="159"/>
      <c r="E36" s="161"/>
      <c r="F36" s="161"/>
      <c r="G36" s="161"/>
      <c r="P36" s="50" t="str">
        <f t="shared" si="3"/>
        <v/>
      </c>
      <c r="Q36" s="50" t="str">
        <f t="shared" si="4"/>
        <v/>
      </c>
      <c r="R36" s="50" t="str">
        <f t="shared" si="5"/>
        <v/>
      </c>
      <c r="S36" s="50" t="str">
        <f t="shared" si="6"/>
        <v/>
      </c>
      <c r="T36" s="50" t="str">
        <f t="shared" si="7"/>
        <v/>
      </c>
      <c r="U36" s="50" t="str">
        <f t="shared" si="8"/>
        <v/>
      </c>
      <c r="V36" s="50" t="str">
        <f t="shared" si="9"/>
        <v/>
      </c>
      <c r="W36" s="50" t="str">
        <f t="shared" si="75"/>
        <v/>
      </c>
      <c r="X36" s="50" t="str">
        <f t="shared" si="0"/>
        <v/>
      </c>
      <c r="Y36" s="50" t="str">
        <f t="shared" si="1"/>
        <v/>
      </c>
      <c r="Z36" s="50" t="str">
        <f t="shared" si="2"/>
        <v/>
      </c>
      <c r="AA36" s="51" t="s">
        <v>1359</v>
      </c>
      <c r="AB36" s="52" t="s">
        <v>1324</v>
      </c>
      <c r="AC36" s="52" t="s">
        <v>1328</v>
      </c>
      <c r="AD36" s="52" t="s">
        <v>1336</v>
      </c>
    </row>
    <row r="37" spans="3:30" ht="18">
      <c r="D37" s="159"/>
      <c r="E37" s="161"/>
      <c r="F37" s="161"/>
      <c r="G37" s="161"/>
      <c r="P37" s="50" t="str">
        <f t="shared" si="3"/>
        <v/>
      </c>
      <c r="Q37" s="50" t="str">
        <f t="shared" si="4"/>
        <v/>
      </c>
      <c r="R37" s="50" t="str">
        <f t="shared" si="5"/>
        <v/>
      </c>
      <c r="S37" s="50" t="str">
        <f t="shared" si="6"/>
        <v/>
      </c>
      <c r="T37" s="50" t="str">
        <f t="shared" si="7"/>
        <v/>
      </c>
      <c r="U37" s="50" t="str">
        <f t="shared" si="8"/>
        <v/>
      </c>
      <c r="V37" s="50" t="str">
        <f t="shared" si="9"/>
        <v/>
      </c>
      <c r="W37" s="50" t="str">
        <f t="shared" si="75"/>
        <v/>
      </c>
      <c r="X37" s="50" t="str">
        <f t="shared" si="0"/>
        <v/>
      </c>
      <c r="Y37" s="50" t="str">
        <f t="shared" si="1"/>
        <v/>
      </c>
      <c r="Z37" s="50" t="str">
        <f t="shared" si="2"/>
        <v/>
      </c>
      <c r="AA37" s="51" t="s">
        <v>1360</v>
      </c>
      <c r="AB37" s="52" t="s">
        <v>1324</v>
      </c>
      <c r="AC37" s="52" t="s">
        <v>1330</v>
      </c>
      <c r="AD37" s="52" t="s">
        <v>1332</v>
      </c>
    </row>
    <row r="38" spans="3:30" ht="18">
      <c r="D38" s="159"/>
      <c r="E38" s="161"/>
      <c r="F38" s="161"/>
      <c r="G38" s="161"/>
      <c r="P38" s="50" t="str">
        <f t="shared" si="3"/>
        <v/>
      </c>
      <c r="Q38" s="50" t="str">
        <f t="shared" si="4"/>
        <v/>
      </c>
      <c r="R38" s="50" t="str">
        <f t="shared" si="5"/>
        <v/>
      </c>
      <c r="S38" s="50" t="str">
        <f t="shared" si="6"/>
        <v/>
      </c>
      <c r="T38" s="50" t="str">
        <f t="shared" si="7"/>
        <v/>
      </c>
      <c r="U38" s="50" t="str">
        <f t="shared" si="8"/>
        <v/>
      </c>
      <c r="V38" s="50" t="str">
        <f t="shared" si="9"/>
        <v/>
      </c>
      <c r="W38" s="50" t="str">
        <f t="shared" si="75"/>
        <v/>
      </c>
      <c r="X38" s="50" t="str">
        <f t="shared" si="0"/>
        <v/>
      </c>
      <c r="Y38" s="50" t="str">
        <f t="shared" si="1"/>
        <v/>
      </c>
      <c r="Z38" s="50" t="str">
        <f t="shared" si="2"/>
        <v/>
      </c>
      <c r="AA38" s="51" t="s">
        <v>1361</v>
      </c>
      <c r="AB38" s="52" t="s">
        <v>1324</v>
      </c>
      <c r="AC38" s="52" t="s">
        <v>1330</v>
      </c>
      <c r="AD38" s="52" t="s">
        <v>1334</v>
      </c>
    </row>
    <row r="39" spans="3:30" ht="18">
      <c r="D39" s="159"/>
      <c r="E39" s="161"/>
      <c r="F39" s="161"/>
      <c r="G39" s="161"/>
      <c r="P39" s="50" t="str">
        <f t="shared" si="3"/>
        <v/>
      </c>
      <c r="Q39" s="50" t="str">
        <f t="shared" si="4"/>
        <v/>
      </c>
      <c r="R39" s="50" t="str">
        <f t="shared" si="5"/>
        <v/>
      </c>
      <c r="S39" s="50" t="str">
        <f t="shared" si="6"/>
        <v/>
      </c>
      <c r="T39" s="50" t="str">
        <f t="shared" si="7"/>
        <v/>
      </c>
      <c r="U39" s="50" t="str">
        <f t="shared" si="8"/>
        <v/>
      </c>
      <c r="V39" s="50" t="str">
        <f t="shared" si="9"/>
        <v/>
      </c>
      <c r="W39" s="50" t="str">
        <f t="shared" si="75"/>
        <v/>
      </c>
      <c r="X39" s="50" t="str">
        <f t="shared" si="0"/>
        <v/>
      </c>
      <c r="Y39" s="50" t="str">
        <f t="shared" si="1"/>
        <v/>
      </c>
      <c r="Z39" s="50" t="str">
        <f t="shared" si="2"/>
        <v/>
      </c>
      <c r="AA39" s="51" t="s">
        <v>1362</v>
      </c>
      <c r="AB39" s="52" t="s">
        <v>1324</v>
      </c>
      <c r="AC39" s="52" t="s">
        <v>1330</v>
      </c>
      <c r="AD39" s="52" t="s">
        <v>1336</v>
      </c>
    </row>
    <row r="40" spans="3:30" ht="18">
      <c r="D40" s="159"/>
      <c r="E40" s="161"/>
      <c r="F40" s="161"/>
      <c r="G40" s="161"/>
      <c r="P40" s="50" t="str">
        <f t="shared" si="3"/>
        <v/>
      </c>
      <c r="Q40" s="50" t="str">
        <f t="shared" si="4"/>
        <v/>
      </c>
      <c r="R40" s="50" t="str">
        <f t="shared" si="5"/>
        <v/>
      </c>
      <c r="S40" s="50" t="str">
        <f t="shared" si="6"/>
        <v/>
      </c>
      <c r="T40" s="50" t="str">
        <f t="shared" si="7"/>
        <v/>
      </c>
      <c r="U40" s="50" t="str">
        <f t="shared" si="8"/>
        <v/>
      </c>
      <c r="V40" s="50" t="str">
        <f t="shared" si="9"/>
        <v/>
      </c>
      <c r="W40" s="50" t="str">
        <f t="shared" si="75"/>
        <v/>
      </c>
      <c r="X40" s="50" t="str">
        <f t="shared" si="0"/>
        <v/>
      </c>
      <c r="Y40" s="50" t="str">
        <f t="shared" si="1"/>
        <v/>
      </c>
      <c r="Z40" s="50" t="str">
        <f t="shared" si="2"/>
        <v/>
      </c>
      <c r="AA40" s="51" t="s">
        <v>1363</v>
      </c>
      <c r="AB40" s="52" t="s">
        <v>1324</v>
      </c>
      <c r="AC40" s="52" t="s">
        <v>1332</v>
      </c>
      <c r="AD40" s="52" t="s">
        <v>1334</v>
      </c>
    </row>
    <row r="41" spans="3:30" ht="18">
      <c r="D41" s="159"/>
      <c r="E41" s="161"/>
      <c r="F41" s="161"/>
      <c r="G41" s="161"/>
      <c r="P41" s="50" t="str">
        <f t="shared" si="3"/>
        <v/>
      </c>
      <c r="Q41" s="50" t="str">
        <f t="shared" si="4"/>
        <v/>
      </c>
      <c r="R41" s="50" t="str">
        <f t="shared" si="5"/>
        <v/>
      </c>
      <c r="S41" s="50" t="str">
        <f t="shared" si="6"/>
        <v/>
      </c>
      <c r="T41" s="50" t="str">
        <f t="shared" si="7"/>
        <v/>
      </c>
      <c r="U41" s="50" t="str">
        <f t="shared" si="8"/>
        <v/>
      </c>
      <c r="V41" s="50" t="str">
        <f t="shared" si="9"/>
        <v/>
      </c>
      <c r="W41" s="50" t="str">
        <f t="shared" si="75"/>
        <v/>
      </c>
      <c r="X41" s="50" t="str">
        <f t="shared" si="0"/>
        <v/>
      </c>
      <c r="Y41" s="50" t="str">
        <f t="shared" si="1"/>
        <v/>
      </c>
      <c r="Z41" s="50" t="str">
        <f t="shared" si="2"/>
        <v/>
      </c>
      <c r="AA41" s="51" t="s">
        <v>1364</v>
      </c>
      <c r="AB41" s="52" t="s">
        <v>1324</v>
      </c>
      <c r="AC41" s="52" t="s">
        <v>1332</v>
      </c>
      <c r="AD41" s="52" t="s">
        <v>1336</v>
      </c>
    </row>
    <row r="42" spans="3:30" ht="18">
      <c r="D42" s="159"/>
      <c r="E42" s="161"/>
      <c r="F42" s="161"/>
      <c r="G42" s="161"/>
      <c r="P42" s="50" t="str">
        <f t="shared" si="3"/>
        <v/>
      </c>
      <c r="Q42" s="50" t="str">
        <f t="shared" si="4"/>
        <v/>
      </c>
      <c r="R42" s="50" t="str">
        <f t="shared" si="5"/>
        <v/>
      </c>
      <c r="S42" s="50" t="str">
        <f t="shared" si="6"/>
        <v/>
      </c>
      <c r="T42" s="50" t="str">
        <f t="shared" si="7"/>
        <v/>
      </c>
      <c r="U42" s="50" t="str">
        <f t="shared" si="8"/>
        <v/>
      </c>
      <c r="V42" s="50" t="str">
        <f t="shared" si="9"/>
        <v/>
      </c>
      <c r="W42" s="50" t="str">
        <f t="shared" si="75"/>
        <v/>
      </c>
      <c r="X42" s="50" t="str">
        <f t="shared" si="0"/>
        <v/>
      </c>
      <c r="Y42" s="50" t="str">
        <f t="shared" si="1"/>
        <v/>
      </c>
      <c r="Z42" s="50" t="str">
        <f t="shared" si="2"/>
        <v/>
      </c>
      <c r="AA42" s="51" t="s">
        <v>1365</v>
      </c>
      <c r="AB42" s="52" t="s">
        <v>1326</v>
      </c>
      <c r="AC42" s="52" t="s">
        <v>1328</v>
      </c>
      <c r="AD42" s="52" t="s">
        <v>1330</v>
      </c>
    </row>
    <row r="43" spans="3:30" ht="18">
      <c r="D43" s="159"/>
      <c r="E43" s="161"/>
      <c r="F43" s="161"/>
      <c r="G43" s="161"/>
      <c r="P43" s="50" t="str">
        <f t="shared" si="3"/>
        <v/>
      </c>
      <c r="Q43" s="50" t="str">
        <f t="shared" si="4"/>
        <v/>
      </c>
      <c r="R43" s="50" t="str">
        <f t="shared" si="5"/>
        <v/>
      </c>
      <c r="S43" s="50" t="str">
        <f t="shared" si="6"/>
        <v/>
      </c>
      <c r="T43" s="50" t="str">
        <f t="shared" si="7"/>
        <v/>
      </c>
      <c r="U43" s="50" t="str">
        <f t="shared" si="8"/>
        <v/>
      </c>
      <c r="V43" s="50" t="str">
        <f t="shared" si="9"/>
        <v/>
      </c>
      <c r="W43" s="50" t="str">
        <f t="shared" si="75"/>
        <v/>
      </c>
      <c r="X43" s="50" t="str">
        <f t="shared" si="0"/>
        <v/>
      </c>
      <c r="Y43" s="50" t="str">
        <f t="shared" si="1"/>
        <v/>
      </c>
      <c r="Z43" s="50" t="str">
        <f t="shared" si="2"/>
        <v/>
      </c>
      <c r="AA43" s="51" t="s">
        <v>1366</v>
      </c>
      <c r="AB43" s="52" t="s">
        <v>1326</v>
      </c>
      <c r="AC43" s="52" t="s">
        <v>1328</v>
      </c>
      <c r="AD43" s="52" t="s">
        <v>1332</v>
      </c>
    </row>
    <row r="44" spans="3:30" ht="18">
      <c r="D44" s="159"/>
      <c r="E44" s="161"/>
      <c r="F44" s="161"/>
      <c r="G44" s="161"/>
      <c r="P44" s="50" t="str">
        <f t="shared" si="3"/>
        <v/>
      </c>
      <c r="Q44" s="50" t="str">
        <f t="shared" si="4"/>
        <v/>
      </c>
      <c r="R44" s="50" t="str">
        <f t="shared" si="5"/>
        <v/>
      </c>
      <c r="S44" s="50" t="str">
        <f t="shared" si="6"/>
        <v/>
      </c>
      <c r="T44" s="50" t="str">
        <f t="shared" si="7"/>
        <v/>
      </c>
      <c r="U44" s="50" t="str">
        <f t="shared" si="8"/>
        <v/>
      </c>
      <c r="V44" s="50" t="str">
        <f t="shared" si="9"/>
        <v/>
      </c>
      <c r="W44" s="50" t="str">
        <f t="shared" si="75"/>
        <v/>
      </c>
      <c r="X44" s="50" t="str">
        <f t="shared" si="0"/>
        <v/>
      </c>
      <c r="Y44" s="50" t="str">
        <f t="shared" si="1"/>
        <v/>
      </c>
      <c r="Z44" s="50" t="str">
        <f t="shared" si="2"/>
        <v/>
      </c>
      <c r="AA44" s="51" t="s">
        <v>1367</v>
      </c>
      <c r="AB44" s="52" t="s">
        <v>1326</v>
      </c>
      <c r="AC44" s="52" t="s">
        <v>1328</v>
      </c>
      <c r="AD44" s="52" t="s">
        <v>1334</v>
      </c>
    </row>
    <row r="45" spans="3:30" ht="18">
      <c r="D45" s="159"/>
      <c r="E45" s="161"/>
      <c r="F45" s="161"/>
      <c r="G45" s="161"/>
      <c r="P45" s="50" t="str">
        <f t="shared" si="3"/>
        <v/>
      </c>
      <c r="Q45" s="50" t="str">
        <f t="shared" si="4"/>
        <v/>
      </c>
      <c r="R45" s="50" t="str">
        <f t="shared" si="5"/>
        <v/>
      </c>
      <c r="S45" s="50" t="str">
        <f t="shared" si="6"/>
        <v/>
      </c>
      <c r="T45" s="50" t="str">
        <f t="shared" si="7"/>
        <v/>
      </c>
      <c r="U45" s="50" t="str">
        <f t="shared" si="8"/>
        <v/>
      </c>
      <c r="V45" s="50" t="str">
        <f t="shared" si="9"/>
        <v/>
      </c>
      <c r="W45" s="50" t="str">
        <f t="shared" si="75"/>
        <v/>
      </c>
      <c r="X45" s="50" t="str">
        <f t="shared" si="0"/>
        <v/>
      </c>
      <c r="Y45" s="50" t="str">
        <f t="shared" si="1"/>
        <v/>
      </c>
      <c r="Z45" s="50" t="str">
        <f t="shared" si="2"/>
        <v/>
      </c>
      <c r="AA45" s="51" t="s">
        <v>1368</v>
      </c>
      <c r="AB45" s="52" t="s">
        <v>1326</v>
      </c>
      <c r="AC45" s="52" t="s">
        <v>1328</v>
      </c>
      <c r="AD45" s="52" t="s">
        <v>1336</v>
      </c>
    </row>
    <row r="46" spans="3:30" ht="18">
      <c r="D46" s="159"/>
      <c r="E46" s="161"/>
      <c r="F46" s="161"/>
      <c r="G46" s="161"/>
      <c r="P46" s="50" t="str">
        <f t="shared" si="3"/>
        <v/>
      </c>
      <c r="Q46" s="50" t="str">
        <f t="shared" si="4"/>
        <v/>
      </c>
      <c r="R46" s="50" t="str">
        <f t="shared" si="5"/>
        <v/>
      </c>
      <c r="S46" s="50" t="str">
        <f t="shared" si="6"/>
        <v/>
      </c>
      <c r="T46" s="50" t="str">
        <f t="shared" si="7"/>
        <v/>
      </c>
      <c r="U46" s="50" t="str">
        <f t="shared" si="8"/>
        <v/>
      </c>
      <c r="V46" s="50" t="str">
        <f t="shared" si="9"/>
        <v/>
      </c>
      <c r="W46" s="50" t="str">
        <f t="shared" si="75"/>
        <v/>
      </c>
      <c r="X46" s="50" t="str">
        <f t="shared" si="0"/>
        <v/>
      </c>
      <c r="Y46" s="50" t="str">
        <f t="shared" si="1"/>
        <v/>
      </c>
      <c r="Z46" s="50" t="str">
        <f t="shared" si="2"/>
        <v/>
      </c>
      <c r="AA46" s="51" t="s">
        <v>1369</v>
      </c>
      <c r="AB46" s="52" t="s">
        <v>1326</v>
      </c>
      <c r="AC46" s="52" t="s">
        <v>1330</v>
      </c>
      <c r="AD46" s="52" t="s">
        <v>1332</v>
      </c>
    </row>
    <row r="47" spans="3:30" ht="18">
      <c r="D47" s="159"/>
      <c r="E47" s="161"/>
      <c r="F47" s="161"/>
      <c r="G47" s="161"/>
      <c r="P47" s="50" t="str">
        <f t="shared" si="3"/>
        <v/>
      </c>
      <c r="Q47" s="50" t="str">
        <f t="shared" si="4"/>
        <v/>
      </c>
      <c r="R47" s="50" t="str">
        <f t="shared" si="5"/>
        <v/>
      </c>
      <c r="S47" s="50" t="str">
        <f t="shared" si="6"/>
        <v/>
      </c>
      <c r="T47" s="50" t="str">
        <f t="shared" si="7"/>
        <v/>
      </c>
      <c r="U47" s="50" t="str">
        <f t="shared" si="8"/>
        <v/>
      </c>
      <c r="V47" s="50" t="str">
        <f t="shared" si="9"/>
        <v/>
      </c>
      <c r="W47" s="50" t="str">
        <f t="shared" si="75"/>
        <v/>
      </c>
      <c r="X47" s="50" t="str">
        <f t="shared" si="0"/>
        <v/>
      </c>
      <c r="Y47" s="50" t="str">
        <f t="shared" si="1"/>
        <v/>
      </c>
      <c r="Z47" s="50" t="str">
        <f t="shared" si="2"/>
        <v/>
      </c>
      <c r="AA47" s="51" t="s">
        <v>1370</v>
      </c>
      <c r="AB47" s="52" t="s">
        <v>1326</v>
      </c>
      <c r="AC47" s="52" t="s">
        <v>1330</v>
      </c>
      <c r="AD47" s="52" t="s">
        <v>1334</v>
      </c>
    </row>
    <row r="48" spans="3:30" ht="18">
      <c r="D48" s="159"/>
      <c r="E48" s="161"/>
      <c r="F48" s="161"/>
      <c r="G48" s="161"/>
      <c r="P48" s="50" t="str">
        <f t="shared" si="3"/>
        <v/>
      </c>
      <c r="Q48" s="50" t="str">
        <f t="shared" si="4"/>
        <v/>
      </c>
      <c r="R48" s="50" t="str">
        <f t="shared" si="5"/>
        <v/>
      </c>
      <c r="S48" s="50" t="str">
        <f t="shared" si="6"/>
        <v/>
      </c>
      <c r="T48" s="50" t="str">
        <f t="shared" si="7"/>
        <v/>
      </c>
      <c r="U48" s="50" t="str">
        <f t="shared" si="8"/>
        <v/>
      </c>
      <c r="V48" s="50" t="str">
        <f t="shared" si="9"/>
        <v/>
      </c>
      <c r="W48" s="50" t="str">
        <f t="shared" si="75"/>
        <v/>
      </c>
      <c r="X48" s="50" t="str">
        <f t="shared" si="0"/>
        <v/>
      </c>
      <c r="Y48" s="50" t="str">
        <f t="shared" si="1"/>
        <v/>
      </c>
      <c r="Z48" s="50" t="str">
        <f t="shared" si="2"/>
        <v/>
      </c>
      <c r="AA48" s="51" t="s">
        <v>1371</v>
      </c>
      <c r="AB48" s="52" t="s">
        <v>1326</v>
      </c>
      <c r="AC48" s="52" t="s">
        <v>1330</v>
      </c>
      <c r="AD48" s="52" t="s">
        <v>1336</v>
      </c>
    </row>
    <row r="49" spans="4:30" ht="18">
      <c r="D49" s="159"/>
      <c r="E49" s="161"/>
      <c r="F49" s="161"/>
      <c r="G49" s="161"/>
      <c r="P49" s="50" t="str">
        <f t="shared" si="3"/>
        <v/>
      </c>
      <c r="Q49" s="50" t="str">
        <f t="shared" si="4"/>
        <v/>
      </c>
      <c r="R49" s="50" t="str">
        <f t="shared" si="5"/>
        <v/>
      </c>
      <c r="S49" s="50" t="str">
        <f t="shared" si="6"/>
        <v/>
      </c>
      <c r="T49" s="50" t="str">
        <f t="shared" si="7"/>
        <v/>
      </c>
      <c r="U49" s="50" t="str">
        <f t="shared" si="8"/>
        <v/>
      </c>
      <c r="V49" s="50" t="str">
        <f t="shared" si="9"/>
        <v/>
      </c>
      <c r="W49" s="50" t="str">
        <f t="shared" si="75"/>
        <v/>
      </c>
      <c r="X49" s="50" t="str">
        <f t="shared" si="0"/>
        <v/>
      </c>
      <c r="Y49" s="50" t="str">
        <f t="shared" si="1"/>
        <v/>
      </c>
      <c r="Z49" s="50" t="str">
        <f t="shared" si="2"/>
        <v/>
      </c>
      <c r="AA49" s="51" t="s">
        <v>1372</v>
      </c>
      <c r="AB49" s="52" t="s">
        <v>1326</v>
      </c>
      <c r="AC49" s="52" t="s">
        <v>1332</v>
      </c>
      <c r="AD49" s="52" t="s">
        <v>1334</v>
      </c>
    </row>
    <row r="50" spans="4:30" ht="18">
      <c r="D50" s="159"/>
      <c r="E50" s="161"/>
      <c r="F50" s="161"/>
      <c r="G50" s="161"/>
      <c r="P50" s="50" t="str">
        <f t="shared" si="3"/>
        <v/>
      </c>
      <c r="Q50" s="50" t="str">
        <f t="shared" si="4"/>
        <v/>
      </c>
      <c r="R50" s="50" t="str">
        <f t="shared" si="5"/>
        <v/>
      </c>
      <c r="S50" s="50" t="str">
        <f t="shared" si="6"/>
        <v/>
      </c>
      <c r="T50" s="50" t="str">
        <f t="shared" si="7"/>
        <v/>
      </c>
      <c r="U50" s="50" t="str">
        <f t="shared" si="8"/>
        <v/>
      </c>
      <c r="V50" s="50" t="str">
        <f t="shared" si="9"/>
        <v/>
      </c>
      <c r="W50" s="50" t="str">
        <f t="shared" si="75"/>
        <v/>
      </c>
      <c r="X50" s="50" t="str">
        <f t="shared" si="0"/>
        <v/>
      </c>
      <c r="Y50" s="50" t="str">
        <f t="shared" si="1"/>
        <v/>
      </c>
      <c r="Z50" s="50" t="str">
        <f t="shared" si="2"/>
        <v/>
      </c>
      <c r="AA50" s="51" t="s">
        <v>1373</v>
      </c>
      <c r="AB50" s="52" t="s">
        <v>1326</v>
      </c>
      <c r="AC50" s="52" t="s">
        <v>1332</v>
      </c>
      <c r="AD50" s="52" t="s">
        <v>1336</v>
      </c>
    </row>
    <row r="51" spans="4:30" ht="18">
      <c r="D51" s="159"/>
      <c r="E51" s="161"/>
      <c r="F51" s="161"/>
      <c r="G51" s="161"/>
      <c r="P51" s="50" t="str">
        <f t="shared" si="3"/>
        <v/>
      </c>
      <c r="Q51" s="50" t="str">
        <f t="shared" si="4"/>
        <v/>
      </c>
      <c r="R51" s="50" t="str">
        <f t="shared" si="5"/>
        <v/>
      </c>
      <c r="S51" s="50" t="str">
        <f t="shared" si="6"/>
        <v/>
      </c>
      <c r="T51" s="50" t="str">
        <f t="shared" si="7"/>
        <v/>
      </c>
      <c r="U51" s="50" t="str">
        <f t="shared" si="8"/>
        <v/>
      </c>
      <c r="V51" s="50" t="str">
        <f t="shared" si="9"/>
        <v/>
      </c>
      <c r="W51" s="50" t="str">
        <f t="shared" si="75"/>
        <v/>
      </c>
      <c r="X51" s="50" t="str">
        <f t="shared" si="0"/>
        <v/>
      </c>
      <c r="Y51" s="50" t="str">
        <f t="shared" si="1"/>
        <v/>
      </c>
      <c r="Z51" s="50" t="str">
        <f t="shared" si="2"/>
        <v/>
      </c>
      <c r="AA51" s="51" t="s">
        <v>1374</v>
      </c>
      <c r="AB51" s="52" t="s">
        <v>1328</v>
      </c>
      <c r="AC51" s="52" t="s">
        <v>1330</v>
      </c>
      <c r="AD51" s="52" t="s">
        <v>1332</v>
      </c>
    </row>
    <row r="52" spans="4:30" ht="18">
      <c r="D52" s="159"/>
      <c r="E52" s="161"/>
      <c r="F52" s="161"/>
      <c r="G52" s="161"/>
      <c r="P52" s="50" t="str">
        <f t="shared" si="3"/>
        <v/>
      </c>
      <c r="Q52" s="50" t="str">
        <f t="shared" si="4"/>
        <v/>
      </c>
      <c r="R52" s="50" t="str">
        <f t="shared" si="5"/>
        <v/>
      </c>
      <c r="S52" s="50" t="str">
        <f t="shared" si="6"/>
        <v/>
      </c>
      <c r="T52" s="50" t="str">
        <f t="shared" si="7"/>
        <v/>
      </c>
      <c r="U52" s="50" t="str">
        <f t="shared" si="8"/>
        <v/>
      </c>
      <c r="V52" s="50" t="str">
        <f t="shared" si="9"/>
        <v/>
      </c>
      <c r="W52" s="50" t="str">
        <f t="shared" si="75"/>
        <v/>
      </c>
      <c r="X52" s="50" t="str">
        <f t="shared" si="0"/>
        <v/>
      </c>
      <c r="Y52" s="50" t="str">
        <f t="shared" si="1"/>
        <v/>
      </c>
      <c r="Z52" s="50" t="str">
        <f t="shared" si="2"/>
        <v/>
      </c>
      <c r="AA52" s="51" t="s">
        <v>1375</v>
      </c>
      <c r="AB52" s="52" t="s">
        <v>1328</v>
      </c>
      <c r="AC52" s="52" t="s">
        <v>1330</v>
      </c>
      <c r="AD52" s="52" t="s">
        <v>1334</v>
      </c>
    </row>
    <row r="53" spans="4:30" ht="18">
      <c r="D53" s="159"/>
      <c r="E53" s="161"/>
      <c r="F53" s="161"/>
      <c r="G53" s="161"/>
      <c r="P53" s="50" t="str">
        <f t="shared" si="3"/>
        <v/>
      </c>
      <c r="Q53" s="50" t="str">
        <f t="shared" si="4"/>
        <v/>
      </c>
      <c r="R53" s="50" t="str">
        <f t="shared" si="5"/>
        <v/>
      </c>
      <c r="S53" s="50" t="str">
        <f t="shared" si="6"/>
        <v/>
      </c>
      <c r="T53" s="50" t="str">
        <f t="shared" si="7"/>
        <v/>
      </c>
      <c r="U53" s="50" t="str">
        <f t="shared" si="8"/>
        <v/>
      </c>
      <c r="V53" s="50" t="str">
        <f t="shared" si="9"/>
        <v/>
      </c>
      <c r="W53" s="50" t="str">
        <f t="shared" si="75"/>
        <v/>
      </c>
      <c r="X53" s="50" t="str">
        <f t="shared" si="0"/>
        <v/>
      </c>
      <c r="Y53" s="50" t="str">
        <f t="shared" si="1"/>
        <v/>
      </c>
      <c r="Z53" s="50" t="str">
        <f t="shared" si="2"/>
        <v/>
      </c>
      <c r="AA53" s="51" t="s">
        <v>1376</v>
      </c>
      <c r="AB53" s="52" t="s">
        <v>1328</v>
      </c>
      <c r="AC53" s="52" t="s">
        <v>1330</v>
      </c>
      <c r="AD53" s="52" t="s">
        <v>1336</v>
      </c>
    </row>
    <row r="54" spans="4:30" ht="18">
      <c r="D54" s="159"/>
      <c r="E54" s="161"/>
      <c r="F54" s="161"/>
      <c r="G54" s="161"/>
      <c r="P54" s="50" t="str">
        <f t="shared" si="3"/>
        <v/>
      </c>
      <c r="Q54" s="50" t="str">
        <f t="shared" si="4"/>
        <v/>
      </c>
      <c r="R54" s="50" t="str">
        <f t="shared" si="5"/>
        <v/>
      </c>
      <c r="S54" s="50" t="str">
        <f t="shared" si="6"/>
        <v/>
      </c>
      <c r="T54" s="50" t="str">
        <f t="shared" si="7"/>
        <v/>
      </c>
      <c r="U54" s="50" t="str">
        <f t="shared" si="8"/>
        <v/>
      </c>
      <c r="V54" s="50" t="str">
        <f t="shared" si="9"/>
        <v/>
      </c>
      <c r="W54" s="50" t="str">
        <f t="shared" si="75"/>
        <v/>
      </c>
      <c r="X54" s="50" t="str">
        <f t="shared" si="0"/>
        <v/>
      </c>
      <c r="Y54" s="50" t="str">
        <f t="shared" si="1"/>
        <v/>
      </c>
      <c r="Z54" s="50" t="str">
        <f t="shared" si="2"/>
        <v/>
      </c>
      <c r="AA54" s="51" t="s">
        <v>1377</v>
      </c>
      <c r="AB54" s="52" t="s">
        <v>1328</v>
      </c>
      <c r="AC54" s="52" t="s">
        <v>1332</v>
      </c>
      <c r="AD54" s="52" t="s">
        <v>1334</v>
      </c>
    </row>
    <row r="55" spans="4:30" ht="18">
      <c r="D55" s="159"/>
      <c r="E55" s="161"/>
      <c r="F55" s="161"/>
      <c r="G55" s="161"/>
      <c r="P55" s="50" t="str">
        <f t="shared" si="3"/>
        <v/>
      </c>
      <c r="Q55" s="50" t="str">
        <f t="shared" si="4"/>
        <v/>
      </c>
      <c r="R55" s="50" t="str">
        <f t="shared" si="5"/>
        <v/>
      </c>
      <c r="S55" s="50" t="str">
        <f t="shared" si="6"/>
        <v/>
      </c>
      <c r="T55" s="50" t="str">
        <f t="shared" si="7"/>
        <v/>
      </c>
      <c r="U55" s="50" t="str">
        <f t="shared" si="8"/>
        <v/>
      </c>
      <c r="V55" s="50" t="str">
        <f t="shared" si="9"/>
        <v/>
      </c>
      <c r="W55" s="50" t="str">
        <f t="shared" si="75"/>
        <v/>
      </c>
      <c r="X55" s="50" t="str">
        <f t="shared" si="0"/>
        <v/>
      </c>
      <c r="Y55" s="50" t="str">
        <f t="shared" si="1"/>
        <v/>
      </c>
      <c r="Z55" s="50" t="str">
        <f t="shared" si="2"/>
        <v/>
      </c>
      <c r="AA55" s="51" t="s">
        <v>1378</v>
      </c>
      <c r="AB55" s="52" t="s">
        <v>1328</v>
      </c>
      <c r="AC55" s="52" t="s">
        <v>1332</v>
      </c>
      <c r="AD55" s="52" t="s">
        <v>1336</v>
      </c>
    </row>
    <row r="56" spans="4:30" ht="18">
      <c r="D56" s="159"/>
      <c r="E56" s="161"/>
      <c r="F56" s="161"/>
      <c r="G56" s="161"/>
      <c r="P56" s="50" t="str">
        <f t="shared" si="3"/>
        <v/>
      </c>
      <c r="Q56" s="50" t="str">
        <f t="shared" si="4"/>
        <v/>
      </c>
      <c r="R56" s="50" t="str">
        <f t="shared" si="5"/>
        <v/>
      </c>
      <c r="S56" s="50" t="str">
        <f t="shared" si="6"/>
        <v/>
      </c>
      <c r="T56" s="50" t="str">
        <f t="shared" si="7"/>
        <v/>
      </c>
      <c r="U56" s="50" t="str">
        <f t="shared" si="8"/>
        <v/>
      </c>
      <c r="V56" s="50" t="str">
        <f t="shared" si="9"/>
        <v/>
      </c>
      <c r="W56" s="50" t="str">
        <f t="shared" si="75"/>
        <v/>
      </c>
      <c r="X56" s="50" t="str">
        <f t="shared" si="0"/>
        <v/>
      </c>
      <c r="Y56" s="50" t="str">
        <f t="shared" si="1"/>
        <v/>
      </c>
      <c r="Z56" s="50" t="str">
        <f t="shared" si="2"/>
        <v/>
      </c>
      <c r="AA56" s="51" t="s">
        <v>1379</v>
      </c>
      <c r="AB56" s="52" t="s">
        <v>1330</v>
      </c>
      <c r="AC56" s="52" t="s">
        <v>1332</v>
      </c>
      <c r="AD56" s="52" t="s">
        <v>1334</v>
      </c>
    </row>
    <row r="57" spans="4:30" ht="18">
      <c r="D57" s="159"/>
      <c r="E57" s="161"/>
      <c r="F57" s="161"/>
      <c r="G57" s="161"/>
      <c r="P57" s="50" t="str">
        <f t="shared" si="3"/>
        <v/>
      </c>
      <c r="Q57" s="50" t="str">
        <f t="shared" si="4"/>
        <v/>
      </c>
      <c r="R57" s="50" t="str">
        <f t="shared" si="5"/>
        <v/>
      </c>
      <c r="S57" s="50" t="str">
        <f t="shared" si="6"/>
        <v/>
      </c>
      <c r="T57" s="50" t="str">
        <f t="shared" si="7"/>
        <v/>
      </c>
      <c r="U57" s="50" t="str">
        <f t="shared" si="8"/>
        <v/>
      </c>
      <c r="V57" s="50" t="str">
        <f t="shared" si="9"/>
        <v/>
      </c>
      <c r="W57" s="50" t="str">
        <f t="shared" si="75"/>
        <v/>
      </c>
      <c r="X57" s="50" t="str">
        <f t="shared" si="0"/>
        <v/>
      </c>
      <c r="Y57" s="50" t="str">
        <f t="shared" si="1"/>
        <v/>
      </c>
      <c r="Z57" s="50" t="str">
        <f t="shared" si="2"/>
        <v/>
      </c>
      <c r="AA57" s="51" t="s">
        <v>1380</v>
      </c>
      <c r="AB57" s="52" t="s">
        <v>1330</v>
      </c>
      <c r="AC57" s="52" t="s">
        <v>1332</v>
      </c>
      <c r="AD57" s="52" t="s">
        <v>1336</v>
      </c>
    </row>
    <row r="58" spans="4:30" ht="18">
      <c r="D58" s="159"/>
      <c r="E58" s="161"/>
      <c r="F58" s="161"/>
      <c r="G58" s="161"/>
      <c r="P58" s="50" t="str">
        <f t="shared" si="3"/>
        <v/>
      </c>
      <c r="Q58" s="50" t="str">
        <f t="shared" si="4"/>
        <v/>
      </c>
      <c r="R58" s="50" t="str">
        <f t="shared" si="5"/>
        <v/>
      </c>
      <c r="S58" s="50" t="str">
        <f t="shared" si="6"/>
        <v/>
      </c>
      <c r="T58" s="50" t="str">
        <f t="shared" si="7"/>
        <v/>
      </c>
      <c r="U58" s="50" t="str">
        <f t="shared" si="8"/>
        <v/>
      </c>
      <c r="V58" s="50" t="str">
        <f t="shared" si="9"/>
        <v/>
      </c>
      <c r="W58" s="50" t="str">
        <f t="shared" si="75"/>
        <v/>
      </c>
      <c r="X58" s="50" t="str">
        <f t="shared" si="0"/>
        <v/>
      </c>
      <c r="Y58" s="50" t="str">
        <f t="shared" si="1"/>
        <v/>
      </c>
      <c r="Z58" s="50" t="str">
        <f t="shared" si="2"/>
        <v/>
      </c>
      <c r="AA58" s="51" t="s">
        <v>1381</v>
      </c>
      <c r="AB58" s="52" t="s">
        <v>1332</v>
      </c>
      <c r="AC58" s="52" t="s">
        <v>1334</v>
      </c>
      <c r="AD58" s="52" t="s">
        <v>1336</v>
      </c>
    </row>
    <row r="59" spans="4:30">
      <c r="D59" s="159"/>
      <c r="E59" s="161"/>
      <c r="F59" s="161"/>
      <c r="G59" s="161"/>
      <c r="P59" s="50" t="str">
        <f t="shared" si="3"/>
        <v/>
      </c>
      <c r="Q59" s="50" t="str">
        <f t="shared" si="4"/>
        <v/>
      </c>
      <c r="R59" s="50" t="str">
        <f t="shared" si="5"/>
        <v/>
      </c>
      <c r="S59" s="50" t="str">
        <f t="shared" si="6"/>
        <v/>
      </c>
      <c r="T59" s="50" t="str">
        <f t="shared" si="7"/>
        <v/>
      </c>
      <c r="U59" s="50" t="str">
        <f t="shared" si="8"/>
        <v/>
      </c>
      <c r="V59" s="50" t="str">
        <f t="shared" si="9"/>
        <v/>
      </c>
      <c r="W59" s="50" t="str">
        <f t="shared" si="75"/>
        <v/>
      </c>
      <c r="X59" s="50" t="str">
        <f t="shared" si="0"/>
        <v/>
      </c>
      <c r="Y59" s="50" t="str">
        <f t="shared" si="1"/>
        <v/>
      </c>
      <c r="Z59" s="50" t="str">
        <f t="shared" si="2"/>
        <v/>
      </c>
    </row>
    <row r="60" spans="4:30">
      <c r="D60" s="159"/>
      <c r="E60" s="161"/>
      <c r="F60" s="161"/>
      <c r="G60" s="161"/>
      <c r="P60" s="50" t="str">
        <f t="shared" si="3"/>
        <v/>
      </c>
      <c r="Q60" s="50" t="str">
        <f t="shared" si="4"/>
        <v/>
      </c>
      <c r="R60" s="50" t="str">
        <f t="shared" si="5"/>
        <v/>
      </c>
      <c r="S60" s="50" t="str">
        <f t="shared" si="6"/>
        <v/>
      </c>
      <c r="T60" s="50" t="str">
        <f t="shared" si="7"/>
        <v/>
      </c>
      <c r="U60" s="50" t="str">
        <f t="shared" si="8"/>
        <v/>
      </c>
      <c r="V60" s="50" t="str">
        <f t="shared" si="9"/>
        <v/>
      </c>
      <c r="W60" s="50" t="str">
        <f t="shared" si="75"/>
        <v/>
      </c>
      <c r="X60" s="50" t="str">
        <f t="shared" si="0"/>
        <v/>
      </c>
      <c r="Y60" s="50" t="str">
        <f t="shared" si="1"/>
        <v/>
      </c>
      <c r="Z60" s="50" t="str">
        <f t="shared" si="2"/>
        <v/>
      </c>
    </row>
    <row r="61" spans="4:30">
      <c r="D61" s="159"/>
      <c r="E61" s="161"/>
      <c r="F61" s="161"/>
      <c r="G61" s="161"/>
      <c r="P61" s="50" t="str">
        <f t="shared" si="3"/>
        <v/>
      </c>
      <c r="Q61" s="50" t="str">
        <f t="shared" si="4"/>
        <v/>
      </c>
      <c r="R61" s="50" t="str">
        <f t="shared" si="5"/>
        <v/>
      </c>
      <c r="S61" s="50" t="str">
        <f t="shared" si="6"/>
        <v/>
      </c>
      <c r="T61" s="50" t="str">
        <f t="shared" si="7"/>
        <v/>
      </c>
      <c r="U61" s="50" t="str">
        <f t="shared" si="8"/>
        <v/>
      </c>
      <c r="V61" s="50" t="str">
        <f t="shared" si="9"/>
        <v/>
      </c>
      <c r="W61" s="50" t="str">
        <f t="shared" si="75"/>
        <v/>
      </c>
      <c r="X61" s="50" t="str">
        <f t="shared" si="0"/>
        <v/>
      </c>
      <c r="Y61" s="50" t="str">
        <f t="shared" si="1"/>
        <v/>
      </c>
      <c r="Z61" s="50" t="str">
        <f t="shared" si="2"/>
        <v/>
      </c>
    </row>
    <row r="62" spans="4:30">
      <c r="D62" s="159"/>
      <c r="E62" s="161"/>
      <c r="F62" s="161"/>
      <c r="G62" s="161"/>
      <c r="P62" s="50" t="str">
        <f t="shared" si="3"/>
        <v/>
      </c>
      <c r="Q62" s="50" t="str">
        <f t="shared" si="4"/>
        <v/>
      </c>
      <c r="R62" s="50" t="str">
        <f t="shared" si="5"/>
        <v/>
      </c>
      <c r="S62" s="50" t="str">
        <f t="shared" si="6"/>
        <v/>
      </c>
      <c r="T62" s="50" t="str">
        <f t="shared" si="7"/>
        <v/>
      </c>
      <c r="U62" s="50" t="str">
        <f t="shared" si="8"/>
        <v/>
      </c>
      <c r="V62" s="50" t="str">
        <f t="shared" si="9"/>
        <v/>
      </c>
      <c r="W62" s="50" t="str">
        <f t="shared" si="75"/>
        <v/>
      </c>
      <c r="X62" s="50" t="str">
        <f t="shared" si="0"/>
        <v/>
      </c>
      <c r="Y62" s="50" t="str">
        <f t="shared" si="1"/>
        <v/>
      </c>
      <c r="Z62" s="50" t="str">
        <f t="shared" si="2"/>
        <v/>
      </c>
    </row>
    <row r="63" spans="4:30">
      <c r="D63" s="159"/>
      <c r="E63" s="161"/>
      <c r="F63" s="161"/>
      <c r="G63" s="161"/>
      <c r="P63" s="50" t="str">
        <f t="shared" si="3"/>
        <v/>
      </c>
      <c r="Q63" s="50" t="str">
        <f t="shared" si="4"/>
        <v/>
      </c>
      <c r="R63" s="50" t="str">
        <f t="shared" si="5"/>
        <v/>
      </c>
      <c r="S63" s="50" t="str">
        <f t="shared" si="6"/>
        <v/>
      </c>
      <c r="T63" s="50" t="str">
        <f t="shared" si="7"/>
        <v/>
      </c>
      <c r="U63" s="50" t="str">
        <f t="shared" si="8"/>
        <v/>
      </c>
      <c r="V63" s="50" t="str">
        <f t="shared" si="9"/>
        <v/>
      </c>
      <c r="W63" s="50" t="str">
        <f t="shared" si="75"/>
        <v/>
      </c>
      <c r="X63" s="50" t="str">
        <f t="shared" si="0"/>
        <v/>
      </c>
      <c r="Y63" s="50" t="str">
        <f t="shared" si="1"/>
        <v/>
      </c>
      <c r="Z63" s="50" t="str">
        <f t="shared" si="2"/>
        <v/>
      </c>
    </row>
    <row r="64" spans="4:30">
      <c r="D64" s="159"/>
      <c r="E64" s="161"/>
      <c r="F64" s="161"/>
      <c r="G64" s="161"/>
      <c r="P64" s="50" t="str">
        <f t="shared" si="3"/>
        <v/>
      </c>
      <c r="Q64" s="50" t="str">
        <f t="shared" si="4"/>
        <v/>
      </c>
      <c r="R64" s="50" t="str">
        <f t="shared" si="5"/>
        <v/>
      </c>
      <c r="S64" s="50" t="str">
        <f t="shared" si="6"/>
        <v/>
      </c>
      <c r="T64" s="50" t="str">
        <f t="shared" si="7"/>
        <v/>
      </c>
      <c r="U64" s="50" t="str">
        <f t="shared" si="8"/>
        <v/>
      </c>
      <c r="V64" s="50" t="str">
        <f t="shared" si="9"/>
        <v/>
      </c>
      <c r="W64" s="50" t="str">
        <f t="shared" si="75"/>
        <v/>
      </c>
      <c r="X64" s="50" t="str">
        <f t="shared" si="0"/>
        <v/>
      </c>
      <c r="Y64" s="50" t="str">
        <f t="shared" si="1"/>
        <v/>
      </c>
      <c r="Z64" s="50" t="str">
        <f t="shared" si="2"/>
        <v/>
      </c>
    </row>
    <row r="65" spans="4:26">
      <c r="D65" s="159"/>
      <c r="E65" s="161"/>
      <c r="F65" s="161"/>
      <c r="G65" s="161"/>
      <c r="P65" s="50" t="str">
        <f t="shared" si="3"/>
        <v/>
      </c>
      <c r="Q65" s="50" t="str">
        <f t="shared" si="4"/>
        <v/>
      </c>
      <c r="R65" s="50" t="str">
        <f t="shared" si="5"/>
        <v/>
      </c>
      <c r="S65" s="50" t="str">
        <f t="shared" si="6"/>
        <v/>
      </c>
      <c r="T65" s="50" t="str">
        <f t="shared" si="7"/>
        <v/>
      </c>
      <c r="U65" s="50" t="str">
        <f t="shared" si="8"/>
        <v/>
      </c>
      <c r="V65" s="50" t="str">
        <f t="shared" si="9"/>
        <v/>
      </c>
      <c r="W65" s="50" t="str">
        <f t="shared" si="75"/>
        <v/>
      </c>
      <c r="X65" s="50" t="str">
        <f t="shared" si="0"/>
        <v/>
      </c>
      <c r="Y65" s="50" t="str">
        <f t="shared" si="1"/>
        <v/>
      </c>
      <c r="Z65" s="50" t="str">
        <f t="shared" si="2"/>
        <v/>
      </c>
    </row>
    <row r="66" spans="4:26">
      <c r="D66" s="159"/>
      <c r="E66" s="161"/>
      <c r="F66" s="161"/>
      <c r="G66" s="161"/>
      <c r="P66" s="50" t="str">
        <f t="shared" si="3"/>
        <v/>
      </c>
      <c r="Q66" s="50" t="str">
        <f t="shared" si="4"/>
        <v/>
      </c>
      <c r="R66" s="50" t="str">
        <f t="shared" si="5"/>
        <v/>
      </c>
      <c r="S66" s="50" t="str">
        <f t="shared" si="6"/>
        <v/>
      </c>
      <c r="T66" s="50" t="str">
        <f t="shared" si="7"/>
        <v/>
      </c>
      <c r="U66" s="50" t="str">
        <f t="shared" si="8"/>
        <v/>
      </c>
      <c r="V66" s="50" t="str">
        <f t="shared" si="9"/>
        <v/>
      </c>
      <c r="W66" s="50" t="str">
        <f t="shared" si="75"/>
        <v/>
      </c>
      <c r="X66" s="50" t="str">
        <f t="shared" si="0"/>
        <v/>
      </c>
      <c r="Y66" s="50" t="str">
        <f t="shared" si="1"/>
        <v/>
      </c>
      <c r="Z66" s="50" t="str">
        <f t="shared" si="2"/>
        <v/>
      </c>
    </row>
    <row r="67" spans="4:26">
      <c r="D67" s="159"/>
      <c r="E67" s="161"/>
      <c r="F67" s="161"/>
      <c r="G67" s="161"/>
      <c r="P67" s="50" t="str">
        <f t="shared" si="3"/>
        <v/>
      </c>
      <c r="Q67" s="50" t="str">
        <f t="shared" si="4"/>
        <v/>
      </c>
      <c r="R67" s="50" t="str">
        <f t="shared" si="5"/>
        <v/>
      </c>
      <c r="S67" s="50" t="str">
        <f t="shared" si="6"/>
        <v/>
      </c>
      <c r="T67" s="50" t="str">
        <f t="shared" si="7"/>
        <v/>
      </c>
      <c r="U67" s="50" t="str">
        <f t="shared" si="8"/>
        <v/>
      </c>
      <c r="V67" s="50" t="str">
        <f t="shared" si="9"/>
        <v/>
      </c>
      <c r="W67" s="50" t="str">
        <f t="shared" ref="W67" si="76">P67&amp;Q67&amp;R67&amp;S67&amp;T67&amp;U67&amp;V67</f>
        <v/>
      </c>
      <c r="X67" s="50" t="str">
        <f t="shared" si="0"/>
        <v/>
      </c>
      <c r="Y67" s="50" t="str">
        <f t="shared" si="1"/>
        <v/>
      </c>
      <c r="Z67" s="50" t="str">
        <f t="shared" si="2"/>
        <v/>
      </c>
    </row>
    <row r="68" spans="4:26">
      <c r="D68" s="159"/>
      <c r="E68" s="161"/>
      <c r="F68" s="161"/>
      <c r="G68" s="161"/>
      <c r="P68" s="50" t="str">
        <f t="shared" ref="P68:P131" si="77">IF(H68&lt;&gt;"","a","")</f>
        <v/>
      </c>
      <c r="Q68" s="50" t="str">
        <f t="shared" ref="Q68:Q131" si="78">IF(I68&lt;&gt;"","b","")</f>
        <v/>
      </c>
      <c r="R68" s="50" t="str">
        <f t="shared" ref="R68:R131" si="79">IF(J68&lt;&gt;"","c","")</f>
        <v/>
      </c>
      <c r="S68" s="50" t="str">
        <f t="shared" ref="S68:S131" si="80">IF(K68&lt;&gt;"","d","")</f>
        <v/>
      </c>
      <c r="T68" s="50" t="str">
        <f t="shared" ref="T68:T131" si="81">IF(L68&lt;&gt;"","e","")</f>
        <v/>
      </c>
      <c r="U68" s="50" t="str">
        <f t="shared" ref="U68:U131" si="82">IF(M68&lt;&gt;"","f","")</f>
        <v/>
      </c>
      <c r="V68" s="50" t="str">
        <f t="shared" ref="V68:V131" si="83">IF(N68&lt;&gt;"","g","")</f>
        <v/>
      </c>
      <c r="W68" s="50" t="str">
        <f t="shared" ref="W68:W131" si="84">P68&amp;Q68&amp;R68&amp;S68&amp;T68&amp;U68&amp;V68</f>
        <v/>
      </c>
      <c r="X68" s="50" t="str">
        <f t="shared" ref="X68:X131" si="85">IF(W68="","",VLOOKUP($W68,$AA$2:$AD$58,2,0))</f>
        <v/>
      </c>
      <c r="Y68" s="50" t="str">
        <f t="shared" ref="Y68:Y131" si="86">IF(X68="","",VLOOKUP($W68,$AA$2:$AD$58,3,0))</f>
        <v/>
      </c>
      <c r="Z68" s="50" t="str">
        <f t="shared" ref="Z68:Z131" si="87">IF(Y68="","",VLOOKUP($W68,$AA$2:$AD$58,4,0))</f>
        <v/>
      </c>
    </row>
    <row r="69" spans="4:26">
      <c r="D69" s="159"/>
      <c r="E69" s="161"/>
      <c r="F69" s="161"/>
      <c r="G69" s="161"/>
      <c r="P69" s="50" t="str">
        <f t="shared" si="77"/>
        <v/>
      </c>
      <c r="Q69" s="50" t="str">
        <f t="shared" si="78"/>
        <v/>
      </c>
      <c r="R69" s="50" t="str">
        <f t="shared" si="79"/>
        <v/>
      </c>
      <c r="S69" s="50" t="str">
        <f t="shared" si="80"/>
        <v/>
      </c>
      <c r="T69" s="50" t="str">
        <f t="shared" si="81"/>
        <v/>
      </c>
      <c r="U69" s="50" t="str">
        <f t="shared" si="82"/>
        <v/>
      </c>
      <c r="V69" s="50" t="str">
        <f t="shared" si="83"/>
        <v/>
      </c>
      <c r="W69" s="50" t="str">
        <f t="shared" si="84"/>
        <v/>
      </c>
      <c r="X69" s="50" t="str">
        <f t="shared" si="85"/>
        <v/>
      </c>
      <c r="Y69" s="50" t="str">
        <f t="shared" si="86"/>
        <v/>
      </c>
      <c r="Z69" s="50" t="str">
        <f t="shared" si="87"/>
        <v/>
      </c>
    </row>
    <row r="70" spans="4:26">
      <c r="D70" s="159"/>
      <c r="E70" s="161"/>
      <c r="F70" s="161"/>
      <c r="G70" s="161"/>
      <c r="P70" s="50" t="str">
        <f t="shared" si="77"/>
        <v/>
      </c>
      <c r="Q70" s="50" t="str">
        <f t="shared" si="78"/>
        <v/>
      </c>
      <c r="R70" s="50" t="str">
        <f t="shared" si="79"/>
        <v/>
      </c>
      <c r="S70" s="50" t="str">
        <f t="shared" si="80"/>
        <v/>
      </c>
      <c r="T70" s="50" t="str">
        <f t="shared" si="81"/>
        <v/>
      </c>
      <c r="U70" s="50" t="str">
        <f t="shared" si="82"/>
        <v/>
      </c>
      <c r="V70" s="50" t="str">
        <f t="shared" si="83"/>
        <v/>
      </c>
      <c r="W70" s="50" t="str">
        <f t="shared" si="84"/>
        <v/>
      </c>
      <c r="X70" s="50" t="str">
        <f t="shared" si="85"/>
        <v/>
      </c>
      <c r="Y70" s="50" t="str">
        <f t="shared" si="86"/>
        <v/>
      </c>
      <c r="Z70" s="50" t="str">
        <f t="shared" si="87"/>
        <v/>
      </c>
    </row>
    <row r="71" spans="4:26">
      <c r="D71" s="159"/>
      <c r="E71" s="161"/>
      <c r="F71" s="161"/>
      <c r="G71" s="161"/>
      <c r="P71" s="50" t="str">
        <f t="shared" si="77"/>
        <v/>
      </c>
      <c r="Q71" s="50" t="str">
        <f t="shared" si="78"/>
        <v/>
      </c>
      <c r="R71" s="50" t="str">
        <f t="shared" si="79"/>
        <v/>
      </c>
      <c r="S71" s="50" t="str">
        <f t="shared" si="80"/>
        <v/>
      </c>
      <c r="T71" s="50" t="str">
        <f t="shared" si="81"/>
        <v/>
      </c>
      <c r="U71" s="50" t="str">
        <f t="shared" si="82"/>
        <v/>
      </c>
      <c r="V71" s="50" t="str">
        <f t="shared" si="83"/>
        <v/>
      </c>
      <c r="W71" s="50" t="str">
        <f t="shared" si="84"/>
        <v/>
      </c>
      <c r="X71" s="50" t="str">
        <f t="shared" si="85"/>
        <v/>
      </c>
      <c r="Y71" s="50" t="str">
        <f t="shared" si="86"/>
        <v/>
      </c>
      <c r="Z71" s="50" t="str">
        <f t="shared" si="87"/>
        <v/>
      </c>
    </row>
    <row r="72" spans="4:26">
      <c r="D72" s="159"/>
      <c r="E72" s="161"/>
      <c r="F72" s="161"/>
      <c r="G72" s="161"/>
      <c r="P72" s="50" t="str">
        <f t="shared" si="77"/>
        <v/>
      </c>
      <c r="Q72" s="50" t="str">
        <f t="shared" si="78"/>
        <v/>
      </c>
      <c r="R72" s="50" t="str">
        <f t="shared" si="79"/>
        <v/>
      </c>
      <c r="S72" s="50" t="str">
        <f t="shared" si="80"/>
        <v/>
      </c>
      <c r="T72" s="50" t="str">
        <f t="shared" si="81"/>
        <v/>
      </c>
      <c r="U72" s="50" t="str">
        <f t="shared" si="82"/>
        <v/>
      </c>
      <c r="V72" s="50" t="str">
        <f t="shared" si="83"/>
        <v/>
      </c>
      <c r="W72" s="50" t="str">
        <f t="shared" si="84"/>
        <v/>
      </c>
      <c r="X72" s="50" t="str">
        <f t="shared" si="85"/>
        <v/>
      </c>
      <c r="Y72" s="50" t="str">
        <f t="shared" si="86"/>
        <v/>
      </c>
      <c r="Z72" s="50" t="str">
        <f t="shared" si="87"/>
        <v/>
      </c>
    </row>
    <row r="73" spans="4:26">
      <c r="D73" s="159"/>
      <c r="E73" s="161"/>
      <c r="F73" s="161"/>
      <c r="G73" s="161"/>
      <c r="P73" s="50" t="str">
        <f t="shared" si="77"/>
        <v/>
      </c>
      <c r="Q73" s="50" t="str">
        <f t="shared" si="78"/>
        <v/>
      </c>
      <c r="R73" s="50" t="str">
        <f t="shared" si="79"/>
        <v/>
      </c>
      <c r="S73" s="50" t="str">
        <f t="shared" si="80"/>
        <v/>
      </c>
      <c r="T73" s="50" t="str">
        <f t="shared" si="81"/>
        <v/>
      </c>
      <c r="U73" s="50" t="str">
        <f t="shared" si="82"/>
        <v/>
      </c>
      <c r="V73" s="50" t="str">
        <f t="shared" si="83"/>
        <v/>
      </c>
      <c r="W73" s="50" t="str">
        <f t="shared" si="84"/>
        <v/>
      </c>
      <c r="X73" s="50" t="str">
        <f t="shared" si="85"/>
        <v/>
      </c>
      <c r="Y73" s="50" t="str">
        <f t="shared" si="86"/>
        <v/>
      </c>
      <c r="Z73" s="50" t="str">
        <f t="shared" si="87"/>
        <v/>
      </c>
    </row>
    <row r="74" spans="4:26">
      <c r="D74" s="159"/>
      <c r="E74" s="161"/>
      <c r="F74" s="161"/>
      <c r="G74" s="161"/>
      <c r="P74" s="50" t="str">
        <f t="shared" si="77"/>
        <v/>
      </c>
      <c r="Q74" s="50" t="str">
        <f t="shared" si="78"/>
        <v/>
      </c>
      <c r="R74" s="50" t="str">
        <f t="shared" si="79"/>
        <v/>
      </c>
      <c r="S74" s="50" t="str">
        <f t="shared" si="80"/>
        <v/>
      </c>
      <c r="T74" s="50" t="str">
        <f t="shared" si="81"/>
        <v/>
      </c>
      <c r="U74" s="50" t="str">
        <f t="shared" si="82"/>
        <v/>
      </c>
      <c r="V74" s="50" t="str">
        <f t="shared" si="83"/>
        <v/>
      </c>
      <c r="W74" s="50" t="str">
        <f t="shared" si="84"/>
        <v/>
      </c>
      <c r="X74" s="50" t="str">
        <f t="shared" si="85"/>
        <v/>
      </c>
      <c r="Y74" s="50" t="str">
        <f t="shared" si="86"/>
        <v/>
      </c>
      <c r="Z74" s="50" t="str">
        <f t="shared" si="87"/>
        <v/>
      </c>
    </row>
    <row r="75" spans="4:26">
      <c r="D75" s="159"/>
      <c r="E75" s="161"/>
      <c r="F75" s="161"/>
      <c r="G75" s="161"/>
      <c r="P75" s="50" t="str">
        <f t="shared" si="77"/>
        <v/>
      </c>
      <c r="Q75" s="50" t="str">
        <f t="shared" si="78"/>
        <v/>
      </c>
      <c r="R75" s="50" t="str">
        <f t="shared" si="79"/>
        <v/>
      </c>
      <c r="S75" s="50" t="str">
        <f t="shared" si="80"/>
        <v/>
      </c>
      <c r="T75" s="50" t="str">
        <f t="shared" si="81"/>
        <v/>
      </c>
      <c r="U75" s="50" t="str">
        <f t="shared" si="82"/>
        <v/>
      </c>
      <c r="V75" s="50" t="str">
        <f t="shared" si="83"/>
        <v/>
      </c>
      <c r="W75" s="50" t="str">
        <f t="shared" si="84"/>
        <v/>
      </c>
      <c r="X75" s="50" t="str">
        <f t="shared" si="85"/>
        <v/>
      </c>
      <c r="Y75" s="50" t="str">
        <f t="shared" si="86"/>
        <v/>
      </c>
      <c r="Z75" s="50" t="str">
        <f t="shared" si="87"/>
        <v/>
      </c>
    </row>
    <row r="76" spans="4:26">
      <c r="D76" s="159"/>
      <c r="E76" s="161"/>
      <c r="F76" s="161"/>
      <c r="G76" s="161"/>
      <c r="P76" s="50" t="str">
        <f t="shared" si="77"/>
        <v/>
      </c>
      <c r="Q76" s="50" t="str">
        <f t="shared" si="78"/>
        <v/>
      </c>
      <c r="R76" s="50" t="str">
        <f t="shared" si="79"/>
        <v/>
      </c>
      <c r="S76" s="50" t="str">
        <f t="shared" si="80"/>
        <v/>
      </c>
      <c r="T76" s="50" t="str">
        <f t="shared" si="81"/>
        <v/>
      </c>
      <c r="U76" s="50" t="str">
        <f t="shared" si="82"/>
        <v/>
      </c>
      <c r="V76" s="50" t="str">
        <f t="shared" si="83"/>
        <v/>
      </c>
      <c r="W76" s="50" t="str">
        <f t="shared" si="84"/>
        <v/>
      </c>
      <c r="X76" s="50" t="str">
        <f t="shared" si="85"/>
        <v/>
      </c>
      <c r="Y76" s="50" t="str">
        <f t="shared" si="86"/>
        <v/>
      </c>
      <c r="Z76" s="50" t="str">
        <f t="shared" si="87"/>
        <v/>
      </c>
    </row>
    <row r="77" spans="4:26">
      <c r="D77" s="163"/>
      <c r="E77" s="161"/>
      <c r="F77" s="161"/>
      <c r="G77" s="161"/>
      <c r="P77" s="50" t="str">
        <f t="shared" si="77"/>
        <v/>
      </c>
      <c r="Q77" s="50" t="str">
        <f t="shared" si="78"/>
        <v/>
      </c>
      <c r="R77" s="50" t="str">
        <f t="shared" si="79"/>
        <v/>
      </c>
      <c r="S77" s="50" t="str">
        <f t="shared" si="80"/>
        <v/>
      </c>
      <c r="T77" s="50" t="str">
        <f t="shared" si="81"/>
        <v/>
      </c>
      <c r="U77" s="50" t="str">
        <f t="shared" si="82"/>
        <v/>
      </c>
      <c r="V77" s="50" t="str">
        <f t="shared" si="83"/>
        <v/>
      </c>
      <c r="W77" s="50" t="str">
        <f t="shared" si="84"/>
        <v/>
      </c>
      <c r="X77" s="50" t="str">
        <f t="shared" si="85"/>
        <v/>
      </c>
      <c r="Y77" s="50" t="str">
        <f t="shared" si="86"/>
        <v/>
      </c>
      <c r="Z77" s="50" t="str">
        <f t="shared" si="87"/>
        <v/>
      </c>
    </row>
    <row r="78" spans="4:26">
      <c r="D78" s="163"/>
      <c r="E78" s="161"/>
      <c r="F78" s="161"/>
      <c r="G78" s="161"/>
      <c r="P78" s="50" t="str">
        <f t="shared" si="77"/>
        <v/>
      </c>
      <c r="Q78" s="50" t="str">
        <f t="shared" si="78"/>
        <v/>
      </c>
      <c r="R78" s="50" t="str">
        <f t="shared" si="79"/>
        <v/>
      </c>
      <c r="S78" s="50" t="str">
        <f t="shared" si="80"/>
        <v/>
      </c>
      <c r="T78" s="50" t="str">
        <f t="shared" si="81"/>
        <v/>
      </c>
      <c r="U78" s="50" t="str">
        <f t="shared" si="82"/>
        <v/>
      </c>
      <c r="V78" s="50" t="str">
        <f t="shared" si="83"/>
        <v/>
      </c>
      <c r="W78" s="50" t="str">
        <f t="shared" si="84"/>
        <v/>
      </c>
      <c r="X78" s="50" t="str">
        <f t="shared" si="85"/>
        <v/>
      </c>
      <c r="Y78" s="50" t="str">
        <f t="shared" si="86"/>
        <v/>
      </c>
      <c r="Z78" s="50" t="str">
        <f t="shared" si="87"/>
        <v/>
      </c>
    </row>
    <row r="79" spans="4:26">
      <c r="D79" s="163"/>
      <c r="E79" s="161"/>
      <c r="F79" s="161"/>
      <c r="G79" s="161"/>
      <c r="P79" s="50" t="str">
        <f t="shared" si="77"/>
        <v/>
      </c>
      <c r="Q79" s="50" t="str">
        <f t="shared" si="78"/>
        <v/>
      </c>
      <c r="R79" s="50" t="str">
        <f t="shared" si="79"/>
        <v/>
      </c>
      <c r="S79" s="50" t="str">
        <f t="shared" si="80"/>
        <v/>
      </c>
      <c r="T79" s="50" t="str">
        <f t="shared" si="81"/>
        <v/>
      </c>
      <c r="U79" s="50" t="str">
        <f t="shared" si="82"/>
        <v/>
      </c>
      <c r="V79" s="50" t="str">
        <f t="shared" si="83"/>
        <v/>
      </c>
      <c r="W79" s="50" t="str">
        <f t="shared" si="84"/>
        <v/>
      </c>
      <c r="X79" s="50" t="str">
        <f t="shared" si="85"/>
        <v/>
      </c>
      <c r="Y79" s="50" t="str">
        <f t="shared" si="86"/>
        <v/>
      </c>
      <c r="Z79" s="50" t="str">
        <f t="shared" si="87"/>
        <v/>
      </c>
    </row>
    <row r="80" spans="4:26">
      <c r="D80" s="163"/>
      <c r="E80" s="161"/>
      <c r="F80" s="161"/>
      <c r="G80" s="161"/>
      <c r="P80" s="50" t="str">
        <f t="shared" si="77"/>
        <v/>
      </c>
      <c r="Q80" s="50" t="str">
        <f t="shared" si="78"/>
        <v/>
      </c>
      <c r="R80" s="50" t="str">
        <f t="shared" si="79"/>
        <v/>
      </c>
      <c r="S80" s="50" t="str">
        <f t="shared" si="80"/>
        <v/>
      </c>
      <c r="T80" s="50" t="str">
        <f t="shared" si="81"/>
        <v/>
      </c>
      <c r="U80" s="50" t="str">
        <f t="shared" si="82"/>
        <v/>
      </c>
      <c r="V80" s="50" t="str">
        <f t="shared" si="83"/>
        <v/>
      </c>
      <c r="W80" s="50" t="str">
        <f t="shared" si="84"/>
        <v/>
      </c>
      <c r="X80" s="50" t="str">
        <f t="shared" si="85"/>
        <v/>
      </c>
      <c r="Y80" s="50" t="str">
        <f t="shared" si="86"/>
        <v/>
      </c>
      <c r="Z80" s="50" t="str">
        <f t="shared" si="87"/>
        <v/>
      </c>
    </row>
    <row r="81" spans="4:26">
      <c r="D81" s="163"/>
      <c r="E81" s="161"/>
      <c r="F81" s="161"/>
      <c r="G81" s="161"/>
      <c r="P81" s="50" t="str">
        <f t="shared" si="77"/>
        <v/>
      </c>
      <c r="Q81" s="50" t="str">
        <f t="shared" si="78"/>
        <v/>
      </c>
      <c r="R81" s="50" t="str">
        <f t="shared" si="79"/>
        <v/>
      </c>
      <c r="S81" s="50" t="str">
        <f t="shared" si="80"/>
        <v/>
      </c>
      <c r="T81" s="50" t="str">
        <f t="shared" si="81"/>
        <v/>
      </c>
      <c r="U81" s="50" t="str">
        <f t="shared" si="82"/>
        <v/>
      </c>
      <c r="V81" s="50" t="str">
        <f t="shared" si="83"/>
        <v/>
      </c>
      <c r="W81" s="50" t="str">
        <f t="shared" si="84"/>
        <v/>
      </c>
      <c r="X81" s="50" t="str">
        <f t="shared" si="85"/>
        <v/>
      </c>
      <c r="Y81" s="50" t="str">
        <f t="shared" si="86"/>
        <v/>
      </c>
      <c r="Z81" s="50" t="str">
        <f t="shared" si="87"/>
        <v/>
      </c>
    </row>
    <row r="82" spans="4:26">
      <c r="D82" s="163"/>
      <c r="E82" s="161"/>
      <c r="F82" s="161"/>
      <c r="G82" s="161"/>
      <c r="P82" s="50" t="str">
        <f t="shared" si="77"/>
        <v/>
      </c>
      <c r="Q82" s="50" t="str">
        <f t="shared" si="78"/>
        <v/>
      </c>
      <c r="R82" s="50" t="str">
        <f t="shared" si="79"/>
        <v/>
      </c>
      <c r="S82" s="50" t="str">
        <f t="shared" si="80"/>
        <v/>
      </c>
      <c r="T82" s="50" t="str">
        <f t="shared" si="81"/>
        <v/>
      </c>
      <c r="U82" s="50" t="str">
        <f t="shared" si="82"/>
        <v/>
      </c>
      <c r="V82" s="50" t="str">
        <f t="shared" si="83"/>
        <v/>
      </c>
      <c r="W82" s="50" t="str">
        <f t="shared" si="84"/>
        <v/>
      </c>
      <c r="X82" s="50" t="str">
        <f t="shared" si="85"/>
        <v/>
      </c>
      <c r="Y82" s="50" t="str">
        <f t="shared" si="86"/>
        <v/>
      </c>
      <c r="Z82" s="50" t="str">
        <f t="shared" si="87"/>
        <v/>
      </c>
    </row>
    <row r="83" spans="4:26">
      <c r="D83" s="163"/>
      <c r="E83" s="161"/>
      <c r="F83" s="161"/>
      <c r="G83" s="161"/>
      <c r="P83" s="50" t="str">
        <f t="shared" si="77"/>
        <v/>
      </c>
      <c r="Q83" s="50" t="str">
        <f t="shared" si="78"/>
        <v/>
      </c>
      <c r="R83" s="50" t="str">
        <f t="shared" si="79"/>
        <v/>
      </c>
      <c r="S83" s="50" t="str">
        <f t="shared" si="80"/>
        <v/>
      </c>
      <c r="T83" s="50" t="str">
        <f t="shared" si="81"/>
        <v/>
      </c>
      <c r="U83" s="50" t="str">
        <f t="shared" si="82"/>
        <v/>
      </c>
      <c r="V83" s="50" t="str">
        <f t="shared" si="83"/>
        <v/>
      </c>
      <c r="W83" s="50" t="str">
        <f t="shared" si="84"/>
        <v/>
      </c>
      <c r="X83" s="50" t="str">
        <f t="shared" si="85"/>
        <v/>
      </c>
      <c r="Y83" s="50" t="str">
        <f t="shared" si="86"/>
        <v/>
      </c>
      <c r="Z83" s="50" t="str">
        <f t="shared" si="87"/>
        <v/>
      </c>
    </row>
    <row r="84" spans="4:26">
      <c r="D84" s="163"/>
      <c r="E84" s="161"/>
      <c r="F84" s="161"/>
      <c r="G84" s="161"/>
      <c r="P84" s="50" t="str">
        <f t="shared" si="77"/>
        <v/>
      </c>
      <c r="Q84" s="50" t="str">
        <f t="shared" si="78"/>
        <v/>
      </c>
      <c r="R84" s="50" t="str">
        <f t="shared" si="79"/>
        <v/>
      </c>
      <c r="S84" s="50" t="str">
        <f t="shared" si="80"/>
        <v/>
      </c>
      <c r="T84" s="50" t="str">
        <f t="shared" si="81"/>
        <v/>
      </c>
      <c r="U84" s="50" t="str">
        <f t="shared" si="82"/>
        <v/>
      </c>
      <c r="V84" s="50" t="str">
        <f t="shared" si="83"/>
        <v/>
      </c>
      <c r="W84" s="50" t="str">
        <f t="shared" si="84"/>
        <v/>
      </c>
      <c r="X84" s="50" t="str">
        <f t="shared" si="85"/>
        <v/>
      </c>
      <c r="Y84" s="50" t="str">
        <f t="shared" si="86"/>
        <v/>
      </c>
      <c r="Z84" s="50" t="str">
        <f t="shared" si="87"/>
        <v/>
      </c>
    </row>
    <row r="85" spans="4:26">
      <c r="D85" s="163"/>
      <c r="E85" s="161"/>
      <c r="F85" s="161"/>
      <c r="G85" s="161"/>
      <c r="P85" s="50" t="str">
        <f t="shared" si="77"/>
        <v/>
      </c>
      <c r="Q85" s="50" t="str">
        <f t="shared" si="78"/>
        <v/>
      </c>
      <c r="R85" s="50" t="str">
        <f t="shared" si="79"/>
        <v/>
      </c>
      <c r="S85" s="50" t="str">
        <f t="shared" si="80"/>
        <v/>
      </c>
      <c r="T85" s="50" t="str">
        <f t="shared" si="81"/>
        <v/>
      </c>
      <c r="U85" s="50" t="str">
        <f t="shared" si="82"/>
        <v/>
      </c>
      <c r="V85" s="50" t="str">
        <f t="shared" si="83"/>
        <v/>
      </c>
      <c r="W85" s="50" t="str">
        <f t="shared" si="84"/>
        <v/>
      </c>
      <c r="X85" s="50" t="str">
        <f t="shared" si="85"/>
        <v/>
      </c>
      <c r="Y85" s="50" t="str">
        <f t="shared" si="86"/>
        <v/>
      </c>
      <c r="Z85" s="50" t="str">
        <f t="shared" si="87"/>
        <v/>
      </c>
    </row>
    <row r="86" spans="4:26">
      <c r="D86" s="163"/>
      <c r="E86" s="161"/>
      <c r="F86" s="161"/>
      <c r="G86" s="161"/>
      <c r="P86" s="50" t="str">
        <f t="shared" si="77"/>
        <v/>
      </c>
      <c r="Q86" s="50" t="str">
        <f t="shared" si="78"/>
        <v/>
      </c>
      <c r="R86" s="50" t="str">
        <f t="shared" si="79"/>
        <v/>
      </c>
      <c r="S86" s="50" t="str">
        <f t="shared" si="80"/>
        <v/>
      </c>
      <c r="T86" s="50" t="str">
        <f t="shared" si="81"/>
        <v/>
      </c>
      <c r="U86" s="50" t="str">
        <f t="shared" si="82"/>
        <v/>
      </c>
      <c r="V86" s="50" t="str">
        <f t="shared" si="83"/>
        <v/>
      </c>
      <c r="W86" s="50" t="str">
        <f t="shared" si="84"/>
        <v/>
      </c>
      <c r="X86" s="50" t="str">
        <f t="shared" si="85"/>
        <v/>
      </c>
      <c r="Y86" s="50" t="str">
        <f t="shared" si="86"/>
        <v/>
      </c>
      <c r="Z86" s="50" t="str">
        <f t="shared" si="87"/>
        <v/>
      </c>
    </row>
    <row r="87" spans="4:26">
      <c r="D87" s="163"/>
      <c r="E87" s="161"/>
      <c r="F87" s="161"/>
      <c r="G87" s="161"/>
      <c r="P87" s="50" t="str">
        <f t="shared" si="77"/>
        <v/>
      </c>
      <c r="Q87" s="50" t="str">
        <f t="shared" si="78"/>
        <v/>
      </c>
      <c r="R87" s="50" t="str">
        <f t="shared" si="79"/>
        <v/>
      </c>
      <c r="S87" s="50" t="str">
        <f t="shared" si="80"/>
        <v/>
      </c>
      <c r="T87" s="50" t="str">
        <f t="shared" si="81"/>
        <v/>
      </c>
      <c r="U87" s="50" t="str">
        <f t="shared" si="82"/>
        <v/>
      </c>
      <c r="V87" s="50" t="str">
        <f t="shared" si="83"/>
        <v/>
      </c>
      <c r="W87" s="50" t="str">
        <f t="shared" si="84"/>
        <v/>
      </c>
      <c r="X87" s="50" t="str">
        <f t="shared" si="85"/>
        <v/>
      </c>
      <c r="Y87" s="50" t="str">
        <f t="shared" si="86"/>
        <v/>
      </c>
      <c r="Z87" s="50" t="str">
        <f t="shared" si="87"/>
        <v/>
      </c>
    </row>
    <row r="88" spans="4:26">
      <c r="D88" s="163"/>
      <c r="E88" s="161"/>
      <c r="F88" s="161"/>
      <c r="G88" s="161"/>
      <c r="P88" s="50" t="str">
        <f t="shared" si="77"/>
        <v/>
      </c>
      <c r="Q88" s="50" t="str">
        <f t="shared" si="78"/>
        <v/>
      </c>
      <c r="R88" s="50" t="str">
        <f t="shared" si="79"/>
        <v/>
      </c>
      <c r="S88" s="50" t="str">
        <f t="shared" si="80"/>
        <v/>
      </c>
      <c r="T88" s="50" t="str">
        <f t="shared" si="81"/>
        <v/>
      </c>
      <c r="U88" s="50" t="str">
        <f t="shared" si="82"/>
        <v/>
      </c>
      <c r="V88" s="50" t="str">
        <f t="shared" si="83"/>
        <v/>
      </c>
      <c r="W88" s="50" t="str">
        <f t="shared" si="84"/>
        <v/>
      </c>
      <c r="X88" s="50" t="str">
        <f t="shared" si="85"/>
        <v/>
      </c>
      <c r="Y88" s="50" t="str">
        <f t="shared" si="86"/>
        <v/>
      </c>
      <c r="Z88" s="50" t="str">
        <f t="shared" si="87"/>
        <v/>
      </c>
    </row>
    <row r="89" spans="4:26">
      <c r="D89" s="163"/>
      <c r="E89" s="161"/>
      <c r="F89" s="161"/>
      <c r="G89" s="161"/>
      <c r="P89" s="50" t="str">
        <f t="shared" si="77"/>
        <v/>
      </c>
      <c r="Q89" s="50" t="str">
        <f t="shared" si="78"/>
        <v/>
      </c>
      <c r="R89" s="50" t="str">
        <f t="shared" si="79"/>
        <v/>
      </c>
      <c r="S89" s="50" t="str">
        <f t="shared" si="80"/>
        <v/>
      </c>
      <c r="T89" s="50" t="str">
        <f t="shared" si="81"/>
        <v/>
      </c>
      <c r="U89" s="50" t="str">
        <f t="shared" si="82"/>
        <v/>
      </c>
      <c r="V89" s="50" t="str">
        <f t="shared" si="83"/>
        <v/>
      </c>
      <c r="W89" s="50" t="str">
        <f t="shared" si="84"/>
        <v/>
      </c>
      <c r="X89" s="50" t="str">
        <f t="shared" si="85"/>
        <v/>
      </c>
      <c r="Y89" s="50" t="str">
        <f t="shared" si="86"/>
        <v/>
      </c>
      <c r="Z89" s="50" t="str">
        <f t="shared" si="87"/>
        <v/>
      </c>
    </row>
    <row r="90" spans="4:26">
      <c r="D90" s="163"/>
      <c r="E90" s="161"/>
      <c r="F90" s="161"/>
      <c r="G90" s="161"/>
      <c r="P90" s="50" t="str">
        <f t="shared" si="77"/>
        <v/>
      </c>
      <c r="Q90" s="50" t="str">
        <f t="shared" si="78"/>
        <v/>
      </c>
      <c r="R90" s="50" t="str">
        <f t="shared" si="79"/>
        <v/>
      </c>
      <c r="S90" s="50" t="str">
        <f t="shared" si="80"/>
        <v/>
      </c>
      <c r="T90" s="50" t="str">
        <f t="shared" si="81"/>
        <v/>
      </c>
      <c r="U90" s="50" t="str">
        <f t="shared" si="82"/>
        <v/>
      </c>
      <c r="V90" s="50" t="str">
        <f t="shared" si="83"/>
        <v/>
      </c>
      <c r="W90" s="50" t="str">
        <f t="shared" si="84"/>
        <v/>
      </c>
      <c r="X90" s="50" t="str">
        <f t="shared" si="85"/>
        <v/>
      </c>
      <c r="Y90" s="50" t="str">
        <f t="shared" si="86"/>
        <v/>
      </c>
      <c r="Z90" s="50" t="str">
        <f t="shared" si="87"/>
        <v/>
      </c>
    </row>
    <row r="91" spans="4:26">
      <c r="D91" s="163"/>
      <c r="E91" s="161"/>
      <c r="F91" s="161"/>
      <c r="G91" s="161"/>
      <c r="P91" s="50" t="str">
        <f t="shared" si="77"/>
        <v/>
      </c>
      <c r="Q91" s="50" t="str">
        <f t="shared" si="78"/>
        <v/>
      </c>
      <c r="R91" s="50" t="str">
        <f t="shared" si="79"/>
        <v/>
      </c>
      <c r="S91" s="50" t="str">
        <f t="shared" si="80"/>
        <v/>
      </c>
      <c r="T91" s="50" t="str">
        <f t="shared" si="81"/>
        <v/>
      </c>
      <c r="U91" s="50" t="str">
        <f t="shared" si="82"/>
        <v/>
      </c>
      <c r="V91" s="50" t="str">
        <f t="shared" si="83"/>
        <v/>
      </c>
      <c r="W91" s="50" t="str">
        <f t="shared" si="84"/>
        <v/>
      </c>
      <c r="X91" s="50" t="str">
        <f t="shared" si="85"/>
        <v/>
      </c>
      <c r="Y91" s="50" t="str">
        <f t="shared" si="86"/>
        <v/>
      </c>
      <c r="Z91" s="50" t="str">
        <f t="shared" si="87"/>
        <v/>
      </c>
    </row>
    <row r="92" spans="4:26">
      <c r="D92" s="163"/>
      <c r="E92" s="161"/>
      <c r="F92" s="161"/>
      <c r="G92" s="161"/>
      <c r="P92" s="50" t="str">
        <f t="shared" si="77"/>
        <v/>
      </c>
      <c r="Q92" s="50" t="str">
        <f t="shared" si="78"/>
        <v/>
      </c>
      <c r="R92" s="50" t="str">
        <f t="shared" si="79"/>
        <v/>
      </c>
      <c r="S92" s="50" t="str">
        <f t="shared" si="80"/>
        <v/>
      </c>
      <c r="T92" s="50" t="str">
        <f t="shared" si="81"/>
        <v/>
      </c>
      <c r="U92" s="50" t="str">
        <f t="shared" si="82"/>
        <v/>
      </c>
      <c r="V92" s="50" t="str">
        <f t="shared" si="83"/>
        <v/>
      </c>
      <c r="W92" s="50" t="str">
        <f t="shared" si="84"/>
        <v/>
      </c>
      <c r="X92" s="50" t="str">
        <f t="shared" si="85"/>
        <v/>
      </c>
      <c r="Y92" s="50" t="str">
        <f t="shared" si="86"/>
        <v/>
      </c>
      <c r="Z92" s="50" t="str">
        <f t="shared" si="87"/>
        <v/>
      </c>
    </row>
    <row r="93" spans="4:26">
      <c r="D93" s="163"/>
      <c r="E93" s="161"/>
      <c r="F93" s="161"/>
      <c r="G93" s="161"/>
      <c r="P93" s="50" t="str">
        <f t="shared" si="77"/>
        <v/>
      </c>
      <c r="Q93" s="50" t="str">
        <f t="shared" si="78"/>
        <v/>
      </c>
      <c r="R93" s="50" t="str">
        <f t="shared" si="79"/>
        <v/>
      </c>
      <c r="S93" s="50" t="str">
        <f t="shared" si="80"/>
        <v/>
      </c>
      <c r="T93" s="50" t="str">
        <f t="shared" si="81"/>
        <v/>
      </c>
      <c r="U93" s="50" t="str">
        <f t="shared" si="82"/>
        <v/>
      </c>
      <c r="V93" s="50" t="str">
        <f t="shared" si="83"/>
        <v/>
      </c>
      <c r="W93" s="50" t="str">
        <f t="shared" si="84"/>
        <v/>
      </c>
      <c r="X93" s="50" t="str">
        <f t="shared" si="85"/>
        <v/>
      </c>
      <c r="Y93" s="50" t="str">
        <f t="shared" si="86"/>
        <v/>
      </c>
      <c r="Z93" s="50" t="str">
        <f t="shared" si="87"/>
        <v/>
      </c>
    </row>
    <row r="94" spans="4:26">
      <c r="D94" s="163"/>
      <c r="E94" s="161"/>
      <c r="F94" s="161"/>
      <c r="G94" s="161"/>
      <c r="P94" s="50" t="str">
        <f t="shared" si="77"/>
        <v/>
      </c>
      <c r="Q94" s="50" t="str">
        <f t="shared" si="78"/>
        <v/>
      </c>
      <c r="R94" s="50" t="str">
        <f t="shared" si="79"/>
        <v/>
      </c>
      <c r="S94" s="50" t="str">
        <f t="shared" si="80"/>
        <v/>
      </c>
      <c r="T94" s="50" t="str">
        <f t="shared" si="81"/>
        <v/>
      </c>
      <c r="U94" s="50" t="str">
        <f t="shared" si="82"/>
        <v/>
      </c>
      <c r="V94" s="50" t="str">
        <f t="shared" si="83"/>
        <v/>
      </c>
      <c r="W94" s="50" t="str">
        <f t="shared" si="84"/>
        <v/>
      </c>
      <c r="X94" s="50" t="str">
        <f t="shared" si="85"/>
        <v/>
      </c>
      <c r="Y94" s="50" t="str">
        <f t="shared" si="86"/>
        <v/>
      </c>
      <c r="Z94" s="50" t="str">
        <f t="shared" si="87"/>
        <v/>
      </c>
    </row>
    <row r="95" spans="4:26">
      <c r="D95" s="163"/>
      <c r="E95" s="161"/>
      <c r="F95" s="161"/>
      <c r="G95" s="161"/>
      <c r="P95" s="50" t="str">
        <f t="shared" si="77"/>
        <v/>
      </c>
      <c r="Q95" s="50" t="str">
        <f t="shared" si="78"/>
        <v/>
      </c>
      <c r="R95" s="50" t="str">
        <f t="shared" si="79"/>
        <v/>
      </c>
      <c r="S95" s="50" t="str">
        <f t="shared" si="80"/>
        <v/>
      </c>
      <c r="T95" s="50" t="str">
        <f t="shared" si="81"/>
        <v/>
      </c>
      <c r="U95" s="50" t="str">
        <f t="shared" si="82"/>
        <v/>
      </c>
      <c r="V95" s="50" t="str">
        <f t="shared" si="83"/>
        <v/>
      </c>
      <c r="W95" s="50" t="str">
        <f t="shared" si="84"/>
        <v/>
      </c>
      <c r="X95" s="50" t="str">
        <f t="shared" si="85"/>
        <v/>
      </c>
      <c r="Y95" s="50" t="str">
        <f t="shared" si="86"/>
        <v/>
      </c>
      <c r="Z95" s="50" t="str">
        <f t="shared" si="87"/>
        <v/>
      </c>
    </row>
    <row r="96" spans="4:26">
      <c r="D96" s="163"/>
      <c r="E96" s="161"/>
      <c r="F96" s="161"/>
      <c r="G96" s="161"/>
      <c r="P96" s="50" t="str">
        <f t="shared" si="77"/>
        <v/>
      </c>
      <c r="Q96" s="50" t="str">
        <f t="shared" si="78"/>
        <v/>
      </c>
      <c r="R96" s="50" t="str">
        <f t="shared" si="79"/>
        <v/>
      </c>
      <c r="S96" s="50" t="str">
        <f t="shared" si="80"/>
        <v/>
      </c>
      <c r="T96" s="50" t="str">
        <f t="shared" si="81"/>
        <v/>
      </c>
      <c r="U96" s="50" t="str">
        <f t="shared" si="82"/>
        <v/>
      </c>
      <c r="V96" s="50" t="str">
        <f t="shared" si="83"/>
        <v/>
      </c>
      <c r="W96" s="50" t="str">
        <f t="shared" si="84"/>
        <v/>
      </c>
      <c r="X96" s="50" t="str">
        <f t="shared" si="85"/>
        <v/>
      </c>
      <c r="Y96" s="50" t="str">
        <f t="shared" si="86"/>
        <v/>
      </c>
      <c r="Z96" s="50" t="str">
        <f t="shared" si="87"/>
        <v/>
      </c>
    </row>
    <row r="97" spans="4:26">
      <c r="D97" s="163"/>
      <c r="E97" s="161"/>
      <c r="F97" s="161"/>
      <c r="G97" s="161"/>
      <c r="P97" s="50" t="str">
        <f t="shared" si="77"/>
        <v/>
      </c>
      <c r="Q97" s="50" t="str">
        <f t="shared" si="78"/>
        <v/>
      </c>
      <c r="R97" s="50" t="str">
        <f t="shared" si="79"/>
        <v/>
      </c>
      <c r="S97" s="50" t="str">
        <f t="shared" si="80"/>
        <v/>
      </c>
      <c r="T97" s="50" t="str">
        <f t="shared" si="81"/>
        <v/>
      </c>
      <c r="U97" s="50" t="str">
        <f t="shared" si="82"/>
        <v/>
      </c>
      <c r="V97" s="50" t="str">
        <f t="shared" si="83"/>
        <v/>
      </c>
      <c r="W97" s="50" t="str">
        <f t="shared" si="84"/>
        <v/>
      </c>
      <c r="X97" s="50" t="str">
        <f t="shared" si="85"/>
        <v/>
      </c>
      <c r="Y97" s="50" t="str">
        <f t="shared" si="86"/>
        <v/>
      </c>
      <c r="Z97" s="50" t="str">
        <f t="shared" si="87"/>
        <v/>
      </c>
    </row>
    <row r="98" spans="4:26">
      <c r="D98" s="163"/>
      <c r="E98" s="161"/>
      <c r="F98" s="161"/>
      <c r="G98" s="161"/>
      <c r="P98" s="50" t="str">
        <f t="shared" si="77"/>
        <v/>
      </c>
      <c r="Q98" s="50" t="str">
        <f t="shared" si="78"/>
        <v/>
      </c>
      <c r="R98" s="50" t="str">
        <f t="shared" si="79"/>
        <v/>
      </c>
      <c r="S98" s="50" t="str">
        <f t="shared" si="80"/>
        <v/>
      </c>
      <c r="T98" s="50" t="str">
        <f t="shared" si="81"/>
        <v/>
      </c>
      <c r="U98" s="50" t="str">
        <f t="shared" si="82"/>
        <v/>
      </c>
      <c r="V98" s="50" t="str">
        <f t="shared" si="83"/>
        <v/>
      </c>
      <c r="W98" s="50" t="str">
        <f t="shared" si="84"/>
        <v/>
      </c>
      <c r="X98" s="50" t="str">
        <f t="shared" si="85"/>
        <v/>
      </c>
      <c r="Y98" s="50" t="str">
        <f t="shared" si="86"/>
        <v/>
      </c>
      <c r="Z98" s="50" t="str">
        <f t="shared" si="87"/>
        <v/>
      </c>
    </row>
    <row r="99" spans="4:26">
      <c r="D99" s="163"/>
      <c r="E99" s="161"/>
      <c r="F99" s="161"/>
      <c r="G99" s="161"/>
      <c r="P99" s="50" t="str">
        <f t="shared" si="77"/>
        <v/>
      </c>
      <c r="Q99" s="50" t="str">
        <f t="shared" si="78"/>
        <v/>
      </c>
      <c r="R99" s="50" t="str">
        <f t="shared" si="79"/>
        <v/>
      </c>
      <c r="S99" s="50" t="str">
        <f t="shared" si="80"/>
        <v/>
      </c>
      <c r="T99" s="50" t="str">
        <f t="shared" si="81"/>
        <v/>
      </c>
      <c r="U99" s="50" t="str">
        <f t="shared" si="82"/>
        <v/>
      </c>
      <c r="V99" s="50" t="str">
        <f t="shared" si="83"/>
        <v/>
      </c>
      <c r="W99" s="50" t="str">
        <f t="shared" si="84"/>
        <v/>
      </c>
      <c r="X99" s="50" t="str">
        <f t="shared" si="85"/>
        <v/>
      </c>
      <c r="Y99" s="50" t="str">
        <f t="shared" si="86"/>
        <v/>
      </c>
      <c r="Z99" s="50" t="str">
        <f t="shared" si="87"/>
        <v/>
      </c>
    </row>
    <row r="100" spans="4:26">
      <c r="D100" s="163"/>
      <c r="E100" s="161"/>
      <c r="F100" s="161"/>
      <c r="G100" s="161"/>
      <c r="P100" s="50" t="str">
        <f t="shared" si="77"/>
        <v/>
      </c>
      <c r="Q100" s="50" t="str">
        <f t="shared" si="78"/>
        <v/>
      </c>
      <c r="R100" s="50" t="str">
        <f t="shared" si="79"/>
        <v/>
      </c>
      <c r="S100" s="50" t="str">
        <f t="shared" si="80"/>
        <v/>
      </c>
      <c r="T100" s="50" t="str">
        <f t="shared" si="81"/>
        <v/>
      </c>
      <c r="U100" s="50" t="str">
        <f t="shared" si="82"/>
        <v/>
      </c>
      <c r="V100" s="50" t="str">
        <f t="shared" si="83"/>
        <v/>
      </c>
      <c r="W100" s="50" t="str">
        <f t="shared" si="84"/>
        <v/>
      </c>
      <c r="X100" s="50" t="str">
        <f t="shared" si="85"/>
        <v/>
      </c>
      <c r="Y100" s="50" t="str">
        <f t="shared" si="86"/>
        <v/>
      </c>
      <c r="Z100" s="50" t="str">
        <f t="shared" si="87"/>
        <v/>
      </c>
    </row>
    <row r="101" spans="4:26">
      <c r="D101" s="163"/>
      <c r="E101" s="161"/>
      <c r="F101" s="161"/>
      <c r="G101" s="161"/>
      <c r="P101" s="50" t="str">
        <f t="shared" si="77"/>
        <v/>
      </c>
      <c r="Q101" s="50" t="str">
        <f t="shared" si="78"/>
        <v/>
      </c>
      <c r="R101" s="50" t="str">
        <f t="shared" si="79"/>
        <v/>
      </c>
      <c r="S101" s="50" t="str">
        <f t="shared" si="80"/>
        <v/>
      </c>
      <c r="T101" s="50" t="str">
        <f t="shared" si="81"/>
        <v/>
      </c>
      <c r="U101" s="50" t="str">
        <f t="shared" si="82"/>
        <v/>
      </c>
      <c r="V101" s="50" t="str">
        <f t="shared" si="83"/>
        <v/>
      </c>
      <c r="W101" s="50" t="str">
        <f t="shared" si="84"/>
        <v/>
      </c>
      <c r="X101" s="50" t="str">
        <f t="shared" si="85"/>
        <v/>
      </c>
      <c r="Y101" s="50" t="str">
        <f t="shared" si="86"/>
        <v/>
      </c>
      <c r="Z101" s="50" t="str">
        <f t="shared" si="87"/>
        <v/>
      </c>
    </row>
    <row r="102" spans="4:26">
      <c r="D102" s="163"/>
      <c r="E102" s="161"/>
      <c r="F102" s="161"/>
      <c r="G102" s="161"/>
      <c r="P102" s="50" t="str">
        <f t="shared" si="77"/>
        <v/>
      </c>
      <c r="Q102" s="50" t="str">
        <f t="shared" si="78"/>
        <v/>
      </c>
      <c r="R102" s="50" t="str">
        <f t="shared" si="79"/>
        <v/>
      </c>
      <c r="S102" s="50" t="str">
        <f t="shared" si="80"/>
        <v/>
      </c>
      <c r="T102" s="50" t="str">
        <f t="shared" si="81"/>
        <v/>
      </c>
      <c r="U102" s="50" t="str">
        <f t="shared" si="82"/>
        <v/>
      </c>
      <c r="V102" s="50" t="str">
        <f t="shared" si="83"/>
        <v/>
      </c>
      <c r="W102" s="50" t="str">
        <f t="shared" si="84"/>
        <v/>
      </c>
      <c r="X102" s="50" t="str">
        <f t="shared" si="85"/>
        <v/>
      </c>
      <c r="Y102" s="50" t="str">
        <f t="shared" si="86"/>
        <v/>
      </c>
      <c r="Z102" s="50" t="str">
        <f t="shared" si="87"/>
        <v/>
      </c>
    </row>
    <row r="103" spans="4:26">
      <c r="D103" s="163"/>
      <c r="E103" s="161"/>
      <c r="F103" s="161"/>
      <c r="G103" s="161"/>
      <c r="P103" s="50" t="str">
        <f t="shared" si="77"/>
        <v/>
      </c>
      <c r="Q103" s="50" t="str">
        <f t="shared" si="78"/>
        <v/>
      </c>
      <c r="R103" s="50" t="str">
        <f t="shared" si="79"/>
        <v/>
      </c>
      <c r="S103" s="50" t="str">
        <f t="shared" si="80"/>
        <v/>
      </c>
      <c r="T103" s="50" t="str">
        <f t="shared" si="81"/>
        <v/>
      </c>
      <c r="U103" s="50" t="str">
        <f t="shared" si="82"/>
        <v/>
      </c>
      <c r="V103" s="50" t="str">
        <f t="shared" si="83"/>
        <v/>
      </c>
      <c r="W103" s="50" t="str">
        <f t="shared" si="84"/>
        <v/>
      </c>
      <c r="X103" s="50" t="str">
        <f t="shared" si="85"/>
        <v/>
      </c>
      <c r="Y103" s="50" t="str">
        <f t="shared" si="86"/>
        <v/>
      </c>
      <c r="Z103" s="50" t="str">
        <f t="shared" si="87"/>
        <v/>
      </c>
    </row>
    <row r="104" spans="4:26">
      <c r="D104" s="163"/>
      <c r="E104" s="161"/>
      <c r="F104" s="161"/>
      <c r="G104" s="161"/>
      <c r="P104" s="50" t="str">
        <f t="shared" si="77"/>
        <v/>
      </c>
      <c r="Q104" s="50" t="str">
        <f t="shared" si="78"/>
        <v/>
      </c>
      <c r="R104" s="50" t="str">
        <f t="shared" si="79"/>
        <v/>
      </c>
      <c r="S104" s="50" t="str">
        <f t="shared" si="80"/>
        <v/>
      </c>
      <c r="T104" s="50" t="str">
        <f t="shared" si="81"/>
        <v/>
      </c>
      <c r="U104" s="50" t="str">
        <f t="shared" si="82"/>
        <v/>
      </c>
      <c r="V104" s="50" t="str">
        <f t="shared" si="83"/>
        <v/>
      </c>
      <c r="W104" s="50" t="str">
        <f t="shared" si="84"/>
        <v/>
      </c>
      <c r="X104" s="50" t="str">
        <f t="shared" si="85"/>
        <v/>
      </c>
      <c r="Y104" s="50" t="str">
        <f t="shared" si="86"/>
        <v/>
      </c>
      <c r="Z104" s="50" t="str">
        <f t="shared" si="87"/>
        <v/>
      </c>
    </row>
    <row r="105" spans="4:26">
      <c r="D105" s="163"/>
      <c r="E105" s="161"/>
      <c r="F105" s="161"/>
      <c r="G105" s="161"/>
      <c r="P105" s="50" t="str">
        <f t="shared" si="77"/>
        <v/>
      </c>
      <c r="Q105" s="50" t="str">
        <f t="shared" si="78"/>
        <v/>
      </c>
      <c r="R105" s="50" t="str">
        <f t="shared" si="79"/>
        <v/>
      </c>
      <c r="S105" s="50" t="str">
        <f t="shared" si="80"/>
        <v/>
      </c>
      <c r="T105" s="50" t="str">
        <f t="shared" si="81"/>
        <v/>
      </c>
      <c r="U105" s="50" t="str">
        <f t="shared" si="82"/>
        <v/>
      </c>
      <c r="V105" s="50" t="str">
        <f t="shared" si="83"/>
        <v/>
      </c>
      <c r="W105" s="50" t="str">
        <f t="shared" si="84"/>
        <v/>
      </c>
      <c r="X105" s="50" t="str">
        <f t="shared" si="85"/>
        <v/>
      </c>
      <c r="Y105" s="50" t="str">
        <f t="shared" si="86"/>
        <v/>
      </c>
      <c r="Z105" s="50" t="str">
        <f t="shared" si="87"/>
        <v/>
      </c>
    </row>
    <row r="106" spans="4:26">
      <c r="D106" s="163"/>
      <c r="E106" s="161"/>
      <c r="F106" s="161"/>
      <c r="G106" s="161"/>
      <c r="P106" s="50" t="str">
        <f t="shared" si="77"/>
        <v/>
      </c>
      <c r="Q106" s="50" t="str">
        <f t="shared" si="78"/>
        <v/>
      </c>
      <c r="R106" s="50" t="str">
        <f t="shared" si="79"/>
        <v/>
      </c>
      <c r="S106" s="50" t="str">
        <f t="shared" si="80"/>
        <v/>
      </c>
      <c r="T106" s="50" t="str">
        <f t="shared" si="81"/>
        <v/>
      </c>
      <c r="U106" s="50" t="str">
        <f t="shared" si="82"/>
        <v/>
      </c>
      <c r="V106" s="50" t="str">
        <f t="shared" si="83"/>
        <v/>
      </c>
      <c r="W106" s="50" t="str">
        <f t="shared" si="84"/>
        <v/>
      </c>
      <c r="X106" s="50" t="str">
        <f t="shared" si="85"/>
        <v/>
      </c>
      <c r="Y106" s="50" t="str">
        <f t="shared" si="86"/>
        <v/>
      </c>
      <c r="Z106" s="50" t="str">
        <f t="shared" si="87"/>
        <v/>
      </c>
    </row>
    <row r="107" spans="4:26">
      <c r="D107" s="163"/>
      <c r="E107" s="161"/>
      <c r="F107" s="161"/>
      <c r="G107" s="161"/>
      <c r="P107" s="50" t="str">
        <f t="shared" si="77"/>
        <v/>
      </c>
      <c r="Q107" s="50" t="str">
        <f t="shared" si="78"/>
        <v/>
      </c>
      <c r="R107" s="50" t="str">
        <f t="shared" si="79"/>
        <v/>
      </c>
      <c r="S107" s="50" t="str">
        <f t="shared" si="80"/>
        <v/>
      </c>
      <c r="T107" s="50" t="str">
        <f t="shared" si="81"/>
        <v/>
      </c>
      <c r="U107" s="50" t="str">
        <f t="shared" si="82"/>
        <v/>
      </c>
      <c r="V107" s="50" t="str">
        <f t="shared" si="83"/>
        <v/>
      </c>
      <c r="W107" s="50" t="str">
        <f t="shared" si="84"/>
        <v/>
      </c>
      <c r="X107" s="50" t="str">
        <f t="shared" si="85"/>
        <v/>
      </c>
      <c r="Y107" s="50" t="str">
        <f t="shared" si="86"/>
        <v/>
      </c>
      <c r="Z107" s="50" t="str">
        <f t="shared" si="87"/>
        <v/>
      </c>
    </row>
    <row r="108" spans="4:26">
      <c r="D108" s="163"/>
      <c r="E108" s="161"/>
      <c r="F108" s="161"/>
      <c r="G108" s="161"/>
      <c r="P108" s="50" t="str">
        <f t="shared" si="77"/>
        <v/>
      </c>
      <c r="Q108" s="50" t="str">
        <f t="shared" si="78"/>
        <v/>
      </c>
      <c r="R108" s="50" t="str">
        <f t="shared" si="79"/>
        <v/>
      </c>
      <c r="S108" s="50" t="str">
        <f t="shared" si="80"/>
        <v/>
      </c>
      <c r="T108" s="50" t="str">
        <f t="shared" si="81"/>
        <v/>
      </c>
      <c r="U108" s="50" t="str">
        <f t="shared" si="82"/>
        <v/>
      </c>
      <c r="V108" s="50" t="str">
        <f t="shared" si="83"/>
        <v/>
      </c>
      <c r="W108" s="50" t="str">
        <f t="shared" si="84"/>
        <v/>
      </c>
      <c r="X108" s="50" t="str">
        <f t="shared" si="85"/>
        <v/>
      </c>
      <c r="Y108" s="50" t="str">
        <f t="shared" si="86"/>
        <v/>
      </c>
      <c r="Z108" s="50" t="str">
        <f t="shared" si="87"/>
        <v/>
      </c>
    </row>
    <row r="109" spans="4:26">
      <c r="D109" s="163"/>
      <c r="E109" s="161"/>
      <c r="F109" s="161"/>
      <c r="G109" s="161"/>
      <c r="P109" s="50" t="str">
        <f t="shared" si="77"/>
        <v/>
      </c>
      <c r="Q109" s="50" t="str">
        <f t="shared" si="78"/>
        <v/>
      </c>
      <c r="R109" s="50" t="str">
        <f t="shared" si="79"/>
        <v/>
      </c>
      <c r="S109" s="50" t="str">
        <f t="shared" si="80"/>
        <v/>
      </c>
      <c r="T109" s="50" t="str">
        <f t="shared" si="81"/>
        <v/>
      </c>
      <c r="U109" s="50" t="str">
        <f t="shared" si="82"/>
        <v/>
      </c>
      <c r="V109" s="50" t="str">
        <f t="shared" si="83"/>
        <v/>
      </c>
      <c r="W109" s="50" t="str">
        <f t="shared" si="84"/>
        <v/>
      </c>
      <c r="X109" s="50" t="str">
        <f t="shared" si="85"/>
        <v/>
      </c>
      <c r="Y109" s="50" t="str">
        <f t="shared" si="86"/>
        <v/>
      </c>
      <c r="Z109" s="50" t="str">
        <f t="shared" si="87"/>
        <v/>
      </c>
    </row>
    <row r="110" spans="4:26">
      <c r="D110" s="163"/>
      <c r="E110" s="161"/>
      <c r="F110" s="161"/>
      <c r="G110" s="161"/>
      <c r="P110" s="50" t="str">
        <f t="shared" si="77"/>
        <v/>
      </c>
      <c r="Q110" s="50" t="str">
        <f t="shared" si="78"/>
        <v/>
      </c>
      <c r="R110" s="50" t="str">
        <f t="shared" si="79"/>
        <v/>
      </c>
      <c r="S110" s="50" t="str">
        <f t="shared" si="80"/>
        <v/>
      </c>
      <c r="T110" s="50" t="str">
        <f t="shared" si="81"/>
        <v/>
      </c>
      <c r="U110" s="50" t="str">
        <f t="shared" si="82"/>
        <v/>
      </c>
      <c r="V110" s="50" t="str">
        <f t="shared" si="83"/>
        <v/>
      </c>
      <c r="W110" s="50" t="str">
        <f t="shared" si="84"/>
        <v/>
      </c>
      <c r="X110" s="50" t="str">
        <f t="shared" si="85"/>
        <v/>
      </c>
      <c r="Y110" s="50" t="str">
        <f t="shared" si="86"/>
        <v/>
      </c>
      <c r="Z110" s="50" t="str">
        <f t="shared" si="87"/>
        <v/>
      </c>
    </row>
    <row r="111" spans="4:26">
      <c r="D111" s="163"/>
      <c r="E111" s="161"/>
      <c r="F111" s="161"/>
      <c r="G111" s="161"/>
      <c r="P111" s="50" t="str">
        <f t="shared" si="77"/>
        <v/>
      </c>
      <c r="Q111" s="50" t="str">
        <f t="shared" si="78"/>
        <v/>
      </c>
      <c r="R111" s="50" t="str">
        <f t="shared" si="79"/>
        <v/>
      </c>
      <c r="S111" s="50" t="str">
        <f t="shared" si="80"/>
        <v/>
      </c>
      <c r="T111" s="50" t="str">
        <f t="shared" si="81"/>
        <v/>
      </c>
      <c r="U111" s="50" t="str">
        <f t="shared" si="82"/>
        <v/>
      </c>
      <c r="V111" s="50" t="str">
        <f t="shared" si="83"/>
        <v/>
      </c>
      <c r="W111" s="50" t="str">
        <f t="shared" si="84"/>
        <v/>
      </c>
      <c r="X111" s="50" t="str">
        <f t="shared" si="85"/>
        <v/>
      </c>
      <c r="Y111" s="50" t="str">
        <f t="shared" si="86"/>
        <v/>
      </c>
      <c r="Z111" s="50" t="str">
        <f t="shared" si="87"/>
        <v/>
      </c>
    </row>
    <row r="112" spans="4:26">
      <c r="D112" s="163"/>
      <c r="E112" s="161"/>
      <c r="F112" s="161"/>
      <c r="G112" s="161"/>
      <c r="P112" s="50" t="str">
        <f t="shared" si="77"/>
        <v/>
      </c>
      <c r="Q112" s="50" t="str">
        <f t="shared" si="78"/>
        <v/>
      </c>
      <c r="R112" s="50" t="str">
        <f t="shared" si="79"/>
        <v/>
      </c>
      <c r="S112" s="50" t="str">
        <f t="shared" si="80"/>
        <v/>
      </c>
      <c r="T112" s="50" t="str">
        <f t="shared" si="81"/>
        <v/>
      </c>
      <c r="U112" s="50" t="str">
        <f t="shared" si="82"/>
        <v/>
      </c>
      <c r="V112" s="50" t="str">
        <f t="shared" si="83"/>
        <v/>
      </c>
      <c r="W112" s="50" t="str">
        <f t="shared" si="84"/>
        <v/>
      </c>
      <c r="X112" s="50" t="str">
        <f t="shared" si="85"/>
        <v/>
      </c>
      <c r="Y112" s="50" t="str">
        <f t="shared" si="86"/>
        <v/>
      </c>
      <c r="Z112" s="50" t="str">
        <f t="shared" si="87"/>
        <v/>
      </c>
    </row>
    <row r="113" spans="4:26">
      <c r="D113" s="163"/>
      <c r="E113" s="161"/>
      <c r="F113" s="161"/>
      <c r="G113" s="161"/>
      <c r="P113" s="50" t="str">
        <f t="shared" si="77"/>
        <v/>
      </c>
      <c r="Q113" s="50" t="str">
        <f t="shared" si="78"/>
        <v/>
      </c>
      <c r="R113" s="50" t="str">
        <f t="shared" si="79"/>
        <v/>
      </c>
      <c r="S113" s="50" t="str">
        <f t="shared" si="80"/>
        <v/>
      </c>
      <c r="T113" s="50" t="str">
        <f t="shared" si="81"/>
        <v/>
      </c>
      <c r="U113" s="50" t="str">
        <f t="shared" si="82"/>
        <v/>
      </c>
      <c r="V113" s="50" t="str">
        <f t="shared" si="83"/>
        <v/>
      </c>
      <c r="W113" s="50" t="str">
        <f t="shared" si="84"/>
        <v/>
      </c>
      <c r="X113" s="50" t="str">
        <f t="shared" si="85"/>
        <v/>
      </c>
      <c r="Y113" s="50" t="str">
        <f t="shared" si="86"/>
        <v/>
      </c>
      <c r="Z113" s="50" t="str">
        <f t="shared" si="87"/>
        <v/>
      </c>
    </row>
    <row r="114" spans="4:26">
      <c r="D114" s="163"/>
      <c r="E114" s="161"/>
      <c r="F114" s="161"/>
      <c r="G114" s="161"/>
      <c r="P114" s="50" t="str">
        <f t="shared" si="77"/>
        <v/>
      </c>
      <c r="Q114" s="50" t="str">
        <f t="shared" si="78"/>
        <v/>
      </c>
      <c r="R114" s="50" t="str">
        <f t="shared" si="79"/>
        <v/>
      </c>
      <c r="S114" s="50" t="str">
        <f t="shared" si="80"/>
        <v/>
      </c>
      <c r="T114" s="50" t="str">
        <f t="shared" si="81"/>
        <v/>
      </c>
      <c r="U114" s="50" t="str">
        <f t="shared" si="82"/>
        <v/>
      </c>
      <c r="V114" s="50" t="str">
        <f t="shared" si="83"/>
        <v/>
      </c>
      <c r="W114" s="50" t="str">
        <f t="shared" si="84"/>
        <v/>
      </c>
      <c r="X114" s="50" t="str">
        <f t="shared" si="85"/>
        <v/>
      </c>
      <c r="Y114" s="50" t="str">
        <f t="shared" si="86"/>
        <v/>
      </c>
      <c r="Z114" s="50" t="str">
        <f t="shared" si="87"/>
        <v/>
      </c>
    </row>
    <row r="115" spans="4:26">
      <c r="D115" s="163"/>
      <c r="E115" s="161"/>
      <c r="F115" s="161"/>
      <c r="G115" s="161"/>
      <c r="P115" s="50" t="str">
        <f t="shared" si="77"/>
        <v/>
      </c>
      <c r="Q115" s="50" t="str">
        <f t="shared" si="78"/>
        <v/>
      </c>
      <c r="R115" s="50" t="str">
        <f t="shared" si="79"/>
        <v/>
      </c>
      <c r="S115" s="50" t="str">
        <f t="shared" si="80"/>
        <v/>
      </c>
      <c r="T115" s="50" t="str">
        <f t="shared" si="81"/>
        <v/>
      </c>
      <c r="U115" s="50" t="str">
        <f t="shared" si="82"/>
        <v/>
      </c>
      <c r="V115" s="50" t="str">
        <f t="shared" si="83"/>
        <v/>
      </c>
      <c r="W115" s="50" t="str">
        <f t="shared" si="84"/>
        <v/>
      </c>
      <c r="X115" s="50" t="str">
        <f t="shared" si="85"/>
        <v/>
      </c>
      <c r="Y115" s="50" t="str">
        <f t="shared" si="86"/>
        <v/>
      </c>
      <c r="Z115" s="50" t="str">
        <f t="shared" si="87"/>
        <v/>
      </c>
    </row>
    <row r="116" spans="4:26">
      <c r="D116" s="163"/>
      <c r="E116" s="161"/>
      <c r="F116" s="161"/>
      <c r="G116" s="161"/>
      <c r="P116" s="50" t="str">
        <f t="shared" si="77"/>
        <v/>
      </c>
      <c r="Q116" s="50" t="str">
        <f t="shared" si="78"/>
        <v/>
      </c>
      <c r="R116" s="50" t="str">
        <f t="shared" si="79"/>
        <v/>
      </c>
      <c r="S116" s="50" t="str">
        <f t="shared" si="80"/>
        <v/>
      </c>
      <c r="T116" s="50" t="str">
        <f t="shared" si="81"/>
        <v/>
      </c>
      <c r="U116" s="50" t="str">
        <f t="shared" si="82"/>
        <v/>
      </c>
      <c r="V116" s="50" t="str">
        <f t="shared" si="83"/>
        <v/>
      </c>
      <c r="W116" s="50" t="str">
        <f t="shared" si="84"/>
        <v/>
      </c>
      <c r="X116" s="50" t="str">
        <f t="shared" si="85"/>
        <v/>
      </c>
      <c r="Y116" s="50" t="str">
        <f t="shared" si="86"/>
        <v/>
      </c>
      <c r="Z116" s="50" t="str">
        <f t="shared" si="87"/>
        <v/>
      </c>
    </row>
    <row r="117" spans="4:26">
      <c r="D117" s="163"/>
      <c r="E117" s="161"/>
      <c r="F117" s="161"/>
      <c r="G117" s="161"/>
      <c r="P117" s="50" t="str">
        <f t="shared" si="77"/>
        <v/>
      </c>
      <c r="Q117" s="50" t="str">
        <f t="shared" si="78"/>
        <v/>
      </c>
      <c r="R117" s="50" t="str">
        <f t="shared" si="79"/>
        <v/>
      </c>
      <c r="S117" s="50" t="str">
        <f t="shared" si="80"/>
        <v/>
      </c>
      <c r="T117" s="50" t="str">
        <f t="shared" si="81"/>
        <v/>
      </c>
      <c r="U117" s="50" t="str">
        <f t="shared" si="82"/>
        <v/>
      </c>
      <c r="V117" s="50" t="str">
        <f t="shared" si="83"/>
        <v/>
      </c>
      <c r="W117" s="50" t="str">
        <f t="shared" si="84"/>
        <v/>
      </c>
      <c r="X117" s="50" t="str">
        <f t="shared" si="85"/>
        <v/>
      </c>
      <c r="Y117" s="50" t="str">
        <f t="shared" si="86"/>
        <v/>
      </c>
      <c r="Z117" s="50" t="str">
        <f t="shared" si="87"/>
        <v/>
      </c>
    </row>
    <row r="118" spans="4:26">
      <c r="D118" s="163"/>
      <c r="E118" s="161"/>
      <c r="F118" s="161"/>
      <c r="G118" s="161"/>
      <c r="P118" s="50" t="str">
        <f t="shared" si="77"/>
        <v/>
      </c>
      <c r="Q118" s="50" t="str">
        <f t="shared" si="78"/>
        <v/>
      </c>
      <c r="R118" s="50" t="str">
        <f t="shared" si="79"/>
        <v/>
      </c>
      <c r="S118" s="50" t="str">
        <f t="shared" si="80"/>
        <v/>
      </c>
      <c r="T118" s="50" t="str">
        <f t="shared" si="81"/>
        <v/>
      </c>
      <c r="U118" s="50" t="str">
        <f t="shared" si="82"/>
        <v/>
      </c>
      <c r="V118" s="50" t="str">
        <f t="shared" si="83"/>
        <v/>
      </c>
      <c r="W118" s="50" t="str">
        <f t="shared" si="84"/>
        <v/>
      </c>
      <c r="X118" s="50" t="str">
        <f t="shared" si="85"/>
        <v/>
      </c>
      <c r="Y118" s="50" t="str">
        <f t="shared" si="86"/>
        <v/>
      </c>
      <c r="Z118" s="50" t="str">
        <f t="shared" si="87"/>
        <v/>
      </c>
    </row>
    <row r="119" spans="4:26">
      <c r="D119" s="163"/>
      <c r="E119" s="161"/>
      <c r="F119" s="161"/>
      <c r="G119" s="161"/>
      <c r="P119" s="50" t="str">
        <f t="shared" si="77"/>
        <v/>
      </c>
      <c r="Q119" s="50" t="str">
        <f t="shared" si="78"/>
        <v/>
      </c>
      <c r="R119" s="50" t="str">
        <f t="shared" si="79"/>
        <v/>
      </c>
      <c r="S119" s="50" t="str">
        <f t="shared" si="80"/>
        <v/>
      </c>
      <c r="T119" s="50" t="str">
        <f t="shared" si="81"/>
        <v/>
      </c>
      <c r="U119" s="50" t="str">
        <f t="shared" si="82"/>
        <v/>
      </c>
      <c r="V119" s="50" t="str">
        <f t="shared" si="83"/>
        <v/>
      </c>
      <c r="W119" s="50" t="str">
        <f t="shared" si="84"/>
        <v/>
      </c>
      <c r="X119" s="50" t="str">
        <f t="shared" si="85"/>
        <v/>
      </c>
      <c r="Y119" s="50" t="str">
        <f t="shared" si="86"/>
        <v/>
      </c>
      <c r="Z119" s="50" t="str">
        <f t="shared" si="87"/>
        <v/>
      </c>
    </row>
    <row r="120" spans="4:26">
      <c r="D120" s="163"/>
      <c r="E120" s="161"/>
      <c r="F120" s="161"/>
      <c r="G120" s="161"/>
      <c r="P120" s="50" t="str">
        <f t="shared" si="77"/>
        <v/>
      </c>
      <c r="Q120" s="50" t="str">
        <f t="shared" si="78"/>
        <v/>
      </c>
      <c r="R120" s="50" t="str">
        <f t="shared" si="79"/>
        <v/>
      </c>
      <c r="S120" s="50" t="str">
        <f t="shared" si="80"/>
        <v/>
      </c>
      <c r="T120" s="50" t="str">
        <f t="shared" si="81"/>
        <v/>
      </c>
      <c r="U120" s="50" t="str">
        <f t="shared" si="82"/>
        <v/>
      </c>
      <c r="V120" s="50" t="str">
        <f t="shared" si="83"/>
        <v/>
      </c>
      <c r="W120" s="50" t="str">
        <f t="shared" si="84"/>
        <v/>
      </c>
      <c r="X120" s="50" t="str">
        <f t="shared" si="85"/>
        <v/>
      </c>
      <c r="Y120" s="50" t="str">
        <f t="shared" si="86"/>
        <v/>
      </c>
      <c r="Z120" s="50" t="str">
        <f t="shared" si="87"/>
        <v/>
      </c>
    </row>
    <row r="121" spans="4:26">
      <c r="D121" s="163"/>
      <c r="E121" s="161"/>
      <c r="F121" s="161"/>
      <c r="G121" s="161"/>
      <c r="P121" s="50" t="str">
        <f t="shared" si="77"/>
        <v/>
      </c>
      <c r="Q121" s="50" t="str">
        <f t="shared" si="78"/>
        <v/>
      </c>
      <c r="R121" s="50" t="str">
        <f t="shared" si="79"/>
        <v/>
      </c>
      <c r="S121" s="50" t="str">
        <f t="shared" si="80"/>
        <v/>
      </c>
      <c r="T121" s="50" t="str">
        <f t="shared" si="81"/>
        <v/>
      </c>
      <c r="U121" s="50" t="str">
        <f t="shared" si="82"/>
        <v/>
      </c>
      <c r="V121" s="50" t="str">
        <f t="shared" si="83"/>
        <v/>
      </c>
      <c r="W121" s="50" t="str">
        <f t="shared" si="84"/>
        <v/>
      </c>
      <c r="X121" s="50" t="str">
        <f t="shared" si="85"/>
        <v/>
      </c>
      <c r="Y121" s="50" t="str">
        <f t="shared" si="86"/>
        <v/>
      </c>
      <c r="Z121" s="50" t="str">
        <f t="shared" si="87"/>
        <v/>
      </c>
    </row>
    <row r="122" spans="4:26">
      <c r="D122" s="163"/>
      <c r="E122" s="161"/>
      <c r="F122" s="161"/>
      <c r="G122" s="161"/>
      <c r="P122" s="50" t="str">
        <f t="shared" si="77"/>
        <v/>
      </c>
      <c r="Q122" s="50" t="str">
        <f t="shared" si="78"/>
        <v/>
      </c>
      <c r="R122" s="50" t="str">
        <f t="shared" si="79"/>
        <v/>
      </c>
      <c r="S122" s="50" t="str">
        <f t="shared" si="80"/>
        <v/>
      </c>
      <c r="T122" s="50" t="str">
        <f t="shared" si="81"/>
        <v/>
      </c>
      <c r="U122" s="50" t="str">
        <f t="shared" si="82"/>
        <v/>
      </c>
      <c r="V122" s="50" t="str">
        <f t="shared" si="83"/>
        <v/>
      </c>
      <c r="W122" s="50" t="str">
        <f t="shared" si="84"/>
        <v/>
      </c>
      <c r="X122" s="50" t="str">
        <f t="shared" si="85"/>
        <v/>
      </c>
      <c r="Y122" s="50" t="str">
        <f t="shared" si="86"/>
        <v/>
      </c>
      <c r="Z122" s="50" t="str">
        <f t="shared" si="87"/>
        <v/>
      </c>
    </row>
    <row r="123" spans="4:26">
      <c r="D123" s="163"/>
      <c r="E123" s="161"/>
      <c r="F123" s="161"/>
      <c r="G123" s="161"/>
      <c r="P123" s="50" t="str">
        <f t="shared" si="77"/>
        <v/>
      </c>
      <c r="Q123" s="50" t="str">
        <f t="shared" si="78"/>
        <v/>
      </c>
      <c r="R123" s="50" t="str">
        <f t="shared" si="79"/>
        <v/>
      </c>
      <c r="S123" s="50" t="str">
        <f t="shared" si="80"/>
        <v/>
      </c>
      <c r="T123" s="50" t="str">
        <f t="shared" si="81"/>
        <v/>
      </c>
      <c r="U123" s="50" t="str">
        <f t="shared" si="82"/>
        <v/>
      </c>
      <c r="V123" s="50" t="str">
        <f t="shared" si="83"/>
        <v/>
      </c>
      <c r="W123" s="50" t="str">
        <f t="shared" si="84"/>
        <v/>
      </c>
      <c r="X123" s="50" t="str">
        <f t="shared" si="85"/>
        <v/>
      </c>
      <c r="Y123" s="50" t="str">
        <f t="shared" si="86"/>
        <v/>
      </c>
      <c r="Z123" s="50" t="str">
        <f t="shared" si="87"/>
        <v/>
      </c>
    </row>
    <row r="124" spans="4:26">
      <c r="D124" s="163"/>
      <c r="E124" s="161"/>
      <c r="F124" s="161"/>
      <c r="G124" s="161"/>
      <c r="P124" s="50" t="str">
        <f t="shared" si="77"/>
        <v/>
      </c>
      <c r="Q124" s="50" t="str">
        <f t="shared" si="78"/>
        <v/>
      </c>
      <c r="R124" s="50" t="str">
        <f t="shared" si="79"/>
        <v/>
      </c>
      <c r="S124" s="50" t="str">
        <f t="shared" si="80"/>
        <v/>
      </c>
      <c r="T124" s="50" t="str">
        <f t="shared" si="81"/>
        <v/>
      </c>
      <c r="U124" s="50" t="str">
        <f t="shared" si="82"/>
        <v/>
      </c>
      <c r="V124" s="50" t="str">
        <f t="shared" si="83"/>
        <v/>
      </c>
      <c r="W124" s="50" t="str">
        <f t="shared" si="84"/>
        <v/>
      </c>
      <c r="X124" s="50" t="str">
        <f t="shared" si="85"/>
        <v/>
      </c>
      <c r="Y124" s="50" t="str">
        <f t="shared" si="86"/>
        <v/>
      </c>
      <c r="Z124" s="50" t="str">
        <f t="shared" si="87"/>
        <v/>
      </c>
    </row>
    <row r="125" spans="4:26">
      <c r="D125" s="163"/>
      <c r="E125" s="161"/>
      <c r="F125" s="161"/>
      <c r="G125" s="161"/>
      <c r="P125" s="50" t="str">
        <f t="shared" si="77"/>
        <v/>
      </c>
      <c r="Q125" s="50" t="str">
        <f t="shared" si="78"/>
        <v/>
      </c>
      <c r="R125" s="50" t="str">
        <f t="shared" si="79"/>
        <v/>
      </c>
      <c r="S125" s="50" t="str">
        <f t="shared" si="80"/>
        <v/>
      </c>
      <c r="T125" s="50" t="str">
        <f t="shared" si="81"/>
        <v/>
      </c>
      <c r="U125" s="50" t="str">
        <f t="shared" si="82"/>
        <v/>
      </c>
      <c r="V125" s="50" t="str">
        <f t="shared" si="83"/>
        <v/>
      </c>
      <c r="W125" s="50" t="str">
        <f t="shared" si="84"/>
        <v/>
      </c>
      <c r="X125" s="50" t="str">
        <f t="shared" si="85"/>
        <v/>
      </c>
      <c r="Y125" s="50" t="str">
        <f t="shared" si="86"/>
        <v/>
      </c>
      <c r="Z125" s="50" t="str">
        <f t="shared" si="87"/>
        <v/>
      </c>
    </row>
    <row r="126" spans="4:26">
      <c r="D126" s="163"/>
      <c r="E126" s="161"/>
      <c r="F126" s="161"/>
      <c r="G126" s="161"/>
      <c r="P126" s="50" t="str">
        <f t="shared" si="77"/>
        <v/>
      </c>
      <c r="Q126" s="50" t="str">
        <f t="shared" si="78"/>
        <v/>
      </c>
      <c r="R126" s="50" t="str">
        <f t="shared" si="79"/>
        <v/>
      </c>
      <c r="S126" s="50" t="str">
        <f t="shared" si="80"/>
        <v/>
      </c>
      <c r="T126" s="50" t="str">
        <f t="shared" si="81"/>
        <v/>
      </c>
      <c r="U126" s="50" t="str">
        <f t="shared" si="82"/>
        <v/>
      </c>
      <c r="V126" s="50" t="str">
        <f t="shared" si="83"/>
        <v/>
      </c>
      <c r="W126" s="50" t="str">
        <f t="shared" si="84"/>
        <v/>
      </c>
      <c r="X126" s="50" t="str">
        <f t="shared" si="85"/>
        <v/>
      </c>
      <c r="Y126" s="50" t="str">
        <f t="shared" si="86"/>
        <v/>
      </c>
      <c r="Z126" s="50" t="str">
        <f t="shared" si="87"/>
        <v/>
      </c>
    </row>
    <row r="127" spans="4:26">
      <c r="D127" s="163"/>
      <c r="E127" s="161"/>
      <c r="F127" s="161"/>
      <c r="G127" s="161"/>
      <c r="P127" s="50" t="str">
        <f t="shared" si="77"/>
        <v/>
      </c>
      <c r="Q127" s="50" t="str">
        <f t="shared" si="78"/>
        <v/>
      </c>
      <c r="R127" s="50" t="str">
        <f t="shared" si="79"/>
        <v/>
      </c>
      <c r="S127" s="50" t="str">
        <f t="shared" si="80"/>
        <v/>
      </c>
      <c r="T127" s="50" t="str">
        <f t="shared" si="81"/>
        <v/>
      </c>
      <c r="U127" s="50" t="str">
        <f t="shared" si="82"/>
        <v/>
      </c>
      <c r="V127" s="50" t="str">
        <f t="shared" si="83"/>
        <v/>
      </c>
      <c r="W127" s="50" t="str">
        <f t="shared" si="84"/>
        <v/>
      </c>
      <c r="X127" s="50" t="str">
        <f t="shared" si="85"/>
        <v/>
      </c>
      <c r="Y127" s="50" t="str">
        <f t="shared" si="86"/>
        <v/>
      </c>
      <c r="Z127" s="50" t="str">
        <f t="shared" si="87"/>
        <v/>
      </c>
    </row>
    <row r="128" spans="4:26">
      <c r="D128" s="163"/>
      <c r="E128" s="161"/>
      <c r="F128" s="161"/>
      <c r="G128" s="161"/>
      <c r="P128" s="50" t="str">
        <f t="shared" si="77"/>
        <v/>
      </c>
      <c r="Q128" s="50" t="str">
        <f t="shared" si="78"/>
        <v/>
      </c>
      <c r="R128" s="50" t="str">
        <f t="shared" si="79"/>
        <v/>
      </c>
      <c r="S128" s="50" t="str">
        <f t="shared" si="80"/>
        <v/>
      </c>
      <c r="T128" s="50" t="str">
        <f t="shared" si="81"/>
        <v/>
      </c>
      <c r="U128" s="50" t="str">
        <f t="shared" si="82"/>
        <v/>
      </c>
      <c r="V128" s="50" t="str">
        <f t="shared" si="83"/>
        <v/>
      </c>
      <c r="W128" s="50" t="str">
        <f t="shared" si="84"/>
        <v/>
      </c>
      <c r="X128" s="50" t="str">
        <f t="shared" si="85"/>
        <v/>
      </c>
      <c r="Y128" s="50" t="str">
        <f t="shared" si="86"/>
        <v/>
      </c>
      <c r="Z128" s="50" t="str">
        <f t="shared" si="87"/>
        <v/>
      </c>
    </row>
    <row r="129" spans="4:26">
      <c r="D129" s="163"/>
      <c r="E129" s="161"/>
      <c r="F129" s="161"/>
      <c r="G129" s="161"/>
      <c r="P129" s="50" t="str">
        <f t="shared" si="77"/>
        <v/>
      </c>
      <c r="Q129" s="50" t="str">
        <f t="shared" si="78"/>
        <v/>
      </c>
      <c r="R129" s="50" t="str">
        <f t="shared" si="79"/>
        <v/>
      </c>
      <c r="S129" s="50" t="str">
        <f t="shared" si="80"/>
        <v/>
      </c>
      <c r="T129" s="50" t="str">
        <f t="shared" si="81"/>
        <v/>
      </c>
      <c r="U129" s="50" t="str">
        <f t="shared" si="82"/>
        <v/>
      </c>
      <c r="V129" s="50" t="str">
        <f t="shared" si="83"/>
        <v/>
      </c>
      <c r="W129" s="50" t="str">
        <f t="shared" si="84"/>
        <v/>
      </c>
      <c r="X129" s="50" t="str">
        <f t="shared" si="85"/>
        <v/>
      </c>
      <c r="Y129" s="50" t="str">
        <f t="shared" si="86"/>
        <v/>
      </c>
      <c r="Z129" s="50" t="str">
        <f t="shared" si="87"/>
        <v/>
      </c>
    </row>
    <row r="130" spans="4:26">
      <c r="D130" s="163"/>
      <c r="E130" s="161"/>
      <c r="F130" s="161"/>
      <c r="G130" s="161"/>
      <c r="P130" s="50" t="str">
        <f t="shared" si="77"/>
        <v/>
      </c>
      <c r="Q130" s="50" t="str">
        <f t="shared" si="78"/>
        <v/>
      </c>
      <c r="R130" s="50" t="str">
        <f t="shared" si="79"/>
        <v/>
      </c>
      <c r="S130" s="50" t="str">
        <f t="shared" si="80"/>
        <v/>
      </c>
      <c r="T130" s="50" t="str">
        <f t="shared" si="81"/>
        <v/>
      </c>
      <c r="U130" s="50" t="str">
        <f t="shared" si="82"/>
        <v/>
      </c>
      <c r="V130" s="50" t="str">
        <f t="shared" si="83"/>
        <v/>
      </c>
      <c r="W130" s="50" t="str">
        <f t="shared" si="84"/>
        <v/>
      </c>
      <c r="X130" s="50" t="str">
        <f t="shared" si="85"/>
        <v/>
      </c>
      <c r="Y130" s="50" t="str">
        <f t="shared" si="86"/>
        <v/>
      </c>
      <c r="Z130" s="50" t="str">
        <f t="shared" si="87"/>
        <v/>
      </c>
    </row>
    <row r="131" spans="4:26">
      <c r="D131" s="163"/>
      <c r="E131" s="161"/>
      <c r="F131" s="161"/>
      <c r="G131" s="161"/>
      <c r="P131" s="50" t="str">
        <f t="shared" si="77"/>
        <v/>
      </c>
      <c r="Q131" s="50" t="str">
        <f t="shared" si="78"/>
        <v/>
      </c>
      <c r="R131" s="50" t="str">
        <f t="shared" si="79"/>
        <v/>
      </c>
      <c r="S131" s="50" t="str">
        <f t="shared" si="80"/>
        <v/>
      </c>
      <c r="T131" s="50" t="str">
        <f t="shared" si="81"/>
        <v/>
      </c>
      <c r="U131" s="50" t="str">
        <f t="shared" si="82"/>
        <v/>
      </c>
      <c r="V131" s="50" t="str">
        <f t="shared" si="83"/>
        <v/>
      </c>
      <c r="W131" s="50" t="str">
        <f t="shared" si="84"/>
        <v/>
      </c>
      <c r="X131" s="50" t="str">
        <f t="shared" si="85"/>
        <v/>
      </c>
      <c r="Y131" s="50" t="str">
        <f t="shared" si="86"/>
        <v/>
      </c>
      <c r="Z131" s="50" t="str">
        <f t="shared" si="87"/>
        <v/>
      </c>
    </row>
    <row r="132" spans="4:26">
      <c r="D132" s="163"/>
      <c r="E132" s="161"/>
      <c r="F132" s="161"/>
      <c r="G132" s="161"/>
      <c r="P132" s="50" t="str">
        <f t="shared" ref="P132:P195" si="88">IF(H132&lt;&gt;"","a","")</f>
        <v/>
      </c>
      <c r="Q132" s="50" t="str">
        <f t="shared" ref="Q132:Q195" si="89">IF(I132&lt;&gt;"","b","")</f>
        <v/>
      </c>
      <c r="R132" s="50" t="str">
        <f t="shared" ref="R132:R195" si="90">IF(J132&lt;&gt;"","c","")</f>
        <v/>
      </c>
      <c r="S132" s="50" t="str">
        <f t="shared" ref="S132:S195" si="91">IF(K132&lt;&gt;"","d","")</f>
        <v/>
      </c>
      <c r="T132" s="50" t="str">
        <f t="shared" ref="T132:T195" si="92">IF(L132&lt;&gt;"","e","")</f>
        <v/>
      </c>
      <c r="U132" s="50" t="str">
        <f t="shared" ref="U132:U195" si="93">IF(M132&lt;&gt;"","f","")</f>
        <v/>
      </c>
      <c r="V132" s="50" t="str">
        <f t="shared" ref="V132:V195" si="94">IF(N132&lt;&gt;"","g","")</f>
        <v/>
      </c>
      <c r="W132" s="50" t="str">
        <f t="shared" ref="W132:W195" si="95">P132&amp;Q132&amp;R132&amp;S132&amp;T132&amp;U132&amp;V132</f>
        <v/>
      </c>
      <c r="X132" s="50" t="str">
        <f t="shared" ref="X132:X195" si="96">IF(W132="","",VLOOKUP($W132,$AA$2:$AD$58,2,0))</f>
        <v/>
      </c>
      <c r="Y132" s="50" t="str">
        <f t="shared" ref="Y132:Y195" si="97">IF(X132="","",VLOOKUP($W132,$AA$2:$AD$58,3,0))</f>
        <v/>
      </c>
      <c r="Z132" s="50" t="str">
        <f t="shared" ref="Z132:Z195" si="98">IF(Y132="","",VLOOKUP($W132,$AA$2:$AD$58,4,0))</f>
        <v/>
      </c>
    </row>
    <row r="133" spans="4:26">
      <c r="D133" s="163"/>
      <c r="E133" s="161"/>
      <c r="F133" s="161"/>
      <c r="G133" s="161"/>
      <c r="P133" s="50" t="str">
        <f t="shared" si="88"/>
        <v/>
      </c>
      <c r="Q133" s="50" t="str">
        <f t="shared" si="89"/>
        <v/>
      </c>
      <c r="R133" s="50" t="str">
        <f t="shared" si="90"/>
        <v/>
      </c>
      <c r="S133" s="50" t="str">
        <f t="shared" si="91"/>
        <v/>
      </c>
      <c r="T133" s="50" t="str">
        <f t="shared" si="92"/>
        <v/>
      </c>
      <c r="U133" s="50" t="str">
        <f t="shared" si="93"/>
        <v/>
      </c>
      <c r="V133" s="50" t="str">
        <f t="shared" si="94"/>
        <v/>
      </c>
      <c r="W133" s="50" t="str">
        <f t="shared" si="95"/>
        <v/>
      </c>
      <c r="X133" s="50" t="str">
        <f t="shared" si="96"/>
        <v/>
      </c>
      <c r="Y133" s="50" t="str">
        <f t="shared" si="97"/>
        <v/>
      </c>
      <c r="Z133" s="50" t="str">
        <f t="shared" si="98"/>
        <v/>
      </c>
    </row>
    <row r="134" spans="4:26">
      <c r="D134" s="163"/>
      <c r="E134" s="161"/>
      <c r="F134" s="161"/>
      <c r="G134" s="161"/>
      <c r="P134" s="50" t="str">
        <f t="shared" si="88"/>
        <v/>
      </c>
      <c r="Q134" s="50" t="str">
        <f t="shared" si="89"/>
        <v/>
      </c>
      <c r="R134" s="50" t="str">
        <f t="shared" si="90"/>
        <v/>
      </c>
      <c r="S134" s="50" t="str">
        <f t="shared" si="91"/>
        <v/>
      </c>
      <c r="T134" s="50" t="str">
        <f t="shared" si="92"/>
        <v/>
      </c>
      <c r="U134" s="50" t="str">
        <f t="shared" si="93"/>
        <v/>
      </c>
      <c r="V134" s="50" t="str">
        <f t="shared" si="94"/>
        <v/>
      </c>
      <c r="W134" s="50" t="str">
        <f t="shared" si="95"/>
        <v/>
      </c>
      <c r="X134" s="50" t="str">
        <f t="shared" si="96"/>
        <v/>
      </c>
      <c r="Y134" s="50" t="str">
        <f t="shared" si="97"/>
        <v/>
      </c>
      <c r="Z134" s="50" t="str">
        <f t="shared" si="98"/>
        <v/>
      </c>
    </row>
    <row r="135" spans="4:26">
      <c r="D135" s="163"/>
      <c r="E135" s="161"/>
      <c r="F135" s="161"/>
      <c r="G135" s="161"/>
      <c r="P135" s="50" t="str">
        <f t="shared" si="88"/>
        <v/>
      </c>
      <c r="Q135" s="50" t="str">
        <f t="shared" si="89"/>
        <v/>
      </c>
      <c r="R135" s="50" t="str">
        <f t="shared" si="90"/>
        <v/>
      </c>
      <c r="S135" s="50" t="str">
        <f t="shared" si="91"/>
        <v/>
      </c>
      <c r="T135" s="50" t="str">
        <f t="shared" si="92"/>
        <v/>
      </c>
      <c r="U135" s="50" t="str">
        <f t="shared" si="93"/>
        <v/>
      </c>
      <c r="V135" s="50" t="str">
        <f t="shared" si="94"/>
        <v/>
      </c>
      <c r="W135" s="50" t="str">
        <f t="shared" si="95"/>
        <v/>
      </c>
      <c r="X135" s="50" t="str">
        <f t="shared" si="96"/>
        <v/>
      </c>
      <c r="Y135" s="50" t="str">
        <f t="shared" si="97"/>
        <v/>
      </c>
      <c r="Z135" s="50" t="str">
        <f t="shared" si="98"/>
        <v/>
      </c>
    </row>
    <row r="136" spans="4:26">
      <c r="D136" s="163"/>
      <c r="E136" s="161"/>
      <c r="F136" s="161"/>
      <c r="G136" s="161"/>
      <c r="P136" s="50" t="str">
        <f t="shared" si="88"/>
        <v/>
      </c>
      <c r="Q136" s="50" t="str">
        <f t="shared" si="89"/>
        <v/>
      </c>
      <c r="R136" s="50" t="str">
        <f t="shared" si="90"/>
        <v/>
      </c>
      <c r="S136" s="50" t="str">
        <f t="shared" si="91"/>
        <v/>
      </c>
      <c r="T136" s="50" t="str">
        <f t="shared" si="92"/>
        <v/>
      </c>
      <c r="U136" s="50" t="str">
        <f t="shared" si="93"/>
        <v/>
      </c>
      <c r="V136" s="50" t="str">
        <f t="shared" si="94"/>
        <v/>
      </c>
      <c r="W136" s="50" t="str">
        <f t="shared" si="95"/>
        <v/>
      </c>
      <c r="X136" s="50" t="str">
        <f t="shared" si="96"/>
        <v/>
      </c>
      <c r="Y136" s="50" t="str">
        <f t="shared" si="97"/>
        <v/>
      </c>
      <c r="Z136" s="50" t="str">
        <f t="shared" si="98"/>
        <v/>
      </c>
    </row>
    <row r="137" spans="4:26">
      <c r="D137" s="163"/>
      <c r="E137" s="161"/>
      <c r="F137" s="161"/>
      <c r="G137" s="161"/>
      <c r="P137" s="50" t="str">
        <f t="shared" si="88"/>
        <v/>
      </c>
      <c r="Q137" s="50" t="str">
        <f t="shared" si="89"/>
        <v/>
      </c>
      <c r="R137" s="50" t="str">
        <f t="shared" si="90"/>
        <v/>
      </c>
      <c r="S137" s="50" t="str">
        <f t="shared" si="91"/>
        <v/>
      </c>
      <c r="T137" s="50" t="str">
        <f t="shared" si="92"/>
        <v/>
      </c>
      <c r="U137" s="50" t="str">
        <f t="shared" si="93"/>
        <v/>
      </c>
      <c r="V137" s="50" t="str">
        <f t="shared" si="94"/>
        <v/>
      </c>
      <c r="W137" s="50" t="str">
        <f t="shared" si="95"/>
        <v/>
      </c>
      <c r="X137" s="50" t="str">
        <f t="shared" si="96"/>
        <v/>
      </c>
      <c r="Y137" s="50" t="str">
        <f t="shared" si="97"/>
        <v/>
      </c>
      <c r="Z137" s="50" t="str">
        <f t="shared" si="98"/>
        <v/>
      </c>
    </row>
    <row r="138" spans="4:26">
      <c r="D138" s="163"/>
      <c r="E138" s="161"/>
      <c r="F138" s="161"/>
      <c r="G138" s="161"/>
      <c r="P138" s="50" t="str">
        <f t="shared" si="88"/>
        <v/>
      </c>
      <c r="Q138" s="50" t="str">
        <f t="shared" si="89"/>
        <v/>
      </c>
      <c r="R138" s="50" t="str">
        <f t="shared" si="90"/>
        <v/>
      </c>
      <c r="S138" s="50" t="str">
        <f t="shared" si="91"/>
        <v/>
      </c>
      <c r="T138" s="50" t="str">
        <f t="shared" si="92"/>
        <v/>
      </c>
      <c r="U138" s="50" t="str">
        <f t="shared" si="93"/>
        <v/>
      </c>
      <c r="V138" s="50" t="str">
        <f t="shared" si="94"/>
        <v/>
      </c>
      <c r="W138" s="50" t="str">
        <f t="shared" si="95"/>
        <v/>
      </c>
      <c r="X138" s="50" t="str">
        <f t="shared" si="96"/>
        <v/>
      </c>
      <c r="Y138" s="50" t="str">
        <f t="shared" si="97"/>
        <v/>
      </c>
      <c r="Z138" s="50" t="str">
        <f t="shared" si="98"/>
        <v/>
      </c>
    </row>
    <row r="139" spans="4:26">
      <c r="D139" s="163"/>
      <c r="E139" s="161"/>
      <c r="F139" s="161"/>
      <c r="G139" s="161"/>
      <c r="P139" s="50" t="str">
        <f t="shared" si="88"/>
        <v/>
      </c>
      <c r="Q139" s="50" t="str">
        <f t="shared" si="89"/>
        <v/>
      </c>
      <c r="R139" s="50" t="str">
        <f t="shared" si="90"/>
        <v/>
      </c>
      <c r="S139" s="50" t="str">
        <f t="shared" si="91"/>
        <v/>
      </c>
      <c r="T139" s="50" t="str">
        <f t="shared" si="92"/>
        <v/>
      </c>
      <c r="U139" s="50" t="str">
        <f t="shared" si="93"/>
        <v/>
      </c>
      <c r="V139" s="50" t="str">
        <f t="shared" si="94"/>
        <v/>
      </c>
      <c r="W139" s="50" t="str">
        <f t="shared" si="95"/>
        <v/>
      </c>
      <c r="X139" s="50" t="str">
        <f t="shared" si="96"/>
        <v/>
      </c>
      <c r="Y139" s="50" t="str">
        <f t="shared" si="97"/>
        <v/>
      </c>
      <c r="Z139" s="50" t="str">
        <f t="shared" si="98"/>
        <v/>
      </c>
    </row>
    <row r="140" spans="4:26">
      <c r="D140" s="163"/>
      <c r="E140" s="161"/>
      <c r="F140" s="161"/>
      <c r="G140" s="161"/>
      <c r="P140" s="50" t="str">
        <f t="shared" si="88"/>
        <v/>
      </c>
      <c r="Q140" s="50" t="str">
        <f t="shared" si="89"/>
        <v/>
      </c>
      <c r="R140" s="50" t="str">
        <f t="shared" si="90"/>
        <v/>
      </c>
      <c r="S140" s="50" t="str">
        <f t="shared" si="91"/>
        <v/>
      </c>
      <c r="T140" s="50" t="str">
        <f t="shared" si="92"/>
        <v/>
      </c>
      <c r="U140" s="50" t="str">
        <f t="shared" si="93"/>
        <v/>
      </c>
      <c r="V140" s="50" t="str">
        <f t="shared" si="94"/>
        <v/>
      </c>
      <c r="W140" s="50" t="str">
        <f t="shared" si="95"/>
        <v/>
      </c>
      <c r="X140" s="50" t="str">
        <f t="shared" si="96"/>
        <v/>
      </c>
      <c r="Y140" s="50" t="str">
        <f t="shared" si="97"/>
        <v/>
      </c>
      <c r="Z140" s="50" t="str">
        <f t="shared" si="98"/>
        <v/>
      </c>
    </row>
    <row r="141" spans="4:26">
      <c r="D141" s="163"/>
      <c r="E141" s="161"/>
      <c r="F141" s="161"/>
      <c r="G141" s="161"/>
      <c r="P141" s="50" t="str">
        <f t="shared" si="88"/>
        <v/>
      </c>
      <c r="Q141" s="50" t="str">
        <f t="shared" si="89"/>
        <v/>
      </c>
      <c r="R141" s="50" t="str">
        <f t="shared" si="90"/>
        <v/>
      </c>
      <c r="S141" s="50" t="str">
        <f t="shared" si="91"/>
        <v/>
      </c>
      <c r="T141" s="50" t="str">
        <f t="shared" si="92"/>
        <v/>
      </c>
      <c r="U141" s="50" t="str">
        <f t="shared" si="93"/>
        <v/>
      </c>
      <c r="V141" s="50" t="str">
        <f t="shared" si="94"/>
        <v/>
      </c>
      <c r="W141" s="50" t="str">
        <f t="shared" si="95"/>
        <v/>
      </c>
      <c r="X141" s="50" t="str">
        <f t="shared" si="96"/>
        <v/>
      </c>
      <c r="Y141" s="50" t="str">
        <f t="shared" si="97"/>
        <v/>
      </c>
      <c r="Z141" s="50" t="str">
        <f t="shared" si="98"/>
        <v/>
      </c>
    </row>
    <row r="142" spans="4:26">
      <c r="D142" s="163"/>
      <c r="E142" s="161"/>
      <c r="F142" s="161"/>
      <c r="G142" s="161"/>
      <c r="P142" s="50" t="str">
        <f t="shared" si="88"/>
        <v/>
      </c>
      <c r="Q142" s="50" t="str">
        <f t="shared" si="89"/>
        <v/>
      </c>
      <c r="R142" s="50" t="str">
        <f t="shared" si="90"/>
        <v/>
      </c>
      <c r="S142" s="50" t="str">
        <f t="shared" si="91"/>
        <v/>
      </c>
      <c r="T142" s="50" t="str">
        <f t="shared" si="92"/>
        <v/>
      </c>
      <c r="U142" s="50" t="str">
        <f t="shared" si="93"/>
        <v/>
      </c>
      <c r="V142" s="50" t="str">
        <f t="shared" si="94"/>
        <v/>
      </c>
      <c r="W142" s="50" t="str">
        <f t="shared" si="95"/>
        <v/>
      </c>
      <c r="X142" s="50" t="str">
        <f t="shared" si="96"/>
        <v/>
      </c>
      <c r="Y142" s="50" t="str">
        <f t="shared" si="97"/>
        <v/>
      </c>
      <c r="Z142" s="50" t="str">
        <f t="shared" si="98"/>
        <v/>
      </c>
    </row>
    <row r="143" spans="4:26">
      <c r="D143" s="163"/>
      <c r="E143" s="161"/>
      <c r="F143" s="161"/>
      <c r="G143" s="161"/>
      <c r="P143" s="50" t="str">
        <f t="shared" si="88"/>
        <v/>
      </c>
      <c r="Q143" s="50" t="str">
        <f t="shared" si="89"/>
        <v/>
      </c>
      <c r="R143" s="50" t="str">
        <f t="shared" si="90"/>
        <v/>
      </c>
      <c r="S143" s="50" t="str">
        <f t="shared" si="91"/>
        <v/>
      </c>
      <c r="T143" s="50" t="str">
        <f t="shared" si="92"/>
        <v/>
      </c>
      <c r="U143" s="50" t="str">
        <f t="shared" si="93"/>
        <v/>
      </c>
      <c r="V143" s="50" t="str">
        <f t="shared" si="94"/>
        <v/>
      </c>
      <c r="W143" s="50" t="str">
        <f t="shared" si="95"/>
        <v/>
      </c>
      <c r="X143" s="50" t="str">
        <f t="shared" si="96"/>
        <v/>
      </c>
      <c r="Y143" s="50" t="str">
        <f t="shared" si="97"/>
        <v/>
      </c>
      <c r="Z143" s="50" t="str">
        <f t="shared" si="98"/>
        <v/>
      </c>
    </row>
    <row r="144" spans="4:26">
      <c r="D144" s="163"/>
      <c r="E144" s="161"/>
      <c r="F144" s="161"/>
      <c r="G144" s="161"/>
      <c r="P144" s="50" t="str">
        <f t="shared" si="88"/>
        <v/>
      </c>
      <c r="Q144" s="50" t="str">
        <f t="shared" si="89"/>
        <v/>
      </c>
      <c r="R144" s="50" t="str">
        <f t="shared" si="90"/>
        <v/>
      </c>
      <c r="S144" s="50" t="str">
        <f t="shared" si="91"/>
        <v/>
      </c>
      <c r="T144" s="50" t="str">
        <f t="shared" si="92"/>
        <v/>
      </c>
      <c r="U144" s="50" t="str">
        <f t="shared" si="93"/>
        <v/>
      </c>
      <c r="V144" s="50" t="str">
        <f t="shared" si="94"/>
        <v/>
      </c>
      <c r="W144" s="50" t="str">
        <f t="shared" si="95"/>
        <v/>
      </c>
      <c r="X144" s="50" t="str">
        <f t="shared" si="96"/>
        <v/>
      </c>
      <c r="Y144" s="50" t="str">
        <f t="shared" si="97"/>
        <v/>
      </c>
      <c r="Z144" s="50" t="str">
        <f t="shared" si="98"/>
        <v/>
      </c>
    </row>
    <row r="145" spans="4:26">
      <c r="D145" s="163"/>
      <c r="E145" s="161"/>
      <c r="F145" s="161"/>
      <c r="G145" s="161"/>
      <c r="P145" s="50" t="str">
        <f t="shared" si="88"/>
        <v/>
      </c>
      <c r="Q145" s="50" t="str">
        <f t="shared" si="89"/>
        <v/>
      </c>
      <c r="R145" s="50" t="str">
        <f t="shared" si="90"/>
        <v/>
      </c>
      <c r="S145" s="50" t="str">
        <f t="shared" si="91"/>
        <v/>
      </c>
      <c r="T145" s="50" t="str">
        <f t="shared" si="92"/>
        <v/>
      </c>
      <c r="U145" s="50" t="str">
        <f t="shared" si="93"/>
        <v/>
      </c>
      <c r="V145" s="50" t="str">
        <f t="shared" si="94"/>
        <v/>
      </c>
      <c r="W145" s="50" t="str">
        <f t="shared" si="95"/>
        <v/>
      </c>
      <c r="X145" s="50" t="str">
        <f t="shared" si="96"/>
        <v/>
      </c>
      <c r="Y145" s="50" t="str">
        <f t="shared" si="97"/>
        <v/>
      </c>
      <c r="Z145" s="50" t="str">
        <f t="shared" si="98"/>
        <v/>
      </c>
    </row>
    <row r="146" spans="4:26">
      <c r="D146" s="163"/>
      <c r="E146" s="161"/>
      <c r="F146" s="161"/>
      <c r="G146" s="161"/>
      <c r="P146" s="50" t="str">
        <f t="shared" si="88"/>
        <v/>
      </c>
      <c r="Q146" s="50" t="str">
        <f t="shared" si="89"/>
        <v/>
      </c>
      <c r="R146" s="50" t="str">
        <f t="shared" si="90"/>
        <v/>
      </c>
      <c r="S146" s="50" t="str">
        <f t="shared" si="91"/>
        <v/>
      </c>
      <c r="T146" s="50" t="str">
        <f t="shared" si="92"/>
        <v/>
      </c>
      <c r="U146" s="50" t="str">
        <f t="shared" si="93"/>
        <v/>
      </c>
      <c r="V146" s="50" t="str">
        <f t="shared" si="94"/>
        <v/>
      </c>
      <c r="W146" s="50" t="str">
        <f t="shared" si="95"/>
        <v/>
      </c>
      <c r="X146" s="50" t="str">
        <f t="shared" si="96"/>
        <v/>
      </c>
      <c r="Y146" s="50" t="str">
        <f t="shared" si="97"/>
        <v/>
      </c>
      <c r="Z146" s="50" t="str">
        <f t="shared" si="98"/>
        <v/>
      </c>
    </row>
    <row r="147" spans="4:26">
      <c r="D147" s="163"/>
      <c r="E147" s="161"/>
      <c r="F147" s="161"/>
      <c r="G147" s="161"/>
      <c r="P147" s="50" t="str">
        <f t="shared" si="88"/>
        <v/>
      </c>
      <c r="Q147" s="50" t="str">
        <f t="shared" si="89"/>
        <v/>
      </c>
      <c r="R147" s="50" t="str">
        <f t="shared" si="90"/>
        <v/>
      </c>
      <c r="S147" s="50" t="str">
        <f t="shared" si="91"/>
        <v/>
      </c>
      <c r="T147" s="50" t="str">
        <f t="shared" si="92"/>
        <v/>
      </c>
      <c r="U147" s="50" t="str">
        <f t="shared" si="93"/>
        <v/>
      </c>
      <c r="V147" s="50" t="str">
        <f t="shared" si="94"/>
        <v/>
      </c>
      <c r="W147" s="50" t="str">
        <f t="shared" si="95"/>
        <v/>
      </c>
      <c r="X147" s="50" t="str">
        <f t="shared" si="96"/>
        <v/>
      </c>
      <c r="Y147" s="50" t="str">
        <f t="shared" si="97"/>
        <v/>
      </c>
      <c r="Z147" s="50" t="str">
        <f t="shared" si="98"/>
        <v/>
      </c>
    </row>
    <row r="148" spans="4:26">
      <c r="D148" s="163"/>
      <c r="E148" s="161"/>
      <c r="F148" s="161"/>
      <c r="G148" s="161"/>
      <c r="P148" s="50" t="str">
        <f t="shared" si="88"/>
        <v/>
      </c>
      <c r="Q148" s="50" t="str">
        <f t="shared" si="89"/>
        <v/>
      </c>
      <c r="R148" s="50" t="str">
        <f t="shared" si="90"/>
        <v/>
      </c>
      <c r="S148" s="50" t="str">
        <f t="shared" si="91"/>
        <v/>
      </c>
      <c r="T148" s="50" t="str">
        <f t="shared" si="92"/>
        <v/>
      </c>
      <c r="U148" s="50" t="str">
        <f t="shared" si="93"/>
        <v/>
      </c>
      <c r="V148" s="50" t="str">
        <f t="shared" si="94"/>
        <v/>
      </c>
      <c r="W148" s="50" t="str">
        <f t="shared" si="95"/>
        <v/>
      </c>
      <c r="X148" s="50" t="str">
        <f t="shared" si="96"/>
        <v/>
      </c>
      <c r="Y148" s="50" t="str">
        <f t="shared" si="97"/>
        <v/>
      </c>
      <c r="Z148" s="50" t="str">
        <f t="shared" si="98"/>
        <v/>
      </c>
    </row>
    <row r="149" spans="4:26">
      <c r="D149" s="163"/>
      <c r="E149" s="161"/>
      <c r="F149" s="161"/>
      <c r="G149" s="161"/>
      <c r="P149" s="50" t="str">
        <f t="shared" si="88"/>
        <v/>
      </c>
      <c r="Q149" s="50" t="str">
        <f t="shared" si="89"/>
        <v/>
      </c>
      <c r="R149" s="50" t="str">
        <f t="shared" si="90"/>
        <v/>
      </c>
      <c r="S149" s="50" t="str">
        <f t="shared" si="91"/>
        <v/>
      </c>
      <c r="T149" s="50" t="str">
        <f t="shared" si="92"/>
        <v/>
      </c>
      <c r="U149" s="50" t="str">
        <f t="shared" si="93"/>
        <v/>
      </c>
      <c r="V149" s="50" t="str">
        <f t="shared" si="94"/>
        <v/>
      </c>
      <c r="W149" s="50" t="str">
        <f t="shared" si="95"/>
        <v/>
      </c>
      <c r="X149" s="50" t="str">
        <f t="shared" si="96"/>
        <v/>
      </c>
      <c r="Y149" s="50" t="str">
        <f t="shared" si="97"/>
        <v/>
      </c>
      <c r="Z149" s="50" t="str">
        <f t="shared" si="98"/>
        <v/>
      </c>
    </row>
    <row r="150" spans="4:26">
      <c r="D150" s="163"/>
      <c r="E150" s="161"/>
      <c r="F150" s="161"/>
      <c r="G150" s="161"/>
      <c r="P150" s="50" t="str">
        <f t="shared" si="88"/>
        <v/>
      </c>
      <c r="Q150" s="50" t="str">
        <f t="shared" si="89"/>
        <v/>
      </c>
      <c r="R150" s="50" t="str">
        <f t="shared" si="90"/>
        <v/>
      </c>
      <c r="S150" s="50" t="str">
        <f t="shared" si="91"/>
        <v/>
      </c>
      <c r="T150" s="50" t="str">
        <f t="shared" si="92"/>
        <v/>
      </c>
      <c r="U150" s="50" t="str">
        <f t="shared" si="93"/>
        <v/>
      </c>
      <c r="V150" s="50" t="str">
        <f t="shared" si="94"/>
        <v/>
      </c>
      <c r="W150" s="50" t="str">
        <f t="shared" si="95"/>
        <v/>
      </c>
      <c r="X150" s="50" t="str">
        <f t="shared" si="96"/>
        <v/>
      </c>
      <c r="Y150" s="50" t="str">
        <f t="shared" si="97"/>
        <v/>
      </c>
      <c r="Z150" s="50" t="str">
        <f t="shared" si="98"/>
        <v/>
      </c>
    </row>
    <row r="151" spans="4:26">
      <c r="D151" s="163"/>
      <c r="E151" s="161"/>
      <c r="F151" s="161"/>
      <c r="G151" s="161"/>
      <c r="P151" s="50" t="str">
        <f t="shared" si="88"/>
        <v/>
      </c>
      <c r="Q151" s="50" t="str">
        <f t="shared" si="89"/>
        <v/>
      </c>
      <c r="R151" s="50" t="str">
        <f t="shared" si="90"/>
        <v/>
      </c>
      <c r="S151" s="50" t="str">
        <f t="shared" si="91"/>
        <v/>
      </c>
      <c r="T151" s="50" t="str">
        <f t="shared" si="92"/>
        <v/>
      </c>
      <c r="U151" s="50" t="str">
        <f t="shared" si="93"/>
        <v/>
      </c>
      <c r="V151" s="50" t="str">
        <f t="shared" si="94"/>
        <v/>
      </c>
      <c r="W151" s="50" t="str">
        <f t="shared" si="95"/>
        <v/>
      </c>
      <c r="X151" s="50" t="str">
        <f t="shared" si="96"/>
        <v/>
      </c>
      <c r="Y151" s="50" t="str">
        <f t="shared" si="97"/>
        <v/>
      </c>
      <c r="Z151" s="50" t="str">
        <f t="shared" si="98"/>
        <v/>
      </c>
    </row>
    <row r="152" spans="4:26">
      <c r="D152" s="163"/>
      <c r="E152" s="161"/>
      <c r="F152" s="161"/>
      <c r="G152" s="161"/>
      <c r="P152" s="50" t="str">
        <f t="shared" si="88"/>
        <v/>
      </c>
      <c r="Q152" s="50" t="str">
        <f t="shared" si="89"/>
        <v/>
      </c>
      <c r="R152" s="50" t="str">
        <f t="shared" si="90"/>
        <v/>
      </c>
      <c r="S152" s="50" t="str">
        <f t="shared" si="91"/>
        <v/>
      </c>
      <c r="T152" s="50" t="str">
        <f t="shared" si="92"/>
        <v/>
      </c>
      <c r="U152" s="50" t="str">
        <f t="shared" si="93"/>
        <v/>
      </c>
      <c r="V152" s="50" t="str">
        <f t="shared" si="94"/>
        <v/>
      </c>
      <c r="W152" s="50" t="str">
        <f t="shared" si="95"/>
        <v/>
      </c>
      <c r="X152" s="50" t="str">
        <f t="shared" si="96"/>
        <v/>
      </c>
      <c r="Y152" s="50" t="str">
        <f t="shared" si="97"/>
        <v/>
      </c>
      <c r="Z152" s="50" t="str">
        <f t="shared" si="98"/>
        <v/>
      </c>
    </row>
    <row r="153" spans="4:26">
      <c r="D153" s="163"/>
      <c r="E153" s="161"/>
      <c r="F153" s="161"/>
      <c r="G153" s="161"/>
      <c r="P153" s="50" t="str">
        <f t="shared" si="88"/>
        <v/>
      </c>
      <c r="Q153" s="50" t="str">
        <f t="shared" si="89"/>
        <v/>
      </c>
      <c r="R153" s="50" t="str">
        <f t="shared" si="90"/>
        <v/>
      </c>
      <c r="S153" s="50" t="str">
        <f t="shared" si="91"/>
        <v/>
      </c>
      <c r="T153" s="50" t="str">
        <f t="shared" si="92"/>
        <v/>
      </c>
      <c r="U153" s="50" t="str">
        <f t="shared" si="93"/>
        <v/>
      </c>
      <c r="V153" s="50" t="str">
        <f t="shared" si="94"/>
        <v/>
      </c>
      <c r="W153" s="50" t="str">
        <f t="shared" si="95"/>
        <v/>
      </c>
      <c r="X153" s="50" t="str">
        <f t="shared" si="96"/>
        <v/>
      </c>
      <c r="Y153" s="50" t="str">
        <f t="shared" si="97"/>
        <v/>
      </c>
      <c r="Z153" s="50" t="str">
        <f t="shared" si="98"/>
        <v/>
      </c>
    </row>
    <row r="154" spans="4:26">
      <c r="D154" s="163"/>
      <c r="E154" s="161"/>
      <c r="F154" s="161"/>
      <c r="G154" s="161"/>
      <c r="P154" s="50" t="str">
        <f t="shared" si="88"/>
        <v/>
      </c>
      <c r="Q154" s="50" t="str">
        <f t="shared" si="89"/>
        <v/>
      </c>
      <c r="R154" s="50" t="str">
        <f t="shared" si="90"/>
        <v/>
      </c>
      <c r="S154" s="50" t="str">
        <f t="shared" si="91"/>
        <v/>
      </c>
      <c r="T154" s="50" t="str">
        <f t="shared" si="92"/>
        <v/>
      </c>
      <c r="U154" s="50" t="str">
        <f t="shared" si="93"/>
        <v/>
      </c>
      <c r="V154" s="50" t="str">
        <f t="shared" si="94"/>
        <v/>
      </c>
      <c r="W154" s="50" t="str">
        <f t="shared" si="95"/>
        <v/>
      </c>
      <c r="X154" s="50" t="str">
        <f t="shared" si="96"/>
        <v/>
      </c>
      <c r="Y154" s="50" t="str">
        <f t="shared" si="97"/>
        <v/>
      </c>
      <c r="Z154" s="50" t="str">
        <f t="shared" si="98"/>
        <v/>
      </c>
    </row>
    <row r="155" spans="4:26">
      <c r="D155" s="163"/>
      <c r="E155" s="161"/>
      <c r="F155" s="161"/>
      <c r="G155" s="161"/>
      <c r="P155" s="50" t="str">
        <f t="shared" si="88"/>
        <v/>
      </c>
      <c r="Q155" s="50" t="str">
        <f t="shared" si="89"/>
        <v/>
      </c>
      <c r="R155" s="50" t="str">
        <f t="shared" si="90"/>
        <v/>
      </c>
      <c r="S155" s="50" t="str">
        <f t="shared" si="91"/>
        <v/>
      </c>
      <c r="T155" s="50" t="str">
        <f t="shared" si="92"/>
        <v/>
      </c>
      <c r="U155" s="50" t="str">
        <f t="shared" si="93"/>
        <v/>
      </c>
      <c r="V155" s="50" t="str">
        <f t="shared" si="94"/>
        <v/>
      </c>
      <c r="W155" s="50" t="str">
        <f t="shared" si="95"/>
        <v/>
      </c>
      <c r="X155" s="50" t="str">
        <f t="shared" si="96"/>
        <v/>
      </c>
      <c r="Y155" s="50" t="str">
        <f t="shared" si="97"/>
        <v/>
      </c>
      <c r="Z155" s="50" t="str">
        <f t="shared" si="98"/>
        <v/>
      </c>
    </row>
    <row r="156" spans="4:26">
      <c r="D156" s="163"/>
      <c r="E156" s="161"/>
      <c r="F156" s="161"/>
      <c r="G156" s="161"/>
      <c r="P156" s="50" t="str">
        <f t="shared" si="88"/>
        <v/>
      </c>
      <c r="Q156" s="50" t="str">
        <f t="shared" si="89"/>
        <v/>
      </c>
      <c r="R156" s="50" t="str">
        <f t="shared" si="90"/>
        <v/>
      </c>
      <c r="S156" s="50" t="str">
        <f t="shared" si="91"/>
        <v/>
      </c>
      <c r="T156" s="50" t="str">
        <f t="shared" si="92"/>
        <v/>
      </c>
      <c r="U156" s="50" t="str">
        <f t="shared" si="93"/>
        <v/>
      </c>
      <c r="V156" s="50" t="str">
        <f t="shared" si="94"/>
        <v/>
      </c>
      <c r="W156" s="50" t="str">
        <f t="shared" si="95"/>
        <v/>
      </c>
      <c r="X156" s="50" t="str">
        <f t="shared" si="96"/>
        <v/>
      </c>
      <c r="Y156" s="50" t="str">
        <f t="shared" si="97"/>
        <v/>
      </c>
      <c r="Z156" s="50" t="str">
        <f t="shared" si="98"/>
        <v/>
      </c>
    </row>
    <row r="157" spans="4:26">
      <c r="D157" s="163"/>
      <c r="E157" s="161"/>
      <c r="F157" s="161"/>
      <c r="G157" s="161"/>
      <c r="P157" s="50" t="str">
        <f t="shared" si="88"/>
        <v/>
      </c>
      <c r="Q157" s="50" t="str">
        <f t="shared" si="89"/>
        <v/>
      </c>
      <c r="R157" s="50" t="str">
        <f t="shared" si="90"/>
        <v/>
      </c>
      <c r="S157" s="50" t="str">
        <f t="shared" si="91"/>
        <v/>
      </c>
      <c r="T157" s="50" t="str">
        <f t="shared" si="92"/>
        <v/>
      </c>
      <c r="U157" s="50" t="str">
        <f t="shared" si="93"/>
        <v/>
      </c>
      <c r="V157" s="50" t="str">
        <f t="shared" si="94"/>
        <v/>
      </c>
      <c r="W157" s="50" t="str">
        <f t="shared" si="95"/>
        <v/>
      </c>
      <c r="X157" s="50" t="str">
        <f t="shared" si="96"/>
        <v/>
      </c>
      <c r="Y157" s="50" t="str">
        <f t="shared" si="97"/>
        <v/>
      </c>
      <c r="Z157" s="50" t="str">
        <f t="shared" si="98"/>
        <v/>
      </c>
    </row>
    <row r="158" spans="4:26">
      <c r="D158" s="163"/>
      <c r="E158" s="161"/>
      <c r="F158" s="161"/>
      <c r="G158" s="161"/>
      <c r="P158" s="50" t="str">
        <f t="shared" si="88"/>
        <v/>
      </c>
      <c r="Q158" s="50" t="str">
        <f t="shared" si="89"/>
        <v/>
      </c>
      <c r="R158" s="50" t="str">
        <f t="shared" si="90"/>
        <v/>
      </c>
      <c r="S158" s="50" t="str">
        <f t="shared" si="91"/>
        <v/>
      </c>
      <c r="T158" s="50" t="str">
        <f t="shared" si="92"/>
        <v/>
      </c>
      <c r="U158" s="50" t="str">
        <f t="shared" si="93"/>
        <v/>
      </c>
      <c r="V158" s="50" t="str">
        <f t="shared" si="94"/>
        <v/>
      </c>
      <c r="W158" s="50" t="str">
        <f t="shared" si="95"/>
        <v/>
      </c>
      <c r="X158" s="50" t="str">
        <f t="shared" si="96"/>
        <v/>
      </c>
      <c r="Y158" s="50" t="str">
        <f t="shared" si="97"/>
        <v/>
      </c>
      <c r="Z158" s="50" t="str">
        <f t="shared" si="98"/>
        <v/>
      </c>
    </row>
    <row r="159" spans="4:26">
      <c r="D159" s="163"/>
      <c r="E159" s="161"/>
      <c r="F159" s="161"/>
      <c r="G159" s="161"/>
      <c r="P159" s="50" t="str">
        <f t="shared" si="88"/>
        <v/>
      </c>
      <c r="Q159" s="50" t="str">
        <f t="shared" si="89"/>
        <v/>
      </c>
      <c r="R159" s="50" t="str">
        <f t="shared" si="90"/>
        <v/>
      </c>
      <c r="S159" s="50" t="str">
        <f t="shared" si="91"/>
        <v/>
      </c>
      <c r="T159" s="50" t="str">
        <f t="shared" si="92"/>
        <v/>
      </c>
      <c r="U159" s="50" t="str">
        <f t="shared" si="93"/>
        <v/>
      </c>
      <c r="V159" s="50" t="str">
        <f t="shared" si="94"/>
        <v/>
      </c>
      <c r="W159" s="50" t="str">
        <f t="shared" si="95"/>
        <v/>
      </c>
      <c r="X159" s="50" t="str">
        <f t="shared" si="96"/>
        <v/>
      </c>
      <c r="Y159" s="50" t="str">
        <f t="shared" si="97"/>
        <v/>
      </c>
      <c r="Z159" s="50" t="str">
        <f t="shared" si="98"/>
        <v/>
      </c>
    </row>
    <row r="160" spans="4:26">
      <c r="D160" s="163"/>
      <c r="E160" s="161"/>
      <c r="F160" s="161"/>
      <c r="G160" s="161"/>
      <c r="P160" s="50" t="str">
        <f t="shared" si="88"/>
        <v/>
      </c>
      <c r="Q160" s="50" t="str">
        <f t="shared" si="89"/>
        <v/>
      </c>
      <c r="R160" s="50" t="str">
        <f t="shared" si="90"/>
        <v/>
      </c>
      <c r="S160" s="50" t="str">
        <f t="shared" si="91"/>
        <v/>
      </c>
      <c r="T160" s="50" t="str">
        <f t="shared" si="92"/>
        <v/>
      </c>
      <c r="U160" s="50" t="str">
        <f t="shared" si="93"/>
        <v/>
      </c>
      <c r="V160" s="50" t="str">
        <f t="shared" si="94"/>
        <v/>
      </c>
      <c r="W160" s="50" t="str">
        <f t="shared" si="95"/>
        <v/>
      </c>
      <c r="X160" s="50" t="str">
        <f t="shared" si="96"/>
        <v/>
      </c>
      <c r="Y160" s="50" t="str">
        <f t="shared" si="97"/>
        <v/>
      </c>
      <c r="Z160" s="50" t="str">
        <f t="shared" si="98"/>
        <v/>
      </c>
    </row>
    <row r="161" spans="4:26">
      <c r="D161" s="163"/>
      <c r="E161" s="161"/>
      <c r="F161" s="161"/>
      <c r="G161" s="161"/>
      <c r="P161" s="50" t="str">
        <f t="shared" si="88"/>
        <v/>
      </c>
      <c r="Q161" s="50" t="str">
        <f t="shared" si="89"/>
        <v/>
      </c>
      <c r="R161" s="50" t="str">
        <f t="shared" si="90"/>
        <v/>
      </c>
      <c r="S161" s="50" t="str">
        <f t="shared" si="91"/>
        <v/>
      </c>
      <c r="T161" s="50" t="str">
        <f t="shared" si="92"/>
        <v/>
      </c>
      <c r="U161" s="50" t="str">
        <f t="shared" si="93"/>
        <v/>
      </c>
      <c r="V161" s="50" t="str">
        <f t="shared" si="94"/>
        <v/>
      </c>
      <c r="W161" s="50" t="str">
        <f t="shared" si="95"/>
        <v/>
      </c>
      <c r="X161" s="50" t="str">
        <f t="shared" si="96"/>
        <v/>
      </c>
      <c r="Y161" s="50" t="str">
        <f t="shared" si="97"/>
        <v/>
      </c>
      <c r="Z161" s="50" t="str">
        <f t="shared" si="98"/>
        <v/>
      </c>
    </row>
    <row r="162" spans="4:26">
      <c r="D162" s="163"/>
      <c r="E162" s="161"/>
      <c r="F162" s="161"/>
      <c r="G162" s="161"/>
      <c r="P162" s="50" t="str">
        <f t="shared" si="88"/>
        <v/>
      </c>
      <c r="Q162" s="50" t="str">
        <f t="shared" si="89"/>
        <v/>
      </c>
      <c r="R162" s="50" t="str">
        <f t="shared" si="90"/>
        <v/>
      </c>
      <c r="S162" s="50" t="str">
        <f t="shared" si="91"/>
        <v/>
      </c>
      <c r="T162" s="50" t="str">
        <f t="shared" si="92"/>
        <v/>
      </c>
      <c r="U162" s="50" t="str">
        <f t="shared" si="93"/>
        <v/>
      </c>
      <c r="V162" s="50" t="str">
        <f t="shared" si="94"/>
        <v/>
      </c>
      <c r="W162" s="50" t="str">
        <f t="shared" si="95"/>
        <v/>
      </c>
      <c r="X162" s="50" t="str">
        <f t="shared" si="96"/>
        <v/>
      </c>
      <c r="Y162" s="50" t="str">
        <f t="shared" si="97"/>
        <v/>
      </c>
      <c r="Z162" s="50" t="str">
        <f t="shared" si="98"/>
        <v/>
      </c>
    </row>
    <row r="163" spans="4:26">
      <c r="D163" s="163"/>
      <c r="E163" s="161"/>
      <c r="F163" s="161"/>
      <c r="G163" s="161"/>
      <c r="P163" s="50" t="str">
        <f t="shared" si="88"/>
        <v/>
      </c>
      <c r="Q163" s="50" t="str">
        <f t="shared" si="89"/>
        <v/>
      </c>
      <c r="R163" s="50" t="str">
        <f t="shared" si="90"/>
        <v/>
      </c>
      <c r="S163" s="50" t="str">
        <f t="shared" si="91"/>
        <v/>
      </c>
      <c r="T163" s="50" t="str">
        <f t="shared" si="92"/>
        <v/>
      </c>
      <c r="U163" s="50" t="str">
        <f t="shared" si="93"/>
        <v/>
      </c>
      <c r="V163" s="50" t="str">
        <f t="shared" si="94"/>
        <v/>
      </c>
      <c r="W163" s="50" t="str">
        <f t="shared" si="95"/>
        <v/>
      </c>
      <c r="X163" s="50" t="str">
        <f t="shared" si="96"/>
        <v/>
      </c>
      <c r="Y163" s="50" t="str">
        <f t="shared" si="97"/>
        <v/>
      </c>
      <c r="Z163" s="50" t="str">
        <f t="shared" si="98"/>
        <v/>
      </c>
    </row>
    <row r="164" spans="4:26">
      <c r="D164" s="163"/>
      <c r="E164" s="161"/>
      <c r="F164" s="161"/>
      <c r="G164" s="161"/>
      <c r="P164" s="50" t="str">
        <f t="shared" si="88"/>
        <v/>
      </c>
      <c r="Q164" s="50" t="str">
        <f t="shared" si="89"/>
        <v/>
      </c>
      <c r="R164" s="50" t="str">
        <f t="shared" si="90"/>
        <v/>
      </c>
      <c r="S164" s="50" t="str">
        <f t="shared" si="91"/>
        <v/>
      </c>
      <c r="T164" s="50" t="str">
        <f t="shared" si="92"/>
        <v/>
      </c>
      <c r="U164" s="50" t="str">
        <f t="shared" si="93"/>
        <v/>
      </c>
      <c r="V164" s="50" t="str">
        <f t="shared" si="94"/>
        <v/>
      </c>
      <c r="W164" s="50" t="str">
        <f t="shared" si="95"/>
        <v/>
      </c>
      <c r="X164" s="50" t="str">
        <f t="shared" si="96"/>
        <v/>
      </c>
      <c r="Y164" s="50" t="str">
        <f t="shared" si="97"/>
        <v/>
      </c>
      <c r="Z164" s="50" t="str">
        <f t="shared" si="98"/>
        <v/>
      </c>
    </row>
    <row r="165" spans="4:26">
      <c r="D165" s="163"/>
      <c r="E165" s="161"/>
      <c r="F165" s="161"/>
      <c r="G165" s="161"/>
      <c r="P165" s="50" t="str">
        <f t="shared" si="88"/>
        <v/>
      </c>
      <c r="Q165" s="50" t="str">
        <f t="shared" si="89"/>
        <v/>
      </c>
      <c r="R165" s="50" t="str">
        <f t="shared" si="90"/>
        <v/>
      </c>
      <c r="S165" s="50" t="str">
        <f t="shared" si="91"/>
        <v/>
      </c>
      <c r="T165" s="50" t="str">
        <f t="shared" si="92"/>
        <v/>
      </c>
      <c r="U165" s="50" t="str">
        <f t="shared" si="93"/>
        <v/>
      </c>
      <c r="V165" s="50" t="str">
        <f t="shared" si="94"/>
        <v/>
      </c>
      <c r="W165" s="50" t="str">
        <f t="shared" si="95"/>
        <v/>
      </c>
      <c r="X165" s="50" t="str">
        <f t="shared" si="96"/>
        <v/>
      </c>
      <c r="Y165" s="50" t="str">
        <f t="shared" si="97"/>
        <v/>
      </c>
      <c r="Z165" s="50" t="str">
        <f t="shared" si="98"/>
        <v/>
      </c>
    </row>
    <row r="166" spans="4:26">
      <c r="D166" s="163"/>
      <c r="E166" s="161"/>
      <c r="F166" s="161"/>
      <c r="G166" s="161"/>
      <c r="P166" s="50" t="str">
        <f t="shared" si="88"/>
        <v/>
      </c>
      <c r="Q166" s="50" t="str">
        <f t="shared" si="89"/>
        <v/>
      </c>
      <c r="R166" s="50" t="str">
        <f t="shared" si="90"/>
        <v/>
      </c>
      <c r="S166" s="50" t="str">
        <f t="shared" si="91"/>
        <v/>
      </c>
      <c r="T166" s="50" t="str">
        <f t="shared" si="92"/>
        <v/>
      </c>
      <c r="U166" s="50" t="str">
        <f t="shared" si="93"/>
        <v/>
      </c>
      <c r="V166" s="50" t="str">
        <f t="shared" si="94"/>
        <v/>
      </c>
      <c r="W166" s="50" t="str">
        <f t="shared" si="95"/>
        <v/>
      </c>
      <c r="X166" s="50" t="str">
        <f t="shared" si="96"/>
        <v/>
      </c>
      <c r="Y166" s="50" t="str">
        <f t="shared" si="97"/>
        <v/>
      </c>
      <c r="Z166" s="50" t="str">
        <f t="shared" si="98"/>
        <v/>
      </c>
    </row>
    <row r="167" spans="4:26">
      <c r="D167" s="163"/>
      <c r="E167" s="161"/>
      <c r="F167" s="161"/>
      <c r="G167" s="161"/>
      <c r="P167" s="50" t="str">
        <f t="shared" si="88"/>
        <v/>
      </c>
      <c r="Q167" s="50" t="str">
        <f t="shared" si="89"/>
        <v/>
      </c>
      <c r="R167" s="50" t="str">
        <f t="shared" si="90"/>
        <v/>
      </c>
      <c r="S167" s="50" t="str">
        <f t="shared" si="91"/>
        <v/>
      </c>
      <c r="T167" s="50" t="str">
        <f t="shared" si="92"/>
        <v/>
      </c>
      <c r="U167" s="50" t="str">
        <f t="shared" si="93"/>
        <v/>
      </c>
      <c r="V167" s="50" t="str">
        <f t="shared" si="94"/>
        <v/>
      </c>
      <c r="W167" s="50" t="str">
        <f t="shared" si="95"/>
        <v/>
      </c>
      <c r="X167" s="50" t="str">
        <f t="shared" si="96"/>
        <v/>
      </c>
      <c r="Y167" s="50" t="str">
        <f t="shared" si="97"/>
        <v/>
      </c>
      <c r="Z167" s="50" t="str">
        <f t="shared" si="98"/>
        <v/>
      </c>
    </row>
    <row r="168" spans="4:26">
      <c r="D168" s="163"/>
      <c r="E168" s="161"/>
      <c r="F168" s="161"/>
      <c r="G168" s="161"/>
      <c r="P168" s="50" t="str">
        <f t="shared" si="88"/>
        <v/>
      </c>
      <c r="Q168" s="50" t="str">
        <f t="shared" si="89"/>
        <v/>
      </c>
      <c r="R168" s="50" t="str">
        <f t="shared" si="90"/>
        <v/>
      </c>
      <c r="S168" s="50" t="str">
        <f t="shared" si="91"/>
        <v/>
      </c>
      <c r="T168" s="50" t="str">
        <f t="shared" si="92"/>
        <v/>
      </c>
      <c r="U168" s="50" t="str">
        <f t="shared" si="93"/>
        <v/>
      </c>
      <c r="V168" s="50" t="str">
        <f t="shared" si="94"/>
        <v/>
      </c>
      <c r="W168" s="50" t="str">
        <f t="shared" si="95"/>
        <v/>
      </c>
      <c r="X168" s="50" t="str">
        <f t="shared" si="96"/>
        <v/>
      </c>
      <c r="Y168" s="50" t="str">
        <f t="shared" si="97"/>
        <v/>
      </c>
      <c r="Z168" s="50" t="str">
        <f t="shared" si="98"/>
        <v/>
      </c>
    </row>
    <row r="169" spans="4:26">
      <c r="D169" s="163"/>
      <c r="E169" s="161"/>
      <c r="F169" s="161"/>
      <c r="G169" s="161"/>
      <c r="P169" s="50" t="str">
        <f t="shared" si="88"/>
        <v/>
      </c>
      <c r="Q169" s="50" t="str">
        <f t="shared" si="89"/>
        <v/>
      </c>
      <c r="R169" s="50" t="str">
        <f t="shared" si="90"/>
        <v/>
      </c>
      <c r="S169" s="50" t="str">
        <f t="shared" si="91"/>
        <v/>
      </c>
      <c r="T169" s="50" t="str">
        <f t="shared" si="92"/>
        <v/>
      </c>
      <c r="U169" s="50" t="str">
        <f t="shared" si="93"/>
        <v/>
      </c>
      <c r="V169" s="50" t="str">
        <f t="shared" si="94"/>
        <v/>
      </c>
      <c r="W169" s="50" t="str">
        <f t="shared" si="95"/>
        <v/>
      </c>
      <c r="X169" s="50" t="str">
        <f t="shared" si="96"/>
        <v/>
      </c>
      <c r="Y169" s="50" t="str">
        <f t="shared" si="97"/>
        <v/>
      </c>
      <c r="Z169" s="50" t="str">
        <f t="shared" si="98"/>
        <v/>
      </c>
    </row>
    <row r="170" spans="4:26">
      <c r="D170" s="163"/>
      <c r="E170" s="161"/>
      <c r="F170" s="161"/>
      <c r="G170" s="161"/>
      <c r="P170" s="50" t="str">
        <f t="shared" si="88"/>
        <v/>
      </c>
      <c r="Q170" s="50" t="str">
        <f t="shared" si="89"/>
        <v/>
      </c>
      <c r="R170" s="50" t="str">
        <f t="shared" si="90"/>
        <v/>
      </c>
      <c r="S170" s="50" t="str">
        <f t="shared" si="91"/>
        <v/>
      </c>
      <c r="T170" s="50" t="str">
        <f t="shared" si="92"/>
        <v/>
      </c>
      <c r="U170" s="50" t="str">
        <f t="shared" si="93"/>
        <v/>
      </c>
      <c r="V170" s="50" t="str">
        <f t="shared" si="94"/>
        <v/>
      </c>
      <c r="W170" s="50" t="str">
        <f t="shared" si="95"/>
        <v/>
      </c>
      <c r="X170" s="50" t="str">
        <f t="shared" si="96"/>
        <v/>
      </c>
      <c r="Y170" s="50" t="str">
        <f t="shared" si="97"/>
        <v/>
      </c>
      <c r="Z170" s="50" t="str">
        <f t="shared" si="98"/>
        <v/>
      </c>
    </row>
    <row r="171" spans="4:26">
      <c r="D171" s="163"/>
      <c r="E171" s="161"/>
      <c r="F171" s="161"/>
      <c r="G171" s="161"/>
      <c r="P171" s="50" t="str">
        <f t="shared" si="88"/>
        <v/>
      </c>
      <c r="Q171" s="50" t="str">
        <f t="shared" si="89"/>
        <v/>
      </c>
      <c r="R171" s="50" t="str">
        <f t="shared" si="90"/>
        <v/>
      </c>
      <c r="S171" s="50" t="str">
        <f t="shared" si="91"/>
        <v/>
      </c>
      <c r="T171" s="50" t="str">
        <f t="shared" si="92"/>
        <v/>
      </c>
      <c r="U171" s="50" t="str">
        <f t="shared" si="93"/>
        <v/>
      </c>
      <c r="V171" s="50" t="str">
        <f t="shared" si="94"/>
        <v/>
      </c>
      <c r="W171" s="50" t="str">
        <f t="shared" si="95"/>
        <v/>
      </c>
      <c r="X171" s="50" t="str">
        <f t="shared" si="96"/>
        <v/>
      </c>
      <c r="Y171" s="50" t="str">
        <f t="shared" si="97"/>
        <v/>
      </c>
      <c r="Z171" s="50" t="str">
        <f t="shared" si="98"/>
        <v/>
      </c>
    </row>
    <row r="172" spans="4:26">
      <c r="D172" s="163"/>
      <c r="E172" s="161"/>
      <c r="F172" s="161"/>
      <c r="G172" s="161"/>
      <c r="P172" s="50" t="str">
        <f t="shared" si="88"/>
        <v/>
      </c>
      <c r="Q172" s="50" t="str">
        <f t="shared" si="89"/>
        <v/>
      </c>
      <c r="R172" s="50" t="str">
        <f t="shared" si="90"/>
        <v/>
      </c>
      <c r="S172" s="50" t="str">
        <f t="shared" si="91"/>
        <v/>
      </c>
      <c r="T172" s="50" t="str">
        <f t="shared" si="92"/>
        <v/>
      </c>
      <c r="U172" s="50" t="str">
        <f t="shared" si="93"/>
        <v/>
      </c>
      <c r="V172" s="50" t="str">
        <f t="shared" si="94"/>
        <v/>
      </c>
      <c r="W172" s="50" t="str">
        <f t="shared" si="95"/>
        <v/>
      </c>
      <c r="X172" s="50" t="str">
        <f t="shared" si="96"/>
        <v/>
      </c>
      <c r="Y172" s="50" t="str">
        <f t="shared" si="97"/>
        <v/>
      </c>
      <c r="Z172" s="50" t="str">
        <f t="shared" si="98"/>
        <v/>
      </c>
    </row>
    <row r="173" spans="4:26">
      <c r="D173" s="163"/>
      <c r="E173" s="161"/>
      <c r="F173" s="161"/>
      <c r="G173" s="161"/>
      <c r="P173" s="50" t="str">
        <f t="shared" si="88"/>
        <v/>
      </c>
      <c r="Q173" s="50" t="str">
        <f t="shared" si="89"/>
        <v/>
      </c>
      <c r="R173" s="50" t="str">
        <f t="shared" si="90"/>
        <v/>
      </c>
      <c r="S173" s="50" t="str">
        <f t="shared" si="91"/>
        <v/>
      </c>
      <c r="T173" s="50" t="str">
        <f t="shared" si="92"/>
        <v/>
      </c>
      <c r="U173" s="50" t="str">
        <f t="shared" si="93"/>
        <v/>
      </c>
      <c r="V173" s="50" t="str">
        <f t="shared" si="94"/>
        <v/>
      </c>
      <c r="W173" s="50" t="str">
        <f t="shared" si="95"/>
        <v/>
      </c>
      <c r="X173" s="50" t="str">
        <f t="shared" si="96"/>
        <v/>
      </c>
      <c r="Y173" s="50" t="str">
        <f t="shared" si="97"/>
        <v/>
      </c>
      <c r="Z173" s="50" t="str">
        <f t="shared" si="98"/>
        <v/>
      </c>
    </row>
    <row r="174" spans="4:26">
      <c r="D174" s="163"/>
      <c r="E174" s="161"/>
      <c r="F174" s="161"/>
      <c r="G174" s="161"/>
      <c r="P174" s="50" t="str">
        <f t="shared" si="88"/>
        <v/>
      </c>
      <c r="Q174" s="50" t="str">
        <f t="shared" si="89"/>
        <v/>
      </c>
      <c r="R174" s="50" t="str">
        <f t="shared" si="90"/>
        <v/>
      </c>
      <c r="S174" s="50" t="str">
        <f t="shared" si="91"/>
        <v/>
      </c>
      <c r="T174" s="50" t="str">
        <f t="shared" si="92"/>
        <v/>
      </c>
      <c r="U174" s="50" t="str">
        <f t="shared" si="93"/>
        <v/>
      </c>
      <c r="V174" s="50" t="str">
        <f t="shared" si="94"/>
        <v/>
      </c>
      <c r="W174" s="50" t="str">
        <f t="shared" si="95"/>
        <v/>
      </c>
      <c r="X174" s="50" t="str">
        <f t="shared" si="96"/>
        <v/>
      </c>
      <c r="Y174" s="50" t="str">
        <f t="shared" si="97"/>
        <v/>
      </c>
      <c r="Z174" s="50" t="str">
        <f t="shared" si="98"/>
        <v/>
      </c>
    </row>
    <row r="175" spans="4:26">
      <c r="D175" s="163"/>
      <c r="E175" s="161"/>
      <c r="F175" s="161"/>
      <c r="G175" s="161"/>
      <c r="P175" s="50" t="str">
        <f t="shared" si="88"/>
        <v/>
      </c>
      <c r="Q175" s="50" t="str">
        <f t="shared" si="89"/>
        <v/>
      </c>
      <c r="R175" s="50" t="str">
        <f t="shared" si="90"/>
        <v/>
      </c>
      <c r="S175" s="50" t="str">
        <f t="shared" si="91"/>
        <v/>
      </c>
      <c r="T175" s="50" t="str">
        <f t="shared" si="92"/>
        <v/>
      </c>
      <c r="U175" s="50" t="str">
        <f t="shared" si="93"/>
        <v/>
      </c>
      <c r="V175" s="50" t="str">
        <f t="shared" si="94"/>
        <v/>
      </c>
      <c r="W175" s="50" t="str">
        <f t="shared" si="95"/>
        <v/>
      </c>
      <c r="X175" s="50" t="str">
        <f t="shared" si="96"/>
        <v/>
      </c>
      <c r="Y175" s="50" t="str">
        <f t="shared" si="97"/>
        <v/>
      </c>
      <c r="Z175" s="50" t="str">
        <f t="shared" si="98"/>
        <v/>
      </c>
    </row>
    <row r="176" spans="4:26">
      <c r="D176" s="163"/>
      <c r="E176" s="161"/>
      <c r="F176" s="161"/>
      <c r="G176" s="161"/>
      <c r="P176" s="50" t="str">
        <f t="shared" si="88"/>
        <v/>
      </c>
      <c r="Q176" s="50" t="str">
        <f t="shared" si="89"/>
        <v/>
      </c>
      <c r="R176" s="50" t="str">
        <f t="shared" si="90"/>
        <v/>
      </c>
      <c r="S176" s="50" t="str">
        <f t="shared" si="91"/>
        <v/>
      </c>
      <c r="T176" s="50" t="str">
        <f t="shared" si="92"/>
        <v/>
      </c>
      <c r="U176" s="50" t="str">
        <f t="shared" si="93"/>
        <v/>
      </c>
      <c r="V176" s="50" t="str">
        <f t="shared" si="94"/>
        <v/>
      </c>
      <c r="W176" s="50" t="str">
        <f t="shared" si="95"/>
        <v/>
      </c>
      <c r="X176" s="50" t="str">
        <f t="shared" si="96"/>
        <v/>
      </c>
      <c r="Y176" s="50" t="str">
        <f t="shared" si="97"/>
        <v/>
      </c>
      <c r="Z176" s="50" t="str">
        <f t="shared" si="98"/>
        <v/>
      </c>
    </row>
    <row r="177" spans="4:26">
      <c r="D177" s="163"/>
      <c r="E177" s="161"/>
      <c r="F177" s="161"/>
      <c r="G177" s="161"/>
      <c r="P177" s="50" t="str">
        <f t="shared" si="88"/>
        <v/>
      </c>
      <c r="Q177" s="50" t="str">
        <f t="shared" si="89"/>
        <v/>
      </c>
      <c r="R177" s="50" t="str">
        <f t="shared" si="90"/>
        <v/>
      </c>
      <c r="S177" s="50" t="str">
        <f t="shared" si="91"/>
        <v/>
      </c>
      <c r="T177" s="50" t="str">
        <f t="shared" si="92"/>
        <v/>
      </c>
      <c r="U177" s="50" t="str">
        <f t="shared" si="93"/>
        <v/>
      </c>
      <c r="V177" s="50" t="str">
        <f t="shared" si="94"/>
        <v/>
      </c>
      <c r="W177" s="50" t="str">
        <f t="shared" si="95"/>
        <v/>
      </c>
      <c r="X177" s="50" t="str">
        <f t="shared" si="96"/>
        <v/>
      </c>
      <c r="Y177" s="50" t="str">
        <f t="shared" si="97"/>
        <v/>
      </c>
      <c r="Z177" s="50" t="str">
        <f t="shared" si="98"/>
        <v/>
      </c>
    </row>
    <row r="178" spans="4:26">
      <c r="D178" s="163"/>
      <c r="E178" s="161"/>
      <c r="F178" s="161"/>
      <c r="G178" s="161"/>
      <c r="P178" s="50" t="str">
        <f t="shared" si="88"/>
        <v/>
      </c>
      <c r="Q178" s="50" t="str">
        <f t="shared" si="89"/>
        <v/>
      </c>
      <c r="R178" s="50" t="str">
        <f t="shared" si="90"/>
        <v/>
      </c>
      <c r="S178" s="50" t="str">
        <f t="shared" si="91"/>
        <v/>
      </c>
      <c r="T178" s="50" t="str">
        <f t="shared" si="92"/>
        <v/>
      </c>
      <c r="U178" s="50" t="str">
        <f t="shared" si="93"/>
        <v/>
      </c>
      <c r="V178" s="50" t="str">
        <f t="shared" si="94"/>
        <v/>
      </c>
      <c r="W178" s="50" t="str">
        <f t="shared" si="95"/>
        <v/>
      </c>
      <c r="X178" s="50" t="str">
        <f t="shared" si="96"/>
        <v/>
      </c>
      <c r="Y178" s="50" t="str">
        <f t="shared" si="97"/>
        <v/>
      </c>
      <c r="Z178" s="50" t="str">
        <f t="shared" si="98"/>
        <v/>
      </c>
    </row>
    <row r="179" spans="4:26">
      <c r="D179" s="163"/>
      <c r="E179" s="161"/>
      <c r="F179" s="161"/>
      <c r="G179" s="161"/>
      <c r="P179" s="50" t="str">
        <f t="shared" si="88"/>
        <v/>
      </c>
      <c r="Q179" s="50" t="str">
        <f t="shared" si="89"/>
        <v/>
      </c>
      <c r="R179" s="50" t="str">
        <f t="shared" si="90"/>
        <v/>
      </c>
      <c r="S179" s="50" t="str">
        <f t="shared" si="91"/>
        <v/>
      </c>
      <c r="T179" s="50" t="str">
        <f t="shared" si="92"/>
        <v/>
      </c>
      <c r="U179" s="50" t="str">
        <f t="shared" si="93"/>
        <v/>
      </c>
      <c r="V179" s="50" t="str">
        <f t="shared" si="94"/>
        <v/>
      </c>
      <c r="W179" s="50" t="str">
        <f t="shared" si="95"/>
        <v/>
      </c>
      <c r="X179" s="50" t="str">
        <f t="shared" si="96"/>
        <v/>
      </c>
      <c r="Y179" s="50" t="str">
        <f t="shared" si="97"/>
        <v/>
      </c>
      <c r="Z179" s="50" t="str">
        <f t="shared" si="98"/>
        <v/>
      </c>
    </row>
    <row r="180" spans="4:26">
      <c r="D180" s="163"/>
      <c r="E180" s="161"/>
      <c r="F180" s="161"/>
      <c r="G180" s="161"/>
      <c r="P180" s="50" t="str">
        <f t="shared" si="88"/>
        <v/>
      </c>
      <c r="Q180" s="50" t="str">
        <f t="shared" si="89"/>
        <v/>
      </c>
      <c r="R180" s="50" t="str">
        <f t="shared" si="90"/>
        <v/>
      </c>
      <c r="S180" s="50" t="str">
        <f t="shared" si="91"/>
        <v/>
      </c>
      <c r="T180" s="50" t="str">
        <f t="shared" si="92"/>
        <v/>
      </c>
      <c r="U180" s="50" t="str">
        <f t="shared" si="93"/>
        <v/>
      </c>
      <c r="V180" s="50" t="str">
        <f t="shared" si="94"/>
        <v/>
      </c>
      <c r="W180" s="50" t="str">
        <f t="shared" si="95"/>
        <v/>
      </c>
      <c r="X180" s="50" t="str">
        <f t="shared" si="96"/>
        <v/>
      </c>
      <c r="Y180" s="50" t="str">
        <f t="shared" si="97"/>
        <v/>
      </c>
      <c r="Z180" s="50" t="str">
        <f t="shared" si="98"/>
        <v/>
      </c>
    </row>
    <row r="181" spans="4:26">
      <c r="D181" s="163"/>
      <c r="E181" s="161"/>
      <c r="F181" s="161"/>
      <c r="G181" s="161"/>
      <c r="P181" s="50" t="str">
        <f t="shared" si="88"/>
        <v/>
      </c>
      <c r="Q181" s="50" t="str">
        <f t="shared" si="89"/>
        <v/>
      </c>
      <c r="R181" s="50" t="str">
        <f t="shared" si="90"/>
        <v/>
      </c>
      <c r="S181" s="50" t="str">
        <f t="shared" si="91"/>
        <v/>
      </c>
      <c r="T181" s="50" t="str">
        <f t="shared" si="92"/>
        <v/>
      </c>
      <c r="U181" s="50" t="str">
        <f t="shared" si="93"/>
        <v/>
      </c>
      <c r="V181" s="50" t="str">
        <f t="shared" si="94"/>
        <v/>
      </c>
      <c r="W181" s="50" t="str">
        <f t="shared" si="95"/>
        <v/>
      </c>
      <c r="X181" s="50" t="str">
        <f t="shared" si="96"/>
        <v/>
      </c>
      <c r="Y181" s="50" t="str">
        <f t="shared" si="97"/>
        <v/>
      </c>
      <c r="Z181" s="50" t="str">
        <f t="shared" si="98"/>
        <v/>
      </c>
    </row>
    <row r="182" spans="4:26">
      <c r="D182" s="163"/>
      <c r="E182" s="161"/>
      <c r="F182" s="161"/>
      <c r="G182" s="161"/>
      <c r="P182" s="50" t="str">
        <f t="shared" si="88"/>
        <v/>
      </c>
      <c r="Q182" s="50" t="str">
        <f t="shared" si="89"/>
        <v/>
      </c>
      <c r="R182" s="50" t="str">
        <f t="shared" si="90"/>
        <v/>
      </c>
      <c r="S182" s="50" t="str">
        <f t="shared" si="91"/>
        <v/>
      </c>
      <c r="T182" s="50" t="str">
        <f t="shared" si="92"/>
        <v/>
      </c>
      <c r="U182" s="50" t="str">
        <f t="shared" si="93"/>
        <v/>
      </c>
      <c r="V182" s="50" t="str">
        <f t="shared" si="94"/>
        <v/>
      </c>
      <c r="W182" s="50" t="str">
        <f t="shared" si="95"/>
        <v/>
      </c>
      <c r="X182" s="50" t="str">
        <f t="shared" si="96"/>
        <v/>
      </c>
      <c r="Y182" s="50" t="str">
        <f t="shared" si="97"/>
        <v/>
      </c>
      <c r="Z182" s="50" t="str">
        <f t="shared" si="98"/>
        <v/>
      </c>
    </row>
    <row r="183" spans="4:26">
      <c r="D183" s="163"/>
      <c r="E183" s="161"/>
      <c r="F183" s="161"/>
      <c r="G183" s="161"/>
      <c r="P183" s="50" t="str">
        <f t="shared" si="88"/>
        <v/>
      </c>
      <c r="Q183" s="50" t="str">
        <f t="shared" si="89"/>
        <v/>
      </c>
      <c r="R183" s="50" t="str">
        <f t="shared" si="90"/>
        <v/>
      </c>
      <c r="S183" s="50" t="str">
        <f t="shared" si="91"/>
        <v/>
      </c>
      <c r="T183" s="50" t="str">
        <f t="shared" si="92"/>
        <v/>
      </c>
      <c r="U183" s="50" t="str">
        <f t="shared" si="93"/>
        <v/>
      </c>
      <c r="V183" s="50" t="str">
        <f t="shared" si="94"/>
        <v/>
      </c>
      <c r="W183" s="50" t="str">
        <f t="shared" si="95"/>
        <v/>
      </c>
      <c r="X183" s="50" t="str">
        <f t="shared" si="96"/>
        <v/>
      </c>
      <c r="Y183" s="50" t="str">
        <f t="shared" si="97"/>
        <v/>
      </c>
      <c r="Z183" s="50" t="str">
        <f t="shared" si="98"/>
        <v/>
      </c>
    </row>
    <row r="184" spans="4:26">
      <c r="D184" s="163"/>
      <c r="E184" s="161"/>
      <c r="F184" s="161"/>
      <c r="G184" s="161"/>
      <c r="P184" s="50" t="str">
        <f t="shared" si="88"/>
        <v/>
      </c>
      <c r="Q184" s="50" t="str">
        <f t="shared" si="89"/>
        <v/>
      </c>
      <c r="R184" s="50" t="str">
        <f t="shared" si="90"/>
        <v/>
      </c>
      <c r="S184" s="50" t="str">
        <f t="shared" si="91"/>
        <v/>
      </c>
      <c r="T184" s="50" t="str">
        <f t="shared" si="92"/>
        <v/>
      </c>
      <c r="U184" s="50" t="str">
        <f t="shared" si="93"/>
        <v/>
      </c>
      <c r="V184" s="50" t="str">
        <f t="shared" si="94"/>
        <v/>
      </c>
      <c r="W184" s="50" t="str">
        <f t="shared" si="95"/>
        <v/>
      </c>
      <c r="X184" s="50" t="str">
        <f t="shared" si="96"/>
        <v/>
      </c>
      <c r="Y184" s="50" t="str">
        <f t="shared" si="97"/>
        <v/>
      </c>
      <c r="Z184" s="50" t="str">
        <f t="shared" si="98"/>
        <v/>
      </c>
    </row>
    <row r="185" spans="4:26">
      <c r="D185" s="163"/>
      <c r="E185" s="161"/>
      <c r="F185" s="161"/>
      <c r="G185" s="161"/>
      <c r="P185" s="50" t="str">
        <f t="shared" si="88"/>
        <v/>
      </c>
      <c r="Q185" s="50" t="str">
        <f t="shared" si="89"/>
        <v/>
      </c>
      <c r="R185" s="50" t="str">
        <f t="shared" si="90"/>
        <v/>
      </c>
      <c r="S185" s="50" t="str">
        <f t="shared" si="91"/>
        <v/>
      </c>
      <c r="T185" s="50" t="str">
        <f t="shared" si="92"/>
        <v/>
      </c>
      <c r="U185" s="50" t="str">
        <f t="shared" si="93"/>
        <v/>
      </c>
      <c r="V185" s="50" t="str">
        <f t="shared" si="94"/>
        <v/>
      </c>
      <c r="W185" s="50" t="str">
        <f t="shared" si="95"/>
        <v/>
      </c>
      <c r="X185" s="50" t="str">
        <f t="shared" si="96"/>
        <v/>
      </c>
      <c r="Y185" s="50" t="str">
        <f t="shared" si="97"/>
        <v/>
      </c>
      <c r="Z185" s="50" t="str">
        <f t="shared" si="98"/>
        <v/>
      </c>
    </row>
    <row r="186" spans="4:26">
      <c r="D186" s="163"/>
      <c r="E186" s="161"/>
      <c r="F186" s="161"/>
      <c r="G186" s="161"/>
      <c r="P186" s="50" t="str">
        <f t="shared" si="88"/>
        <v/>
      </c>
      <c r="Q186" s="50" t="str">
        <f t="shared" si="89"/>
        <v/>
      </c>
      <c r="R186" s="50" t="str">
        <f t="shared" si="90"/>
        <v/>
      </c>
      <c r="S186" s="50" t="str">
        <f t="shared" si="91"/>
        <v/>
      </c>
      <c r="T186" s="50" t="str">
        <f t="shared" si="92"/>
        <v/>
      </c>
      <c r="U186" s="50" t="str">
        <f t="shared" si="93"/>
        <v/>
      </c>
      <c r="V186" s="50" t="str">
        <f t="shared" si="94"/>
        <v/>
      </c>
      <c r="W186" s="50" t="str">
        <f t="shared" si="95"/>
        <v/>
      </c>
      <c r="X186" s="50" t="str">
        <f t="shared" si="96"/>
        <v/>
      </c>
      <c r="Y186" s="50" t="str">
        <f t="shared" si="97"/>
        <v/>
      </c>
      <c r="Z186" s="50" t="str">
        <f t="shared" si="98"/>
        <v/>
      </c>
    </row>
    <row r="187" spans="4:26">
      <c r="D187" s="163"/>
      <c r="E187" s="161"/>
      <c r="F187" s="161"/>
      <c r="G187" s="161"/>
      <c r="P187" s="50" t="str">
        <f t="shared" si="88"/>
        <v/>
      </c>
      <c r="Q187" s="50" t="str">
        <f t="shared" si="89"/>
        <v/>
      </c>
      <c r="R187" s="50" t="str">
        <f t="shared" si="90"/>
        <v/>
      </c>
      <c r="S187" s="50" t="str">
        <f t="shared" si="91"/>
        <v/>
      </c>
      <c r="T187" s="50" t="str">
        <f t="shared" si="92"/>
        <v/>
      </c>
      <c r="U187" s="50" t="str">
        <f t="shared" si="93"/>
        <v/>
      </c>
      <c r="V187" s="50" t="str">
        <f t="shared" si="94"/>
        <v/>
      </c>
      <c r="W187" s="50" t="str">
        <f t="shared" si="95"/>
        <v/>
      </c>
      <c r="X187" s="50" t="str">
        <f t="shared" si="96"/>
        <v/>
      </c>
      <c r="Y187" s="50" t="str">
        <f t="shared" si="97"/>
        <v/>
      </c>
      <c r="Z187" s="50" t="str">
        <f t="shared" si="98"/>
        <v/>
      </c>
    </row>
    <row r="188" spans="4:26">
      <c r="D188" s="163"/>
      <c r="E188" s="161"/>
      <c r="F188" s="161"/>
      <c r="G188" s="161"/>
      <c r="P188" s="50" t="str">
        <f t="shared" si="88"/>
        <v/>
      </c>
      <c r="Q188" s="50" t="str">
        <f t="shared" si="89"/>
        <v/>
      </c>
      <c r="R188" s="50" t="str">
        <f t="shared" si="90"/>
        <v/>
      </c>
      <c r="S188" s="50" t="str">
        <f t="shared" si="91"/>
        <v/>
      </c>
      <c r="T188" s="50" t="str">
        <f t="shared" si="92"/>
        <v/>
      </c>
      <c r="U188" s="50" t="str">
        <f t="shared" si="93"/>
        <v/>
      </c>
      <c r="V188" s="50" t="str">
        <f t="shared" si="94"/>
        <v/>
      </c>
      <c r="W188" s="50" t="str">
        <f t="shared" si="95"/>
        <v/>
      </c>
      <c r="X188" s="50" t="str">
        <f t="shared" si="96"/>
        <v/>
      </c>
      <c r="Y188" s="50" t="str">
        <f t="shared" si="97"/>
        <v/>
      </c>
      <c r="Z188" s="50" t="str">
        <f t="shared" si="98"/>
        <v/>
      </c>
    </row>
    <row r="189" spans="4:26">
      <c r="D189" s="163"/>
      <c r="E189" s="161"/>
      <c r="F189" s="161"/>
      <c r="G189" s="161"/>
      <c r="P189" s="50" t="str">
        <f t="shared" si="88"/>
        <v/>
      </c>
      <c r="Q189" s="50" t="str">
        <f t="shared" si="89"/>
        <v/>
      </c>
      <c r="R189" s="50" t="str">
        <f t="shared" si="90"/>
        <v/>
      </c>
      <c r="S189" s="50" t="str">
        <f t="shared" si="91"/>
        <v/>
      </c>
      <c r="T189" s="50" t="str">
        <f t="shared" si="92"/>
        <v/>
      </c>
      <c r="U189" s="50" t="str">
        <f t="shared" si="93"/>
        <v/>
      </c>
      <c r="V189" s="50" t="str">
        <f t="shared" si="94"/>
        <v/>
      </c>
      <c r="W189" s="50" t="str">
        <f t="shared" si="95"/>
        <v/>
      </c>
      <c r="X189" s="50" t="str">
        <f t="shared" si="96"/>
        <v/>
      </c>
      <c r="Y189" s="50" t="str">
        <f t="shared" si="97"/>
        <v/>
      </c>
      <c r="Z189" s="50" t="str">
        <f t="shared" si="98"/>
        <v/>
      </c>
    </row>
    <row r="190" spans="4:26">
      <c r="D190" s="163"/>
      <c r="E190" s="161"/>
      <c r="F190" s="161"/>
      <c r="G190" s="161"/>
      <c r="P190" s="50" t="str">
        <f t="shared" si="88"/>
        <v/>
      </c>
      <c r="Q190" s="50" t="str">
        <f t="shared" si="89"/>
        <v/>
      </c>
      <c r="R190" s="50" t="str">
        <f t="shared" si="90"/>
        <v/>
      </c>
      <c r="S190" s="50" t="str">
        <f t="shared" si="91"/>
        <v/>
      </c>
      <c r="T190" s="50" t="str">
        <f t="shared" si="92"/>
        <v/>
      </c>
      <c r="U190" s="50" t="str">
        <f t="shared" si="93"/>
        <v/>
      </c>
      <c r="V190" s="50" t="str">
        <f t="shared" si="94"/>
        <v/>
      </c>
      <c r="W190" s="50" t="str">
        <f t="shared" si="95"/>
        <v/>
      </c>
      <c r="X190" s="50" t="str">
        <f t="shared" si="96"/>
        <v/>
      </c>
      <c r="Y190" s="50" t="str">
        <f t="shared" si="97"/>
        <v/>
      </c>
      <c r="Z190" s="50" t="str">
        <f t="shared" si="98"/>
        <v/>
      </c>
    </row>
    <row r="191" spans="4:26">
      <c r="D191" s="163"/>
      <c r="E191" s="161"/>
      <c r="F191" s="161"/>
      <c r="G191" s="161"/>
      <c r="P191" s="50" t="str">
        <f t="shared" si="88"/>
        <v/>
      </c>
      <c r="Q191" s="50" t="str">
        <f t="shared" si="89"/>
        <v/>
      </c>
      <c r="R191" s="50" t="str">
        <f t="shared" si="90"/>
        <v/>
      </c>
      <c r="S191" s="50" t="str">
        <f t="shared" si="91"/>
        <v/>
      </c>
      <c r="T191" s="50" t="str">
        <f t="shared" si="92"/>
        <v/>
      </c>
      <c r="U191" s="50" t="str">
        <f t="shared" si="93"/>
        <v/>
      </c>
      <c r="V191" s="50" t="str">
        <f t="shared" si="94"/>
        <v/>
      </c>
      <c r="W191" s="50" t="str">
        <f t="shared" si="95"/>
        <v/>
      </c>
      <c r="X191" s="50" t="str">
        <f t="shared" si="96"/>
        <v/>
      </c>
      <c r="Y191" s="50" t="str">
        <f t="shared" si="97"/>
        <v/>
      </c>
      <c r="Z191" s="50" t="str">
        <f t="shared" si="98"/>
        <v/>
      </c>
    </row>
    <row r="192" spans="4:26">
      <c r="D192" s="163"/>
      <c r="E192" s="161"/>
      <c r="F192" s="161"/>
      <c r="G192" s="161"/>
      <c r="P192" s="50" t="str">
        <f t="shared" si="88"/>
        <v/>
      </c>
      <c r="Q192" s="50" t="str">
        <f t="shared" si="89"/>
        <v/>
      </c>
      <c r="R192" s="50" t="str">
        <f t="shared" si="90"/>
        <v/>
      </c>
      <c r="S192" s="50" t="str">
        <f t="shared" si="91"/>
        <v/>
      </c>
      <c r="T192" s="50" t="str">
        <f t="shared" si="92"/>
        <v/>
      </c>
      <c r="U192" s="50" t="str">
        <f t="shared" si="93"/>
        <v/>
      </c>
      <c r="V192" s="50" t="str">
        <f t="shared" si="94"/>
        <v/>
      </c>
      <c r="W192" s="50" t="str">
        <f t="shared" si="95"/>
        <v/>
      </c>
      <c r="X192" s="50" t="str">
        <f t="shared" si="96"/>
        <v/>
      </c>
      <c r="Y192" s="50" t="str">
        <f t="shared" si="97"/>
        <v/>
      </c>
      <c r="Z192" s="50" t="str">
        <f t="shared" si="98"/>
        <v/>
      </c>
    </row>
    <row r="193" spans="4:26">
      <c r="D193" s="163"/>
      <c r="E193" s="161"/>
      <c r="F193" s="161"/>
      <c r="G193" s="161"/>
      <c r="P193" s="50" t="str">
        <f t="shared" si="88"/>
        <v/>
      </c>
      <c r="Q193" s="50" t="str">
        <f t="shared" si="89"/>
        <v/>
      </c>
      <c r="R193" s="50" t="str">
        <f t="shared" si="90"/>
        <v/>
      </c>
      <c r="S193" s="50" t="str">
        <f t="shared" si="91"/>
        <v/>
      </c>
      <c r="T193" s="50" t="str">
        <f t="shared" si="92"/>
        <v/>
      </c>
      <c r="U193" s="50" t="str">
        <f t="shared" si="93"/>
        <v/>
      </c>
      <c r="V193" s="50" t="str">
        <f t="shared" si="94"/>
        <v/>
      </c>
      <c r="W193" s="50" t="str">
        <f t="shared" si="95"/>
        <v/>
      </c>
      <c r="X193" s="50" t="str">
        <f t="shared" si="96"/>
        <v/>
      </c>
      <c r="Y193" s="50" t="str">
        <f t="shared" si="97"/>
        <v/>
      </c>
      <c r="Z193" s="50" t="str">
        <f t="shared" si="98"/>
        <v/>
      </c>
    </row>
    <row r="194" spans="4:26">
      <c r="D194" s="163"/>
      <c r="E194" s="161"/>
      <c r="F194" s="161"/>
      <c r="G194" s="161"/>
      <c r="P194" s="50" t="str">
        <f t="shared" si="88"/>
        <v/>
      </c>
      <c r="Q194" s="50" t="str">
        <f t="shared" si="89"/>
        <v/>
      </c>
      <c r="R194" s="50" t="str">
        <f t="shared" si="90"/>
        <v/>
      </c>
      <c r="S194" s="50" t="str">
        <f t="shared" si="91"/>
        <v/>
      </c>
      <c r="T194" s="50" t="str">
        <f t="shared" si="92"/>
        <v/>
      </c>
      <c r="U194" s="50" t="str">
        <f t="shared" si="93"/>
        <v/>
      </c>
      <c r="V194" s="50" t="str">
        <f t="shared" si="94"/>
        <v/>
      </c>
      <c r="W194" s="50" t="str">
        <f t="shared" si="95"/>
        <v/>
      </c>
      <c r="X194" s="50" t="str">
        <f t="shared" si="96"/>
        <v/>
      </c>
      <c r="Y194" s="50" t="str">
        <f t="shared" si="97"/>
        <v/>
      </c>
      <c r="Z194" s="50" t="str">
        <f t="shared" si="98"/>
        <v/>
      </c>
    </row>
    <row r="195" spans="4:26">
      <c r="D195" s="163"/>
      <c r="E195" s="161"/>
      <c r="F195" s="161"/>
      <c r="G195" s="161"/>
      <c r="P195" s="50" t="str">
        <f t="shared" si="88"/>
        <v/>
      </c>
      <c r="Q195" s="50" t="str">
        <f t="shared" si="89"/>
        <v/>
      </c>
      <c r="R195" s="50" t="str">
        <f t="shared" si="90"/>
        <v/>
      </c>
      <c r="S195" s="50" t="str">
        <f t="shared" si="91"/>
        <v/>
      </c>
      <c r="T195" s="50" t="str">
        <f t="shared" si="92"/>
        <v/>
      </c>
      <c r="U195" s="50" t="str">
        <f t="shared" si="93"/>
        <v/>
      </c>
      <c r="V195" s="50" t="str">
        <f t="shared" si="94"/>
        <v/>
      </c>
      <c r="W195" s="50" t="str">
        <f t="shared" si="95"/>
        <v/>
      </c>
      <c r="X195" s="50" t="str">
        <f t="shared" si="96"/>
        <v/>
      </c>
      <c r="Y195" s="50" t="str">
        <f t="shared" si="97"/>
        <v/>
      </c>
      <c r="Z195" s="50" t="str">
        <f t="shared" si="98"/>
        <v/>
      </c>
    </row>
    <row r="196" spans="4:26">
      <c r="D196" s="163"/>
      <c r="E196" s="161"/>
      <c r="F196" s="161"/>
      <c r="G196" s="161"/>
      <c r="P196" s="50" t="str">
        <f t="shared" ref="P196:P259" si="99">IF(H196&lt;&gt;"","a","")</f>
        <v/>
      </c>
      <c r="Q196" s="50" t="str">
        <f t="shared" ref="Q196:Q259" si="100">IF(I196&lt;&gt;"","b","")</f>
        <v/>
      </c>
      <c r="R196" s="50" t="str">
        <f t="shared" ref="R196:R259" si="101">IF(J196&lt;&gt;"","c","")</f>
        <v/>
      </c>
      <c r="S196" s="50" t="str">
        <f t="shared" ref="S196:S259" si="102">IF(K196&lt;&gt;"","d","")</f>
        <v/>
      </c>
      <c r="T196" s="50" t="str">
        <f t="shared" ref="T196:T259" si="103">IF(L196&lt;&gt;"","e","")</f>
        <v/>
      </c>
      <c r="U196" s="50" t="str">
        <f t="shared" ref="U196:U259" si="104">IF(M196&lt;&gt;"","f","")</f>
        <v/>
      </c>
      <c r="V196" s="50" t="str">
        <f t="shared" ref="V196:V259" si="105">IF(N196&lt;&gt;"","g","")</f>
        <v/>
      </c>
      <c r="W196" s="50" t="str">
        <f t="shared" ref="W196:W259" si="106">P196&amp;Q196&amp;R196&amp;S196&amp;T196&amp;U196&amp;V196</f>
        <v/>
      </c>
      <c r="X196" s="50" t="str">
        <f t="shared" ref="X196:X259" si="107">IF(W196="","",VLOOKUP($W196,$AA$2:$AD$58,2,0))</f>
        <v/>
      </c>
      <c r="Y196" s="50" t="str">
        <f t="shared" ref="Y196:Y259" si="108">IF(X196="","",VLOOKUP($W196,$AA$2:$AD$58,3,0))</f>
        <v/>
      </c>
      <c r="Z196" s="50" t="str">
        <f t="shared" ref="Z196:Z259" si="109">IF(Y196="","",VLOOKUP($W196,$AA$2:$AD$58,4,0))</f>
        <v/>
      </c>
    </row>
    <row r="197" spans="4:26">
      <c r="D197" s="163"/>
      <c r="E197" s="161"/>
      <c r="F197" s="161"/>
      <c r="G197" s="161"/>
      <c r="P197" s="50" t="str">
        <f t="shared" si="99"/>
        <v/>
      </c>
      <c r="Q197" s="50" t="str">
        <f t="shared" si="100"/>
        <v/>
      </c>
      <c r="R197" s="50" t="str">
        <f t="shared" si="101"/>
        <v/>
      </c>
      <c r="S197" s="50" t="str">
        <f t="shared" si="102"/>
        <v/>
      </c>
      <c r="T197" s="50" t="str">
        <f t="shared" si="103"/>
        <v/>
      </c>
      <c r="U197" s="50" t="str">
        <f t="shared" si="104"/>
        <v/>
      </c>
      <c r="V197" s="50" t="str">
        <f t="shared" si="105"/>
        <v/>
      </c>
      <c r="W197" s="50" t="str">
        <f t="shared" si="106"/>
        <v/>
      </c>
      <c r="X197" s="50" t="str">
        <f t="shared" si="107"/>
        <v/>
      </c>
      <c r="Y197" s="50" t="str">
        <f t="shared" si="108"/>
        <v/>
      </c>
      <c r="Z197" s="50" t="str">
        <f t="shared" si="109"/>
        <v/>
      </c>
    </row>
    <row r="198" spans="4:26">
      <c r="D198" s="163"/>
      <c r="E198" s="161"/>
      <c r="F198" s="161"/>
      <c r="G198" s="161"/>
      <c r="P198" s="50" t="str">
        <f t="shared" si="99"/>
        <v/>
      </c>
      <c r="Q198" s="50" t="str">
        <f t="shared" si="100"/>
        <v/>
      </c>
      <c r="R198" s="50" t="str">
        <f t="shared" si="101"/>
        <v/>
      </c>
      <c r="S198" s="50" t="str">
        <f t="shared" si="102"/>
        <v/>
      </c>
      <c r="T198" s="50" t="str">
        <f t="shared" si="103"/>
        <v/>
      </c>
      <c r="U198" s="50" t="str">
        <f t="shared" si="104"/>
        <v/>
      </c>
      <c r="V198" s="50" t="str">
        <f t="shared" si="105"/>
        <v/>
      </c>
      <c r="W198" s="50" t="str">
        <f t="shared" si="106"/>
        <v/>
      </c>
      <c r="X198" s="50" t="str">
        <f t="shared" si="107"/>
        <v/>
      </c>
      <c r="Y198" s="50" t="str">
        <f t="shared" si="108"/>
        <v/>
      </c>
      <c r="Z198" s="50" t="str">
        <f t="shared" si="109"/>
        <v/>
      </c>
    </row>
    <row r="199" spans="4:26">
      <c r="D199" s="163"/>
      <c r="E199" s="161"/>
      <c r="F199" s="161"/>
      <c r="G199" s="161"/>
      <c r="P199" s="50" t="str">
        <f t="shared" si="99"/>
        <v/>
      </c>
      <c r="Q199" s="50" t="str">
        <f t="shared" si="100"/>
        <v/>
      </c>
      <c r="R199" s="50" t="str">
        <f t="shared" si="101"/>
        <v/>
      </c>
      <c r="S199" s="50" t="str">
        <f t="shared" si="102"/>
        <v/>
      </c>
      <c r="T199" s="50" t="str">
        <f t="shared" si="103"/>
        <v/>
      </c>
      <c r="U199" s="50" t="str">
        <f t="shared" si="104"/>
        <v/>
      </c>
      <c r="V199" s="50" t="str">
        <f t="shared" si="105"/>
        <v/>
      </c>
      <c r="W199" s="50" t="str">
        <f t="shared" si="106"/>
        <v/>
      </c>
      <c r="X199" s="50" t="str">
        <f t="shared" si="107"/>
        <v/>
      </c>
      <c r="Y199" s="50" t="str">
        <f t="shared" si="108"/>
        <v/>
      </c>
      <c r="Z199" s="50" t="str">
        <f t="shared" si="109"/>
        <v/>
      </c>
    </row>
    <row r="200" spans="4:26">
      <c r="D200" s="163"/>
      <c r="E200" s="161"/>
      <c r="F200" s="161"/>
      <c r="G200" s="161"/>
      <c r="P200" s="50" t="str">
        <f t="shared" si="99"/>
        <v/>
      </c>
      <c r="Q200" s="50" t="str">
        <f t="shared" si="100"/>
        <v/>
      </c>
      <c r="R200" s="50" t="str">
        <f t="shared" si="101"/>
        <v/>
      </c>
      <c r="S200" s="50" t="str">
        <f t="shared" si="102"/>
        <v/>
      </c>
      <c r="T200" s="50" t="str">
        <f t="shared" si="103"/>
        <v/>
      </c>
      <c r="U200" s="50" t="str">
        <f t="shared" si="104"/>
        <v/>
      </c>
      <c r="V200" s="50" t="str">
        <f t="shared" si="105"/>
        <v/>
      </c>
      <c r="W200" s="50" t="str">
        <f t="shared" si="106"/>
        <v/>
      </c>
      <c r="X200" s="50" t="str">
        <f t="shared" si="107"/>
        <v/>
      </c>
      <c r="Y200" s="50" t="str">
        <f t="shared" si="108"/>
        <v/>
      </c>
      <c r="Z200" s="50" t="str">
        <f t="shared" si="109"/>
        <v/>
      </c>
    </row>
    <row r="201" spans="4:26">
      <c r="D201" s="163"/>
      <c r="E201" s="161"/>
      <c r="F201" s="161"/>
      <c r="G201" s="161"/>
      <c r="P201" s="50" t="str">
        <f t="shared" si="99"/>
        <v/>
      </c>
      <c r="Q201" s="50" t="str">
        <f t="shared" si="100"/>
        <v/>
      </c>
      <c r="R201" s="50" t="str">
        <f t="shared" si="101"/>
        <v/>
      </c>
      <c r="S201" s="50" t="str">
        <f t="shared" si="102"/>
        <v/>
      </c>
      <c r="T201" s="50" t="str">
        <f t="shared" si="103"/>
        <v/>
      </c>
      <c r="U201" s="50" t="str">
        <f t="shared" si="104"/>
        <v/>
      </c>
      <c r="V201" s="50" t="str">
        <f t="shared" si="105"/>
        <v/>
      </c>
      <c r="W201" s="50" t="str">
        <f t="shared" si="106"/>
        <v/>
      </c>
      <c r="X201" s="50" t="str">
        <f t="shared" si="107"/>
        <v/>
      </c>
      <c r="Y201" s="50" t="str">
        <f t="shared" si="108"/>
        <v/>
      </c>
      <c r="Z201" s="50" t="str">
        <f t="shared" si="109"/>
        <v/>
      </c>
    </row>
    <row r="202" spans="4:26">
      <c r="D202" s="163"/>
      <c r="E202" s="161"/>
      <c r="F202" s="161"/>
      <c r="G202" s="161"/>
      <c r="P202" s="50" t="str">
        <f t="shared" si="99"/>
        <v/>
      </c>
      <c r="Q202" s="50" t="str">
        <f t="shared" si="100"/>
        <v/>
      </c>
      <c r="R202" s="50" t="str">
        <f t="shared" si="101"/>
        <v/>
      </c>
      <c r="S202" s="50" t="str">
        <f t="shared" si="102"/>
        <v/>
      </c>
      <c r="T202" s="50" t="str">
        <f t="shared" si="103"/>
        <v/>
      </c>
      <c r="U202" s="50" t="str">
        <f t="shared" si="104"/>
        <v/>
      </c>
      <c r="V202" s="50" t="str">
        <f t="shared" si="105"/>
        <v/>
      </c>
      <c r="W202" s="50" t="str">
        <f t="shared" si="106"/>
        <v/>
      </c>
      <c r="X202" s="50" t="str">
        <f t="shared" si="107"/>
        <v/>
      </c>
      <c r="Y202" s="50" t="str">
        <f t="shared" si="108"/>
        <v/>
      </c>
      <c r="Z202" s="50" t="str">
        <f t="shared" si="109"/>
        <v/>
      </c>
    </row>
    <row r="203" spans="4:26">
      <c r="D203" s="163"/>
      <c r="E203" s="161"/>
      <c r="F203" s="161"/>
      <c r="G203" s="161"/>
      <c r="P203" s="50" t="str">
        <f t="shared" si="99"/>
        <v/>
      </c>
      <c r="Q203" s="50" t="str">
        <f t="shared" si="100"/>
        <v/>
      </c>
      <c r="R203" s="50" t="str">
        <f t="shared" si="101"/>
        <v/>
      </c>
      <c r="S203" s="50" t="str">
        <f t="shared" si="102"/>
        <v/>
      </c>
      <c r="T203" s="50" t="str">
        <f t="shared" si="103"/>
        <v/>
      </c>
      <c r="U203" s="50" t="str">
        <f t="shared" si="104"/>
        <v/>
      </c>
      <c r="V203" s="50" t="str">
        <f t="shared" si="105"/>
        <v/>
      </c>
      <c r="W203" s="50" t="str">
        <f t="shared" si="106"/>
        <v/>
      </c>
      <c r="X203" s="50" t="str">
        <f t="shared" si="107"/>
        <v/>
      </c>
      <c r="Y203" s="50" t="str">
        <f t="shared" si="108"/>
        <v/>
      </c>
      <c r="Z203" s="50" t="str">
        <f t="shared" si="109"/>
        <v/>
      </c>
    </row>
    <row r="204" spans="4:26">
      <c r="D204" s="163"/>
      <c r="E204" s="161"/>
      <c r="F204" s="161"/>
      <c r="G204" s="161"/>
      <c r="P204" s="50" t="str">
        <f t="shared" si="99"/>
        <v/>
      </c>
      <c r="Q204" s="50" t="str">
        <f t="shared" si="100"/>
        <v/>
      </c>
      <c r="R204" s="50" t="str">
        <f t="shared" si="101"/>
        <v/>
      </c>
      <c r="S204" s="50" t="str">
        <f t="shared" si="102"/>
        <v/>
      </c>
      <c r="T204" s="50" t="str">
        <f t="shared" si="103"/>
        <v/>
      </c>
      <c r="U204" s="50" t="str">
        <f t="shared" si="104"/>
        <v/>
      </c>
      <c r="V204" s="50" t="str">
        <f t="shared" si="105"/>
        <v/>
      </c>
      <c r="W204" s="50" t="str">
        <f t="shared" si="106"/>
        <v/>
      </c>
      <c r="X204" s="50" t="str">
        <f t="shared" si="107"/>
        <v/>
      </c>
      <c r="Y204" s="50" t="str">
        <f t="shared" si="108"/>
        <v/>
      </c>
      <c r="Z204" s="50" t="str">
        <f t="shared" si="109"/>
        <v/>
      </c>
    </row>
    <row r="205" spans="4:26">
      <c r="D205" s="163"/>
      <c r="E205" s="161"/>
      <c r="F205" s="161"/>
      <c r="G205" s="161"/>
      <c r="P205" s="50" t="str">
        <f t="shared" si="99"/>
        <v/>
      </c>
      <c r="Q205" s="50" t="str">
        <f t="shared" si="100"/>
        <v/>
      </c>
      <c r="R205" s="50" t="str">
        <f t="shared" si="101"/>
        <v/>
      </c>
      <c r="S205" s="50" t="str">
        <f t="shared" si="102"/>
        <v/>
      </c>
      <c r="T205" s="50" t="str">
        <f t="shared" si="103"/>
        <v/>
      </c>
      <c r="U205" s="50" t="str">
        <f t="shared" si="104"/>
        <v/>
      </c>
      <c r="V205" s="50" t="str">
        <f t="shared" si="105"/>
        <v/>
      </c>
      <c r="W205" s="50" t="str">
        <f t="shared" si="106"/>
        <v/>
      </c>
      <c r="X205" s="50" t="str">
        <f t="shared" si="107"/>
        <v/>
      </c>
      <c r="Y205" s="50" t="str">
        <f t="shared" si="108"/>
        <v/>
      </c>
      <c r="Z205" s="50" t="str">
        <f t="shared" si="109"/>
        <v/>
      </c>
    </row>
    <row r="206" spans="4:26">
      <c r="D206" s="163"/>
      <c r="E206" s="161"/>
      <c r="F206" s="161"/>
      <c r="G206" s="161"/>
      <c r="P206" s="50" t="str">
        <f t="shared" si="99"/>
        <v/>
      </c>
      <c r="Q206" s="50" t="str">
        <f t="shared" si="100"/>
        <v/>
      </c>
      <c r="R206" s="50" t="str">
        <f t="shared" si="101"/>
        <v/>
      </c>
      <c r="S206" s="50" t="str">
        <f t="shared" si="102"/>
        <v/>
      </c>
      <c r="T206" s="50" t="str">
        <f t="shared" si="103"/>
        <v/>
      </c>
      <c r="U206" s="50" t="str">
        <f t="shared" si="104"/>
        <v/>
      </c>
      <c r="V206" s="50" t="str">
        <f t="shared" si="105"/>
        <v/>
      </c>
      <c r="W206" s="50" t="str">
        <f t="shared" si="106"/>
        <v/>
      </c>
      <c r="X206" s="50" t="str">
        <f t="shared" si="107"/>
        <v/>
      </c>
      <c r="Y206" s="50" t="str">
        <f t="shared" si="108"/>
        <v/>
      </c>
      <c r="Z206" s="50" t="str">
        <f t="shared" si="109"/>
        <v/>
      </c>
    </row>
    <row r="207" spans="4:26">
      <c r="D207" s="163"/>
      <c r="E207" s="161"/>
      <c r="F207" s="161"/>
      <c r="G207" s="161"/>
      <c r="P207" s="50" t="str">
        <f t="shared" si="99"/>
        <v/>
      </c>
      <c r="Q207" s="50" t="str">
        <f t="shared" si="100"/>
        <v/>
      </c>
      <c r="R207" s="50" t="str">
        <f t="shared" si="101"/>
        <v/>
      </c>
      <c r="S207" s="50" t="str">
        <f t="shared" si="102"/>
        <v/>
      </c>
      <c r="T207" s="50" t="str">
        <f t="shared" si="103"/>
        <v/>
      </c>
      <c r="U207" s="50" t="str">
        <f t="shared" si="104"/>
        <v/>
      </c>
      <c r="V207" s="50" t="str">
        <f t="shared" si="105"/>
        <v/>
      </c>
      <c r="W207" s="50" t="str">
        <f t="shared" si="106"/>
        <v/>
      </c>
      <c r="X207" s="50" t="str">
        <f t="shared" si="107"/>
        <v/>
      </c>
      <c r="Y207" s="50" t="str">
        <f t="shared" si="108"/>
        <v/>
      </c>
      <c r="Z207" s="50" t="str">
        <f t="shared" si="109"/>
        <v/>
      </c>
    </row>
    <row r="208" spans="4:26">
      <c r="D208" s="163"/>
      <c r="E208" s="161"/>
      <c r="F208" s="161"/>
      <c r="G208" s="161"/>
      <c r="P208" s="50" t="str">
        <f t="shared" si="99"/>
        <v/>
      </c>
      <c r="Q208" s="50" t="str">
        <f t="shared" si="100"/>
        <v/>
      </c>
      <c r="R208" s="50" t="str">
        <f t="shared" si="101"/>
        <v/>
      </c>
      <c r="S208" s="50" t="str">
        <f t="shared" si="102"/>
        <v/>
      </c>
      <c r="T208" s="50" t="str">
        <f t="shared" si="103"/>
        <v/>
      </c>
      <c r="U208" s="50" t="str">
        <f t="shared" si="104"/>
        <v/>
      </c>
      <c r="V208" s="50" t="str">
        <f t="shared" si="105"/>
        <v/>
      </c>
      <c r="W208" s="50" t="str">
        <f t="shared" si="106"/>
        <v/>
      </c>
      <c r="X208" s="50" t="str">
        <f t="shared" si="107"/>
        <v/>
      </c>
      <c r="Y208" s="50" t="str">
        <f t="shared" si="108"/>
        <v/>
      </c>
      <c r="Z208" s="50" t="str">
        <f t="shared" si="109"/>
        <v/>
      </c>
    </row>
    <row r="209" spans="4:26">
      <c r="D209" s="163"/>
      <c r="E209" s="161"/>
      <c r="F209" s="161"/>
      <c r="G209" s="161"/>
      <c r="P209" s="50" t="str">
        <f t="shared" si="99"/>
        <v/>
      </c>
      <c r="Q209" s="50" t="str">
        <f t="shared" si="100"/>
        <v/>
      </c>
      <c r="R209" s="50" t="str">
        <f t="shared" si="101"/>
        <v/>
      </c>
      <c r="S209" s="50" t="str">
        <f t="shared" si="102"/>
        <v/>
      </c>
      <c r="T209" s="50" t="str">
        <f t="shared" si="103"/>
        <v/>
      </c>
      <c r="U209" s="50" t="str">
        <f t="shared" si="104"/>
        <v/>
      </c>
      <c r="V209" s="50" t="str">
        <f t="shared" si="105"/>
        <v/>
      </c>
      <c r="W209" s="50" t="str">
        <f t="shared" si="106"/>
        <v/>
      </c>
      <c r="X209" s="50" t="str">
        <f t="shared" si="107"/>
        <v/>
      </c>
      <c r="Y209" s="50" t="str">
        <f t="shared" si="108"/>
        <v/>
      </c>
      <c r="Z209" s="50" t="str">
        <f t="shared" si="109"/>
        <v/>
      </c>
    </row>
    <row r="210" spans="4:26">
      <c r="D210" s="163"/>
      <c r="E210" s="161"/>
      <c r="F210" s="161"/>
      <c r="G210" s="161"/>
      <c r="P210" s="50" t="str">
        <f t="shared" si="99"/>
        <v/>
      </c>
      <c r="Q210" s="50" t="str">
        <f t="shared" si="100"/>
        <v/>
      </c>
      <c r="R210" s="50" t="str">
        <f t="shared" si="101"/>
        <v/>
      </c>
      <c r="S210" s="50" t="str">
        <f t="shared" si="102"/>
        <v/>
      </c>
      <c r="T210" s="50" t="str">
        <f t="shared" si="103"/>
        <v/>
      </c>
      <c r="U210" s="50" t="str">
        <f t="shared" si="104"/>
        <v/>
      </c>
      <c r="V210" s="50" t="str">
        <f t="shared" si="105"/>
        <v/>
      </c>
      <c r="W210" s="50" t="str">
        <f t="shared" si="106"/>
        <v/>
      </c>
      <c r="X210" s="50" t="str">
        <f t="shared" si="107"/>
        <v/>
      </c>
      <c r="Y210" s="50" t="str">
        <f t="shared" si="108"/>
        <v/>
      </c>
      <c r="Z210" s="50" t="str">
        <f t="shared" si="109"/>
        <v/>
      </c>
    </row>
    <row r="211" spans="4:26">
      <c r="D211" s="163"/>
      <c r="E211" s="161"/>
      <c r="F211" s="161"/>
      <c r="G211" s="161"/>
      <c r="P211" s="50" t="str">
        <f t="shared" si="99"/>
        <v/>
      </c>
      <c r="Q211" s="50" t="str">
        <f t="shared" si="100"/>
        <v/>
      </c>
      <c r="R211" s="50" t="str">
        <f t="shared" si="101"/>
        <v/>
      </c>
      <c r="S211" s="50" t="str">
        <f t="shared" si="102"/>
        <v/>
      </c>
      <c r="T211" s="50" t="str">
        <f t="shared" si="103"/>
        <v/>
      </c>
      <c r="U211" s="50" t="str">
        <f t="shared" si="104"/>
        <v/>
      </c>
      <c r="V211" s="50" t="str">
        <f t="shared" si="105"/>
        <v/>
      </c>
      <c r="W211" s="50" t="str">
        <f t="shared" si="106"/>
        <v/>
      </c>
      <c r="X211" s="50" t="str">
        <f t="shared" si="107"/>
        <v/>
      </c>
      <c r="Y211" s="50" t="str">
        <f t="shared" si="108"/>
        <v/>
      </c>
      <c r="Z211" s="50" t="str">
        <f t="shared" si="109"/>
        <v/>
      </c>
    </row>
    <row r="212" spans="4:26">
      <c r="D212" s="163"/>
      <c r="E212" s="161"/>
      <c r="F212" s="161"/>
      <c r="G212" s="161"/>
      <c r="P212" s="50" t="str">
        <f t="shared" si="99"/>
        <v/>
      </c>
      <c r="Q212" s="50" t="str">
        <f t="shared" si="100"/>
        <v/>
      </c>
      <c r="R212" s="50" t="str">
        <f t="shared" si="101"/>
        <v/>
      </c>
      <c r="S212" s="50" t="str">
        <f t="shared" si="102"/>
        <v/>
      </c>
      <c r="T212" s="50" t="str">
        <f t="shared" si="103"/>
        <v/>
      </c>
      <c r="U212" s="50" t="str">
        <f t="shared" si="104"/>
        <v/>
      </c>
      <c r="V212" s="50" t="str">
        <f t="shared" si="105"/>
        <v/>
      </c>
      <c r="W212" s="50" t="str">
        <f t="shared" si="106"/>
        <v/>
      </c>
      <c r="X212" s="50" t="str">
        <f t="shared" si="107"/>
        <v/>
      </c>
      <c r="Y212" s="50" t="str">
        <f t="shared" si="108"/>
        <v/>
      </c>
      <c r="Z212" s="50" t="str">
        <f t="shared" si="109"/>
        <v/>
      </c>
    </row>
    <row r="213" spans="4:26">
      <c r="D213" s="163"/>
      <c r="E213" s="161"/>
      <c r="F213" s="161"/>
      <c r="G213" s="161"/>
      <c r="P213" s="50" t="str">
        <f t="shared" si="99"/>
        <v/>
      </c>
      <c r="Q213" s="50" t="str">
        <f t="shared" si="100"/>
        <v/>
      </c>
      <c r="R213" s="50" t="str">
        <f t="shared" si="101"/>
        <v/>
      </c>
      <c r="S213" s="50" t="str">
        <f t="shared" si="102"/>
        <v/>
      </c>
      <c r="T213" s="50" t="str">
        <f t="shared" si="103"/>
        <v/>
      </c>
      <c r="U213" s="50" t="str">
        <f t="shared" si="104"/>
        <v/>
      </c>
      <c r="V213" s="50" t="str">
        <f t="shared" si="105"/>
        <v/>
      </c>
      <c r="W213" s="50" t="str">
        <f t="shared" si="106"/>
        <v/>
      </c>
      <c r="X213" s="50" t="str">
        <f t="shared" si="107"/>
        <v/>
      </c>
      <c r="Y213" s="50" t="str">
        <f t="shared" si="108"/>
        <v/>
      </c>
      <c r="Z213" s="50" t="str">
        <f t="shared" si="109"/>
        <v/>
      </c>
    </row>
    <row r="214" spans="4:26">
      <c r="D214" s="163"/>
      <c r="E214" s="161"/>
      <c r="F214" s="161"/>
      <c r="G214" s="161"/>
      <c r="P214" s="50" t="str">
        <f t="shared" si="99"/>
        <v/>
      </c>
      <c r="Q214" s="50" t="str">
        <f t="shared" si="100"/>
        <v/>
      </c>
      <c r="R214" s="50" t="str">
        <f t="shared" si="101"/>
        <v/>
      </c>
      <c r="S214" s="50" t="str">
        <f t="shared" si="102"/>
        <v/>
      </c>
      <c r="T214" s="50" t="str">
        <f t="shared" si="103"/>
        <v/>
      </c>
      <c r="U214" s="50" t="str">
        <f t="shared" si="104"/>
        <v/>
      </c>
      <c r="V214" s="50" t="str">
        <f t="shared" si="105"/>
        <v/>
      </c>
      <c r="W214" s="50" t="str">
        <f t="shared" si="106"/>
        <v/>
      </c>
      <c r="X214" s="50" t="str">
        <f t="shared" si="107"/>
        <v/>
      </c>
      <c r="Y214" s="50" t="str">
        <f t="shared" si="108"/>
        <v/>
      </c>
      <c r="Z214" s="50" t="str">
        <f t="shared" si="109"/>
        <v/>
      </c>
    </row>
    <row r="215" spans="4:26">
      <c r="D215" s="163"/>
      <c r="E215" s="161"/>
      <c r="F215" s="161"/>
      <c r="G215" s="161"/>
      <c r="P215" s="50" t="str">
        <f t="shared" si="99"/>
        <v/>
      </c>
      <c r="Q215" s="50" t="str">
        <f t="shared" si="100"/>
        <v/>
      </c>
      <c r="R215" s="50" t="str">
        <f t="shared" si="101"/>
        <v/>
      </c>
      <c r="S215" s="50" t="str">
        <f t="shared" si="102"/>
        <v/>
      </c>
      <c r="T215" s="50" t="str">
        <f t="shared" si="103"/>
        <v/>
      </c>
      <c r="U215" s="50" t="str">
        <f t="shared" si="104"/>
        <v/>
      </c>
      <c r="V215" s="50" t="str">
        <f t="shared" si="105"/>
        <v/>
      </c>
      <c r="W215" s="50" t="str">
        <f t="shared" si="106"/>
        <v/>
      </c>
      <c r="X215" s="50" t="str">
        <f t="shared" si="107"/>
        <v/>
      </c>
      <c r="Y215" s="50" t="str">
        <f t="shared" si="108"/>
        <v/>
      </c>
      <c r="Z215" s="50" t="str">
        <f t="shared" si="109"/>
        <v/>
      </c>
    </row>
    <row r="216" spans="4:26">
      <c r="D216" s="163"/>
      <c r="E216" s="161"/>
      <c r="F216" s="161"/>
      <c r="G216" s="161"/>
      <c r="P216" s="50" t="str">
        <f t="shared" si="99"/>
        <v/>
      </c>
      <c r="Q216" s="50" t="str">
        <f t="shared" si="100"/>
        <v/>
      </c>
      <c r="R216" s="50" t="str">
        <f t="shared" si="101"/>
        <v/>
      </c>
      <c r="S216" s="50" t="str">
        <f t="shared" si="102"/>
        <v/>
      </c>
      <c r="T216" s="50" t="str">
        <f t="shared" si="103"/>
        <v/>
      </c>
      <c r="U216" s="50" t="str">
        <f t="shared" si="104"/>
        <v/>
      </c>
      <c r="V216" s="50" t="str">
        <f t="shared" si="105"/>
        <v/>
      </c>
      <c r="W216" s="50" t="str">
        <f t="shared" si="106"/>
        <v/>
      </c>
      <c r="X216" s="50" t="str">
        <f t="shared" si="107"/>
        <v/>
      </c>
      <c r="Y216" s="50" t="str">
        <f t="shared" si="108"/>
        <v/>
      </c>
      <c r="Z216" s="50" t="str">
        <f t="shared" si="109"/>
        <v/>
      </c>
    </row>
    <row r="217" spans="4:26">
      <c r="D217" s="163"/>
      <c r="E217" s="161"/>
      <c r="F217" s="161"/>
      <c r="G217" s="161"/>
      <c r="P217" s="50" t="str">
        <f t="shared" si="99"/>
        <v/>
      </c>
      <c r="Q217" s="50" t="str">
        <f t="shared" si="100"/>
        <v/>
      </c>
      <c r="R217" s="50" t="str">
        <f t="shared" si="101"/>
        <v/>
      </c>
      <c r="S217" s="50" t="str">
        <f t="shared" si="102"/>
        <v/>
      </c>
      <c r="T217" s="50" t="str">
        <f t="shared" si="103"/>
        <v/>
      </c>
      <c r="U217" s="50" t="str">
        <f t="shared" si="104"/>
        <v/>
      </c>
      <c r="V217" s="50" t="str">
        <f t="shared" si="105"/>
        <v/>
      </c>
      <c r="W217" s="50" t="str">
        <f t="shared" si="106"/>
        <v/>
      </c>
      <c r="X217" s="50" t="str">
        <f t="shared" si="107"/>
        <v/>
      </c>
      <c r="Y217" s="50" t="str">
        <f t="shared" si="108"/>
        <v/>
      </c>
      <c r="Z217" s="50" t="str">
        <f t="shared" si="109"/>
        <v/>
      </c>
    </row>
    <row r="218" spans="4:26">
      <c r="D218" s="163"/>
      <c r="E218" s="161"/>
      <c r="F218" s="161"/>
      <c r="G218" s="161"/>
      <c r="P218" s="50" t="str">
        <f t="shared" si="99"/>
        <v/>
      </c>
      <c r="Q218" s="50" t="str">
        <f t="shared" si="100"/>
        <v/>
      </c>
      <c r="R218" s="50" t="str">
        <f t="shared" si="101"/>
        <v/>
      </c>
      <c r="S218" s="50" t="str">
        <f t="shared" si="102"/>
        <v/>
      </c>
      <c r="T218" s="50" t="str">
        <f t="shared" si="103"/>
        <v/>
      </c>
      <c r="U218" s="50" t="str">
        <f t="shared" si="104"/>
        <v/>
      </c>
      <c r="V218" s="50" t="str">
        <f t="shared" si="105"/>
        <v/>
      </c>
      <c r="W218" s="50" t="str">
        <f t="shared" si="106"/>
        <v/>
      </c>
      <c r="X218" s="50" t="str">
        <f t="shared" si="107"/>
        <v/>
      </c>
      <c r="Y218" s="50" t="str">
        <f t="shared" si="108"/>
        <v/>
      </c>
      <c r="Z218" s="50" t="str">
        <f t="shared" si="109"/>
        <v/>
      </c>
    </row>
    <row r="219" spans="4:26">
      <c r="D219" s="163"/>
      <c r="E219" s="161"/>
      <c r="F219" s="161"/>
      <c r="G219" s="161"/>
      <c r="P219" s="50" t="str">
        <f t="shared" si="99"/>
        <v/>
      </c>
      <c r="Q219" s="50" t="str">
        <f t="shared" si="100"/>
        <v/>
      </c>
      <c r="R219" s="50" t="str">
        <f t="shared" si="101"/>
        <v/>
      </c>
      <c r="S219" s="50" t="str">
        <f t="shared" si="102"/>
        <v/>
      </c>
      <c r="T219" s="50" t="str">
        <f t="shared" si="103"/>
        <v/>
      </c>
      <c r="U219" s="50" t="str">
        <f t="shared" si="104"/>
        <v/>
      </c>
      <c r="V219" s="50" t="str">
        <f t="shared" si="105"/>
        <v/>
      </c>
      <c r="W219" s="50" t="str">
        <f t="shared" si="106"/>
        <v/>
      </c>
      <c r="X219" s="50" t="str">
        <f t="shared" si="107"/>
        <v/>
      </c>
      <c r="Y219" s="50" t="str">
        <f t="shared" si="108"/>
        <v/>
      </c>
      <c r="Z219" s="50" t="str">
        <f t="shared" si="109"/>
        <v/>
      </c>
    </row>
    <row r="220" spans="4:26">
      <c r="D220" s="163"/>
      <c r="E220" s="161"/>
      <c r="F220" s="161"/>
      <c r="G220" s="161"/>
      <c r="P220" s="50" t="str">
        <f t="shared" si="99"/>
        <v/>
      </c>
      <c r="Q220" s="50" t="str">
        <f t="shared" si="100"/>
        <v/>
      </c>
      <c r="R220" s="50" t="str">
        <f t="shared" si="101"/>
        <v/>
      </c>
      <c r="S220" s="50" t="str">
        <f t="shared" si="102"/>
        <v/>
      </c>
      <c r="T220" s="50" t="str">
        <f t="shared" si="103"/>
        <v/>
      </c>
      <c r="U220" s="50" t="str">
        <f t="shared" si="104"/>
        <v/>
      </c>
      <c r="V220" s="50" t="str">
        <f t="shared" si="105"/>
        <v/>
      </c>
      <c r="W220" s="50" t="str">
        <f t="shared" si="106"/>
        <v/>
      </c>
      <c r="X220" s="50" t="str">
        <f t="shared" si="107"/>
        <v/>
      </c>
      <c r="Y220" s="50" t="str">
        <f t="shared" si="108"/>
        <v/>
      </c>
      <c r="Z220" s="50" t="str">
        <f t="shared" si="109"/>
        <v/>
      </c>
    </row>
    <row r="221" spans="4:26">
      <c r="D221" s="163"/>
      <c r="E221" s="161"/>
      <c r="F221" s="161"/>
      <c r="G221" s="161"/>
      <c r="P221" s="50" t="str">
        <f t="shared" si="99"/>
        <v/>
      </c>
      <c r="Q221" s="50" t="str">
        <f t="shared" si="100"/>
        <v/>
      </c>
      <c r="R221" s="50" t="str">
        <f t="shared" si="101"/>
        <v/>
      </c>
      <c r="S221" s="50" t="str">
        <f t="shared" si="102"/>
        <v/>
      </c>
      <c r="T221" s="50" t="str">
        <f t="shared" si="103"/>
        <v/>
      </c>
      <c r="U221" s="50" t="str">
        <f t="shared" si="104"/>
        <v/>
      </c>
      <c r="V221" s="50" t="str">
        <f t="shared" si="105"/>
        <v/>
      </c>
      <c r="W221" s="50" t="str">
        <f t="shared" si="106"/>
        <v/>
      </c>
      <c r="X221" s="50" t="str">
        <f t="shared" si="107"/>
        <v/>
      </c>
      <c r="Y221" s="50" t="str">
        <f t="shared" si="108"/>
        <v/>
      </c>
      <c r="Z221" s="50" t="str">
        <f t="shared" si="109"/>
        <v/>
      </c>
    </row>
    <row r="222" spans="4:26">
      <c r="D222" s="163"/>
      <c r="E222" s="161"/>
      <c r="F222" s="161"/>
      <c r="G222" s="161"/>
      <c r="P222" s="50" t="str">
        <f t="shared" si="99"/>
        <v/>
      </c>
      <c r="Q222" s="50" t="str">
        <f t="shared" si="100"/>
        <v/>
      </c>
      <c r="R222" s="50" t="str">
        <f t="shared" si="101"/>
        <v/>
      </c>
      <c r="S222" s="50" t="str">
        <f t="shared" si="102"/>
        <v/>
      </c>
      <c r="T222" s="50" t="str">
        <f t="shared" si="103"/>
        <v/>
      </c>
      <c r="U222" s="50" t="str">
        <f t="shared" si="104"/>
        <v/>
      </c>
      <c r="V222" s="50" t="str">
        <f t="shared" si="105"/>
        <v/>
      </c>
      <c r="W222" s="50" t="str">
        <f t="shared" si="106"/>
        <v/>
      </c>
      <c r="X222" s="50" t="str">
        <f t="shared" si="107"/>
        <v/>
      </c>
      <c r="Y222" s="50" t="str">
        <f t="shared" si="108"/>
        <v/>
      </c>
      <c r="Z222" s="50" t="str">
        <f t="shared" si="109"/>
        <v/>
      </c>
    </row>
    <row r="223" spans="4:26">
      <c r="D223" s="163"/>
      <c r="E223" s="161"/>
      <c r="F223" s="161"/>
      <c r="G223" s="161"/>
      <c r="P223" s="50" t="str">
        <f t="shared" si="99"/>
        <v/>
      </c>
      <c r="Q223" s="50" t="str">
        <f t="shared" si="100"/>
        <v/>
      </c>
      <c r="R223" s="50" t="str">
        <f t="shared" si="101"/>
        <v/>
      </c>
      <c r="S223" s="50" t="str">
        <f t="shared" si="102"/>
        <v/>
      </c>
      <c r="T223" s="50" t="str">
        <f t="shared" si="103"/>
        <v/>
      </c>
      <c r="U223" s="50" t="str">
        <f t="shared" si="104"/>
        <v/>
      </c>
      <c r="V223" s="50" t="str">
        <f t="shared" si="105"/>
        <v/>
      </c>
      <c r="W223" s="50" t="str">
        <f t="shared" si="106"/>
        <v/>
      </c>
      <c r="X223" s="50" t="str">
        <f t="shared" si="107"/>
        <v/>
      </c>
      <c r="Y223" s="50" t="str">
        <f t="shared" si="108"/>
        <v/>
      </c>
      <c r="Z223" s="50" t="str">
        <f t="shared" si="109"/>
        <v/>
      </c>
    </row>
    <row r="224" spans="4:26">
      <c r="D224" s="163"/>
      <c r="E224" s="161"/>
      <c r="F224" s="161"/>
      <c r="G224" s="161"/>
      <c r="P224" s="50" t="str">
        <f t="shared" si="99"/>
        <v/>
      </c>
      <c r="Q224" s="50" t="str">
        <f t="shared" si="100"/>
        <v/>
      </c>
      <c r="R224" s="50" t="str">
        <f t="shared" si="101"/>
        <v/>
      </c>
      <c r="S224" s="50" t="str">
        <f t="shared" si="102"/>
        <v/>
      </c>
      <c r="T224" s="50" t="str">
        <f t="shared" si="103"/>
        <v/>
      </c>
      <c r="U224" s="50" t="str">
        <f t="shared" si="104"/>
        <v/>
      </c>
      <c r="V224" s="50" t="str">
        <f t="shared" si="105"/>
        <v/>
      </c>
      <c r="W224" s="50" t="str">
        <f t="shared" si="106"/>
        <v/>
      </c>
      <c r="X224" s="50" t="str">
        <f t="shared" si="107"/>
        <v/>
      </c>
      <c r="Y224" s="50" t="str">
        <f t="shared" si="108"/>
        <v/>
      </c>
      <c r="Z224" s="50" t="str">
        <f t="shared" si="109"/>
        <v/>
      </c>
    </row>
    <row r="225" spans="1:41">
      <c r="D225" s="163"/>
      <c r="E225" s="161"/>
      <c r="F225" s="161"/>
      <c r="G225" s="161"/>
      <c r="P225" s="50" t="str">
        <f t="shared" si="99"/>
        <v/>
      </c>
      <c r="Q225" s="50" t="str">
        <f t="shared" si="100"/>
        <v/>
      </c>
      <c r="R225" s="50" t="str">
        <f t="shared" si="101"/>
        <v/>
      </c>
      <c r="S225" s="50" t="str">
        <f t="shared" si="102"/>
        <v/>
      </c>
      <c r="T225" s="50" t="str">
        <f t="shared" si="103"/>
        <v/>
      </c>
      <c r="U225" s="50" t="str">
        <f t="shared" si="104"/>
        <v/>
      </c>
      <c r="V225" s="50" t="str">
        <f t="shared" si="105"/>
        <v/>
      </c>
      <c r="W225" s="50" t="str">
        <f t="shared" si="106"/>
        <v/>
      </c>
      <c r="X225" s="50" t="str">
        <f t="shared" si="107"/>
        <v/>
      </c>
      <c r="Y225" s="50" t="str">
        <f t="shared" si="108"/>
        <v/>
      </c>
      <c r="Z225" s="50" t="str">
        <f t="shared" si="109"/>
        <v/>
      </c>
    </row>
    <row r="226" spans="1:41">
      <c r="D226" s="163"/>
      <c r="E226" s="161"/>
      <c r="F226" s="161"/>
      <c r="G226" s="161"/>
      <c r="P226" s="50" t="str">
        <f t="shared" si="99"/>
        <v/>
      </c>
      <c r="Q226" s="50" t="str">
        <f t="shared" si="100"/>
        <v/>
      </c>
      <c r="R226" s="50" t="str">
        <f t="shared" si="101"/>
        <v/>
      </c>
      <c r="S226" s="50" t="str">
        <f t="shared" si="102"/>
        <v/>
      </c>
      <c r="T226" s="50" t="str">
        <f t="shared" si="103"/>
        <v/>
      </c>
      <c r="U226" s="50" t="str">
        <f t="shared" si="104"/>
        <v/>
      </c>
      <c r="V226" s="50" t="str">
        <f t="shared" si="105"/>
        <v/>
      </c>
      <c r="W226" s="50" t="str">
        <f t="shared" si="106"/>
        <v/>
      </c>
      <c r="X226" s="50" t="str">
        <f t="shared" si="107"/>
        <v/>
      </c>
      <c r="Y226" s="50" t="str">
        <f t="shared" si="108"/>
        <v/>
      </c>
      <c r="Z226" s="50" t="str">
        <f t="shared" si="109"/>
        <v/>
      </c>
    </row>
    <row r="227" spans="1:41">
      <c r="E227" s="161"/>
      <c r="F227" s="161"/>
      <c r="G227" s="161"/>
      <c r="P227" s="50" t="str">
        <f t="shared" si="99"/>
        <v/>
      </c>
      <c r="Q227" s="50" t="str">
        <f t="shared" si="100"/>
        <v/>
      </c>
      <c r="R227" s="50" t="str">
        <f t="shared" si="101"/>
        <v/>
      </c>
      <c r="S227" s="50" t="str">
        <f t="shared" si="102"/>
        <v/>
      </c>
      <c r="T227" s="50" t="str">
        <f t="shared" si="103"/>
        <v/>
      </c>
      <c r="U227" s="50" t="str">
        <f t="shared" si="104"/>
        <v/>
      </c>
      <c r="V227" s="50" t="str">
        <f t="shared" si="105"/>
        <v/>
      </c>
      <c r="W227" s="50" t="str">
        <f t="shared" si="106"/>
        <v/>
      </c>
      <c r="X227" s="50" t="str">
        <f t="shared" si="107"/>
        <v/>
      </c>
      <c r="Y227" s="50" t="str">
        <f t="shared" si="108"/>
        <v/>
      </c>
      <c r="Z227" s="50" t="str">
        <f t="shared" si="109"/>
        <v/>
      </c>
    </row>
    <row r="228" spans="1:41">
      <c r="E228" s="161"/>
      <c r="F228" s="161"/>
      <c r="G228" s="161"/>
      <c r="P228" s="50" t="str">
        <f t="shared" si="99"/>
        <v/>
      </c>
      <c r="Q228" s="50" t="str">
        <f t="shared" si="100"/>
        <v/>
      </c>
      <c r="R228" s="50" t="str">
        <f t="shared" si="101"/>
        <v/>
      </c>
      <c r="S228" s="50" t="str">
        <f t="shared" si="102"/>
        <v/>
      </c>
      <c r="T228" s="50" t="str">
        <f t="shared" si="103"/>
        <v/>
      </c>
      <c r="U228" s="50" t="str">
        <f t="shared" si="104"/>
        <v/>
      </c>
      <c r="V228" s="50" t="str">
        <f t="shared" si="105"/>
        <v/>
      </c>
      <c r="W228" s="50" t="str">
        <f t="shared" si="106"/>
        <v/>
      </c>
      <c r="X228" s="50" t="str">
        <f t="shared" si="107"/>
        <v/>
      </c>
      <c r="Y228" s="50" t="str">
        <f t="shared" si="108"/>
        <v/>
      </c>
      <c r="Z228" s="50" t="str">
        <f t="shared" si="109"/>
        <v/>
      </c>
    </row>
    <row r="229" spans="1:41">
      <c r="E229" s="161"/>
      <c r="F229" s="161"/>
      <c r="G229" s="161"/>
      <c r="P229" s="50" t="str">
        <f t="shared" si="99"/>
        <v/>
      </c>
      <c r="Q229" s="50" t="str">
        <f t="shared" si="100"/>
        <v/>
      </c>
      <c r="R229" s="50" t="str">
        <f t="shared" si="101"/>
        <v/>
      </c>
      <c r="S229" s="50" t="str">
        <f t="shared" si="102"/>
        <v/>
      </c>
      <c r="T229" s="50" t="str">
        <f t="shared" si="103"/>
        <v/>
      </c>
      <c r="U229" s="50" t="str">
        <f t="shared" si="104"/>
        <v/>
      </c>
      <c r="V229" s="50" t="str">
        <f t="shared" si="105"/>
        <v/>
      </c>
      <c r="W229" s="50" t="str">
        <f t="shared" si="106"/>
        <v/>
      </c>
      <c r="X229" s="50" t="str">
        <f t="shared" si="107"/>
        <v/>
      </c>
      <c r="Y229" s="50" t="str">
        <f t="shared" si="108"/>
        <v/>
      </c>
      <c r="Z229" s="50" t="str">
        <f t="shared" si="109"/>
        <v/>
      </c>
    </row>
    <row r="230" spans="1:41">
      <c r="E230" s="161"/>
      <c r="F230" s="161"/>
      <c r="G230" s="161"/>
      <c r="P230" s="50" t="str">
        <f t="shared" si="99"/>
        <v/>
      </c>
      <c r="Q230" s="50" t="str">
        <f t="shared" si="100"/>
        <v/>
      </c>
      <c r="R230" s="50" t="str">
        <f t="shared" si="101"/>
        <v/>
      </c>
      <c r="S230" s="50" t="str">
        <f t="shared" si="102"/>
        <v/>
      </c>
      <c r="T230" s="50" t="str">
        <f t="shared" si="103"/>
        <v/>
      </c>
      <c r="U230" s="50" t="str">
        <f t="shared" si="104"/>
        <v/>
      </c>
      <c r="V230" s="50" t="str">
        <f t="shared" si="105"/>
        <v/>
      </c>
      <c r="W230" s="50" t="str">
        <f t="shared" si="106"/>
        <v/>
      </c>
      <c r="X230" s="50" t="str">
        <f t="shared" si="107"/>
        <v/>
      </c>
      <c r="Y230" s="50" t="str">
        <f t="shared" si="108"/>
        <v/>
      </c>
      <c r="Z230" s="50" t="str">
        <f t="shared" si="109"/>
        <v/>
      </c>
    </row>
    <row r="231" spans="1:41" s="3" customFormat="1">
      <c r="A231" s="160"/>
      <c r="B231" s="160"/>
      <c r="C231" s="160"/>
      <c r="D231" s="160"/>
      <c r="E231" s="161"/>
      <c r="F231" s="161"/>
      <c r="G231" s="161"/>
      <c r="H231" s="160"/>
      <c r="I231" s="160"/>
      <c r="J231" s="160"/>
      <c r="K231" s="160"/>
      <c r="L231" s="160"/>
      <c r="M231" s="160"/>
      <c r="N231" s="160"/>
      <c r="O231" s="159"/>
      <c r="P231" s="50" t="str">
        <f t="shared" si="99"/>
        <v/>
      </c>
      <c r="Q231" s="50" t="str">
        <f t="shared" si="100"/>
        <v/>
      </c>
      <c r="R231" s="50" t="str">
        <f t="shared" si="101"/>
        <v/>
      </c>
      <c r="S231" s="50" t="str">
        <f t="shared" si="102"/>
        <v/>
      </c>
      <c r="T231" s="50" t="str">
        <f t="shared" si="103"/>
        <v/>
      </c>
      <c r="U231" s="50" t="str">
        <f t="shared" si="104"/>
        <v/>
      </c>
      <c r="V231" s="50" t="str">
        <f t="shared" si="105"/>
        <v/>
      </c>
      <c r="W231" s="50" t="str">
        <f t="shared" si="106"/>
        <v/>
      </c>
      <c r="X231" s="50" t="str">
        <f t="shared" si="107"/>
        <v/>
      </c>
      <c r="Y231" s="50" t="str">
        <f t="shared" si="108"/>
        <v/>
      </c>
      <c r="Z231" s="50" t="str">
        <f t="shared" si="109"/>
        <v/>
      </c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</row>
    <row r="232" spans="1:41" s="3" customFormat="1">
      <c r="A232" s="160"/>
      <c r="B232" s="160"/>
      <c r="C232" s="160"/>
      <c r="D232" s="160"/>
      <c r="E232" s="161"/>
      <c r="F232" s="161"/>
      <c r="G232" s="161"/>
      <c r="H232" s="160"/>
      <c r="I232" s="160"/>
      <c r="J232" s="160"/>
      <c r="K232" s="160"/>
      <c r="L232" s="160"/>
      <c r="M232" s="160"/>
      <c r="N232" s="160"/>
      <c r="O232" s="159"/>
      <c r="P232" s="50" t="str">
        <f t="shared" si="99"/>
        <v/>
      </c>
      <c r="Q232" s="50" t="str">
        <f t="shared" si="100"/>
        <v/>
      </c>
      <c r="R232" s="50" t="str">
        <f t="shared" si="101"/>
        <v/>
      </c>
      <c r="S232" s="50" t="str">
        <f t="shared" si="102"/>
        <v/>
      </c>
      <c r="T232" s="50" t="str">
        <f t="shared" si="103"/>
        <v/>
      </c>
      <c r="U232" s="50" t="str">
        <f t="shared" si="104"/>
        <v/>
      </c>
      <c r="V232" s="50" t="str">
        <f t="shared" si="105"/>
        <v/>
      </c>
      <c r="W232" s="50" t="str">
        <f t="shared" si="106"/>
        <v/>
      </c>
      <c r="X232" s="50" t="str">
        <f t="shared" si="107"/>
        <v/>
      </c>
      <c r="Y232" s="50" t="str">
        <f t="shared" si="108"/>
        <v/>
      </c>
      <c r="Z232" s="50" t="str">
        <f t="shared" si="109"/>
        <v/>
      </c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</row>
    <row r="233" spans="1:41" s="3" customFormat="1">
      <c r="A233" s="160"/>
      <c r="B233" s="160"/>
      <c r="C233" s="160"/>
      <c r="D233" s="160"/>
      <c r="E233" s="161"/>
      <c r="F233" s="161"/>
      <c r="G233" s="161"/>
      <c r="H233" s="160"/>
      <c r="I233" s="160"/>
      <c r="J233" s="160"/>
      <c r="K233" s="160"/>
      <c r="L233" s="160"/>
      <c r="M233" s="160"/>
      <c r="N233" s="160"/>
      <c r="O233" s="159"/>
      <c r="P233" s="50" t="str">
        <f t="shared" si="99"/>
        <v/>
      </c>
      <c r="Q233" s="50" t="str">
        <f t="shared" si="100"/>
        <v/>
      </c>
      <c r="R233" s="50" t="str">
        <f t="shared" si="101"/>
        <v/>
      </c>
      <c r="S233" s="50" t="str">
        <f t="shared" si="102"/>
        <v/>
      </c>
      <c r="T233" s="50" t="str">
        <f t="shared" si="103"/>
        <v/>
      </c>
      <c r="U233" s="50" t="str">
        <f t="shared" si="104"/>
        <v/>
      </c>
      <c r="V233" s="50" t="str">
        <f t="shared" si="105"/>
        <v/>
      </c>
      <c r="W233" s="50" t="str">
        <f t="shared" si="106"/>
        <v/>
      </c>
      <c r="X233" s="50" t="str">
        <f t="shared" si="107"/>
        <v/>
      </c>
      <c r="Y233" s="50" t="str">
        <f t="shared" si="108"/>
        <v/>
      </c>
      <c r="Z233" s="50" t="str">
        <f t="shared" si="109"/>
        <v/>
      </c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</row>
    <row r="234" spans="1:41" s="3" customFormat="1">
      <c r="A234" s="160"/>
      <c r="B234" s="160"/>
      <c r="C234" s="160"/>
      <c r="D234" s="160"/>
      <c r="E234" s="161"/>
      <c r="F234" s="161"/>
      <c r="G234" s="161"/>
      <c r="H234" s="160"/>
      <c r="I234" s="160"/>
      <c r="J234" s="160"/>
      <c r="K234" s="160"/>
      <c r="L234" s="160"/>
      <c r="M234" s="160"/>
      <c r="N234" s="160"/>
      <c r="O234" s="159"/>
      <c r="P234" s="50" t="str">
        <f t="shared" si="99"/>
        <v/>
      </c>
      <c r="Q234" s="50" t="str">
        <f t="shared" si="100"/>
        <v/>
      </c>
      <c r="R234" s="50" t="str">
        <f t="shared" si="101"/>
        <v/>
      </c>
      <c r="S234" s="50" t="str">
        <f t="shared" si="102"/>
        <v/>
      </c>
      <c r="T234" s="50" t="str">
        <f t="shared" si="103"/>
        <v/>
      </c>
      <c r="U234" s="50" t="str">
        <f t="shared" si="104"/>
        <v/>
      </c>
      <c r="V234" s="50" t="str">
        <f t="shared" si="105"/>
        <v/>
      </c>
      <c r="W234" s="50" t="str">
        <f t="shared" si="106"/>
        <v/>
      </c>
      <c r="X234" s="50" t="str">
        <f t="shared" si="107"/>
        <v/>
      </c>
      <c r="Y234" s="50" t="str">
        <f t="shared" si="108"/>
        <v/>
      </c>
      <c r="Z234" s="50" t="str">
        <f t="shared" si="109"/>
        <v/>
      </c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</row>
    <row r="235" spans="1:41" s="3" customFormat="1">
      <c r="A235" s="160"/>
      <c r="B235" s="160"/>
      <c r="C235" s="160"/>
      <c r="D235" s="160"/>
      <c r="E235" s="161"/>
      <c r="F235" s="161"/>
      <c r="G235" s="161"/>
      <c r="H235" s="160"/>
      <c r="I235" s="160"/>
      <c r="J235" s="160"/>
      <c r="K235" s="160"/>
      <c r="L235" s="160"/>
      <c r="M235" s="160"/>
      <c r="N235" s="160"/>
      <c r="O235" s="159"/>
      <c r="P235" s="50" t="str">
        <f t="shared" si="99"/>
        <v/>
      </c>
      <c r="Q235" s="50" t="str">
        <f t="shared" si="100"/>
        <v/>
      </c>
      <c r="R235" s="50" t="str">
        <f t="shared" si="101"/>
        <v/>
      </c>
      <c r="S235" s="50" t="str">
        <f t="shared" si="102"/>
        <v/>
      </c>
      <c r="T235" s="50" t="str">
        <f t="shared" si="103"/>
        <v/>
      </c>
      <c r="U235" s="50" t="str">
        <f t="shared" si="104"/>
        <v/>
      </c>
      <c r="V235" s="50" t="str">
        <f t="shared" si="105"/>
        <v/>
      </c>
      <c r="W235" s="50" t="str">
        <f t="shared" si="106"/>
        <v/>
      </c>
      <c r="X235" s="50" t="str">
        <f t="shared" si="107"/>
        <v/>
      </c>
      <c r="Y235" s="50" t="str">
        <f t="shared" si="108"/>
        <v/>
      </c>
      <c r="Z235" s="50" t="str">
        <f t="shared" si="109"/>
        <v/>
      </c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</row>
    <row r="236" spans="1:41" s="3" customFormat="1">
      <c r="A236" s="160"/>
      <c r="B236" s="160"/>
      <c r="C236" s="160"/>
      <c r="D236" s="160"/>
      <c r="E236" s="161"/>
      <c r="F236" s="161"/>
      <c r="G236" s="161"/>
      <c r="H236" s="160"/>
      <c r="I236" s="160"/>
      <c r="J236" s="160"/>
      <c r="K236" s="160"/>
      <c r="L236" s="160"/>
      <c r="M236" s="160"/>
      <c r="N236" s="160"/>
      <c r="O236" s="159"/>
      <c r="P236" s="50" t="str">
        <f t="shared" si="99"/>
        <v/>
      </c>
      <c r="Q236" s="50" t="str">
        <f t="shared" si="100"/>
        <v/>
      </c>
      <c r="R236" s="50" t="str">
        <f t="shared" si="101"/>
        <v/>
      </c>
      <c r="S236" s="50" t="str">
        <f t="shared" si="102"/>
        <v/>
      </c>
      <c r="T236" s="50" t="str">
        <f t="shared" si="103"/>
        <v/>
      </c>
      <c r="U236" s="50" t="str">
        <f t="shared" si="104"/>
        <v/>
      </c>
      <c r="V236" s="50" t="str">
        <f t="shared" si="105"/>
        <v/>
      </c>
      <c r="W236" s="50" t="str">
        <f t="shared" si="106"/>
        <v/>
      </c>
      <c r="X236" s="50" t="str">
        <f t="shared" si="107"/>
        <v/>
      </c>
      <c r="Y236" s="50" t="str">
        <f t="shared" si="108"/>
        <v/>
      </c>
      <c r="Z236" s="50" t="str">
        <f t="shared" si="109"/>
        <v/>
      </c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</row>
    <row r="237" spans="1:41" s="3" customFormat="1">
      <c r="A237" s="160"/>
      <c r="B237" s="160"/>
      <c r="C237" s="160"/>
      <c r="D237" s="160"/>
      <c r="E237" s="161"/>
      <c r="F237" s="161"/>
      <c r="G237" s="161"/>
      <c r="H237" s="160"/>
      <c r="I237" s="160"/>
      <c r="J237" s="160"/>
      <c r="K237" s="160"/>
      <c r="L237" s="160"/>
      <c r="M237" s="160"/>
      <c r="N237" s="160"/>
      <c r="O237" s="159"/>
      <c r="P237" s="50" t="str">
        <f t="shared" si="99"/>
        <v/>
      </c>
      <c r="Q237" s="50" t="str">
        <f t="shared" si="100"/>
        <v/>
      </c>
      <c r="R237" s="50" t="str">
        <f t="shared" si="101"/>
        <v/>
      </c>
      <c r="S237" s="50" t="str">
        <f t="shared" si="102"/>
        <v/>
      </c>
      <c r="T237" s="50" t="str">
        <f t="shared" si="103"/>
        <v/>
      </c>
      <c r="U237" s="50" t="str">
        <f t="shared" si="104"/>
        <v/>
      </c>
      <c r="V237" s="50" t="str">
        <f t="shared" si="105"/>
        <v/>
      </c>
      <c r="W237" s="50" t="str">
        <f t="shared" si="106"/>
        <v/>
      </c>
      <c r="X237" s="50" t="str">
        <f t="shared" si="107"/>
        <v/>
      </c>
      <c r="Y237" s="50" t="str">
        <f t="shared" si="108"/>
        <v/>
      </c>
      <c r="Z237" s="50" t="str">
        <f t="shared" si="109"/>
        <v/>
      </c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</row>
    <row r="238" spans="1:41" s="3" customFormat="1">
      <c r="A238" s="160"/>
      <c r="B238" s="160"/>
      <c r="C238" s="160"/>
      <c r="D238" s="160"/>
      <c r="E238" s="161"/>
      <c r="F238" s="161"/>
      <c r="G238" s="161"/>
      <c r="H238" s="160"/>
      <c r="I238" s="160"/>
      <c r="J238" s="160"/>
      <c r="K238" s="160"/>
      <c r="L238" s="160"/>
      <c r="M238" s="160"/>
      <c r="N238" s="160"/>
      <c r="O238" s="159"/>
      <c r="P238" s="50" t="str">
        <f t="shared" si="99"/>
        <v/>
      </c>
      <c r="Q238" s="50" t="str">
        <f t="shared" si="100"/>
        <v/>
      </c>
      <c r="R238" s="50" t="str">
        <f t="shared" si="101"/>
        <v/>
      </c>
      <c r="S238" s="50" t="str">
        <f t="shared" si="102"/>
        <v/>
      </c>
      <c r="T238" s="50" t="str">
        <f t="shared" si="103"/>
        <v/>
      </c>
      <c r="U238" s="50" t="str">
        <f t="shared" si="104"/>
        <v/>
      </c>
      <c r="V238" s="50" t="str">
        <f t="shared" si="105"/>
        <v/>
      </c>
      <c r="W238" s="50" t="str">
        <f t="shared" si="106"/>
        <v/>
      </c>
      <c r="X238" s="50" t="str">
        <f t="shared" si="107"/>
        <v/>
      </c>
      <c r="Y238" s="50" t="str">
        <f t="shared" si="108"/>
        <v/>
      </c>
      <c r="Z238" s="50" t="str">
        <f t="shared" si="109"/>
        <v/>
      </c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</row>
    <row r="239" spans="1:41" s="3" customFormat="1">
      <c r="A239" s="160"/>
      <c r="B239" s="160"/>
      <c r="C239" s="160"/>
      <c r="D239" s="160"/>
      <c r="E239" s="161"/>
      <c r="F239" s="161"/>
      <c r="G239" s="161"/>
      <c r="H239" s="160"/>
      <c r="I239" s="160"/>
      <c r="J239" s="160"/>
      <c r="K239" s="160"/>
      <c r="L239" s="160"/>
      <c r="M239" s="160"/>
      <c r="N239" s="160"/>
      <c r="O239" s="159"/>
      <c r="P239" s="50" t="str">
        <f t="shared" si="99"/>
        <v/>
      </c>
      <c r="Q239" s="50" t="str">
        <f t="shared" si="100"/>
        <v/>
      </c>
      <c r="R239" s="50" t="str">
        <f t="shared" si="101"/>
        <v/>
      </c>
      <c r="S239" s="50" t="str">
        <f t="shared" si="102"/>
        <v/>
      </c>
      <c r="T239" s="50" t="str">
        <f t="shared" si="103"/>
        <v/>
      </c>
      <c r="U239" s="50" t="str">
        <f t="shared" si="104"/>
        <v/>
      </c>
      <c r="V239" s="50" t="str">
        <f t="shared" si="105"/>
        <v/>
      </c>
      <c r="W239" s="50" t="str">
        <f t="shared" si="106"/>
        <v/>
      </c>
      <c r="X239" s="50" t="str">
        <f t="shared" si="107"/>
        <v/>
      </c>
      <c r="Y239" s="50" t="str">
        <f t="shared" si="108"/>
        <v/>
      </c>
      <c r="Z239" s="50" t="str">
        <f t="shared" si="109"/>
        <v/>
      </c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</row>
    <row r="240" spans="1:41" s="3" customFormat="1">
      <c r="A240" s="160"/>
      <c r="B240" s="160"/>
      <c r="C240" s="160"/>
      <c r="D240" s="160"/>
      <c r="E240" s="161"/>
      <c r="F240" s="161"/>
      <c r="G240" s="161"/>
      <c r="H240" s="160"/>
      <c r="I240" s="160"/>
      <c r="J240" s="160"/>
      <c r="K240" s="160"/>
      <c r="L240" s="160"/>
      <c r="M240" s="160"/>
      <c r="N240" s="160"/>
      <c r="O240" s="159"/>
      <c r="P240" s="50" t="str">
        <f t="shared" si="99"/>
        <v/>
      </c>
      <c r="Q240" s="50" t="str">
        <f t="shared" si="100"/>
        <v/>
      </c>
      <c r="R240" s="50" t="str">
        <f t="shared" si="101"/>
        <v/>
      </c>
      <c r="S240" s="50" t="str">
        <f t="shared" si="102"/>
        <v/>
      </c>
      <c r="T240" s="50" t="str">
        <f t="shared" si="103"/>
        <v/>
      </c>
      <c r="U240" s="50" t="str">
        <f t="shared" si="104"/>
        <v/>
      </c>
      <c r="V240" s="50" t="str">
        <f t="shared" si="105"/>
        <v/>
      </c>
      <c r="W240" s="50" t="str">
        <f t="shared" si="106"/>
        <v/>
      </c>
      <c r="X240" s="50" t="str">
        <f t="shared" si="107"/>
        <v/>
      </c>
      <c r="Y240" s="50" t="str">
        <f t="shared" si="108"/>
        <v/>
      </c>
      <c r="Z240" s="50" t="str">
        <f t="shared" si="109"/>
        <v/>
      </c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</row>
    <row r="241" spans="1:41" s="3" customFormat="1">
      <c r="A241" s="160"/>
      <c r="B241" s="160"/>
      <c r="C241" s="160"/>
      <c r="D241" s="160"/>
      <c r="E241" s="161"/>
      <c r="F241" s="161"/>
      <c r="G241" s="161"/>
      <c r="H241" s="160"/>
      <c r="I241" s="160"/>
      <c r="J241" s="160"/>
      <c r="K241" s="160"/>
      <c r="L241" s="160"/>
      <c r="M241" s="160"/>
      <c r="N241" s="160"/>
      <c r="O241" s="159"/>
      <c r="P241" s="50" t="str">
        <f t="shared" si="99"/>
        <v/>
      </c>
      <c r="Q241" s="50" t="str">
        <f t="shared" si="100"/>
        <v/>
      </c>
      <c r="R241" s="50" t="str">
        <f t="shared" si="101"/>
        <v/>
      </c>
      <c r="S241" s="50" t="str">
        <f t="shared" si="102"/>
        <v/>
      </c>
      <c r="T241" s="50" t="str">
        <f t="shared" si="103"/>
        <v/>
      </c>
      <c r="U241" s="50" t="str">
        <f t="shared" si="104"/>
        <v/>
      </c>
      <c r="V241" s="50" t="str">
        <f t="shared" si="105"/>
        <v/>
      </c>
      <c r="W241" s="50" t="str">
        <f t="shared" si="106"/>
        <v/>
      </c>
      <c r="X241" s="50" t="str">
        <f t="shared" si="107"/>
        <v/>
      </c>
      <c r="Y241" s="50" t="str">
        <f t="shared" si="108"/>
        <v/>
      </c>
      <c r="Z241" s="50" t="str">
        <f t="shared" si="109"/>
        <v/>
      </c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</row>
    <row r="242" spans="1:41" s="3" customFormat="1">
      <c r="A242" s="160"/>
      <c r="B242" s="160"/>
      <c r="C242" s="160"/>
      <c r="D242" s="160"/>
      <c r="E242" s="161"/>
      <c r="F242" s="161"/>
      <c r="G242" s="161"/>
      <c r="H242" s="160"/>
      <c r="I242" s="160"/>
      <c r="J242" s="160"/>
      <c r="K242" s="160"/>
      <c r="L242" s="160"/>
      <c r="M242" s="160"/>
      <c r="N242" s="160"/>
      <c r="O242" s="159"/>
      <c r="P242" s="50" t="str">
        <f t="shared" si="99"/>
        <v/>
      </c>
      <c r="Q242" s="50" t="str">
        <f t="shared" si="100"/>
        <v/>
      </c>
      <c r="R242" s="50" t="str">
        <f t="shared" si="101"/>
        <v/>
      </c>
      <c r="S242" s="50" t="str">
        <f t="shared" si="102"/>
        <v/>
      </c>
      <c r="T242" s="50" t="str">
        <f t="shared" si="103"/>
        <v/>
      </c>
      <c r="U242" s="50" t="str">
        <f t="shared" si="104"/>
        <v/>
      </c>
      <c r="V242" s="50" t="str">
        <f t="shared" si="105"/>
        <v/>
      </c>
      <c r="W242" s="50" t="str">
        <f t="shared" si="106"/>
        <v/>
      </c>
      <c r="X242" s="50" t="str">
        <f t="shared" si="107"/>
        <v/>
      </c>
      <c r="Y242" s="50" t="str">
        <f t="shared" si="108"/>
        <v/>
      </c>
      <c r="Z242" s="50" t="str">
        <f t="shared" si="109"/>
        <v/>
      </c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</row>
    <row r="243" spans="1:41" s="3" customFormat="1">
      <c r="A243" s="160"/>
      <c r="B243" s="160"/>
      <c r="C243" s="160"/>
      <c r="D243" s="160"/>
      <c r="E243" s="161"/>
      <c r="F243" s="161"/>
      <c r="G243" s="161"/>
      <c r="H243" s="160"/>
      <c r="I243" s="160"/>
      <c r="J243" s="160"/>
      <c r="K243" s="160"/>
      <c r="L243" s="160"/>
      <c r="M243" s="160"/>
      <c r="N243" s="160"/>
      <c r="O243" s="159"/>
      <c r="P243" s="50" t="str">
        <f t="shared" si="99"/>
        <v/>
      </c>
      <c r="Q243" s="50" t="str">
        <f t="shared" si="100"/>
        <v/>
      </c>
      <c r="R243" s="50" t="str">
        <f t="shared" si="101"/>
        <v/>
      </c>
      <c r="S243" s="50" t="str">
        <f t="shared" si="102"/>
        <v/>
      </c>
      <c r="T243" s="50" t="str">
        <f t="shared" si="103"/>
        <v/>
      </c>
      <c r="U243" s="50" t="str">
        <f t="shared" si="104"/>
        <v/>
      </c>
      <c r="V243" s="50" t="str">
        <f t="shared" si="105"/>
        <v/>
      </c>
      <c r="W243" s="50" t="str">
        <f t="shared" si="106"/>
        <v/>
      </c>
      <c r="X243" s="50" t="str">
        <f t="shared" si="107"/>
        <v/>
      </c>
      <c r="Y243" s="50" t="str">
        <f t="shared" si="108"/>
        <v/>
      </c>
      <c r="Z243" s="50" t="str">
        <f t="shared" si="109"/>
        <v/>
      </c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</row>
    <row r="244" spans="1:41" s="3" customFormat="1">
      <c r="A244" s="160"/>
      <c r="B244" s="160"/>
      <c r="C244" s="160"/>
      <c r="D244" s="160"/>
      <c r="E244" s="161"/>
      <c r="F244" s="161"/>
      <c r="G244" s="161"/>
      <c r="H244" s="160"/>
      <c r="I244" s="160"/>
      <c r="J244" s="160"/>
      <c r="K244" s="160"/>
      <c r="L244" s="160"/>
      <c r="M244" s="160"/>
      <c r="N244" s="160"/>
      <c r="O244" s="159"/>
      <c r="P244" s="50" t="str">
        <f t="shared" si="99"/>
        <v/>
      </c>
      <c r="Q244" s="50" t="str">
        <f t="shared" si="100"/>
        <v/>
      </c>
      <c r="R244" s="50" t="str">
        <f t="shared" si="101"/>
        <v/>
      </c>
      <c r="S244" s="50" t="str">
        <f t="shared" si="102"/>
        <v/>
      </c>
      <c r="T244" s="50" t="str">
        <f t="shared" si="103"/>
        <v/>
      </c>
      <c r="U244" s="50" t="str">
        <f t="shared" si="104"/>
        <v/>
      </c>
      <c r="V244" s="50" t="str">
        <f t="shared" si="105"/>
        <v/>
      </c>
      <c r="W244" s="50" t="str">
        <f t="shared" si="106"/>
        <v/>
      </c>
      <c r="X244" s="50" t="str">
        <f t="shared" si="107"/>
        <v/>
      </c>
      <c r="Y244" s="50" t="str">
        <f t="shared" si="108"/>
        <v/>
      </c>
      <c r="Z244" s="50" t="str">
        <f t="shared" si="109"/>
        <v/>
      </c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</row>
    <row r="245" spans="1:41" s="3" customFormat="1">
      <c r="A245" s="160"/>
      <c r="B245" s="160"/>
      <c r="C245" s="160"/>
      <c r="D245" s="160"/>
      <c r="E245" s="161"/>
      <c r="F245" s="161"/>
      <c r="G245" s="161"/>
      <c r="H245" s="160"/>
      <c r="I245" s="160"/>
      <c r="J245" s="160"/>
      <c r="K245" s="160"/>
      <c r="L245" s="160"/>
      <c r="M245" s="160"/>
      <c r="N245" s="160"/>
      <c r="O245" s="159"/>
      <c r="P245" s="50" t="str">
        <f t="shared" si="99"/>
        <v/>
      </c>
      <c r="Q245" s="50" t="str">
        <f t="shared" si="100"/>
        <v/>
      </c>
      <c r="R245" s="50" t="str">
        <f t="shared" si="101"/>
        <v/>
      </c>
      <c r="S245" s="50" t="str">
        <f t="shared" si="102"/>
        <v/>
      </c>
      <c r="T245" s="50" t="str">
        <f t="shared" si="103"/>
        <v/>
      </c>
      <c r="U245" s="50" t="str">
        <f t="shared" si="104"/>
        <v/>
      </c>
      <c r="V245" s="50" t="str">
        <f t="shared" si="105"/>
        <v/>
      </c>
      <c r="W245" s="50" t="str">
        <f t="shared" si="106"/>
        <v/>
      </c>
      <c r="X245" s="50" t="str">
        <f t="shared" si="107"/>
        <v/>
      </c>
      <c r="Y245" s="50" t="str">
        <f t="shared" si="108"/>
        <v/>
      </c>
      <c r="Z245" s="50" t="str">
        <f t="shared" si="109"/>
        <v/>
      </c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</row>
    <row r="246" spans="1:41" s="3" customFormat="1">
      <c r="A246" s="160"/>
      <c r="B246" s="160"/>
      <c r="C246" s="160"/>
      <c r="D246" s="160"/>
      <c r="E246" s="161"/>
      <c r="F246" s="161"/>
      <c r="G246" s="161"/>
      <c r="H246" s="160"/>
      <c r="I246" s="160"/>
      <c r="J246" s="160"/>
      <c r="K246" s="160"/>
      <c r="L246" s="160"/>
      <c r="M246" s="160"/>
      <c r="N246" s="160"/>
      <c r="O246" s="159"/>
      <c r="P246" s="50" t="str">
        <f t="shared" si="99"/>
        <v/>
      </c>
      <c r="Q246" s="50" t="str">
        <f t="shared" si="100"/>
        <v/>
      </c>
      <c r="R246" s="50" t="str">
        <f t="shared" si="101"/>
        <v/>
      </c>
      <c r="S246" s="50" t="str">
        <f t="shared" si="102"/>
        <v/>
      </c>
      <c r="T246" s="50" t="str">
        <f t="shared" si="103"/>
        <v/>
      </c>
      <c r="U246" s="50" t="str">
        <f t="shared" si="104"/>
        <v/>
      </c>
      <c r="V246" s="50" t="str">
        <f t="shared" si="105"/>
        <v/>
      </c>
      <c r="W246" s="50" t="str">
        <f t="shared" si="106"/>
        <v/>
      </c>
      <c r="X246" s="50" t="str">
        <f t="shared" si="107"/>
        <v/>
      </c>
      <c r="Y246" s="50" t="str">
        <f t="shared" si="108"/>
        <v/>
      </c>
      <c r="Z246" s="50" t="str">
        <f t="shared" si="109"/>
        <v/>
      </c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</row>
    <row r="247" spans="1:41" s="3" customFormat="1">
      <c r="A247" s="160"/>
      <c r="B247" s="160"/>
      <c r="C247" s="160"/>
      <c r="D247" s="160"/>
      <c r="E247" s="161"/>
      <c r="F247" s="161"/>
      <c r="G247" s="161"/>
      <c r="H247" s="160"/>
      <c r="I247" s="160"/>
      <c r="J247" s="160"/>
      <c r="K247" s="160"/>
      <c r="L247" s="160"/>
      <c r="M247" s="160"/>
      <c r="N247" s="160"/>
      <c r="O247" s="159"/>
      <c r="P247" s="50" t="str">
        <f t="shared" si="99"/>
        <v/>
      </c>
      <c r="Q247" s="50" t="str">
        <f t="shared" si="100"/>
        <v/>
      </c>
      <c r="R247" s="50" t="str">
        <f t="shared" si="101"/>
        <v/>
      </c>
      <c r="S247" s="50" t="str">
        <f t="shared" si="102"/>
        <v/>
      </c>
      <c r="T247" s="50" t="str">
        <f t="shared" si="103"/>
        <v/>
      </c>
      <c r="U247" s="50" t="str">
        <f t="shared" si="104"/>
        <v/>
      </c>
      <c r="V247" s="50" t="str">
        <f t="shared" si="105"/>
        <v/>
      </c>
      <c r="W247" s="50" t="str">
        <f t="shared" si="106"/>
        <v/>
      </c>
      <c r="X247" s="50" t="str">
        <f t="shared" si="107"/>
        <v/>
      </c>
      <c r="Y247" s="50" t="str">
        <f t="shared" si="108"/>
        <v/>
      </c>
      <c r="Z247" s="50" t="str">
        <f t="shared" si="109"/>
        <v/>
      </c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</row>
    <row r="248" spans="1:41" s="3" customFormat="1">
      <c r="A248" s="160"/>
      <c r="B248" s="160"/>
      <c r="C248" s="160"/>
      <c r="D248" s="160"/>
      <c r="E248" s="161"/>
      <c r="F248" s="161"/>
      <c r="G248" s="161"/>
      <c r="H248" s="160"/>
      <c r="I248" s="160"/>
      <c r="J248" s="160"/>
      <c r="K248" s="160"/>
      <c r="L248" s="160"/>
      <c r="M248" s="160"/>
      <c r="N248" s="160"/>
      <c r="O248" s="159"/>
      <c r="P248" s="50" t="str">
        <f t="shared" si="99"/>
        <v/>
      </c>
      <c r="Q248" s="50" t="str">
        <f t="shared" si="100"/>
        <v/>
      </c>
      <c r="R248" s="50" t="str">
        <f t="shared" si="101"/>
        <v/>
      </c>
      <c r="S248" s="50" t="str">
        <f t="shared" si="102"/>
        <v/>
      </c>
      <c r="T248" s="50" t="str">
        <f t="shared" si="103"/>
        <v/>
      </c>
      <c r="U248" s="50" t="str">
        <f t="shared" si="104"/>
        <v/>
      </c>
      <c r="V248" s="50" t="str">
        <f t="shared" si="105"/>
        <v/>
      </c>
      <c r="W248" s="50" t="str">
        <f t="shared" si="106"/>
        <v/>
      </c>
      <c r="X248" s="50" t="str">
        <f t="shared" si="107"/>
        <v/>
      </c>
      <c r="Y248" s="50" t="str">
        <f t="shared" si="108"/>
        <v/>
      </c>
      <c r="Z248" s="50" t="str">
        <f t="shared" si="109"/>
        <v/>
      </c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</row>
    <row r="249" spans="1:41" s="3" customFormat="1">
      <c r="A249" s="160"/>
      <c r="B249" s="160"/>
      <c r="C249" s="160"/>
      <c r="D249" s="160"/>
      <c r="E249" s="161"/>
      <c r="F249" s="161"/>
      <c r="G249" s="161"/>
      <c r="H249" s="160"/>
      <c r="I249" s="160"/>
      <c r="J249" s="160"/>
      <c r="K249" s="160"/>
      <c r="L249" s="160"/>
      <c r="M249" s="160"/>
      <c r="N249" s="160"/>
      <c r="O249" s="159"/>
      <c r="P249" s="50" t="str">
        <f t="shared" si="99"/>
        <v/>
      </c>
      <c r="Q249" s="50" t="str">
        <f t="shared" si="100"/>
        <v/>
      </c>
      <c r="R249" s="50" t="str">
        <f t="shared" si="101"/>
        <v/>
      </c>
      <c r="S249" s="50" t="str">
        <f t="shared" si="102"/>
        <v/>
      </c>
      <c r="T249" s="50" t="str">
        <f t="shared" si="103"/>
        <v/>
      </c>
      <c r="U249" s="50" t="str">
        <f t="shared" si="104"/>
        <v/>
      </c>
      <c r="V249" s="50" t="str">
        <f t="shared" si="105"/>
        <v/>
      </c>
      <c r="W249" s="50" t="str">
        <f t="shared" si="106"/>
        <v/>
      </c>
      <c r="X249" s="50" t="str">
        <f t="shared" si="107"/>
        <v/>
      </c>
      <c r="Y249" s="50" t="str">
        <f t="shared" si="108"/>
        <v/>
      </c>
      <c r="Z249" s="50" t="str">
        <f t="shared" si="109"/>
        <v/>
      </c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</row>
    <row r="250" spans="1:41" s="3" customFormat="1">
      <c r="A250" s="160"/>
      <c r="B250" s="160"/>
      <c r="C250" s="160"/>
      <c r="D250" s="160"/>
      <c r="E250" s="161"/>
      <c r="F250" s="161"/>
      <c r="G250" s="161"/>
      <c r="H250" s="160"/>
      <c r="I250" s="160"/>
      <c r="J250" s="160"/>
      <c r="K250" s="160"/>
      <c r="L250" s="160"/>
      <c r="M250" s="160"/>
      <c r="N250" s="160"/>
      <c r="O250" s="159"/>
      <c r="P250" s="50" t="str">
        <f t="shared" si="99"/>
        <v/>
      </c>
      <c r="Q250" s="50" t="str">
        <f t="shared" si="100"/>
        <v/>
      </c>
      <c r="R250" s="50" t="str">
        <f t="shared" si="101"/>
        <v/>
      </c>
      <c r="S250" s="50" t="str">
        <f t="shared" si="102"/>
        <v/>
      </c>
      <c r="T250" s="50" t="str">
        <f t="shared" si="103"/>
        <v/>
      </c>
      <c r="U250" s="50" t="str">
        <f t="shared" si="104"/>
        <v/>
      </c>
      <c r="V250" s="50" t="str">
        <f t="shared" si="105"/>
        <v/>
      </c>
      <c r="W250" s="50" t="str">
        <f t="shared" si="106"/>
        <v/>
      </c>
      <c r="X250" s="50" t="str">
        <f t="shared" si="107"/>
        <v/>
      </c>
      <c r="Y250" s="50" t="str">
        <f t="shared" si="108"/>
        <v/>
      </c>
      <c r="Z250" s="50" t="str">
        <f t="shared" si="109"/>
        <v/>
      </c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</row>
    <row r="251" spans="1:41" s="3" customFormat="1">
      <c r="A251" s="160"/>
      <c r="B251" s="160"/>
      <c r="C251" s="160"/>
      <c r="D251" s="160"/>
      <c r="E251" s="161"/>
      <c r="F251" s="161"/>
      <c r="G251" s="161"/>
      <c r="H251" s="160"/>
      <c r="I251" s="160"/>
      <c r="J251" s="160"/>
      <c r="K251" s="160"/>
      <c r="L251" s="160"/>
      <c r="M251" s="160"/>
      <c r="N251" s="160"/>
      <c r="O251" s="159"/>
      <c r="P251" s="50" t="str">
        <f t="shared" si="99"/>
        <v/>
      </c>
      <c r="Q251" s="50" t="str">
        <f t="shared" si="100"/>
        <v/>
      </c>
      <c r="R251" s="50" t="str">
        <f t="shared" si="101"/>
        <v/>
      </c>
      <c r="S251" s="50" t="str">
        <f t="shared" si="102"/>
        <v/>
      </c>
      <c r="T251" s="50" t="str">
        <f t="shared" si="103"/>
        <v/>
      </c>
      <c r="U251" s="50" t="str">
        <f t="shared" si="104"/>
        <v/>
      </c>
      <c r="V251" s="50" t="str">
        <f t="shared" si="105"/>
        <v/>
      </c>
      <c r="W251" s="50" t="str">
        <f t="shared" si="106"/>
        <v/>
      </c>
      <c r="X251" s="50" t="str">
        <f t="shared" si="107"/>
        <v/>
      </c>
      <c r="Y251" s="50" t="str">
        <f t="shared" si="108"/>
        <v/>
      </c>
      <c r="Z251" s="50" t="str">
        <f t="shared" si="109"/>
        <v/>
      </c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</row>
    <row r="252" spans="1:41" s="3" customFormat="1">
      <c r="A252" s="160"/>
      <c r="B252" s="160"/>
      <c r="C252" s="160"/>
      <c r="D252" s="160"/>
      <c r="E252" s="161"/>
      <c r="F252" s="161"/>
      <c r="G252" s="161"/>
      <c r="H252" s="160"/>
      <c r="I252" s="160"/>
      <c r="J252" s="160"/>
      <c r="K252" s="160"/>
      <c r="L252" s="160"/>
      <c r="M252" s="160"/>
      <c r="N252" s="160"/>
      <c r="O252" s="159"/>
      <c r="P252" s="50" t="str">
        <f t="shared" si="99"/>
        <v/>
      </c>
      <c r="Q252" s="50" t="str">
        <f t="shared" si="100"/>
        <v/>
      </c>
      <c r="R252" s="50" t="str">
        <f t="shared" si="101"/>
        <v/>
      </c>
      <c r="S252" s="50" t="str">
        <f t="shared" si="102"/>
        <v/>
      </c>
      <c r="T252" s="50" t="str">
        <f t="shared" si="103"/>
        <v/>
      </c>
      <c r="U252" s="50" t="str">
        <f t="shared" si="104"/>
        <v/>
      </c>
      <c r="V252" s="50" t="str">
        <f t="shared" si="105"/>
        <v/>
      </c>
      <c r="W252" s="50" t="str">
        <f t="shared" si="106"/>
        <v/>
      </c>
      <c r="X252" s="50" t="str">
        <f t="shared" si="107"/>
        <v/>
      </c>
      <c r="Y252" s="50" t="str">
        <f t="shared" si="108"/>
        <v/>
      </c>
      <c r="Z252" s="50" t="str">
        <f t="shared" si="109"/>
        <v/>
      </c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</row>
    <row r="253" spans="1:41" s="3" customFormat="1">
      <c r="A253" s="160"/>
      <c r="B253" s="160"/>
      <c r="C253" s="160"/>
      <c r="D253" s="160"/>
      <c r="E253" s="161"/>
      <c r="F253" s="161"/>
      <c r="G253" s="161"/>
      <c r="H253" s="160"/>
      <c r="I253" s="160"/>
      <c r="J253" s="160"/>
      <c r="K253" s="160"/>
      <c r="L253" s="160"/>
      <c r="M253" s="160"/>
      <c r="N253" s="160"/>
      <c r="O253" s="159"/>
      <c r="P253" s="50" t="str">
        <f t="shared" si="99"/>
        <v/>
      </c>
      <c r="Q253" s="50" t="str">
        <f t="shared" si="100"/>
        <v/>
      </c>
      <c r="R253" s="50" t="str">
        <f t="shared" si="101"/>
        <v/>
      </c>
      <c r="S253" s="50" t="str">
        <f t="shared" si="102"/>
        <v/>
      </c>
      <c r="T253" s="50" t="str">
        <f t="shared" si="103"/>
        <v/>
      </c>
      <c r="U253" s="50" t="str">
        <f t="shared" si="104"/>
        <v/>
      </c>
      <c r="V253" s="50" t="str">
        <f t="shared" si="105"/>
        <v/>
      </c>
      <c r="W253" s="50" t="str">
        <f t="shared" si="106"/>
        <v/>
      </c>
      <c r="X253" s="50" t="str">
        <f t="shared" si="107"/>
        <v/>
      </c>
      <c r="Y253" s="50" t="str">
        <f t="shared" si="108"/>
        <v/>
      </c>
      <c r="Z253" s="50" t="str">
        <f t="shared" si="109"/>
        <v/>
      </c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</row>
    <row r="254" spans="1:41" s="3" customFormat="1">
      <c r="A254" s="160"/>
      <c r="B254" s="160"/>
      <c r="C254" s="160"/>
      <c r="D254" s="160"/>
      <c r="E254" s="161"/>
      <c r="F254" s="161"/>
      <c r="G254" s="161"/>
      <c r="H254" s="160"/>
      <c r="I254" s="160"/>
      <c r="J254" s="160"/>
      <c r="K254" s="160"/>
      <c r="L254" s="160"/>
      <c r="M254" s="160"/>
      <c r="N254" s="160"/>
      <c r="O254" s="159"/>
      <c r="P254" s="50" t="str">
        <f t="shared" si="99"/>
        <v/>
      </c>
      <c r="Q254" s="50" t="str">
        <f t="shared" si="100"/>
        <v/>
      </c>
      <c r="R254" s="50" t="str">
        <f t="shared" si="101"/>
        <v/>
      </c>
      <c r="S254" s="50" t="str">
        <f t="shared" si="102"/>
        <v/>
      </c>
      <c r="T254" s="50" t="str">
        <f t="shared" si="103"/>
        <v/>
      </c>
      <c r="U254" s="50" t="str">
        <f t="shared" si="104"/>
        <v/>
      </c>
      <c r="V254" s="50" t="str">
        <f t="shared" si="105"/>
        <v/>
      </c>
      <c r="W254" s="50" t="str">
        <f t="shared" si="106"/>
        <v/>
      </c>
      <c r="X254" s="50" t="str">
        <f t="shared" si="107"/>
        <v/>
      </c>
      <c r="Y254" s="50" t="str">
        <f t="shared" si="108"/>
        <v/>
      </c>
      <c r="Z254" s="50" t="str">
        <f t="shared" si="109"/>
        <v/>
      </c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</row>
    <row r="255" spans="1:41" s="3" customFormat="1">
      <c r="A255" s="160"/>
      <c r="B255" s="160"/>
      <c r="C255" s="160"/>
      <c r="D255" s="160"/>
      <c r="E255" s="161"/>
      <c r="F255" s="161"/>
      <c r="G255" s="161"/>
      <c r="H255" s="160"/>
      <c r="I255" s="160"/>
      <c r="J255" s="160"/>
      <c r="K255" s="160"/>
      <c r="L255" s="160"/>
      <c r="M255" s="160"/>
      <c r="N255" s="160"/>
      <c r="O255" s="159"/>
      <c r="P255" s="50" t="str">
        <f t="shared" si="99"/>
        <v/>
      </c>
      <c r="Q255" s="50" t="str">
        <f t="shared" si="100"/>
        <v/>
      </c>
      <c r="R255" s="50" t="str">
        <f t="shared" si="101"/>
        <v/>
      </c>
      <c r="S255" s="50" t="str">
        <f t="shared" si="102"/>
        <v/>
      </c>
      <c r="T255" s="50" t="str">
        <f t="shared" si="103"/>
        <v/>
      </c>
      <c r="U255" s="50" t="str">
        <f t="shared" si="104"/>
        <v/>
      </c>
      <c r="V255" s="50" t="str">
        <f t="shared" si="105"/>
        <v/>
      </c>
      <c r="W255" s="50" t="str">
        <f t="shared" si="106"/>
        <v/>
      </c>
      <c r="X255" s="50" t="str">
        <f t="shared" si="107"/>
        <v/>
      </c>
      <c r="Y255" s="50" t="str">
        <f t="shared" si="108"/>
        <v/>
      </c>
      <c r="Z255" s="50" t="str">
        <f t="shared" si="109"/>
        <v/>
      </c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</row>
    <row r="256" spans="1:41" s="3" customFormat="1">
      <c r="A256" s="160"/>
      <c r="B256" s="160"/>
      <c r="C256" s="160"/>
      <c r="D256" s="160"/>
      <c r="E256" s="161"/>
      <c r="F256" s="161"/>
      <c r="G256" s="161"/>
      <c r="H256" s="160"/>
      <c r="I256" s="160"/>
      <c r="J256" s="160"/>
      <c r="K256" s="160"/>
      <c r="L256" s="160"/>
      <c r="M256" s="160"/>
      <c r="N256" s="160"/>
      <c r="O256" s="159"/>
      <c r="P256" s="50" t="str">
        <f t="shared" si="99"/>
        <v/>
      </c>
      <c r="Q256" s="50" t="str">
        <f t="shared" si="100"/>
        <v/>
      </c>
      <c r="R256" s="50" t="str">
        <f t="shared" si="101"/>
        <v/>
      </c>
      <c r="S256" s="50" t="str">
        <f t="shared" si="102"/>
        <v/>
      </c>
      <c r="T256" s="50" t="str">
        <f t="shared" si="103"/>
        <v/>
      </c>
      <c r="U256" s="50" t="str">
        <f t="shared" si="104"/>
        <v/>
      </c>
      <c r="V256" s="50" t="str">
        <f t="shared" si="105"/>
        <v/>
      </c>
      <c r="W256" s="50" t="str">
        <f t="shared" si="106"/>
        <v/>
      </c>
      <c r="X256" s="50" t="str">
        <f t="shared" si="107"/>
        <v/>
      </c>
      <c r="Y256" s="50" t="str">
        <f t="shared" si="108"/>
        <v/>
      </c>
      <c r="Z256" s="50" t="str">
        <f t="shared" si="109"/>
        <v/>
      </c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</row>
    <row r="257" spans="1:41" s="3" customFormat="1">
      <c r="A257" s="160"/>
      <c r="B257" s="160"/>
      <c r="C257" s="160"/>
      <c r="D257" s="160"/>
      <c r="E257" s="161"/>
      <c r="F257" s="161"/>
      <c r="G257" s="161"/>
      <c r="H257" s="160"/>
      <c r="I257" s="160"/>
      <c r="J257" s="160"/>
      <c r="K257" s="160"/>
      <c r="L257" s="160"/>
      <c r="M257" s="160"/>
      <c r="N257" s="160"/>
      <c r="O257" s="159"/>
      <c r="P257" s="50" t="str">
        <f t="shared" si="99"/>
        <v/>
      </c>
      <c r="Q257" s="50" t="str">
        <f t="shared" si="100"/>
        <v/>
      </c>
      <c r="R257" s="50" t="str">
        <f t="shared" si="101"/>
        <v/>
      </c>
      <c r="S257" s="50" t="str">
        <f t="shared" si="102"/>
        <v/>
      </c>
      <c r="T257" s="50" t="str">
        <f t="shared" si="103"/>
        <v/>
      </c>
      <c r="U257" s="50" t="str">
        <f t="shared" si="104"/>
        <v/>
      </c>
      <c r="V257" s="50" t="str">
        <f t="shared" si="105"/>
        <v/>
      </c>
      <c r="W257" s="50" t="str">
        <f t="shared" si="106"/>
        <v/>
      </c>
      <c r="X257" s="50" t="str">
        <f t="shared" si="107"/>
        <v/>
      </c>
      <c r="Y257" s="50" t="str">
        <f t="shared" si="108"/>
        <v/>
      </c>
      <c r="Z257" s="50" t="str">
        <f t="shared" si="109"/>
        <v/>
      </c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</row>
    <row r="258" spans="1:41" s="3" customFormat="1">
      <c r="A258" s="160"/>
      <c r="B258" s="160"/>
      <c r="C258" s="160"/>
      <c r="D258" s="160"/>
      <c r="E258" s="161"/>
      <c r="F258" s="161"/>
      <c r="G258" s="161"/>
      <c r="H258" s="160"/>
      <c r="I258" s="160"/>
      <c r="J258" s="160"/>
      <c r="K258" s="160"/>
      <c r="L258" s="160"/>
      <c r="M258" s="160"/>
      <c r="N258" s="160"/>
      <c r="O258" s="159"/>
      <c r="P258" s="50" t="str">
        <f t="shared" si="99"/>
        <v/>
      </c>
      <c r="Q258" s="50" t="str">
        <f t="shared" si="100"/>
        <v/>
      </c>
      <c r="R258" s="50" t="str">
        <f t="shared" si="101"/>
        <v/>
      </c>
      <c r="S258" s="50" t="str">
        <f t="shared" si="102"/>
        <v/>
      </c>
      <c r="T258" s="50" t="str">
        <f t="shared" si="103"/>
        <v/>
      </c>
      <c r="U258" s="50" t="str">
        <f t="shared" si="104"/>
        <v/>
      </c>
      <c r="V258" s="50" t="str">
        <f t="shared" si="105"/>
        <v/>
      </c>
      <c r="W258" s="50" t="str">
        <f t="shared" si="106"/>
        <v/>
      </c>
      <c r="X258" s="50" t="str">
        <f t="shared" si="107"/>
        <v/>
      </c>
      <c r="Y258" s="50" t="str">
        <f t="shared" si="108"/>
        <v/>
      </c>
      <c r="Z258" s="50" t="str">
        <f t="shared" si="109"/>
        <v/>
      </c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</row>
    <row r="259" spans="1:41" s="3" customFormat="1">
      <c r="A259" s="160"/>
      <c r="B259" s="160"/>
      <c r="C259" s="160"/>
      <c r="D259" s="160"/>
      <c r="E259" s="161"/>
      <c r="F259" s="161"/>
      <c r="G259" s="161"/>
      <c r="H259" s="160"/>
      <c r="I259" s="160"/>
      <c r="J259" s="160"/>
      <c r="K259" s="160"/>
      <c r="L259" s="160"/>
      <c r="M259" s="160"/>
      <c r="N259" s="160"/>
      <c r="O259" s="159"/>
      <c r="P259" s="50" t="str">
        <f t="shared" si="99"/>
        <v/>
      </c>
      <c r="Q259" s="50" t="str">
        <f t="shared" si="100"/>
        <v/>
      </c>
      <c r="R259" s="50" t="str">
        <f t="shared" si="101"/>
        <v/>
      </c>
      <c r="S259" s="50" t="str">
        <f t="shared" si="102"/>
        <v/>
      </c>
      <c r="T259" s="50" t="str">
        <f t="shared" si="103"/>
        <v/>
      </c>
      <c r="U259" s="50" t="str">
        <f t="shared" si="104"/>
        <v/>
      </c>
      <c r="V259" s="50" t="str">
        <f t="shared" si="105"/>
        <v/>
      </c>
      <c r="W259" s="50" t="str">
        <f t="shared" si="106"/>
        <v/>
      </c>
      <c r="X259" s="50" t="str">
        <f t="shared" si="107"/>
        <v/>
      </c>
      <c r="Y259" s="50" t="str">
        <f t="shared" si="108"/>
        <v/>
      </c>
      <c r="Z259" s="50" t="str">
        <f t="shared" si="109"/>
        <v/>
      </c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</row>
    <row r="260" spans="1:41" s="3" customFormat="1">
      <c r="A260" s="160"/>
      <c r="B260" s="160"/>
      <c r="C260" s="160"/>
      <c r="D260" s="160"/>
      <c r="E260" s="161"/>
      <c r="F260" s="161"/>
      <c r="G260" s="161"/>
      <c r="H260" s="160"/>
      <c r="I260" s="160"/>
      <c r="J260" s="160"/>
      <c r="K260" s="160"/>
      <c r="L260" s="160"/>
      <c r="M260" s="160"/>
      <c r="N260" s="160"/>
      <c r="O260" s="159"/>
      <c r="P260" s="50" t="str">
        <f t="shared" ref="P260:P323" si="110">IF(H260&lt;&gt;"","a","")</f>
        <v/>
      </c>
      <c r="Q260" s="50" t="str">
        <f t="shared" ref="Q260:Q323" si="111">IF(I260&lt;&gt;"","b","")</f>
        <v/>
      </c>
      <c r="R260" s="50" t="str">
        <f t="shared" ref="R260:R323" si="112">IF(J260&lt;&gt;"","c","")</f>
        <v/>
      </c>
      <c r="S260" s="50" t="str">
        <f t="shared" ref="S260:S323" si="113">IF(K260&lt;&gt;"","d","")</f>
        <v/>
      </c>
      <c r="T260" s="50" t="str">
        <f t="shared" ref="T260:T323" si="114">IF(L260&lt;&gt;"","e","")</f>
        <v/>
      </c>
      <c r="U260" s="50" t="str">
        <f t="shared" ref="U260:U323" si="115">IF(M260&lt;&gt;"","f","")</f>
        <v/>
      </c>
      <c r="V260" s="50" t="str">
        <f t="shared" ref="V260:V323" si="116">IF(N260&lt;&gt;"","g","")</f>
        <v/>
      </c>
      <c r="W260" s="50" t="str">
        <f t="shared" ref="W260:W323" si="117">P260&amp;Q260&amp;R260&amp;S260&amp;T260&amp;U260&amp;V260</f>
        <v/>
      </c>
      <c r="X260" s="50" t="str">
        <f t="shared" ref="X260:X323" si="118">IF(W260="","",VLOOKUP($W260,$AA$2:$AD$58,2,0))</f>
        <v/>
      </c>
      <c r="Y260" s="50" t="str">
        <f t="shared" ref="Y260:Y323" si="119">IF(X260="","",VLOOKUP($W260,$AA$2:$AD$58,3,0))</f>
        <v/>
      </c>
      <c r="Z260" s="50" t="str">
        <f t="shared" ref="Z260:Z323" si="120">IF(Y260="","",VLOOKUP($W260,$AA$2:$AD$58,4,0))</f>
        <v/>
      </c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</row>
    <row r="261" spans="1:41" s="3" customFormat="1">
      <c r="A261" s="160"/>
      <c r="B261" s="160"/>
      <c r="C261" s="160"/>
      <c r="D261" s="160"/>
      <c r="E261" s="161"/>
      <c r="F261" s="161"/>
      <c r="G261" s="161"/>
      <c r="H261" s="160"/>
      <c r="I261" s="160"/>
      <c r="J261" s="160"/>
      <c r="K261" s="160"/>
      <c r="L261" s="160"/>
      <c r="M261" s="160"/>
      <c r="N261" s="160"/>
      <c r="O261" s="159"/>
      <c r="P261" s="50" t="str">
        <f t="shared" si="110"/>
        <v/>
      </c>
      <c r="Q261" s="50" t="str">
        <f t="shared" si="111"/>
        <v/>
      </c>
      <c r="R261" s="50" t="str">
        <f t="shared" si="112"/>
        <v/>
      </c>
      <c r="S261" s="50" t="str">
        <f t="shared" si="113"/>
        <v/>
      </c>
      <c r="T261" s="50" t="str">
        <f t="shared" si="114"/>
        <v/>
      </c>
      <c r="U261" s="50" t="str">
        <f t="shared" si="115"/>
        <v/>
      </c>
      <c r="V261" s="50" t="str">
        <f t="shared" si="116"/>
        <v/>
      </c>
      <c r="W261" s="50" t="str">
        <f t="shared" si="117"/>
        <v/>
      </c>
      <c r="X261" s="50" t="str">
        <f t="shared" si="118"/>
        <v/>
      </c>
      <c r="Y261" s="50" t="str">
        <f t="shared" si="119"/>
        <v/>
      </c>
      <c r="Z261" s="50" t="str">
        <f t="shared" si="120"/>
        <v/>
      </c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</row>
    <row r="262" spans="1:41" s="3" customFormat="1">
      <c r="A262" s="160"/>
      <c r="B262" s="160"/>
      <c r="C262" s="160"/>
      <c r="D262" s="160"/>
      <c r="E262" s="161"/>
      <c r="F262" s="161"/>
      <c r="G262" s="161"/>
      <c r="H262" s="160"/>
      <c r="I262" s="160"/>
      <c r="J262" s="160"/>
      <c r="K262" s="160"/>
      <c r="L262" s="160"/>
      <c r="M262" s="160"/>
      <c r="N262" s="160"/>
      <c r="O262" s="159"/>
      <c r="P262" s="50" t="str">
        <f t="shared" si="110"/>
        <v/>
      </c>
      <c r="Q262" s="50" t="str">
        <f t="shared" si="111"/>
        <v/>
      </c>
      <c r="R262" s="50" t="str">
        <f t="shared" si="112"/>
        <v/>
      </c>
      <c r="S262" s="50" t="str">
        <f t="shared" si="113"/>
        <v/>
      </c>
      <c r="T262" s="50" t="str">
        <f t="shared" si="114"/>
        <v/>
      </c>
      <c r="U262" s="50" t="str">
        <f t="shared" si="115"/>
        <v/>
      </c>
      <c r="V262" s="50" t="str">
        <f t="shared" si="116"/>
        <v/>
      </c>
      <c r="W262" s="50" t="str">
        <f t="shared" si="117"/>
        <v/>
      </c>
      <c r="X262" s="50" t="str">
        <f t="shared" si="118"/>
        <v/>
      </c>
      <c r="Y262" s="50" t="str">
        <f t="shared" si="119"/>
        <v/>
      </c>
      <c r="Z262" s="50" t="str">
        <f t="shared" si="120"/>
        <v/>
      </c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</row>
    <row r="263" spans="1:41" s="3" customFormat="1">
      <c r="A263" s="160"/>
      <c r="B263" s="160"/>
      <c r="C263" s="160"/>
      <c r="D263" s="160"/>
      <c r="E263" s="161"/>
      <c r="F263" s="161"/>
      <c r="G263" s="161"/>
      <c r="H263" s="160"/>
      <c r="I263" s="160"/>
      <c r="J263" s="160"/>
      <c r="K263" s="160"/>
      <c r="L263" s="160"/>
      <c r="M263" s="160"/>
      <c r="N263" s="160"/>
      <c r="O263" s="159"/>
      <c r="P263" s="50" t="str">
        <f t="shared" si="110"/>
        <v/>
      </c>
      <c r="Q263" s="50" t="str">
        <f t="shared" si="111"/>
        <v/>
      </c>
      <c r="R263" s="50" t="str">
        <f t="shared" si="112"/>
        <v/>
      </c>
      <c r="S263" s="50" t="str">
        <f t="shared" si="113"/>
        <v/>
      </c>
      <c r="T263" s="50" t="str">
        <f t="shared" si="114"/>
        <v/>
      </c>
      <c r="U263" s="50" t="str">
        <f t="shared" si="115"/>
        <v/>
      </c>
      <c r="V263" s="50" t="str">
        <f t="shared" si="116"/>
        <v/>
      </c>
      <c r="W263" s="50" t="str">
        <f t="shared" si="117"/>
        <v/>
      </c>
      <c r="X263" s="50" t="str">
        <f t="shared" si="118"/>
        <v/>
      </c>
      <c r="Y263" s="50" t="str">
        <f t="shared" si="119"/>
        <v/>
      </c>
      <c r="Z263" s="50" t="str">
        <f t="shared" si="120"/>
        <v/>
      </c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</row>
    <row r="264" spans="1:41" s="3" customFormat="1">
      <c r="A264" s="160"/>
      <c r="B264" s="160"/>
      <c r="C264" s="160"/>
      <c r="D264" s="160"/>
      <c r="E264" s="161"/>
      <c r="F264" s="161"/>
      <c r="G264" s="161"/>
      <c r="H264" s="160"/>
      <c r="I264" s="160"/>
      <c r="J264" s="160"/>
      <c r="K264" s="160"/>
      <c r="L264" s="160"/>
      <c r="M264" s="160"/>
      <c r="N264" s="160"/>
      <c r="O264" s="159"/>
      <c r="P264" s="50" t="str">
        <f t="shared" si="110"/>
        <v/>
      </c>
      <c r="Q264" s="50" t="str">
        <f t="shared" si="111"/>
        <v/>
      </c>
      <c r="R264" s="50" t="str">
        <f t="shared" si="112"/>
        <v/>
      </c>
      <c r="S264" s="50" t="str">
        <f t="shared" si="113"/>
        <v/>
      </c>
      <c r="T264" s="50" t="str">
        <f t="shared" si="114"/>
        <v/>
      </c>
      <c r="U264" s="50" t="str">
        <f t="shared" si="115"/>
        <v/>
      </c>
      <c r="V264" s="50" t="str">
        <f t="shared" si="116"/>
        <v/>
      </c>
      <c r="W264" s="50" t="str">
        <f t="shared" si="117"/>
        <v/>
      </c>
      <c r="X264" s="50" t="str">
        <f t="shared" si="118"/>
        <v/>
      </c>
      <c r="Y264" s="50" t="str">
        <f t="shared" si="119"/>
        <v/>
      </c>
      <c r="Z264" s="50" t="str">
        <f t="shared" si="120"/>
        <v/>
      </c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</row>
    <row r="265" spans="1:41" s="3" customFormat="1">
      <c r="A265" s="160"/>
      <c r="B265" s="160"/>
      <c r="C265" s="160"/>
      <c r="D265" s="160"/>
      <c r="E265" s="161"/>
      <c r="F265" s="161"/>
      <c r="G265" s="161"/>
      <c r="H265" s="160"/>
      <c r="I265" s="160"/>
      <c r="J265" s="160"/>
      <c r="K265" s="160"/>
      <c r="L265" s="160"/>
      <c r="M265" s="160"/>
      <c r="N265" s="160"/>
      <c r="O265" s="159"/>
      <c r="P265" s="50" t="str">
        <f t="shared" si="110"/>
        <v/>
      </c>
      <c r="Q265" s="50" t="str">
        <f t="shared" si="111"/>
        <v/>
      </c>
      <c r="R265" s="50" t="str">
        <f t="shared" si="112"/>
        <v/>
      </c>
      <c r="S265" s="50" t="str">
        <f t="shared" si="113"/>
        <v/>
      </c>
      <c r="T265" s="50" t="str">
        <f t="shared" si="114"/>
        <v/>
      </c>
      <c r="U265" s="50" t="str">
        <f t="shared" si="115"/>
        <v/>
      </c>
      <c r="V265" s="50" t="str">
        <f t="shared" si="116"/>
        <v/>
      </c>
      <c r="W265" s="50" t="str">
        <f t="shared" si="117"/>
        <v/>
      </c>
      <c r="X265" s="50" t="str">
        <f t="shared" si="118"/>
        <v/>
      </c>
      <c r="Y265" s="50" t="str">
        <f t="shared" si="119"/>
        <v/>
      </c>
      <c r="Z265" s="50" t="str">
        <f t="shared" si="120"/>
        <v/>
      </c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</row>
    <row r="266" spans="1:41" s="3" customFormat="1">
      <c r="A266" s="160"/>
      <c r="B266" s="160"/>
      <c r="C266" s="160"/>
      <c r="D266" s="160"/>
      <c r="E266" s="161"/>
      <c r="F266" s="161"/>
      <c r="G266" s="161"/>
      <c r="H266" s="160"/>
      <c r="I266" s="160"/>
      <c r="J266" s="160"/>
      <c r="K266" s="160"/>
      <c r="L266" s="160"/>
      <c r="M266" s="160"/>
      <c r="N266" s="160"/>
      <c r="O266" s="159"/>
      <c r="P266" s="50" t="str">
        <f t="shared" si="110"/>
        <v/>
      </c>
      <c r="Q266" s="50" t="str">
        <f t="shared" si="111"/>
        <v/>
      </c>
      <c r="R266" s="50" t="str">
        <f t="shared" si="112"/>
        <v/>
      </c>
      <c r="S266" s="50" t="str">
        <f t="shared" si="113"/>
        <v/>
      </c>
      <c r="T266" s="50" t="str">
        <f t="shared" si="114"/>
        <v/>
      </c>
      <c r="U266" s="50" t="str">
        <f t="shared" si="115"/>
        <v/>
      </c>
      <c r="V266" s="50" t="str">
        <f t="shared" si="116"/>
        <v/>
      </c>
      <c r="W266" s="50" t="str">
        <f t="shared" si="117"/>
        <v/>
      </c>
      <c r="X266" s="50" t="str">
        <f t="shared" si="118"/>
        <v/>
      </c>
      <c r="Y266" s="50" t="str">
        <f t="shared" si="119"/>
        <v/>
      </c>
      <c r="Z266" s="50" t="str">
        <f t="shared" si="120"/>
        <v/>
      </c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</row>
    <row r="267" spans="1:41" s="3" customFormat="1">
      <c r="A267" s="160"/>
      <c r="B267" s="160"/>
      <c r="C267" s="160"/>
      <c r="D267" s="160"/>
      <c r="E267" s="161"/>
      <c r="F267" s="161"/>
      <c r="G267" s="161"/>
      <c r="H267" s="160"/>
      <c r="I267" s="160"/>
      <c r="J267" s="160"/>
      <c r="K267" s="160"/>
      <c r="L267" s="160"/>
      <c r="M267" s="160"/>
      <c r="N267" s="160"/>
      <c r="O267" s="159"/>
      <c r="P267" s="50" t="str">
        <f t="shared" si="110"/>
        <v/>
      </c>
      <c r="Q267" s="50" t="str">
        <f t="shared" si="111"/>
        <v/>
      </c>
      <c r="R267" s="50" t="str">
        <f t="shared" si="112"/>
        <v/>
      </c>
      <c r="S267" s="50" t="str">
        <f t="shared" si="113"/>
        <v/>
      </c>
      <c r="T267" s="50" t="str">
        <f t="shared" si="114"/>
        <v/>
      </c>
      <c r="U267" s="50" t="str">
        <f t="shared" si="115"/>
        <v/>
      </c>
      <c r="V267" s="50" t="str">
        <f t="shared" si="116"/>
        <v/>
      </c>
      <c r="W267" s="50" t="str">
        <f t="shared" si="117"/>
        <v/>
      </c>
      <c r="X267" s="50" t="str">
        <f t="shared" si="118"/>
        <v/>
      </c>
      <c r="Y267" s="50" t="str">
        <f t="shared" si="119"/>
        <v/>
      </c>
      <c r="Z267" s="50" t="str">
        <f t="shared" si="120"/>
        <v/>
      </c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</row>
    <row r="268" spans="1:41" s="3" customFormat="1">
      <c r="A268" s="160"/>
      <c r="B268" s="160"/>
      <c r="C268" s="160"/>
      <c r="D268" s="160"/>
      <c r="E268" s="161"/>
      <c r="F268" s="161"/>
      <c r="G268" s="161"/>
      <c r="H268" s="160"/>
      <c r="I268" s="160"/>
      <c r="J268" s="160"/>
      <c r="K268" s="160"/>
      <c r="L268" s="160"/>
      <c r="M268" s="160"/>
      <c r="N268" s="160"/>
      <c r="O268" s="159"/>
      <c r="P268" s="50" t="str">
        <f t="shared" si="110"/>
        <v/>
      </c>
      <c r="Q268" s="50" t="str">
        <f t="shared" si="111"/>
        <v/>
      </c>
      <c r="R268" s="50" t="str">
        <f t="shared" si="112"/>
        <v/>
      </c>
      <c r="S268" s="50" t="str">
        <f t="shared" si="113"/>
        <v/>
      </c>
      <c r="T268" s="50" t="str">
        <f t="shared" si="114"/>
        <v/>
      </c>
      <c r="U268" s="50" t="str">
        <f t="shared" si="115"/>
        <v/>
      </c>
      <c r="V268" s="50" t="str">
        <f t="shared" si="116"/>
        <v/>
      </c>
      <c r="W268" s="50" t="str">
        <f t="shared" si="117"/>
        <v/>
      </c>
      <c r="X268" s="50" t="str">
        <f t="shared" si="118"/>
        <v/>
      </c>
      <c r="Y268" s="50" t="str">
        <f t="shared" si="119"/>
        <v/>
      </c>
      <c r="Z268" s="50" t="str">
        <f t="shared" si="120"/>
        <v/>
      </c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</row>
    <row r="269" spans="1:41" s="3" customFormat="1">
      <c r="A269" s="160"/>
      <c r="B269" s="160"/>
      <c r="C269" s="160"/>
      <c r="D269" s="160"/>
      <c r="E269" s="161"/>
      <c r="F269" s="161"/>
      <c r="G269" s="161"/>
      <c r="H269" s="160"/>
      <c r="I269" s="160"/>
      <c r="J269" s="160"/>
      <c r="K269" s="160"/>
      <c r="L269" s="160"/>
      <c r="M269" s="160"/>
      <c r="N269" s="160"/>
      <c r="O269" s="159"/>
      <c r="P269" s="50" t="str">
        <f t="shared" si="110"/>
        <v/>
      </c>
      <c r="Q269" s="50" t="str">
        <f t="shared" si="111"/>
        <v/>
      </c>
      <c r="R269" s="50" t="str">
        <f t="shared" si="112"/>
        <v/>
      </c>
      <c r="S269" s="50" t="str">
        <f t="shared" si="113"/>
        <v/>
      </c>
      <c r="T269" s="50" t="str">
        <f t="shared" si="114"/>
        <v/>
      </c>
      <c r="U269" s="50" t="str">
        <f t="shared" si="115"/>
        <v/>
      </c>
      <c r="V269" s="50" t="str">
        <f t="shared" si="116"/>
        <v/>
      </c>
      <c r="W269" s="50" t="str">
        <f t="shared" si="117"/>
        <v/>
      </c>
      <c r="X269" s="50" t="str">
        <f t="shared" si="118"/>
        <v/>
      </c>
      <c r="Y269" s="50" t="str">
        <f t="shared" si="119"/>
        <v/>
      </c>
      <c r="Z269" s="50" t="str">
        <f t="shared" si="120"/>
        <v/>
      </c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</row>
    <row r="270" spans="1:41" s="3" customFormat="1">
      <c r="A270" s="160"/>
      <c r="B270" s="160"/>
      <c r="C270" s="160"/>
      <c r="D270" s="160"/>
      <c r="E270" s="161"/>
      <c r="F270" s="161"/>
      <c r="G270" s="161"/>
      <c r="H270" s="160"/>
      <c r="I270" s="160"/>
      <c r="J270" s="160"/>
      <c r="K270" s="160"/>
      <c r="L270" s="160"/>
      <c r="M270" s="160"/>
      <c r="N270" s="160"/>
      <c r="O270" s="159"/>
      <c r="P270" s="50" t="str">
        <f t="shared" si="110"/>
        <v/>
      </c>
      <c r="Q270" s="50" t="str">
        <f t="shared" si="111"/>
        <v/>
      </c>
      <c r="R270" s="50" t="str">
        <f t="shared" si="112"/>
        <v/>
      </c>
      <c r="S270" s="50" t="str">
        <f t="shared" si="113"/>
        <v/>
      </c>
      <c r="T270" s="50" t="str">
        <f t="shared" si="114"/>
        <v/>
      </c>
      <c r="U270" s="50" t="str">
        <f t="shared" si="115"/>
        <v/>
      </c>
      <c r="V270" s="50" t="str">
        <f t="shared" si="116"/>
        <v/>
      </c>
      <c r="W270" s="50" t="str">
        <f t="shared" si="117"/>
        <v/>
      </c>
      <c r="X270" s="50" t="str">
        <f t="shared" si="118"/>
        <v/>
      </c>
      <c r="Y270" s="50" t="str">
        <f t="shared" si="119"/>
        <v/>
      </c>
      <c r="Z270" s="50" t="str">
        <f t="shared" si="120"/>
        <v/>
      </c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</row>
    <row r="271" spans="1:41" s="3" customFormat="1">
      <c r="A271" s="160"/>
      <c r="B271" s="160"/>
      <c r="C271" s="160"/>
      <c r="D271" s="160"/>
      <c r="E271" s="161"/>
      <c r="F271" s="161"/>
      <c r="G271" s="161"/>
      <c r="H271" s="160"/>
      <c r="I271" s="160"/>
      <c r="J271" s="160"/>
      <c r="K271" s="160"/>
      <c r="L271" s="160"/>
      <c r="M271" s="160"/>
      <c r="N271" s="160"/>
      <c r="O271" s="159"/>
      <c r="P271" s="50" t="str">
        <f t="shared" si="110"/>
        <v/>
      </c>
      <c r="Q271" s="50" t="str">
        <f t="shared" si="111"/>
        <v/>
      </c>
      <c r="R271" s="50" t="str">
        <f t="shared" si="112"/>
        <v/>
      </c>
      <c r="S271" s="50" t="str">
        <f t="shared" si="113"/>
        <v/>
      </c>
      <c r="T271" s="50" t="str">
        <f t="shared" si="114"/>
        <v/>
      </c>
      <c r="U271" s="50" t="str">
        <f t="shared" si="115"/>
        <v/>
      </c>
      <c r="V271" s="50" t="str">
        <f t="shared" si="116"/>
        <v/>
      </c>
      <c r="W271" s="50" t="str">
        <f t="shared" si="117"/>
        <v/>
      </c>
      <c r="X271" s="50" t="str">
        <f t="shared" si="118"/>
        <v/>
      </c>
      <c r="Y271" s="50" t="str">
        <f t="shared" si="119"/>
        <v/>
      </c>
      <c r="Z271" s="50" t="str">
        <f t="shared" si="120"/>
        <v/>
      </c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</row>
    <row r="272" spans="1:41" s="3" customFormat="1">
      <c r="A272" s="160"/>
      <c r="B272" s="160"/>
      <c r="C272" s="160"/>
      <c r="D272" s="160"/>
      <c r="E272" s="161"/>
      <c r="F272" s="161"/>
      <c r="G272" s="161"/>
      <c r="H272" s="160"/>
      <c r="I272" s="160"/>
      <c r="J272" s="160"/>
      <c r="K272" s="160"/>
      <c r="L272" s="160"/>
      <c r="M272" s="160"/>
      <c r="N272" s="160"/>
      <c r="O272" s="159"/>
      <c r="P272" s="50" t="str">
        <f t="shared" si="110"/>
        <v/>
      </c>
      <c r="Q272" s="50" t="str">
        <f t="shared" si="111"/>
        <v/>
      </c>
      <c r="R272" s="50" t="str">
        <f t="shared" si="112"/>
        <v/>
      </c>
      <c r="S272" s="50" t="str">
        <f t="shared" si="113"/>
        <v/>
      </c>
      <c r="T272" s="50" t="str">
        <f t="shared" si="114"/>
        <v/>
      </c>
      <c r="U272" s="50" t="str">
        <f t="shared" si="115"/>
        <v/>
      </c>
      <c r="V272" s="50" t="str">
        <f t="shared" si="116"/>
        <v/>
      </c>
      <c r="W272" s="50" t="str">
        <f t="shared" si="117"/>
        <v/>
      </c>
      <c r="X272" s="50" t="str">
        <f t="shared" si="118"/>
        <v/>
      </c>
      <c r="Y272" s="50" t="str">
        <f t="shared" si="119"/>
        <v/>
      </c>
      <c r="Z272" s="50" t="str">
        <f t="shared" si="120"/>
        <v/>
      </c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</row>
    <row r="273" spans="1:41" s="3" customFormat="1">
      <c r="A273" s="160"/>
      <c r="B273" s="160"/>
      <c r="C273" s="160"/>
      <c r="D273" s="160"/>
      <c r="E273" s="161"/>
      <c r="F273" s="161"/>
      <c r="G273" s="161"/>
      <c r="H273" s="160"/>
      <c r="I273" s="160"/>
      <c r="J273" s="160"/>
      <c r="K273" s="160"/>
      <c r="L273" s="160"/>
      <c r="M273" s="160"/>
      <c r="N273" s="160"/>
      <c r="O273" s="159"/>
      <c r="P273" s="50" t="str">
        <f t="shared" si="110"/>
        <v/>
      </c>
      <c r="Q273" s="50" t="str">
        <f t="shared" si="111"/>
        <v/>
      </c>
      <c r="R273" s="50" t="str">
        <f t="shared" si="112"/>
        <v/>
      </c>
      <c r="S273" s="50" t="str">
        <f t="shared" si="113"/>
        <v/>
      </c>
      <c r="T273" s="50" t="str">
        <f t="shared" si="114"/>
        <v/>
      </c>
      <c r="U273" s="50" t="str">
        <f t="shared" si="115"/>
        <v/>
      </c>
      <c r="V273" s="50" t="str">
        <f t="shared" si="116"/>
        <v/>
      </c>
      <c r="W273" s="50" t="str">
        <f t="shared" si="117"/>
        <v/>
      </c>
      <c r="X273" s="50" t="str">
        <f t="shared" si="118"/>
        <v/>
      </c>
      <c r="Y273" s="50" t="str">
        <f t="shared" si="119"/>
        <v/>
      </c>
      <c r="Z273" s="50" t="str">
        <f t="shared" si="120"/>
        <v/>
      </c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</row>
    <row r="274" spans="1:41" s="3" customFormat="1">
      <c r="A274" s="160"/>
      <c r="B274" s="160"/>
      <c r="C274" s="160"/>
      <c r="D274" s="160"/>
      <c r="E274" s="161"/>
      <c r="F274" s="161"/>
      <c r="G274" s="161"/>
      <c r="H274" s="160"/>
      <c r="I274" s="160"/>
      <c r="J274" s="160"/>
      <c r="K274" s="160"/>
      <c r="L274" s="160"/>
      <c r="M274" s="160"/>
      <c r="N274" s="160"/>
      <c r="O274" s="159"/>
      <c r="P274" s="50" t="str">
        <f t="shared" si="110"/>
        <v/>
      </c>
      <c r="Q274" s="50" t="str">
        <f t="shared" si="111"/>
        <v/>
      </c>
      <c r="R274" s="50" t="str">
        <f t="shared" si="112"/>
        <v/>
      </c>
      <c r="S274" s="50" t="str">
        <f t="shared" si="113"/>
        <v/>
      </c>
      <c r="T274" s="50" t="str">
        <f t="shared" si="114"/>
        <v/>
      </c>
      <c r="U274" s="50" t="str">
        <f t="shared" si="115"/>
        <v/>
      </c>
      <c r="V274" s="50" t="str">
        <f t="shared" si="116"/>
        <v/>
      </c>
      <c r="W274" s="50" t="str">
        <f t="shared" si="117"/>
        <v/>
      </c>
      <c r="X274" s="50" t="str">
        <f t="shared" si="118"/>
        <v/>
      </c>
      <c r="Y274" s="50" t="str">
        <f t="shared" si="119"/>
        <v/>
      </c>
      <c r="Z274" s="50" t="str">
        <f t="shared" si="120"/>
        <v/>
      </c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</row>
    <row r="275" spans="1:41" s="3" customFormat="1">
      <c r="A275" s="160"/>
      <c r="B275" s="160"/>
      <c r="C275" s="160"/>
      <c r="D275" s="160"/>
      <c r="E275" s="161"/>
      <c r="F275" s="161"/>
      <c r="G275" s="161"/>
      <c r="H275" s="160"/>
      <c r="I275" s="160"/>
      <c r="J275" s="160"/>
      <c r="K275" s="160"/>
      <c r="L275" s="160"/>
      <c r="M275" s="160"/>
      <c r="N275" s="160"/>
      <c r="O275" s="159"/>
      <c r="P275" s="50" t="str">
        <f t="shared" si="110"/>
        <v/>
      </c>
      <c r="Q275" s="50" t="str">
        <f t="shared" si="111"/>
        <v/>
      </c>
      <c r="R275" s="50" t="str">
        <f t="shared" si="112"/>
        <v/>
      </c>
      <c r="S275" s="50" t="str">
        <f t="shared" si="113"/>
        <v/>
      </c>
      <c r="T275" s="50" t="str">
        <f t="shared" si="114"/>
        <v/>
      </c>
      <c r="U275" s="50" t="str">
        <f t="shared" si="115"/>
        <v/>
      </c>
      <c r="V275" s="50" t="str">
        <f t="shared" si="116"/>
        <v/>
      </c>
      <c r="W275" s="50" t="str">
        <f t="shared" si="117"/>
        <v/>
      </c>
      <c r="X275" s="50" t="str">
        <f t="shared" si="118"/>
        <v/>
      </c>
      <c r="Y275" s="50" t="str">
        <f t="shared" si="119"/>
        <v/>
      </c>
      <c r="Z275" s="50" t="str">
        <f t="shared" si="120"/>
        <v/>
      </c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</row>
    <row r="276" spans="1:41" s="3" customFormat="1">
      <c r="A276" s="160"/>
      <c r="B276" s="160"/>
      <c r="C276" s="160"/>
      <c r="D276" s="160"/>
      <c r="E276" s="161"/>
      <c r="F276" s="161"/>
      <c r="G276" s="161"/>
      <c r="H276" s="160"/>
      <c r="I276" s="160"/>
      <c r="J276" s="160"/>
      <c r="K276" s="160"/>
      <c r="L276" s="160"/>
      <c r="M276" s="160"/>
      <c r="N276" s="160"/>
      <c r="O276" s="159"/>
      <c r="P276" s="50" t="str">
        <f t="shared" si="110"/>
        <v/>
      </c>
      <c r="Q276" s="50" t="str">
        <f t="shared" si="111"/>
        <v/>
      </c>
      <c r="R276" s="50" t="str">
        <f t="shared" si="112"/>
        <v/>
      </c>
      <c r="S276" s="50" t="str">
        <f t="shared" si="113"/>
        <v/>
      </c>
      <c r="T276" s="50" t="str">
        <f t="shared" si="114"/>
        <v/>
      </c>
      <c r="U276" s="50" t="str">
        <f t="shared" si="115"/>
        <v/>
      </c>
      <c r="V276" s="50" t="str">
        <f t="shared" si="116"/>
        <v/>
      </c>
      <c r="W276" s="50" t="str">
        <f t="shared" si="117"/>
        <v/>
      </c>
      <c r="X276" s="50" t="str">
        <f t="shared" si="118"/>
        <v/>
      </c>
      <c r="Y276" s="50" t="str">
        <f t="shared" si="119"/>
        <v/>
      </c>
      <c r="Z276" s="50" t="str">
        <f t="shared" si="120"/>
        <v/>
      </c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</row>
    <row r="277" spans="1:41" s="3" customFormat="1">
      <c r="A277" s="160"/>
      <c r="B277" s="160"/>
      <c r="C277" s="160"/>
      <c r="D277" s="160"/>
      <c r="E277" s="161"/>
      <c r="F277" s="161"/>
      <c r="G277" s="161"/>
      <c r="H277" s="160"/>
      <c r="I277" s="160"/>
      <c r="J277" s="160"/>
      <c r="K277" s="160"/>
      <c r="L277" s="160"/>
      <c r="M277" s="160"/>
      <c r="N277" s="160"/>
      <c r="O277" s="159"/>
      <c r="P277" s="50" t="str">
        <f t="shared" si="110"/>
        <v/>
      </c>
      <c r="Q277" s="50" t="str">
        <f t="shared" si="111"/>
        <v/>
      </c>
      <c r="R277" s="50" t="str">
        <f t="shared" si="112"/>
        <v/>
      </c>
      <c r="S277" s="50" t="str">
        <f t="shared" si="113"/>
        <v/>
      </c>
      <c r="T277" s="50" t="str">
        <f t="shared" si="114"/>
        <v/>
      </c>
      <c r="U277" s="50" t="str">
        <f t="shared" si="115"/>
        <v/>
      </c>
      <c r="V277" s="50" t="str">
        <f t="shared" si="116"/>
        <v/>
      </c>
      <c r="W277" s="50" t="str">
        <f t="shared" si="117"/>
        <v/>
      </c>
      <c r="X277" s="50" t="str">
        <f t="shared" si="118"/>
        <v/>
      </c>
      <c r="Y277" s="50" t="str">
        <f t="shared" si="119"/>
        <v/>
      </c>
      <c r="Z277" s="50" t="str">
        <f t="shared" si="120"/>
        <v/>
      </c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</row>
    <row r="278" spans="1:41" s="3" customFormat="1">
      <c r="A278" s="160"/>
      <c r="B278" s="160"/>
      <c r="C278" s="160"/>
      <c r="D278" s="160"/>
      <c r="E278" s="161"/>
      <c r="F278" s="161"/>
      <c r="G278" s="161"/>
      <c r="H278" s="160"/>
      <c r="I278" s="160"/>
      <c r="J278" s="160"/>
      <c r="K278" s="160"/>
      <c r="L278" s="160"/>
      <c r="M278" s="160"/>
      <c r="N278" s="160"/>
      <c r="O278" s="159"/>
      <c r="P278" s="50" t="str">
        <f t="shared" si="110"/>
        <v/>
      </c>
      <c r="Q278" s="50" t="str">
        <f t="shared" si="111"/>
        <v/>
      </c>
      <c r="R278" s="50" t="str">
        <f t="shared" si="112"/>
        <v/>
      </c>
      <c r="S278" s="50" t="str">
        <f t="shared" si="113"/>
        <v/>
      </c>
      <c r="T278" s="50" t="str">
        <f t="shared" si="114"/>
        <v/>
      </c>
      <c r="U278" s="50" t="str">
        <f t="shared" si="115"/>
        <v/>
      </c>
      <c r="V278" s="50" t="str">
        <f t="shared" si="116"/>
        <v/>
      </c>
      <c r="W278" s="50" t="str">
        <f t="shared" si="117"/>
        <v/>
      </c>
      <c r="X278" s="50" t="str">
        <f t="shared" si="118"/>
        <v/>
      </c>
      <c r="Y278" s="50" t="str">
        <f t="shared" si="119"/>
        <v/>
      </c>
      <c r="Z278" s="50" t="str">
        <f t="shared" si="120"/>
        <v/>
      </c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</row>
    <row r="279" spans="1:41" s="3" customFormat="1">
      <c r="A279" s="160"/>
      <c r="B279" s="160"/>
      <c r="C279" s="160"/>
      <c r="D279" s="160"/>
      <c r="E279" s="161"/>
      <c r="F279" s="161"/>
      <c r="G279" s="161"/>
      <c r="H279" s="160"/>
      <c r="I279" s="160"/>
      <c r="J279" s="160"/>
      <c r="K279" s="160"/>
      <c r="L279" s="160"/>
      <c r="M279" s="160"/>
      <c r="N279" s="160"/>
      <c r="O279" s="159"/>
      <c r="P279" s="50" t="str">
        <f t="shared" si="110"/>
        <v/>
      </c>
      <c r="Q279" s="50" t="str">
        <f t="shared" si="111"/>
        <v/>
      </c>
      <c r="R279" s="50" t="str">
        <f t="shared" si="112"/>
        <v/>
      </c>
      <c r="S279" s="50" t="str">
        <f t="shared" si="113"/>
        <v/>
      </c>
      <c r="T279" s="50" t="str">
        <f t="shared" si="114"/>
        <v/>
      </c>
      <c r="U279" s="50" t="str">
        <f t="shared" si="115"/>
        <v/>
      </c>
      <c r="V279" s="50" t="str">
        <f t="shared" si="116"/>
        <v/>
      </c>
      <c r="W279" s="50" t="str">
        <f t="shared" si="117"/>
        <v/>
      </c>
      <c r="X279" s="50" t="str">
        <f t="shared" si="118"/>
        <v/>
      </c>
      <c r="Y279" s="50" t="str">
        <f t="shared" si="119"/>
        <v/>
      </c>
      <c r="Z279" s="50" t="str">
        <f t="shared" si="120"/>
        <v/>
      </c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</row>
    <row r="280" spans="1:41" s="3" customFormat="1">
      <c r="A280" s="160"/>
      <c r="B280" s="160"/>
      <c r="C280" s="160"/>
      <c r="D280" s="160"/>
      <c r="E280" s="161"/>
      <c r="F280" s="161"/>
      <c r="G280" s="161"/>
      <c r="H280" s="160"/>
      <c r="I280" s="160"/>
      <c r="J280" s="160"/>
      <c r="K280" s="160"/>
      <c r="L280" s="160"/>
      <c r="M280" s="160"/>
      <c r="N280" s="160"/>
      <c r="O280" s="159"/>
      <c r="P280" s="50" t="str">
        <f t="shared" si="110"/>
        <v/>
      </c>
      <c r="Q280" s="50" t="str">
        <f t="shared" si="111"/>
        <v/>
      </c>
      <c r="R280" s="50" t="str">
        <f t="shared" si="112"/>
        <v/>
      </c>
      <c r="S280" s="50" t="str">
        <f t="shared" si="113"/>
        <v/>
      </c>
      <c r="T280" s="50" t="str">
        <f t="shared" si="114"/>
        <v/>
      </c>
      <c r="U280" s="50" t="str">
        <f t="shared" si="115"/>
        <v/>
      </c>
      <c r="V280" s="50" t="str">
        <f t="shared" si="116"/>
        <v/>
      </c>
      <c r="W280" s="50" t="str">
        <f t="shared" si="117"/>
        <v/>
      </c>
      <c r="X280" s="50" t="str">
        <f t="shared" si="118"/>
        <v/>
      </c>
      <c r="Y280" s="50" t="str">
        <f t="shared" si="119"/>
        <v/>
      </c>
      <c r="Z280" s="50" t="str">
        <f t="shared" si="120"/>
        <v/>
      </c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</row>
    <row r="281" spans="1:41" s="3" customFormat="1">
      <c r="A281" s="160"/>
      <c r="B281" s="160"/>
      <c r="C281" s="160"/>
      <c r="D281" s="160"/>
      <c r="E281" s="161"/>
      <c r="F281" s="161"/>
      <c r="G281" s="161"/>
      <c r="H281" s="160"/>
      <c r="I281" s="160"/>
      <c r="J281" s="160"/>
      <c r="K281" s="160"/>
      <c r="L281" s="160"/>
      <c r="M281" s="160"/>
      <c r="N281" s="160"/>
      <c r="O281" s="159"/>
      <c r="P281" s="50" t="str">
        <f t="shared" si="110"/>
        <v/>
      </c>
      <c r="Q281" s="50" t="str">
        <f t="shared" si="111"/>
        <v/>
      </c>
      <c r="R281" s="50" t="str">
        <f t="shared" si="112"/>
        <v/>
      </c>
      <c r="S281" s="50" t="str">
        <f t="shared" si="113"/>
        <v/>
      </c>
      <c r="T281" s="50" t="str">
        <f t="shared" si="114"/>
        <v/>
      </c>
      <c r="U281" s="50" t="str">
        <f t="shared" si="115"/>
        <v/>
      </c>
      <c r="V281" s="50" t="str">
        <f t="shared" si="116"/>
        <v/>
      </c>
      <c r="W281" s="50" t="str">
        <f t="shared" si="117"/>
        <v/>
      </c>
      <c r="X281" s="50" t="str">
        <f t="shared" si="118"/>
        <v/>
      </c>
      <c r="Y281" s="50" t="str">
        <f t="shared" si="119"/>
        <v/>
      </c>
      <c r="Z281" s="50" t="str">
        <f t="shared" si="120"/>
        <v/>
      </c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</row>
    <row r="282" spans="1:41" s="3" customFormat="1">
      <c r="A282" s="160"/>
      <c r="B282" s="160"/>
      <c r="C282" s="160"/>
      <c r="D282" s="160"/>
      <c r="E282" s="161"/>
      <c r="F282" s="161"/>
      <c r="G282" s="161"/>
      <c r="H282" s="160"/>
      <c r="I282" s="160"/>
      <c r="J282" s="160"/>
      <c r="K282" s="160"/>
      <c r="L282" s="160"/>
      <c r="M282" s="160"/>
      <c r="N282" s="160"/>
      <c r="O282" s="159"/>
      <c r="P282" s="50" t="str">
        <f t="shared" si="110"/>
        <v/>
      </c>
      <c r="Q282" s="50" t="str">
        <f t="shared" si="111"/>
        <v/>
      </c>
      <c r="R282" s="50" t="str">
        <f t="shared" si="112"/>
        <v/>
      </c>
      <c r="S282" s="50" t="str">
        <f t="shared" si="113"/>
        <v/>
      </c>
      <c r="T282" s="50" t="str">
        <f t="shared" si="114"/>
        <v/>
      </c>
      <c r="U282" s="50" t="str">
        <f t="shared" si="115"/>
        <v/>
      </c>
      <c r="V282" s="50" t="str">
        <f t="shared" si="116"/>
        <v/>
      </c>
      <c r="W282" s="50" t="str">
        <f t="shared" si="117"/>
        <v/>
      </c>
      <c r="X282" s="50" t="str">
        <f t="shared" si="118"/>
        <v/>
      </c>
      <c r="Y282" s="50" t="str">
        <f t="shared" si="119"/>
        <v/>
      </c>
      <c r="Z282" s="50" t="str">
        <f t="shared" si="120"/>
        <v/>
      </c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</row>
    <row r="283" spans="1:41" s="3" customFormat="1">
      <c r="A283" s="160"/>
      <c r="B283" s="160"/>
      <c r="C283" s="160"/>
      <c r="D283" s="160"/>
      <c r="E283" s="161"/>
      <c r="F283" s="161"/>
      <c r="G283" s="161"/>
      <c r="H283" s="160"/>
      <c r="I283" s="160"/>
      <c r="J283" s="160"/>
      <c r="K283" s="160"/>
      <c r="L283" s="160"/>
      <c r="M283" s="160"/>
      <c r="N283" s="160"/>
      <c r="O283" s="159"/>
      <c r="P283" s="50" t="str">
        <f t="shared" si="110"/>
        <v/>
      </c>
      <c r="Q283" s="50" t="str">
        <f t="shared" si="111"/>
        <v/>
      </c>
      <c r="R283" s="50" t="str">
        <f t="shared" si="112"/>
        <v/>
      </c>
      <c r="S283" s="50" t="str">
        <f t="shared" si="113"/>
        <v/>
      </c>
      <c r="T283" s="50" t="str">
        <f t="shared" si="114"/>
        <v/>
      </c>
      <c r="U283" s="50" t="str">
        <f t="shared" si="115"/>
        <v/>
      </c>
      <c r="V283" s="50" t="str">
        <f t="shared" si="116"/>
        <v/>
      </c>
      <c r="W283" s="50" t="str">
        <f t="shared" si="117"/>
        <v/>
      </c>
      <c r="X283" s="50" t="str">
        <f t="shared" si="118"/>
        <v/>
      </c>
      <c r="Y283" s="50" t="str">
        <f t="shared" si="119"/>
        <v/>
      </c>
      <c r="Z283" s="50" t="str">
        <f t="shared" si="120"/>
        <v/>
      </c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</row>
    <row r="284" spans="1:41" s="3" customFormat="1">
      <c r="A284" s="160"/>
      <c r="B284" s="160"/>
      <c r="C284" s="160"/>
      <c r="D284" s="160"/>
      <c r="E284" s="161"/>
      <c r="F284" s="161"/>
      <c r="G284" s="161"/>
      <c r="H284" s="160"/>
      <c r="I284" s="160"/>
      <c r="J284" s="160"/>
      <c r="K284" s="160"/>
      <c r="L284" s="160"/>
      <c r="M284" s="160"/>
      <c r="N284" s="160"/>
      <c r="O284" s="159"/>
      <c r="P284" s="50" t="str">
        <f t="shared" si="110"/>
        <v/>
      </c>
      <c r="Q284" s="50" t="str">
        <f t="shared" si="111"/>
        <v/>
      </c>
      <c r="R284" s="50" t="str">
        <f t="shared" si="112"/>
        <v/>
      </c>
      <c r="S284" s="50" t="str">
        <f t="shared" si="113"/>
        <v/>
      </c>
      <c r="T284" s="50" t="str">
        <f t="shared" si="114"/>
        <v/>
      </c>
      <c r="U284" s="50" t="str">
        <f t="shared" si="115"/>
        <v/>
      </c>
      <c r="V284" s="50" t="str">
        <f t="shared" si="116"/>
        <v/>
      </c>
      <c r="W284" s="50" t="str">
        <f t="shared" si="117"/>
        <v/>
      </c>
      <c r="X284" s="50" t="str">
        <f t="shared" si="118"/>
        <v/>
      </c>
      <c r="Y284" s="50" t="str">
        <f t="shared" si="119"/>
        <v/>
      </c>
      <c r="Z284" s="50" t="str">
        <f t="shared" si="120"/>
        <v/>
      </c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</row>
    <row r="285" spans="1:41" s="3" customFormat="1">
      <c r="A285" s="160"/>
      <c r="B285" s="160"/>
      <c r="C285" s="160"/>
      <c r="D285" s="160"/>
      <c r="E285" s="161"/>
      <c r="F285" s="161"/>
      <c r="G285" s="161"/>
      <c r="H285" s="160"/>
      <c r="I285" s="160"/>
      <c r="J285" s="160"/>
      <c r="K285" s="160"/>
      <c r="L285" s="160"/>
      <c r="M285" s="160"/>
      <c r="N285" s="160"/>
      <c r="O285" s="159"/>
      <c r="P285" s="50" t="str">
        <f t="shared" si="110"/>
        <v/>
      </c>
      <c r="Q285" s="50" t="str">
        <f t="shared" si="111"/>
        <v/>
      </c>
      <c r="R285" s="50" t="str">
        <f t="shared" si="112"/>
        <v/>
      </c>
      <c r="S285" s="50" t="str">
        <f t="shared" si="113"/>
        <v/>
      </c>
      <c r="T285" s="50" t="str">
        <f t="shared" si="114"/>
        <v/>
      </c>
      <c r="U285" s="50" t="str">
        <f t="shared" si="115"/>
        <v/>
      </c>
      <c r="V285" s="50" t="str">
        <f t="shared" si="116"/>
        <v/>
      </c>
      <c r="W285" s="50" t="str">
        <f t="shared" si="117"/>
        <v/>
      </c>
      <c r="X285" s="50" t="str">
        <f t="shared" si="118"/>
        <v/>
      </c>
      <c r="Y285" s="50" t="str">
        <f t="shared" si="119"/>
        <v/>
      </c>
      <c r="Z285" s="50" t="str">
        <f t="shared" si="120"/>
        <v/>
      </c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</row>
    <row r="286" spans="1:41" s="3" customFormat="1">
      <c r="A286" s="160"/>
      <c r="B286" s="160"/>
      <c r="C286" s="160"/>
      <c r="D286" s="160"/>
      <c r="E286" s="161"/>
      <c r="F286" s="161"/>
      <c r="G286" s="161"/>
      <c r="H286" s="160"/>
      <c r="I286" s="160"/>
      <c r="J286" s="160"/>
      <c r="K286" s="160"/>
      <c r="L286" s="160"/>
      <c r="M286" s="160"/>
      <c r="N286" s="160"/>
      <c r="O286" s="159"/>
      <c r="P286" s="50" t="str">
        <f t="shared" si="110"/>
        <v/>
      </c>
      <c r="Q286" s="50" t="str">
        <f t="shared" si="111"/>
        <v/>
      </c>
      <c r="R286" s="50" t="str">
        <f t="shared" si="112"/>
        <v/>
      </c>
      <c r="S286" s="50" t="str">
        <f t="shared" si="113"/>
        <v/>
      </c>
      <c r="T286" s="50" t="str">
        <f t="shared" si="114"/>
        <v/>
      </c>
      <c r="U286" s="50" t="str">
        <f t="shared" si="115"/>
        <v/>
      </c>
      <c r="V286" s="50" t="str">
        <f t="shared" si="116"/>
        <v/>
      </c>
      <c r="W286" s="50" t="str">
        <f t="shared" si="117"/>
        <v/>
      </c>
      <c r="X286" s="50" t="str">
        <f t="shared" si="118"/>
        <v/>
      </c>
      <c r="Y286" s="50" t="str">
        <f t="shared" si="119"/>
        <v/>
      </c>
      <c r="Z286" s="50" t="str">
        <f t="shared" si="120"/>
        <v/>
      </c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</row>
    <row r="287" spans="1:41" s="3" customFormat="1">
      <c r="A287" s="160"/>
      <c r="B287" s="160"/>
      <c r="C287" s="160"/>
      <c r="D287" s="160"/>
      <c r="E287" s="161"/>
      <c r="F287" s="161"/>
      <c r="G287" s="161"/>
      <c r="H287" s="160"/>
      <c r="I287" s="160"/>
      <c r="J287" s="160"/>
      <c r="K287" s="160"/>
      <c r="L287" s="160"/>
      <c r="M287" s="160"/>
      <c r="N287" s="160"/>
      <c r="O287" s="159"/>
      <c r="P287" s="50" t="str">
        <f t="shared" si="110"/>
        <v/>
      </c>
      <c r="Q287" s="50" t="str">
        <f t="shared" si="111"/>
        <v/>
      </c>
      <c r="R287" s="50" t="str">
        <f t="shared" si="112"/>
        <v/>
      </c>
      <c r="S287" s="50" t="str">
        <f t="shared" si="113"/>
        <v/>
      </c>
      <c r="T287" s="50" t="str">
        <f t="shared" si="114"/>
        <v/>
      </c>
      <c r="U287" s="50" t="str">
        <f t="shared" si="115"/>
        <v/>
      </c>
      <c r="V287" s="50" t="str">
        <f t="shared" si="116"/>
        <v/>
      </c>
      <c r="W287" s="50" t="str">
        <f t="shared" si="117"/>
        <v/>
      </c>
      <c r="X287" s="50" t="str">
        <f t="shared" si="118"/>
        <v/>
      </c>
      <c r="Y287" s="50" t="str">
        <f t="shared" si="119"/>
        <v/>
      </c>
      <c r="Z287" s="50" t="str">
        <f t="shared" si="120"/>
        <v/>
      </c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</row>
    <row r="288" spans="1:41" s="3" customFormat="1">
      <c r="A288" s="160"/>
      <c r="B288" s="160"/>
      <c r="C288" s="160"/>
      <c r="D288" s="160"/>
      <c r="E288" s="161"/>
      <c r="F288" s="161"/>
      <c r="G288" s="161"/>
      <c r="H288" s="160"/>
      <c r="I288" s="160"/>
      <c r="J288" s="160"/>
      <c r="K288" s="160"/>
      <c r="L288" s="160"/>
      <c r="M288" s="160"/>
      <c r="N288" s="160"/>
      <c r="O288" s="159"/>
      <c r="P288" s="50" t="str">
        <f t="shared" si="110"/>
        <v/>
      </c>
      <c r="Q288" s="50" t="str">
        <f t="shared" si="111"/>
        <v/>
      </c>
      <c r="R288" s="50" t="str">
        <f t="shared" si="112"/>
        <v/>
      </c>
      <c r="S288" s="50" t="str">
        <f t="shared" si="113"/>
        <v/>
      </c>
      <c r="T288" s="50" t="str">
        <f t="shared" si="114"/>
        <v/>
      </c>
      <c r="U288" s="50" t="str">
        <f t="shared" si="115"/>
        <v/>
      </c>
      <c r="V288" s="50" t="str">
        <f t="shared" si="116"/>
        <v/>
      </c>
      <c r="W288" s="50" t="str">
        <f t="shared" si="117"/>
        <v/>
      </c>
      <c r="X288" s="50" t="str">
        <f t="shared" si="118"/>
        <v/>
      </c>
      <c r="Y288" s="50" t="str">
        <f t="shared" si="119"/>
        <v/>
      </c>
      <c r="Z288" s="50" t="str">
        <f t="shared" si="120"/>
        <v/>
      </c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</row>
    <row r="289" spans="1:41" s="3" customFormat="1">
      <c r="A289" s="160"/>
      <c r="B289" s="160"/>
      <c r="C289" s="160"/>
      <c r="D289" s="160"/>
      <c r="E289" s="161"/>
      <c r="F289" s="161"/>
      <c r="G289" s="161"/>
      <c r="H289" s="160"/>
      <c r="I289" s="160"/>
      <c r="J289" s="160"/>
      <c r="K289" s="160"/>
      <c r="L289" s="160"/>
      <c r="M289" s="160"/>
      <c r="N289" s="160"/>
      <c r="O289" s="159"/>
      <c r="P289" s="50" t="str">
        <f t="shared" si="110"/>
        <v/>
      </c>
      <c r="Q289" s="50" t="str">
        <f t="shared" si="111"/>
        <v/>
      </c>
      <c r="R289" s="50" t="str">
        <f t="shared" si="112"/>
        <v/>
      </c>
      <c r="S289" s="50" t="str">
        <f t="shared" si="113"/>
        <v/>
      </c>
      <c r="T289" s="50" t="str">
        <f t="shared" si="114"/>
        <v/>
      </c>
      <c r="U289" s="50" t="str">
        <f t="shared" si="115"/>
        <v/>
      </c>
      <c r="V289" s="50" t="str">
        <f t="shared" si="116"/>
        <v/>
      </c>
      <c r="W289" s="50" t="str">
        <f t="shared" si="117"/>
        <v/>
      </c>
      <c r="X289" s="50" t="str">
        <f t="shared" si="118"/>
        <v/>
      </c>
      <c r="Y289" s="50" t="str">
        <f t="shared" si="119"/>
        <v/>
      </c>
      <c r="Z289" s="50" t="str">
        <f t="shared" si="120"/>
        <v/>
      </c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</row>
    <row r="290" spans="1:41" s="3" customFormat="1">
      <c r="A290" s="160"/>
      <c r="B290" s="160"/>
      <c r="C290" s="160"/>
      <c r="D290" s="160"/>
      <c r="E290" s="161"/>
      <c r="F290" s="161"/>
      <c r="G290" s="161"/>
      <c r="H290" s="160"/>
      <c r="I290" s="160"/>
      <c r="J290" s="160"/>
      <c r="K290" s="160"/>
      <c r="L290" s="160"/>
      <c r="M290" s="160"/>
      <c r="N290" s="160"/>
      <c r="O290" s="159"/>
      <c r="P290" s="50" t="str">
        <f t="shared" si="110"/>
        <v/>
      </c>
      <c r="Q290" s="50" t="str">
        <f t="shared" si="111"/>
        <v/>
      </c>
      <c r="R290" s="50" t="str">
        <f t="shared" si="112"/>
        <v/>
      </c>
      <c r="S290" s="50" t="str">
        <f t="shared" si="113"/>
        <v/>
      </c>
      <c r="T290" s="50" t="str">
        <f t="shared" si="114"/>
        <v/>
      </c>
      <c r="U290" s="50" t="str">
        <f t="shared" si="115"/>
        <v/>
      </c>
      <c r="V290" s="50" t="str">
        <f t="shared" si="116"/>
        <v/>
      </c>
      <c r="W290" s="50" t="str">
        <f t="shared" si="117"/>
        <v/>
      </c>
      <c r="X290" s="50" t="str">
        <f t="shared" si="118"/>
        <v/>
      </c>
      <c r="Y290" s="50" t="str">
        <f t="shared" si="119"/>
        <v/>
      </c>
      <c r="Z290" s="50" t="str">
        <f t="shared" si="120"/>
        <v/>
      </c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</row>
    <row r="291" spans="1:41" s="3" customFormat="1">
      <c r="A291" s="160"/>
      <c r="B291" s="160"/>
      <c r="C291" s="160"/>
      <c r="D291" s="160"/>
      <c r="E291" s="161"/>
      <c r="F291" s="161"/>
      <c r="G291" s="161"/>
      <c r="H291" s="160"/>
      <c r="I291" s="160"/>
      <c r="J291" s="160"/>
      <c r="K291" s="160"/>
      <c r="L291" s="160"/>
      <c r="M291" s="160"/>
      <c r="N291" s="160"/>
      <c r="O291" s="159"/>
      <c r="P291" s="50" t="str">
        <f t="shared" si="110"/>
        <v/>
      </c>
      <c r="Q291" s="50" t="str">
        <f t="shared" si="111"/>
        <v/>
      </c>
      <c r="R291" s="50" t="str">
        <f t="shared" si="112"/>
        <v/>
      </c>
      <c r="S291" s="50" t="str">
        <f t="shared" si="113"/>
        <v/>
      </c>
      <c r="T291" s="50" t="str">
        <f t="shared" si="114"/>
        <v/>
      </c>
      <c r="U291" s="50" t="str">
        <f t="shared" si="115"/>
        <v/>
      </c>
      <c r="V291" s="50" t="str">
        <f t="shared" si="116"/>
        <v/>
      </c>
      <c r="W291" s="50" t="str">
        <f t="shared" si="117"/>
        <v/>
      </c>
      <c r="X291" s="50" t="str">
        <f t="shared" si="118"/>
        <v/>
      </c>
      <c r="Y291" s="50" t="str">
        <f t="shared" si="119"/>
        <v/>
      </c>
      <c r="Z291" s="50" t="str">
        <f t="shared" si="120"/>
        <v/>
      </c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</row>
    <row r="292" spans="1:41" s="3" customFormat="1">
      <c r="A292" s="160"/>
      <c r="B292" s="160"/>
      <c r="C292" s="160"/>
      <c r="D292" s="160"/>
      <c r="E292" s="161"/>
      <c r="F292" s="161"/>
      <c r="G292" s="161"/>
      <c r="H292" s="160"/>
      <c r="I292" s="160"/>
      <c r="J292" s="160"/>
      <c r="K292" s="160"/>
      <c r="L292" s="160"/>
      <c r="M292" s="160"/>
      <c r="N292" s="160"/>
      <c r="O292" s="159"/>
      <c r="P292" s="50" t="str">
        <f t="shared" si="110"/>
        <v/>
      </c>
      <c r="Q292" s="50" t="str">
        <f t="shared" si="111"/>
        <v/>
      </c>
      <c r="R292" s="50" t="str">
        <f t="shared" si="112"/>
        <v/>
      </c>
      <c r="S292" s="50" t="str">
        <f t="shared" si="113"/>
        <v/>
      </c>
      <c r="T292" s="50" t="str">
        <f t="shared" si="114"/>
        <v/>
      </c>
      <c r="U292" s="50" t="str">
        <f t="shared" si="115"/>
        <v/>
      </c>
      <c r="V292" s="50" t="str">
        <f t="shared" si="116"/>
        <v/>
      </c>
      <c r="W292" s="50" t="str">
        <f t="shared" si="117"/>
        <v/>
      </c>
      <c r="X292" s="50" t="str">
        <f t="shared" si="118"/>
        <v/>
      </c>
      <c r="Y292" s="50" t="str">
        <f t="shared" si="119"/>
        <v/>
      </c>
      <c r="Z292" s="50" t="str">
        <f t="shared" si="120"/>
        <v/>
      </c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</row>
    <row r="293" spans="1:41" s="3" customFormat="1">
      <c r="A293" s="160"/>
      <c r="B293" s="160"/>
      <c r="C293" s="160"/>
      <c r="D293" s="160"/>
      <c r="E293" s="161"/>
      <c r="F293" s="161"/>
      <c r="G293" s="161"/>
      <c r="H293" s="160"/>
      <c r="I293" s="160"/>
      <c r="J293" s="160"/>
      <c r="K293" s="160"/>
      <c r="L293" s="160"/>
      <c r="M293" s="160"/>
      <c r="N293" s="160"/>
      <c r="O293" s="159"/>
      <c r="P293" s="50" t="str">
        <f t="shared" si="110"/>
        <v/>
      </c>
      <c r="Q293" s="50" t="str">
        <f t="shared" si="111"/>
        <v/>
      </c>
      <c r="R293" s="50" t="str">
        <f t="shared" si="112"/>
        <v/>
      </c>
      <c r="S293" s="50" t="str">
        <f t="shared" si="113"/>
        <v/>
      </c>
      <c r="T293" s="50" t="str">
        <f t="shared" si="114"/>
        <v/>
      </c>
      <c r="U293" s="50" t="str">
        <f t="shared" si="115"/>
        <v/>
      </c>
      <c r="V293" s="50" t="str">
        <f t="shared" si="116"/>
        <v/>
      </c>
      <c r="W293" s="50" t="str">
        <f t="shared" si="117"/>
        <v/>
      </c>
      <c r="X293" s="50" t="str">
        <f t="shared" si="118"/>
        <v/>
      </c>
      <c r="Y293" s="50" t="str">
        <f t="shared" si="119"/>
        <v/>
      </c>
      <c r="Z293" s="50" t="str">
        <f t="shared" si="120"/>
        <v/>
      </c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</row>
    <row r="294" spans="1:41" s="3" customFormat="1">
      <c r="A294" s="160"/>
      <c r="B294" s="160"/>
      <c r="C294" s="160"/>
      <c r="D294" s="160"/>
      <c r="E294" s="161"/>
      <c r="F294" s="161"/>
      <c r="G294" s="161"/>
      <c r="H294" s="160"/>
      <c r="I294" s="160"/>
      <c r="J294" s="160"/>
      <c r="K294" s="160"/>
      <c r="L294" s="160"/>
      <c r="M294" s="160"/>
      <c r="N294" s="160"/>
      <c r="O294" s="159"/>
      <c r="P294" s="50" t="str">
        <f t="shared" si="110"/>
        <v/>
      </c>
      <c r="Q294" s="50" t="str">
        <f t="shared" si="111"/>
        <v/>
      </c>
      <c r="R294" s="50" t="str">
        <f t="shared" si="112"/>
        <v/>
      </c>
      <c r="S294" s="50" t="str">
        <f t="shared" si="113"/>
        <v/>
      </c>
      <c r="T294" s="50" t="str">
        <f t="shared" si="114"/>
        <v/>
      </c>
      <c r="U294" s="50" t="str">
        <f t="shared" si="115"/>
        <v/>
      </c>
      <c r="V294" s="50" t="str">
        <f t="shared" si="116"/>
        <v/>
      </c>
      <c r="W294" s="50" t="str">
        <f t="shared" si="117"/>
        <v/>
      </c>
      <c r="X294" s="50" t="str">
        <f t="shared" si="118"/>
        <v/>
      </c>
      <c r="Y294" s="50" t="str">
        <f t="shared" si="119"/>
        <v/>
      </c>
      <c r="Z294" s="50" t="str">
        <f t="shared" si="120"/>
        <v/>
      </c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</row>
    <row r="295" spans="1:41" s="3" customFormat="1">
      <c r="A295" s="160"/>
      <c r="B295" s="160"/>
      <c r="C295" s="160"/>
      <c r="D295" s="160"/>
      <c r="E295" s="161"/>
      <c r="F295" s="161"/>
      <c r="G295" s="161"/>
      <c r="H295" s="160"/>
      <c r="I295" s="160"/>
      <c r="J295" s="160"/>
      <c r="K295" s="160"/>
      <c r="L295" s="160"/>
      <c r="M295" s="160"/>
      <c r="N295" s="160"/>
      <c r="O295" s="159"/>
      <c r="P295" s="50" t="str">
        <f t="shared" si="110"/>
        <v/>
      </c>
      <c r="Q295" s="50" t="str">
        <f t="shared" si="111"/>
        <v/>
      </c>
      <c r="R295" s="50" t="str">
        <f t="shared" si="112"/>
        <v/>
      </c>
      <c r="S295" s="50" t="str">
        <f t="shared" si="113"/>
        <v/>
      </c>
      <c r="T295" s="50" t="str">
        <f t="shared" si="114"/>
        <v/>
      </c>
      <c r="U295" s="50" t="str">
        <f t="shared" si="115"/>
        <v/>
      </c>
      <c r="V295" s="50" t="str">
        <f t="shared" si="116"/>
        <v/>
      </c>
      <c r="W295" s="50" t="str">
        <f t="shared" si="117"/>
        <v/>
      </c>
      <c r="X295" s="50" t="str">
        <f t="shared" si="118"/>
        <v/>
      </c>
      <c r="Y295" s="50" t="str">
        <f t="shared" si="119"/>
        <v/>
      </c>
      <c r="Z295" s="50" t="str">
        <f t="shared" si="120"/>
        <v/>
      </c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</row>
    <row r="296" spans="1:41" s="3" customFormat="1">
      <c r="A296" s="160"/>
      <c r="B296" s="160"/>
      <c r="C296" s="160"/>
      <c r="D296" s="160"/>
      <c r="E296" s="161"/>
      <c r="F296" s="161"/>
      <c r="G296" s="161"/>
      <c r="H296" s="160"/>
      <c r="I296" s="160"/>
      <c r="J296" s="160"/>
      <c r="K296" s="160"/>
      <c r="L296" s="160"/>
      <c r="M296" s="160"/>
      <c r="N296" s="160"/>
      <c r="O296" s="159"/>
      <c r="P296" s="50" t="str">
        <f t="shared" si="110"/>
        <v/>
      </c>
      <c r="Q296" s="50" t="str">
        <f t="shared" si="111"/>
        <v/>
      </c>
      <c r="R296" s="50" t="str">
        <f t="shared" si="112"/>
        <v/>
      </c>
      <c r="S296" s="50" t="str">
        <f t="shared" si="113"/>
        <v/>
      </c>
      <c r="T296" s="50" t="str">
        <f t="shared" si="114"/>
        <v/>
      </c>
      <c r="U296" s="50" t="str">
        <f t="shared" si="115"/>
        <v/>
      </c>
      <c r="V296" s="50" t="str">
        <f t="shared" si="116"/>
        <v/>
      </c>
      <c r="W296" s="50" t="str">
        <f t="shared" si="117"/>
        <v/>
      </c>
      <c r="X296" s="50" t="str">
        <f t="shared" si="118"/>
        <v/>
      </c>
      <c r="Y296" s="50" t="str">
        <f t="shared" si="119"/>
        <v/>
      </c>
      <c r="Z296" s="50" t="str">
        <f t="shared" si="120"/>
        <v/>
      </c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</row>
    <row r="297" spans="1:41" s="3" customFormat="1">
      <c r="A297" s="160"/>
      <c r="B297" s="160"/>
      <c r="C297" s="160"/>
      <c r="D297" s="160"/>
      <c r="E297" s="161"/>
      <c r="F297" s="161"/>
      <c r="G297" s="161"/>
      <c r="H297" s="160"/>
      <c r="I297" s="160"/>
      <c r="J297" s="160"/>
      <c r="K297" s="160"/>
      <c r="L297" s="160"/>
      <c r="M297" s="160"/>
      <c r="N297" s="160"/>
      <c r="O297" s="159"/>
      <c r="P297" s="50" t="str">
        <f t="shared" si="110"/>
        <v/>
      </c>
      <c r="Q297" s="50" t="str">
        <f t="shared" si="111"/>
        <v/>
      </c>
      <c r="R297" s="50" t="str">
        <f t="shared" si="112"/>
        <v/>
      </c>
      <c r="S297" s="50" t="str">
        <f t="shared" si="113"/>
        <v/>
      </c>
      <c r="T297" s="50" t="str">
        <f t="shared" si="114"/>
        <v/>
      </c>
      <c r="U297" s="50" t="str">
        <f t="shared" si="115"/>
        <v/>
      </c>
      <c r="V297" s="50" t="str">
        <f t="shared" si="116"/>
        <v/>
      </c>
      <c r="W297" s="50" t="str">
        <f t="shared" si="117"/>
        <v/>
      </c>
      <c r="X297" s="50" t="str">
        <f t="shared" si="118"/>
        <v/>
      </c>
      <c r="Y297" s="50" t="str">
        <f t="shared" si="119"/>
        <v/>
      </c>
      <c r="Z297" s="50" t="str">
        <f t="shared" si="120"/>
        <v/>
      </c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</row>
    <row r="298" spans="1:41" s="3" customFormat="1">
      <c r="A298" s="160"/>
      <c r="B298" s="160"/>
      <c r="C298" s="160"/>
      <c r="D298" s="160"/>
      <c r="E298" s="161"/>
      <c r="F298" s="161"/>
      <c r="G298" s="161"/>
      <c r="H298" s="160"/>
      <c r="I298" s="160"/>
      <c r="J298" s="160"/>
      <c r="K298" s="160"/>
      <c r="L298" s="160"/>
      <c r="M298" s="160"/>
      <c r="N298" s="160"/>
      <c r="O298" s="159"/>
      <c r="P298" s="50" t="str">
        <f t="shared" si="110"/>
        <v/>
      </c>
      <c r="Q298" s="50" t="str">
        <f t="shared" si="111"/>
        <v/>
      </c>
      <c r="R298" s="50" t="str">
        <f t="shared" si="112"/>
        <v/>
      </c>
      <c r="S298" s="50" t="str">
        <f t="shared" si="113"/>
        <v/>
      </c>
      <c r="T298" s="50" t="str">
        <f t="shared" si="114"/>
        <v/>
      </c>
      <c r="U298" s="50" t="str">
        <f t="shared" si="115"/>
        <v/>
      </c>
      <c r="V298" s="50" t="str">
        <f t="shared" si="116"/>
        <v/>
      </c>
      <c r="W298" s="50" t="str">
        <f t="shared" si="117"/>
        <v/>
      </c>
      <c r="X298" s="50" t="str">
        <f t="shared" si="118"/>
        <v/>
      </c>
      <c r="Y298" s="50" t="str">
        <f t="shared" si="119"/>
        <v/>
      </c>
      <c r="Z298" s="50" t="str">
        <f t="shared" si="120"/>
        <v/>
      </c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</row>
    <row r="299" spans="1:41" s="3" customFormat="1">
      <c r="A299" s="160"/>
      <c r="B299" s="160"/>
      <c r="C299" s="160"/>
      <c r="D299" s="160"/>
      <c r="E299" s="161"/>
      <c r="F299" s="161"/>
      <c r="G299" s="161"/>
      <c r="H299" s="160"/>
      <c r="I299" s="160"/>
      <c r="J299" s="160"/>
      <c r="K299" s="160"/>
      <c r="L299" s="160"/>
      <c r="M299" s="160"/>
      <c r="N299" s="160"/>
      <c r="O299" s="159"/>
      <c r="P299" s="50" t="str">
        <f t="shared" si="110"/>
        <v/>
      </c>
      <c r="Q299" s="50" t="str">
        <f t="shared" si="111"/>
        <v/>
      </c>
      <c r="R299" s="50" t="str">
        <f t="shared" si="112"/>
        <v/>
      </c>
      <c r="S299" s="50" t="str">
        <f t="shared" si="113"/>
        <v/>
      </c>
      <c r="T299" s="50" t="str">
        <f t="shared" si="114"/>
        <v/>
      </c>
      <c r="U299" s="50" t="str">
        <f t="shared" si="115"/>
        <v/>
      </c>
      <c r="V299" s="50" t="str">
        <f t="shared" si="116"/>
        <v/>
      </c>
      <c r="W299" s="50" t="str">
        <f t="shared" si="117"/>
        <v/>
      </c>
      <c r="X299" s="50" t="str">
        <f t="shared" si="118"/>
        <v/>
      </c>
      <c r="Y299" s="50" t="str">
        <f t="shared" si="119"/>
        <v/>
      </c>
      <c r="Z299" s="50" t="str">
        <f t="shared" si="120"/>
        <v/>
      </c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</row>
    <row r="300" spans="1:41" s="3" customFormat="1">
      <c r="A300" s="160"/>
      <c r="B300" s="160"/>
      <c r="C300" s="160"/>
      <c r="D300" s="160"/>
      <c r="E300" s="161"/>
      <c r="F300" s="161"/>
      <c r="G300" s="161"/>
      <c r="H300" s="160"/>
      <c r="I300" s="160"/>
      <c r="J300" s="160"/>
      <c r="K300" s="160"/>
      <c r="L300" s="160"/>
      <c r="M300" s="160"/>
      <c r="N300" s="160"/>
      <c r="O300" s="159"/>
      <c r="P300" s="50" t="str">
        <f t="shared" si="110"/>
        <v/>
      </c>
      <c r="Q300" s="50" t="str">
        <f t="shared" si="111"/>
        <v/>
      </c>
      <c r="R300" s="50" t="str">
        <f t="shared" si="112"/>
        <v/>
      </c>
      <c r="S300" s="50" t="str">
        <f t="shared" si="113"/>
        <v/>
      </c>
      <c r="T300" s="50" t="str">
        <f t="shared" si="114"/>
        <v/>
      </c>
      <c r="U300" s="50" t="str">
        <f t="shared" si="115"/>
        <v/>
      </c>
      <c r="V300" s="50" t="str">
        <f t="shared" si="116"/>
        <v/>
      </c>
      <c r="W300" s="50" t="str">
        <f t="shared" si="117"/>
        <v/>
      </c>
      <c r="X300" s="50" t="str">
        <f t="shared" si="118"/>
        <v/>
      </c>
      <c r="Y300" s="50" t="str">
        <f t="shared" si="119"/>
        <v/>
      </c>
      <c r="Z300" s="50" t="str">
        <f t="shared" si="120"/>
        <v/>
      </c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</row>
    <row r="301" spans="1:41" s="3" customFormat="1">
      <c r="A301" s="160"/>
      <c r="B301" s="160"/>
      <c r="C301" s="160"/>
      <c r="D301" s="160"/>
      <c r="E301" s="161"/>
      <c r="F301" s="161"/>
      <c r="G301" s="161"/>
      <c r="H301" s="160"/>
      <c r="I301" s="160"/>
      <c r="J301" s="160"/>
      <c r="K301" s="160"/>
      <c r="L301" s="160"/>
      <c r="M301" s="160"/>
      <c r="N301" s="160"/>
      <c r="O301" s="159"/>
      <c r="P301" s="50" t="str">
        <f t="shared" si="110"/>
        <v/>
      </c>
      <c r="Q301" s="50" t="str">
        <f t="shared" si="111"/>
        <v/>
      </c>
      <c r="R301" s="50" t="str">
        <f t="shared" si="112"/>
        <v/>
      </c>
      <c r="S301" s="50" t="str">
        <f t="shared" si="113"/>
        <v/>
      </c>
      <c r="T301" s="50" t="str">
        <f t="shared" si="114"/>
        <v/>
      </c>
      <c r="U301" s="50" t="str">
        <f t="shared" si="115"/>
        <v/>
      </c>
      <c r="V301" s="50" t="str">
        <f t="shared" si="116"/>
        <v/>
      </c>
      <c r="W301" s="50" t="str">
        <f t="shared" si="117"/>
        <v/>
      </c>
      <c r="X301" s="50" t="str">
        <f t="shared" si="118"/>
        <v/>
      </c>
      <c r="Y301" s="50" t="str">
        <f t="shared" si="119"/>
        <v/>
      </c>
      <c r="Z301" s="50" t="str">
        <f t="shared" si="120"/>
        <v/>
      </c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</row>
    <row r="302" spans="1:41" s="3" customFormat="1">
      <c r="A302" s="160"/>
      <c r="B302" s="160"/>
      <c r="C302" s="160"/>
      <c r="D302" s="160"/>
      <c r="E302" s="161"/>
      <c r="F302" s="161"/>
      <c r="G302" s="161"/>
      <c r="H302" s="160"/>
      <c r="I302" s="160"/>
      <c r="J302" s="160"/>
      <c r="K302" s="160"/>
      <c r="L302" s="160"/>
      <c r="M302" s="160"/>
      <c r="N302" s="160"/>
      <c r="O302" s="159"/>
      <c r="P302" s="50" t="str">
        <f t="shared" si="110"/>
        <v/>
      </c>
      <c r="Q302" s="50" t="str">
        <f t="shared" si="111"/>
        <v/>
      </c>
      <c r="R302" s="50" t="str">
        <f t="shared" si="112"/>
        <v/>
      </c>
      <c r="S302" s="50" t="str">
        <f t="shared" si="113"/>
        <v/>
      </c>
      <c r="T302" s="50" t="str">
        <f t="shared" si="114"/>
        <v/>
      </c>
      <c r="U302" s="50" t="str">
        <f t="shared" si="115"/>
        <v/>
      </c>
      <c r="V302" s="50" t="str">
        <f t="shared" si="116"/>
        <v/>
      </c>
      <c r="W302" s="50" t="str">
        <f t="shared" si="117"/>
        <v/>
      </c>
      <c r="X302" s="50" t="str">
        <f t="shared" si="118"/>
        <v/>
      </c>
      <c r="Y302" s="50" t="str">
        <f t="shared" si="119"/>
        <v/>
      </c>
      <c r="Z302" s="50" t="str">
        <f t="shared" si="120"/>
        <v/>
      </c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</row>
    <row r="303" spans="1:41" s="3" customFormat="1">
      <c r="A303" s="160"/>
      <c r="B303" s="160"/>
      <c r="C303" s="160"/>
      <c r="D303" s="160"/>
      <c r="E303" s="161"/>
      <c r="F303" s="161"/>
      <c r="G303" s="161"/>
      <c r="H303" s="160"/>
      <c r="I303" s="160"/>
      <c r="J303" s="160"/>
      <c r="K303" s="160"/>
      <c r="L303" s="160"/>
      <c r="M303" s="160"/>
      <c r="N303" s="160"/>
      <c r="O303" s="159"/>
      <c r="P303" s="50" t="str">
        <f t="shared" si="110"/>
        <v/>
      </c>
      <c r="Q303" s="50" t="str">
        <f t="shared" si="111"/>
        <v/>
      </c>
      <c r="R303" s="50" t="str">
        <f t="shared" si="112"/>
        <v/>
      </c>
      <c r="S303" s="50" t="str">
        <f t="shared" si="113"/>
        <v/>
      </c>
      <c r="T303" s="50" t="str">
        <f t="shared" si="114"/>
        <v/>
      </c>
      <c r="U303" s="50" t="str">
        <f t="shared" si="115"/>
        <v/>
      </c>
      <c r="V303" s="50" t="str">
        <f t="shared" si="116"/>
        <v/>
      </c>
      <c r="W303" s="50" t="str">
        <f t="shared" si="117"/>
        <v/>
      </c>
      <c r="X303" s="50" t="str">
        <f t="shared" si="118"/>
        <v/>
      </c>
      <c r="Y303" s="50" t="str">
        <f t="shared" si="119"/>
        <v/>
      </c>
      <c r="Z303" s="50" t="str">
        <f t="shared" si="120"/>
        <v/>
      </c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</row>
    <row r="304" spans="1:41" s="3" customFormat="1">
      <c r="A304" s="160"/>
      <c r="B304" s="160"/>
      <c r="C304" s="160"/>
      <c r="D304" s="160"/>
      <c r="E304" s="161"/>
      <c r="F304" s="161"/>
      <c r="G304" s="161"/>
      <c r="H304" s="160"/>
      <c r="I304" s="160"/>
      <c r="J304" s="160"/>
      <c r="K304" s="160"/>
      <c r="L304" s="160"/>
      <c r="M304" s="160"/>
      <c r="N304" s="160"/>
      <c r="O304" s="159"/>
      <c r="P304" s="50" t="str">
        <f t="shared" si="110"/>
        <v/>
      </c>
      <c r="Q304" s="50" t="str">
        <f t="shared" si="111"/>
        <v/>
      </c>
      <c r="R304" s="50" t="str">
        <f t="shared" si="112"/>
        <v/>
      </c>
      <c r="S304" s="50" t="str">
        <f t="shared" si="113"/>
        <v/>
      </c>
      <c r="T304" s="50" t="str">
        <f t="shared" si="114"/>
        <v/>
      </c>
      <c r="U304" s="50" t="str">
        <f t="shared" si="115"/>
        <v/>
      </c>
      <c r="V304" s="50" t="str">
        <f t="shared" si="116"/>
        <v/>
      </c>
      <c r="W304" s="50" t="str">
        <f t="shared" si="117"/>
        <v/>
      </c>
      <c r="X304" s="50" t="str">
        <f t="shared" si="118"/>
        <v/>
      </c>
      <c r="Y304" s="50" t="str">
        <f t="shared" si="119"/>
        <v/>
      </c>
      <c r="Z304" s="50" t="str">
        <f t="shared" si="120"/>
        <v/>
      </c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</row>
    <row r="305" spans="1:41" s="3" customFormat="1">
      <c r="A305" s="160"/>
      <c r="B305" s="160"/>
      <c r="C305" s="160"/>
      <c r="D305" s="160"/>
      <c r="E305" s="161"/>
      <c r="F305" s="161"/>
      <c r="G305" s="161"/>
      <c r="H305" s="160"/>
      <c r="I305" s="160"/>
      <c r="J305" s="160"/>
      <c r="K305" s="160"/>
      <c r="L305" s="160"/>
      <c r="M305" s="160"/>
      <c r="N305" s="160"/>
      <c r="O305" s="159"/>
      <c r="P305" s="50" t="str">
        <f t="shared" si="110"/>
        <v/>
      </c>
      <c r="Q305" s="50" t="str">
        <f t="shared" si="111"/>
        <v/>
      </c>
      <c r="R305" s="50" t="str">
        <f t="shared" si="112"/>
        <v/>
      </c>
      <c r="S305" s="50" t="str">
        <f t="shared" si="113"/>
        <v/>
      </c>
      <c r="T305" s="50" t="str">
        <f t="shared" si="114"/>
        <v/>
      </c>
      <c r="U305" s="50" t="str">
        <f t="shared" si="115"/>
        <v/>
      </c>
      <c r="V305" s="50" t="str">
        <f t="shared" si="116"/>
        <v/>
      </c>
      <c r="W305" s="50" t="str">
        <f t="shared" si="117"/>
        <v/>
      </c>
      <c r="X305" s="50" t="str">
        <f t="shared" si="118"/>
        <v/>
      </c>
      <c r="Y305" s="50" t="str">
        <f t="shared" si="119"/>
        <v/>
      </c>
      <c r="Z305" s="50" t="str">
        <f t="shared" si="120"/>
        <v/>
      </c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</row>
    <row r="306" spans="1:41" s="3" customFormat="1">
      <c r="A306" s="160"/>
      <c r="B306" s="160"/>
      <c r="C306" s="160"/>
      <c r="D306" s="160"/>
      <c r="E306" s="161"/>
      <c r="F306" s="161"/>
      <c r="G306" s="161"/>
      <c r="H306" s="160"/>
      <c r="I306" s="160"/>
      <c r="J306" s="160"/>
      <c r="K306" s="160"/>
      <c r="L306" s="160"/>
      <c r="M306" s="160"/>
      <c r="N306" s="160"/>
      <c r="O306" s="159"/>
      <c r="P306" s="50" t="str">
        <f t="shared" si="110"/>
        <v/>
      </c>
      <c r="Q306" s="50" t="str">
        <f t="shared" si="111"/>
        <v/>
      </c>
      <c r="R306" s="50" t="str">
        <f t="shared" si="112"/>
        <v/>
      </c>
      <c r="S306" s="50" t="str">
        <f t="shared" si="113"/>
        <v/>
      </c>
      <c r="T306" s="50" t="str">
        <f t="shared" si="114"/>
        <v/>
      </c>
      <c r="U306" s="50" t="str">
        <f t="shared" si="115"/>
        <v/>
      </c>
      <c r="V306" s="50" t="str">
        <f t="shared" si="116"/>
        <v/>
      </c>
      <c r="W306" s="50" t="str">
        <f t="shared" si="117"/>
        <v/>
      </c>
      <c r="X306" s="50" t="str">
        <f t="shared" si="118"/>
        <v/>
      </c>
      <c r="Y306" s="50" t="str">
        <f t="shared" si="119"/>
        <v/>
      </c>
      <c r="Z306" s="50" t="str">
        <f t="shared" si="120"/>
        <v/>
      </c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</row>
    <row r="307" spans="1:41" s="3" customFormat="1">
      <c r="A307" s="160"/>
      <c r="B307" s="160"/>
      <c r="C307" s="160"/>
      <c r="D307" s="160"/>
      <c r="E307" s="161"/>
      <c r="F307" s="161"/>
      <c r="G307" s="161"/>
      <c r="H307" s="160"/>
      <c r="I307" s="160"/>
      <c r="J307" s="160"/>
      <c r="K307" s="160"/>
      <c r="L307" s="160"/>
      <c r="M307" s="160"/>
      <c r="N307" s="160"/>
      <c r="O307" s="159"/>
      <c r="P307" s="50" t="str">
        <f t="shared" si="110"/>
        <v/>
      </c>
      <c r="Q307" s="50" t="str">
        <f t="shared" si="111"/>
        <v/>
      </c>
      <c r="R307" s="50" t="str">
        <f t="shared" si="112"/>
        <v/>
      </c>
      <c r="S307" s="50" t="str">
        <f t="shared" si="113"/>
        <v/>
      </c>
      <c r="T307" s="50" t="str">
        <f t="shared" si="114"/>
        <v/>
      </c>
      <c r="U307" s="50" t="str">
        <f t="shared" si="115"/>
        <v/>
      </c>
      <c r="V307" s="50" t="str">
        <f t="shared" si="116"/>
        <v/>
      </c>
      <c r="W307" s="50" t="str">
        <f t="shared" si="117"/>
        <v/>
      </c>
      <c r="X307" s="50" t="str">
        <f t="shared" si="118"/>
        <v/>
      </c>
      <c r="Y307" s="50" t="str">
        <f t="shared" si="119"/>
        <v/>
      </c>
      <c r="Z307" s="50" t="str">
        <f t="shared" si="120"/>
        <v/>
      </c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</row>
    <row r="308" spans="1:41" s="3" customFormat="1">
      <c r="A308" s="160"/>
      <c r="B308" s="160"/>
      <c r="C308" s="160"/>
      <c r="D308" s="160"/>
      <c r="E308" s="161"/>
      <c r="F308" s="161"/>
      <c r="G308" s="161"/>
      <c r="H308" s="160"/>
      <c r="I308" s="160"/>
      <c r="J308" s="160"/>
      <c r="K308" s="160"/>
      <c r="L308" s="160"/>
      <c r="M308" s="160"/>
      <c r="N308" s="160"/>
      <c r="O308" s="159"/>
      <c r="P308" s="50" t="str">
        <f t="shared" si="110"/>
        <v/>
      </c>
      <c r="Q308" s="50" t="str">
        <f t="shared" si="111"/>
        <v/>
      </c>
      <c r="R308" s="50" t="str">
        <f t="shared" si="112"/>
        <v/>
      </c>
      <c r="S308" s="50" t="str">
        <f t="shared" si="113"/>
        <v/>
      </c>
      <c r="T308" s="50" t="str">
        <f t="shared" si="114"/>
        <v/>
      </c>
      <c r="U308" s="50" t="str">
        <f t="shared" si="115"/>
        <v/>
      </c>
      <c r="V308" s="50" t="str">
        <f t="shared" si="116"/>
        <v/>
      </c>
      <c r="W308" s="50" t="str">
        <f t="shared" si="117"/>
        <v/>
      </c>
      <c r="X308" s="50" t="str">
        <f t="shared" si="118"/>
        <v/>
      </c>
      <c r="Y308" s="50" t="str">
        <f t="shared" si="119"/>
        <v/>
      </c>
      <c r="Z308" s="50" t="str">
        <f t="shared" si="120"/>
        <v/>
      </c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</row>
    <row r="309" spans="1:41" s="3" customFormat="1">
      <c r="A309" s="160"/>
      <c r="B309" s="160"/>
      <c r="C309" s="160"/>
      <c r="D309" s="160"/>
      <c r="E309" s="161"/>
      <c r="F309" s="161"/>
      <c r="G309" s="161"/>
      <c r="H309" s="160"/>
      <c r="I309" s="160"/>
      <c r="J309" s="160"/>
      <c r="K309" s="160"/>
      <c r="L309" s="160"/>
      <c r="M309" s="160"/>
      <c r="N309" s="160"/>
      <c r="O309" s="159"/>
      <c r="P309" s="50" t="str">
        <f t="shared" si="110"/>
        <v/>
      </c>
      <c r="Q309" s="50" t="str">
        <f t="shared" si="111"/>
        <v/>
      </c>
      <c r="R309" s="50" t="str">
        <f t="shared" si="112"/>
        <v/>
      </c>
      <c r="S309" s="50" t="str">
        <f t="shared" si="113"/>
        <v/>
      </c>
      <c r="T309" s="50" t="str">
        <f t="shared" si="114"/>
        <v/>
      </c>
      <c r="U309" s="50" t="str">
        <f t="shared" si="115"/>
        <v/>
      </c>
      <c r="V309" s="50" t="str">
        <f t="shared" si="116"/>
        <v/>
      </c>
      <c r="W309" s="50" t="str">
        <f t="shared" si="117"/>
        <v/>
      </c>
      <c r="X309" s="50" t="str">
        <f t="shared" si="118"/>
        <v/>
      </c>
      <c r="Y309" s="50" t="str">
        <f t="shared" si="119"/>
        <v/>
      </c>
      <c r="Z309" s="50" t="str">
        <f t="shared" si="120"/>
        <v/>
      </c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</row>
    <row r="310" spans="1:41" s="3" customFormat="1">
      <c r="A310" s="160"/>
      <c r="B310" s="160"/>
      <c r="C310" s="160"/>
      <c r="D310" s="160"/>
      <c r="E310" s="161"/>
      <c r="F310" s="161"/>
      <c r="G310" s="161"/>
      <c r="H310" s="160"/>
      <c r="I310" s="160"/>
      <c r="J310" s="160"/>
      <c r="K310" s="160"/>
      <c r="L310" s="160"/>
      <c r="M310" s="160"/>
      <c r="N310" s="160"/>
      <c r="O310" s="159"/>
      <c r="P310" s="50" t="str">
        <f t="shared" si="110"/>
        <v/>
      </c>
      <c r="Q310" s="50" t="str">
        <f t="shared" si="111"/>
        <v/>
      </c>
      <c r="R310" s="50" t="str">
        <f t="shared" si="112"/>
        <v/>
      </c>
      <c r="S310" s="50" t="str">
        <f t="shared" si="113"/>
        <v/>
      </c>
      <c r="T310" s="50" t="str">
        <f t="shared" si="114"/>
        <v/>
      </c>
      <c r="U310" s="50" t="str">
        <f t="shared" si="115"/>
        <v/>
      </c>
      <c r="V310" s="50" t="str">
        <f t="shared" si="116"/>
        <v/>
      </c>
      <c r="W310" s="50" t="str">
        <f t="shared" si="117"/>
        <v/>
      </c>
      <c r="X310" s="50" t="str">
        <f t="shared" si="118"/>
        <v/>
      </c>
      <c r="Y310" s="50" t="str">
        <f t="shared" si="119"/>
        <v/>
      </c>
      <c r="Z310" s="50" t="str">
        <f t="shared" si="120"/>
        <v/>
      </c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</row>
    <row r="311" spans="1:41" s="3" customFormat="1">
      <c r="A311" s="160"/>
      <c r="B311" s="160"/>
      <c r="C311" s="160"/>
      <c r="D311" s="160"/>
      <c r="E311" s="161"/>
      <c r="F311" s="161"/>
      <c r="G311" s="161"/>
      <c r="H311" s="160"/>
      <c r="I311" s="160"/>
      <c r="J311" s="160"/>
      <c r="K311" s="160"/>
      <c r="L311" s="160"/>
      <c r="M311" s="160"/>
      <c r="N311" s="160"/>
      <c r="O311" s="159"/>
      <c r="P311" s="50" t="str">
        <f t="shared" si="110"/>
        <v/>
      </c>
      <c r="Q311" s="50" t="str">
        <f t="shared" si="111"/>
        <v/>
      </c>
      <c r="R311" s="50" t="str">
        <f t="shared" si="112"/>
        <v/>
      </c>
      <c r="S311" s="50" t="str">
        <f t="shared" si="113"/>
        <v/>
      </c>
      <c r="T311" s="50" t="str">
        <f t="shared" si="114"/>
        <v/>
      </c>
      <c r="U311" s="50" t="str">
        <f t="shared" si="115"/>
        <v/>
      </c>
      <c r="V311" s="50" t="str">
        <f t="shared" si="116"/>
        <v/>
      </c>
      <c r="W311" s="50" t="str">
        <f t="shared" si="117"/>
        <v/>
      </c>
      <c r="X311" s="50" t="str">
        <f t="shared" si="118"/>
        <v/>
      </c>
      <c r="Y311" s="50" t="str">
        <f t="shared" si="119"/>
        <v/>
      </c>
      <c r="Z311" s="50" t="str">
        <f t="shared" si="120"/>
        <v/>
      </c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</row>
    <row r="312" spans="1:41" s="3" customFormat="1">
      <c r="A312" s="160"/>
      <c r="B312" s="160"/>
      <c r="C312" s="160"/>
      <c r="D312" s="160"/>
      <c r="E312" s="161"/>
      <c r="F312" s="161"/>
      <c r="G312" s="161"/>
      <c r="H312" s="160"/>
      <c r="I312" s="160"/>
      <c r="J312" s="160"/>
      <c r="K312" s="160"/>
      <c r="L312" s="160"/>
      <c r="M312" s="160"/>
      <c r="N312" s="160"/>
      <c r="O312" s="159"/>
      <c r="P312" s="50" t="str">
        <f t="shared" si="110"/>
        <v/>
      </c>
      <c r="Q312" s="50" t="str">
        <f t="shared" si="111"/>
        <v/>
      </c>
      <c r="R312" s="50" t="str">
        <f t="shared" si="112"/>
        <v/>
      </c>
      <c r="S312" s="50" t="str">
        <f t="shared" si="113"/>
        <v/>
      </c>
      <c r="T312" s="50" t="str">
        <f t="shared" si="114"/>
        <v/>
      </c>
      <c r="U312" s="50" t="str">
        <f t="shared" si="115"/>
        <v/>
      </c>
      <c r="V312" s="50" t="str">
        <f t="shared" si="116"/>
        <v/>
      </c>
      <c r="W312" s="50" t="str">
        <f t="shared" si="117"/>
        <v/>
      </c>
      <c r="X312" s="50" t="str">
        <f t="shared" si="118"/>
        <v/>
      </c>
      <c r="Y312" s="50" t="str">
        <f t="shared" si="119"/>
        <v/>
      </c>
      <c r="Z312" s="50" t="str">
        <f t="shared" si="120"/>
        <v/>
      </c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</row>
    <row r="313" spans="1:41" s="3" customFormat="1">
      <c r="A313" s="160"/>
      <c r="B313" s="160"/>
      <c r="C313" s="160"/>
      <c r="D313" s="160"/>
      <c r="E313" s="161"/>
      <c r="F313" s="161"/>
      <c r="G313" s="161"/>
      <c r="H313" s="160"/>
      <c r="I313" s="160"/>
      <c r="J313" s="160"/>
      <c r="K313" s="160"/>
      <c r="L313" s="160"/>
      <c r="M313" s="160"/>
      <c r="N313" s="160"/>
      <c r="O313" s="159"/>
      <c r="P313" s="50" t="str">
        <f t="shared" si="110"/>
        <v/>
      </c>
      <c r="Q313" s="50" t="str">
        <f t="shared" si="111"/>
        <v/>
      </c>
      <c r="R313" s="50" t="str">
        <f t="shared" si="112"/>
        <v/>
      </c>
      <c r="S313" s="50" t="str">
        <f t="shared" si="113"/>
        <v/>
      </c>
      <c r="T313" s="50" t="str">
        <f t="shared" si="114"/>
        <v/>
      </c>
      <c r="U313" s="50" t="str">
        <f t="shared" si="115"/>
        <v/>
      </c>
      <c r="V313" s="50" t="str">
        <f t="shared" si="116"/>
        <v/>
      </c>
      <c r="W313" s="50" t="str">
        <f t="shared" si="117"/>
        <v/>
      </c>
      <c r="X313" s="50" t="str">
        <f t="shared" si="118"/>
        <v/>
      </c>
      <c r="Y313" s="50" t="str">
        <f t="shared" si="119"/>
        <v/>
      </c>
      <c r="Z313" s="50" t="str">
        <f t="shared" si="120"/>
        <v/>
      </c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</row>
    <row r="314" spans="1:41" s="3" customFormat="1">
      <c r="A314" s="160"/>
      <c r="B314" s="160"/>
      <c r="C314" s="160"/>
      <c r="D314" s="160"/>
      <c r="E314" s="161"/>
      <c r="F314" s="161"/>
      <c r="G314" s="161"/>
      <c r="H314" s="160"/>
      <c r="I314" s="160"/>
      <c r="J314" s="160"/>
      <c r="K314" s="160"/>
      <c r="L314" s="160"/>
      <c r="M314" s="160"/>
      <c r="N314" s="160"/>
      <c r="O314" s="159"/>
      <c r="P314" s="50" t="str">
        <f t="shared" si="110"/>
        <v/>
      </c>
      <c r="Q314" s="50" t="str">
        <f t="shared" si="111"/>
        <v/>
      </c>
      <c r="R314" s="50" t="str">
        <f t="shared" si="112"/>
        <v/>
      </c>
      <c r="S314" s="50" t="str">
        <f t="shared" si="113"/>
        <v/>
      </c>
      <c r="T314" s="50" t="str">
        <f t="shared" si="114"/>
        <v/>
      </c>
      <c r="U314" s="50" t="str">
        <f t="shared" si="115"/>
        <v/>
      </c>
      <c r="V314" s="50" t="str">
        <f t="shared" si="116"/>
        <v/>
      </c>
      <c r="W314" s="50" t="str">
        <f t="shared" si="117"/>
        <v/>
      </c>
      <c r="X314" s="50" t="str">
        <f t="shared" si="118"/>
        <v/>
      </c>
      <c r="Y314" s="50" t="str">
        <f t="shared" si="119"/>
        <v/>
      </c>
      <c r="Z314" s="50" t="str">
        <f t="shared" si="120"/>
        <v/>
      </c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</row>
    <row r="315" spans="1:41" s="3" customFormat="1">
      <c r="A315" s="160"/>
      <c r="B315" s="160"/>
      <c r="C315" s="160"/>
      <c r="D315" s="160"/>
      <c r="E315" s="161"/>
      <c r="F315" s="161"/>
      <c r="G315" s="161"/>
      <c r="H315" s="160"/>
      <c r="I315" s="160"/>
      <c r="J315" s="160"/>
      <c r="K315" s="160"/>
      <c r="L315" s="160"/>
      <c r="M315" s="160"/>
      <c r="N315" s="160"/>
      <c r="O315" s="159"/>
      <c r="P315" s="50" t="str">
        <f t="shared" si="110"/>
        <v/>
      </c>
      <c r="Q315" s="50" t="str">
        <f t="shared" si="111"/>
        <v/>
      </c>
      <c r="R315" s="50" t="str">
        <f t="shared" si="112"/>
        <v/>
      </c>
      <c r="S315" s="50" t="str">
        <f t="shared" si="113"/>
        <v/>
      </c>
      <c r="T315" s="50" t="str">
        <f t="shared" si="114"/>
        <v/>
      </c>
      <c r="U315" s="50" t="str">
        <f t="shared" si="115"/>
        <v/>
      </c>
      <c r="V315" s="50" t="str">
        <f t="shared" si="116"/>
        <v/>
      </c>
      <c r="W315" s="50" t="str">
        <f t="shared" si="117"/>
        <v/>
      </c>
      <c r="X315" s="50" t="str">
        <f t="shared" si="118"/>
        <v/>
      </c>
      <c r="Y315" s="50" t="str">
        <f t="shared" si="119"/>
        <v/>
      </c>
      <c r="Z315" s="50" t="str">
        <f t="shared" si="120"/>
        <v/>
      </c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</row>
    <row r="316" spans="1:41" s="3" customFormat="1">
      <c r="A316" s="160"/>
      <c r="B316" s="160"/>
      <c r="C316" s="160"/>
      <c r="D316" s="160"/>
      <c r="E316" s="161"/>
      <c r="F316" s="161"/>
      <c r="G316" s="161"/>
      <c r="H316" s="160"/>
      <c r="I316" s="160"/>
      <c r="J316" s="160"/>
      <c r="K316" s="160"/>
      <c r="L316" s="160"/>
      <c r="M316" s="160"/>
      <c r="N316" s="160"/>
      <c r="O316" s="159"/>
      <c r="P316" s="50" t="str">
        <f t="shared" si="110"/>
        <v/>
      </c>
      <c r="Q316" s="50" t="str">
        <f t="shared" si="111"/>
        <v/>
      </c>
      <c r="R316" s="50" t="str">
        <f t="shared" si="112"/>
        <v/>
      </c>
      <c r="S316" s="50" t="str">
        <f t="shared" si="113"/>
        <v/>
      </c>
      <c r="T316" s="50" t="str">
        <f t="shared" si="114"/>
        <v/>
      </c>
      <c r="U316" s="50" t="str">
        <f t="shared" si="115"/>
        <v/>
      </c>
      <c r="V316" s="50" t="str">
        <f t="shared" si="116"/>
        <v/>
      </c>
      <c r="W316" s="50" t="str">
        <f t="shared" si="117"/>
        <v/>
      </c>
      <c r="X316" s="50" t="str">
        <f t="shared" si="118"/>
        <v/>
      </c>
      <c r="Y316" s="50" t="str">
        <f t="shared" si="119"/>
        <v/>
      </c>
      <c r="Z316" s="50" t="str">
        <f t="shared" si="120"/>
        <v/>
      </c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</row>
    <row r="317" spans="1:41" s="3" customFormat="1">
      <c r="A317" s="160"/>
      <c r="B317" s="160"/>
      <c r="C317" s="160"/>
      <c r="D317" s="160"/>
      <c r="E317" s="161"/>
      <c r="F317" s="161"/>
      <c r="G317" s="161"/>
      <c r="H317" s="160"/>
      <c r="I317" s="160"/>
      <c r="J317" s="160"/>
      <c r="K317" s="160"/>
      <c r="L317" s="160"/>
      <c r="M317" s="160"/>
      <c r="N317" s="160"/>
      <c r="O317" s="159"/>
      <c r="P317" s="50" t="str">
        <f t="shared" si="110"/>
        <v/>
      </c>
      <c r="Q317" s="50" t="str">
        <f t="shared" si="111"/>
        <v/>
      </c>
      <c r="R317" s="50" t="str">
        <f t="shared" si="112"/>
        <v/>
      </c>
      <c r="S317" s="50" t="str">
        <f t="shared" si="113"/>
        <v/>
      </c>
      <c r="T317" s="50" t="str">
        <f t="shared" si="114"/>
        <v/>
      </c>
      <c r="U317" s="50" t="str">
        <f t="shared" si="115"/>
        <v/>
      </c>
      <c r="V317" s="50" t="str">
        <f t="shared" si="116"/>
        <v/>
      </c>
      <c r="W317" s="50" t="str">
        <f t="shared" si="117"/>
        <v/>
      </c>
      <c r="X317" s="50" t="str">
        <f t="shared" si="118"/>
        <v/>
      </c>
      <c r="Y317" s="50" t="str">
        <f t="shared" si="119"/>
        <v/>
      </c>
      <c r="Z317" s="50" t="str">
        <f t="shared" si="120"/>
        <v/>
      </c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</row>
    <row r="318" spans="1:41" s="3" customFormat="1">
      <c r="A318" s="160"/>
      <c r="B318" s="160"/>
      <c r="C318" s="160"/>
      <c r="D318" s="160"/>
      <c r="E318" s="161"/>
      <c r="F318" s="161"/>
      <c r="G318" s="161"/>
      <c r="H318" s="160"/>
      <c r="I318" s="160"/>
      <c r="J318" s="160"/>
      <c r="K318" s="160"/>
      <c r="L318" s="160"/>
      <c r="M318" s="160"/>
      <c r="N318" s="160"/>
      <c r="O318" s="159"/>
      <c r="P318" s="50" t="str">
        <f t="shared" si="110"/>
        <v/>
      </c>
      <c r="Q318" s="50" t="str">
        <f t="shared" si="111"/>
        <v/>
      </c>
      <c r="R318" s="50" t="str">
        <f t="shared" si="112"/>
        <v/>
      </c>
      <c r="S318" s="50" t="str">
        <f t="shared" si="113"/>
        <v/>
      </c>
      <c r="T318" s="50" t="str">
        <f t="shared" si="114"/>
        <v/>
      </c>
      <c r="U318" s="50" t="str">
        <f t="shared" si="115"/>
        <v/>
      </c>
      <c r="V318" s="50" t="str">
        <f t="shared" si="116"/>
        <v/>
      </c>
      <c r="W318" s="50" t="str">
        <f t="shared" si="117"/>
        <v/>
      </c>
      <c r="X318" s="50" t="str">
        <f t="shared" si="118"/>
        <v/>
      </c>
      <c r="Y318" s="50" t="str">
        <f t="shared" si="119"/>
        <v/>
      </c>
      <c r="Z318" s="50" t="str">
        <f t="shared" si="120"/>
        <v/>
      </c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</row>
    <row r="319" spans="1:41" s="3" customFormat="1">
      <c r="A319" s="160"/>
      <c r="B319" s="160"/>
      <c r="C319" s="160"/>
      <c r="D319" s="160"/>
      <c r="E319" s="161"/>
      <c r="F319" s="161"/>
      <c r="G319" s="161"/>
      <c r="H319" s="160"/>
      <c r="I319" s="160"/>
      <c r="J319" s="160"/>
      <c r="K319" s="160"/>
      <c r="L319" s="160"/>
      <c r="M319" s="160"/>
      <c r="N319" s="160"/>
      <c r="O319" s="159"/>
      <c r="P319" s="50" t="str">
        <f t="shared" si="110"/>
        <v/>
      </c>
      <c r="Q319" s="50" t="str">
        <f t="shared" si="111"/>
        <v/>
      </c>
      <c r="R319" s="50" t="str">
        <f t="shared" si="112"/>
        <v/>
      </c>
      <c r="S319" s="50" t="str">
        <f t="shared" si="113"/>
        <v/>
      </c>
      <c r="T319" s="50" t="str">
        <f t="shared" si="114"/>
        <v/>
      </c>
      <c r="U319" s="50" t="str">
        <f t="shared" si="115"/>
        <v/>
      </c>
      <c r="V319" s="50" t="str">
        <f t="shared" si="116"/>
        <v/>
      </c>
      <c r="W319" s="50" t="str">
        <f t="shared" si="117"/>
        <v/>
      </c>
      <c r="X319" s="50" t="str">
        <f t="shared" si="118"/>
        <v/>
      </c>
      <c r="Y319" s="50" t="str">
        <f t="shared" si="119"/>
        <v/>
      </c>
      <c r="Z319" s="50" t="str">
        <f t="shared" si="120"/>
        <v/>
      </c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</row>
    <row r="320" spans="1:41" s="3" customFormat="1">
      <c r="A320" s="160"/>
      <c r="B320" s="160"/>
      <c r="C320" s="160"/>
      <c r="D320" s="160"/>
      <c r="E320" s="161"/>
      <c r="F320" s="161"/>
      <c r="G320" s="161"/>
      <c r="H320" s="160"/>
      <c r="I320" s="160"/>
      <c r="J320" s="160"/>
      <c r="K320" s="160"/>
      <c r="L320" s="160"/>
      <c r="M320" s="160"/>
      <c r="N320" s="160"/>
      <c r="O320" s="159"/>
      <c r="P320" s="50" t="str">
        <f t="shared" si="110"/>
        <v/>
      </c>
      <c r="Q320" s="50" t="str">
        <f t="shared" si="111"/>
        <v/>
      </c>
      <c r="R320" s="50" t="str">
        <f t="shared" si="112"/>
        <v/>
      </c>
      <c r="S320" s="50" t="str">
        <f t="shared" si="113"/>
        <v/>
      </c>
      <c r="T320" s="50" t="str">
        <f t="shared" si="114"/>
        <v/>
      </c>
      <c r="U320" s="50" t="str">
        <f t="shared" si="115"/>
        <v/>
      </c>
      <c r="V320" s="50" t="str">
        <f t="shared" si="116"/>
        <v/>
      </c>
      <c r="W320" s="50" t="str">
        <f t="shared" si="117"/>
        <v/>
      </c>
      <c r="X320" s="50" t="str">
        <f t="shared" si="118"/>
        <v/>
      </c>
      <c r="Y320" s="50" t="str">
        <f t="shared" si="119"/>
        <v/>
      </c>
      <c r="Z320" s="50" t="str">
        <f t="shared" si="120"/>
        <v/>
      </c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</row>
    <row r="321" spans="1:41" s="3" customFormat="1">
      <c r="A321" s="160"/>
      <c r="B321" s="160"/>
      <c r="C321" s="160"/>
      <c r="D321" s="160"/>
      <c r="E321" s="161"/>
      <c r="F321" s="161"/>
      <c r="G321" s="161"/>
      <c r="H321" s="160"/>
      <c r="I321" s="160"/>
      <c r="J321" s="160"/>
      <c r="K321" s="160"/>
      <c r="L321" s="160"/>
      <c r="M321" s="160"/>
      <c r="N321" s="160"/>
      <c r="O321" s="159"/>
      <c r="P321" s="50" t="str">
        <f t="shared" si="110"/>
        <v/>
      </c>
      <c r="Q321" s="50" t="str">
        <f t="shared" si="111"/>
        <v/>
      </c>
      <c r="R321" s="50" t="str">
        <f t="shared" si="112"/>
        <v/>
      </c>
      <c r="S321" s="50" t="str">
        <f t="shared" si="113"/>
        <v/>
      </c>
      <c r="T321" s="50" t="str">
        <f t="shared" si="114"/>
        <v/>
      </c>
      <c r="U321" s="50" t="str">
        <f t="shared" si="115"/>
        <v/>
      </c>
      <c r="V321" s="50" t="str">
        <f t="shared" si="116"/>
        <v/>
      </c>
      <c r="W321" s="50" t="str">
        <f t="shared" si="117"/>
        <v/>
      </c>
      <c r="X321" s="50" t="str">
        <f t="shared" si="118"/>
        <v/>
      </c>
      <c r="Y321" s="50" t="str">
        <f t="shared" si="119"/>
        <v/>
      </c>
      <c r="Z321" s="50" t="str">
        <f t="shared" si="120"/>
        <v/>
      </c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</row>
    <row r="322" spans="1:41" s="3" customFormat="1">
      <c r="A322" s="160"/>
      <c r="B322" s="160"/>
      <c r="C322" s="160"/>
      <c r="D322" s="160"/>
      <c r="E322" s="161"/>
      <c r="F322" s="161"/>
      <c r="G322" s="161"/>
      <c r="H322" s="160"/>
      <c r="I322" s="160"/>
      <c r="J322" s="160"/>
      <c r="K322" s="160"/>
      <c r="L322" s="160"/>
      <c r="M322" s="160"/>
      <c r="N322" s="160"/>
      <c r="O322" s="159"/>
      <c r="P322" s="50" t="str">
        <f t="shared" si="110"/>
        <v/>
      </c>
      <c r="Q322" s="50" t="str">
        <f t="shared" si="111"/>
        <v/>
      </c>
      <c r="R322" s="50" t="str">
        <f t="shared" si="112"/>
        <v/>
      </c>
      <c r="S322" s="50" t="str">
        <f t="shared" si="113"/>
        <v/>
      </c>
      <c r="T322" s="50" t="str">
        <f t="shared" si="114"/>
        <v/>
      </c>
      <c r="U322" s="50" t="str">
        <f t="shared" si="115"/>
        <v/>
      </c>
      <c r="V322" s="50" t="str">
        <f t="shared" si="116"/>
        <v/>
      </c>
      <c r="W322" s="50" t="str">
        <f t="shared" si="117"/>
        <v/>
      </c>
      <c r="X322" s="50" t="str">
        <f t="shared" si="118"/>
        <v/>
      </c>
      <c r="Y322" s="50" t="str">
        <f t="shared" si="119"/>
        <v/>
      </c>
      <c r="Z322" s="50" t="str">
        <f t="shared" si="120"/>
        <v/>
      </c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</row>
    <row r="323" spans="1:41" s="3" customFormat="1">
      <c r="A323" s="160"/>
      <c r="B323" s="160"/>
      <c r="C323" s="160"/>
      <c r="D323" s="160"/>
      <c r="E323" s="161"/>
      <c r="F323" s="161"/>
      <c r="G323" s="161"/>
      <c r="H323" s="160"/>
      <c r="I323" s="160"/>
      <c r="J323" s="160"/>
      <c r="K323" s="160"/>
      <c r="L323" s="160"/>
      <c r="M323" s="160"/>
      <c r="N323" s="160"/>
      <c r="O323" s="159"/>
      <c r="P323" s="50" t="str">
        <f t="shared" si="110"/>
        <v/>
      </c>
      <c r="Q323" s="50" t="str">
        <f t="shared" si="111"/>
        <v/>
      </c>
      <c r="R323" s="50" t="str">
        <f t="shared" si="112"/>
        <v/>
      </c>
      <c r="S323" s="50" t="str">
        <f t="shared" si="113"/>
        <v/>
      </c>
      <c r="T323" s="50" t="str">
        <f t="shared" si="114"/>
        <v/>
      </c>
      <c r="U323" s="50" t="str">
        <f t="shared" si="115"/>
        <v/>
      </c>
      <c r="V323" s="50" t="str">
        <f t="shared" si="116"/>
        <v/>
      </c>
      <c r="W323" s="50" t="str">
        <f t="shared" si="117"/>
        <v/>
      </c>
      <c r="X323" s="50" t="str">
        <f t="shared" si="118"/>
        <v/>
      </c>
      <c r="Y323" s="50" t="str">
        <f t="shared" si="119"/>
        <v/>
      </c>
      <c r="Z323" s="50" t="str">
        <f t="shared" si="120"/>
        <v/>
      </c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</row>
    <row r="324" spans="1:41" s="3" customFormat="1">
      <c r="A324" s="160"/>
      <c r="B324" s="160"/>
      <c r="C324" s="160"/>
      <c r="D324" s="160"/>
      <c r="E324" s="161"/>
      <c r="F324" s="161"/>
      <c r="G324" s="161"/>
      <c r="H324" s="160"/>
      <c r="I324" s="160"/>
      <c r="J324" s="160"/>
      <c r="K324" s="160"/>
      <c r="L324" s="160"/>
      <c r="M324" s="160"/>
      <c r="N324" s="160"/>
      <c r="O324" s="159"/>
      <c r="P324" s="50" t="str">
        <f t="shared" ref="P324:P387" si="121">IF(H324&lt;&gt;"","a","")</f>
        <v/>
      </c>
      <c r="Q324" s="50" t="str">
        <f t="shared" ref="Q324:Q387" si="122">IF(I324&lt;&gt;"","b","")</f>
        <v/>
      </c>
      <c r="R324" s="50" t="str">
        <f t="shared" ref="R324:R387" si="123">IF(J324&lt;&gt;"","c","")</f>
        <v/>
      </c>
      <c r="S324" s="50" t="str">
        <f t="shared" ref="S324:S387" si="124">IF(K324&lt;&gt;"","d","")</f>
        <v/>
      </c>
      <c r="T324" s="50" t="str">
        <f t="shared" ref="T324:T387" si="125">IF(L324&lt;&gt;"","e","")</f>
        <v/>
      </c>
      <c r="U324" s="50" t="str">
        <f t="shared" ref="U324:U387" si="126">IF(M324&lt;&gt;"","f","")</f>
        <v/>
      </c>
      <c r="V324" s="50" t="str">
        <f t="shared" ref="V324:V387" si="127">IF(N324&lt;&gt;"","g","")</f>
        <v/>
      </c>
      <c r="W324" s="50" t="str">
        <f t="shared" ref="W324:W387" si="128">P324&amp;Q324&amp;R324&amp;S324&amp;T324&amp;U324&amp;V324</f>
        <v/>
      </c>
      <c r="X324" s="50" t="str">
        <f t="shared" ref="X324:X387" si="129">IF(W324="","",VLOOKUP($W324,$AA$2:$AD$58,2,0))</f>
        <v/>
      </c>
      <c r="Y324" s="50" t="str">
        <f t="shared" ref="Y324:Y387" si="130">IF(X324="","",VLOOKUP($W324,$AA$2:$AD$58,3,0))</f>
        <v/>
      </c>
      <c r="Z324" s="50" t="str">
        <f t="shared" ref="Z324:Z387" si="131">IF(Y324="","",VLOOKUP($W324,$AA$2:$AD$58,4,0))</f>
        <v/>
      </c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</row>
    <row r="325" spans="1:41" s="3" customFormat="1">
      <c r="A325" s="160"/>
      <c r="B325" s="160"/>
      <c r="C325" s="160"/>
      <c r="D325" s="160"/>
      <c r="E325" s="161"/>
      <c r="F325" s="161"/>
      <c r="G325" s="161"/>
      <c r="H325" s="160"/>
      <c r="I325" s="160"/>
      <c r="J325" s="160"/>
      <c r="K325" s="160"/>
      <c r="L325" s="160"/>
      <c r="M325" s="160"/>
      <c r="N325" s="160"/>
      <c r="O325" s="159"/>
      <c r="P325" s="50" t="str">
        <f t="shared" si="121"/>
        <v/>
      </c>
      <c r="Q325" s="50" t="str">
        <f t="shared" si="122"/>
        <v/>
      </c>
      <c r="R325" s="50" t="str">
        <f t="shared" si="123"/>
        <v/>
      </c>
      <c r="S325" s="50" t="str">
        <f t="shared" si="124"/>
        <v/>
      </c>
      <c r="T325" s="50" t="str">
        <f t="shared" si="125"/>
        <v/>
      </c>
      <c r="U325" s="50" t="str">
        <f t="shared" si="126"/>
        <v/>
      </c>
      <c r="V325" s="50" t="str">
        <f t="shared" si="127"/>
        <v/>
      </c>
      <c r="W325" s="50" t="str">
        <f t="shared" si="128"/>
        <v/>
      </c>
      <c r="X325" s="50" t="str">
        <f t="shared" si="129"/>
        <v/>
      </c>
      <c r="Y325" s="50" t="str">
        <f t="shared" si="130"/>
        <v/>
      </c>
      <c r="Z325" s="50" t="str">
        <f t="shared" si="131"/>
        <v/>
      </c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</row>
    <row r="326" spans="1:41" s="3" customFormat="1">
      <c r="A326" s="160"/>
      <c r="B326" s="160"/>
      <c r="C326" s="160"/>
      <c r="D326" s="160"/>
      <c r="E326" s="161"/>
      <c r="F326" s="161"/>
      <c r="G326" s="161"/>
      <c r="H326" s="160"/>
      <c r="I326" s="160"/>
      <c r="J326" s="160"/>
      <c r="K326" s="160"/>
      <c r="L326" s="160"/>
      <c r="M326" s="160"/>
      <c r="N326" s="160"/>
      <c r="O326" s="159"/>
      <c r="P326" s="50" t="str">
        <f t="shared" si="121"/>
        <v/>
      </c>
      <c r="Q326" s="50" t="str">
        <f t="shared" si="122"/>
        <v/>
      </c>
      <c r="R326" s="50" t="str">
        <f t="shared" si="123"/>
        <v/>
      </c>
      <c r="S326" s="50" t="str">
        <f t="shared" si="124"/>
        <v/>
      </c>
      <c r="T326" s="50" t="str">
        <f t="shared" si="125"/>
        <v/>
      </c>
      <c r="U326" s="50" t="str">
        <f t="shared" si="126"/>
        <v/>
      </c>
      <c r="V326" s="50" t="str">
        <f t="shared" si="127"/>
        <v/>
      </c>
      <c r="W326" s="50" t="str">
        <f t="shared" si="128"/>
        <v/>
      </c>
      <c r="X326" s="50" t="str">
        <f t="shared" si="129"/>
        <v/>
      </c>
      <c r="Y326" s="50" t="str">
        <f t="shared" si="130"/>
        <v/>
      </c>
      <c r="Z326" s="50" t="str">
        <f t="shared" si="131"/>
        <v/>
      </c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</row>
    <row r="327" spans="1:41" s="3" customFormat="1">
      <c r="A327" s="160"/>
      <c r="B327" s="160"/>
      <c r="C327" s="160"/>
      <c r="D327" s="160"/>
      <c r="E327" s="161"/>
      <c r="F327" s="161"/>
      <c r="G327" s="161"/>
      <c r="H327" s="160"/>
      <c r="I327" s="160"/>
      <c r="J327" s="160"/>
      <c r="K327" s="160"/>
      <c r="L327" s="160"/>
      <c r="M327" s="160"/>
      <c r="N327" s="160"/>
      <c r="O327" s="159"/>
      <c r="P327" s="50" t="str">
        <f t="shared" si="121"/>
        <v/>
      </c>
      <c r="Q327" s="50" t="str">
        <f t="shared" si="122"/>
        <v/>
      </c>
      <c r="R327" s="50" t="str">
        <f t="shared" si="123"/>
        <v/>
      </c>
      <c r="S327" s="50" t="str">
        <f t="shared" si="124"/>
        <v/>
      </c>
      <c r="T327" s="50" t="str">
        <f t="shared" si="125"/>
        <v/>
      </c>
      <c r="U327" s="50" t="str">
        <f t="shared" si="126"/>
        <v/>
      </c>
      <c r="V327" s="50" t="str">
        <f t="shared" si="127"/>
        <v/>
      </c>
      <c r="W327" s="50" t="str">
        <f t="shared" si="128"/>
        <v/>
      </c>
      <c r="X327" s="50" t="str">
        <f t="shared" si="129"/>
        <v/>
      </c>
      <c r="Y327" s="50" t="str">
        <f t="shared" si="130"/>
        <v/>
      </c>
      <c r="Z327" s="50" t="str">
        <f t="shared" si="131"/>
        <v/>
      </c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</row>
    <row r="328" spans="1:41" s="3" customFormat="1">
      <c r="A328" s="160"/>
      <c r="B328" s="160"/>
      <c r="C328" s="160"/>
      <c r="D328" s="160"/>
      <c r="E328" s="161"/>
      <c r="F328" s="161"/>
      <c r="G328" s="161"/>
      <c r="H328" s="160"/>
      <c r="I328" s="160"/>
      <c r="J328" s="160"/>
      <c r="K328" s="160"/>
      <c r="L328" s="160"/>
      <c r="M328" s="160"/>
      <c r="N328" s="160"/>
      <c r="O328" s="159"/>
      <c r="P328" s="50" t="str">
        <f t="shared" si="121"/>
        <v/>
      </c>
      <c r="Q328" s="50" t="str">
        <f t="shared" si="122"/>
        <v/>
      </c>
      <c r="R328" s="50" t="str">
        <f t="shared" si="123"/>
        <v/>
      </c>
      <c r="S328" s="50" t="str">
        <f t="shared" si="124"/>
        <v/>
      </c>
      <c r="T328" s="50" t="str">
        <f t="shared" si="125"/>
        <v/>
      </c>
      <c r="U328" s="50" t="str">
        <f t="shared" si="126"/>
        <v/>
      </c>
      <c r="V328" s="50" t="str">
        <f t="shared" si="127"/>
        <v/>
      </c>
      <c r="W328" s="50" t="str">
        <f t="shared" si="128"/>
        <v/>
      </c>
      <c r="X328" s="50" t="str">
        <f t="shared" si="129"/>
        <v/>
      </c>
      <c r="Y328" s="50" t="str">
        <f t="shared" si="130"/>
        <v/>
      </c>
      <c r="Z328" s="50" t="str">
        <f t="shared" si="131"/>
        <v/>
      </c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</row>
    <row r="329" spans="1:41" s="3" customFormat="1">
      <c r="A329" s="160"/>
      <c r="B329" s="160"/>
      <c r="C329" s="160"/>
      <c r="D329" s="160"/>
      <c r="E329" s="161"/>
      <c r="F329" s="161"/>
      <c r="G329" s="161"/>
      <c r="H329" s="160"/>
      <c r="I329" s="160"/>
      <c r="J329" s="160"/>
      <c r="K329" s="160"/>
      <c r="L329" s="160"/>
      <c r="M329" s="160"/>
      <c r="N329" s="160"/>
      <c r="O329" s="159"/>
      <c r="P329" s="50" t="str">
        <f t="shared" si="121"/>
        <v/>
      </c>
      <c r="Q329" s="50" t="str">
        <f t="shared" si="122"/>
        <v/>
      </c>
      <c r="R329" s="50" t="str">
        <f t="shared" si="123"/>
        <v/>
      </c>
      <c r="S329" s="50" t="str">
        <f t="shared" si="124"/>
        <v/>
      </c>
      <c r="T329" s="50" t="str">
        <f t="shared" si="125"/>
        <v/>
      </c>
      <c r="U329" s="50" t="str">
        <f t="shared" si="126"/>
        <v/>
      </c>
      <c r="V329" s="50" t="str">
        <f t="shared" si="127"/>
        <v/>
      </c>
      <c r="W329" s="50" t="str">
        <f t="shared" si="128"/>
        <v/>
      </c>
      <c r="X329" s="50" t="str">
        <f t="shared" si="129"/>
        <v/>
      </c>
      <c r="Y329" s="50" t="str">
        <f t="shared" si="130"/>
        <v/>
      </c>
      <c r="Z329" s="50" t="str">
        <f t="shared" si="131"/>
        <v/>
      </c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</row>
    <row r="330" spans="1:41" s="3" customFormat="1">
      <c r="A330" s="160"/>
      <c r="B330" s="160"/>
      <c r="C330" s="160"/>
      <c r="D330" s="160"/>
      <c r="E330" s="161"/>
      <c r="F330" s="161"/>
      <c r="G330" s="161"/>
      <c r="H330" s="160"/>
      <c r="I330" s="160"/>
      <c r="J330" s="160"/>
      <c r="K330" s="160"/>
      <c r="L330" s="160"/>
      <c r="M330" s="160"/>
      <c r="N330" s="160"/>
      <c r="O330" s="159"/>
      <c r="P330" s="50" t="str">
        <f t="shared" si="121"/>
        <v/>
      </c>
      <c r="Q330" s="50" t="str">
        <f t="shared" si="122"/>
        <v/>
      </c>
      <c r="R330" s="50" t="str">
        <f t="shared" si="123"/>
        <v/>
      </c>
      <c r="S330" s="50" t="str">
        <f t="shared" si="124"/>
        <v/>
      </c>
      <c r="T330" s="50" t="str">
        <f t="shared" si="125"/>
        <v/>
      </c>
      <c r="U330" s="50" t="str">
        <f t="shared" si="126"/>
        <v/>
      </c>
      <c r="V330" s="50" t="str">
        <f t="shared" si="127"/>
        <v/>
      </c>
      <c r="W330" s="50" t="str">
        <f t="shared" si="128"/>
        <v/>
      </c>
      <c r="X330" s="50" t="str">
        <f t="shared" si="129"/>
        <v/>
      </c>
      <c r="Y330" s="50" t="str">
        <f t="shared" si="130"/>
        <v/>
      </c>
      <c r="Z330" s="50" t="str">
        <f t="shared" si="131"/>
        <v/>
      </c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</row>
    <row r="331" spans="1:41" s="3" customFormat="1">
      <c r="A331" s="160"/>
      <c r="B331" s="160"/>
      <c r="C331" s="160"/>
      <c r="D331" s="160"/>
      <c r="E331" s="161"/>
      <c r="F331" s="161"/>
      <c r="G331" s="161"/>
      <c r="H331" s="160"/>
      <c r="I331" s="160"/>
      <c r="J331" s="160"/>
      <c r="K331" s="160"/>
      <c r="L331" s="160"/>
      <c r="M331" s="160"/>
      <c r="N331" s="160"/>
      <c r="O331" s="159"/>
      <c r="P331" s="50" t="str">
        <f t="shared" si="121"/>
        <v/>
      </c>
      <c r="Q331" s="50" t="str">
        <f t="shared" si="122"/>
        <v/>
      </c>
      <c r="R331" s="50" t="str">
        <f t="shared" si="123"/>
        <v/>
      </c>
      <c r="S331" s="50" t="str">
        <f t="shared" si="124"/>
        <v/>
      </c>
      <c r="T331" s="50" t="str">
        <f t="shared" si="125"/>
        <v/>
      </c>
      <c r="U331" s="50" t="str">
        <f t="shared" si="126"/>
        <v/>
      </c>
      <c r="V331" s="50" t="str">
        <f t="shared" si="127"/>
        <v/>
      </c>
      <c r="W331" s="50" t="str">
        <f t="shared" si="128"/>
        <v/>
      </c>
      <c r="X331" s="50" t="str">
        <f t="shared" si="129"/>
        <v/>
      </c>
      <c r="Y331" s="50" t="str">
        <f t="shared" si="130"/>
        <v/>
      </c>
      <c r="Z331" s="50" t="str">
        <f t="shared" si="131"/>
        <v/>
      </c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</row>
    <row r="332" spans="1:41" s="3" customFormat="1">
      <c r="A332" s="160"/>
      <c r="B332" s="160"/>
      <c r="C332" s="160"/>
      <c r="D332" s="160"/>
      <c r="E332" s="161"/>
      <c r="F332" s="161"/>
      <c r="G332" s="161"/>
      <c r="H332" s="160"/>
      <c r="I332" s="160"/>
      <c r="J332" s="160"/>
      <c r="K332" s="160"/>
      <c r="L332" s="160"/>
      <c r="M332" s="160"/>
      <c r="N332" s="160"/>
      <c r="O332" s="159"/>
      <c r="P332" s="50" t="str">
        <f t="shared" si="121"/>
        <v/>
      </c>
      <c r="Q332" s="50" t="str">
        <f t="shared" si="122"/>
        <v/>
      </c>
      <c r="R332" s="50" t="str">
        <f t="shared" si="123"/>
        <v/>
      </c>
      <c r="S332" s="50" t="str">
        <f t="shared" si="124"/>
        <v/>
      </c>
      <c r="T332" s="50" t="str">
        <f t="shared" si="125"/>
        <v/>
      </c>
      <c r="U332" s="50" t="str">
        <f t="shared" si="126"/>
        <v/>
      </c>
      <c r="V332" s="50" t="str">
        <f t="shared" si="127"/>
        <v/>
      </c>
      <c r="W332" s="50" t="str">
        <f t="shared" si="128"/>
        <v/>
      </c>
      <c r="X332" s="50" t="str">
        <f t="shared" si="129"/>
        <v/>
      </c>
      <c r="Y332" s="50" t="str">
        <f t="shared" si="130"/>
        <v/>
      </c>
      <c r="Z332" s="50" t="str">
        <f t="shared" si="131"/>
        <v/>
      </c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</row>
    <row r="333" spans="1:41" s="3" customFormat="1">
      <c r="A333" s="160"/>
      <c r="B333" s="160"/>
      <c r="C333" s="160"/>
      <c r="D333" s="160"/>
      <c r="E333" s="161"/>
      <c r="F333" s="161"/>
      <c r="G333" s="161"/>
      <c r="H333" s="160"/>
      <c r="I333" s="160"/>
      <c r="J333" s="160"/>
      <c r="K333" s="160"/>
      <c r="L333" s="160"/>
      <c r="M333" s="160"/>
      <c r="N333" s="160"/>
      <c r="O333" s="159"/>
      <c r="P333" s="50" t="str">
        <f t="shared" si="121"/>
        <v/>
      </c>
      <c r="Q333" s="50" t="str">
        <f t="shared" si="122"/>
        <v/>
      </c>
      <c r="R333" s="50" t="str">
        <f t="shared" si="123"/>
        <v/>
      </c>
      <c r="S333" s="50" t="str">
        <f t="shared" si="124"/>
        <v/>
      </c>
      <c r="T333" s="50" t="str">
        <f t="shared" si="125"/>
        <v/>
      </c>
      <c r="U333" s="50" t="str">
        <f t="shared" si="126"/>
        <v/>
      </c>
      <c r="V333" s="50" t="str">
        <f t="shared" si="127"/>
        <v/>
      </c>
      <c r="W333" s="50" t="str">
        <f t="shared" si="128"/>
        <v/>
      </c>
      <c r="X333" s="50" t="str">
        <f t="shared" si="129"/>
        <v/>
      </c>
      <c r="Y333" s="50" t="str">
        <f t="shared" si="130"/>
        <v/>
      </c>
      <c r="Z333" s="50" t="str">
        <f t="shared" si="131"/>
        <v/>
      </c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</row>
    <row r="334" spans="1:41" s="3" customFormat="1">
      <c r="A334" s="160"/>
      <c r="B334" s="160"/>
      <c r="C334" s="160"/>
      <c r="D334" s="160"/>
      <c r="E334" s="161"/>
      <c r="F334" s="161"/>
      <c r="G334" s="161"/>
      <c r="H334" s="160"/>
      <c r="I334" s="160"/>
      <c r="J334" s="160"/>
      <c r="K334" s="160"/>
      <c r="L334" s="160"/>
      <c r="M334" s="160"/>
      <c r="N334" s="160"/>
      <c r="O334" s="159"/>
      <c r="P334" s="50" t="str">
        <f t="shared" si="121"/>
        <v/>
      </c>
      <c r="Q334" s="50" t="str">
        <f t="shared" si="122"/>
        <v/>
      </c>
      <c r="R334" s="50" t="str">
        <f t="shared" si="123"/>
        <v/>
      </c>
      <c r="S334" s="50" t="str">
        <f t="shared" si="124"/>
        <v/>
      </c>
      <c r="T334" s="50" t="str">
        <f t="shared" si="125"/>
        <v/>
      </c>
      <c r="U334" s="50" t="str">
        <f t="shared" si="126"/>
        <v/>
      </c>
      <c r="V334" s="50" t="str">
        <f t="shared" si="127"/>
        <v/>
      </c>
      <c r="W334" s="50" t="str">
        <f t="shared" si="128"/>
        <v/>
      </c>
      <c r="X334" s="50" t="str">
        <f t="shared" si="129"/>
        <v/>
      </c>
      <c r="Y334" s="50" t="str">
        <f t="shared" si="130"/>
        <v/>
      </c>
      <c r="Z334" s="50" t="str">
        <f t="shared" si="131"/>
        <v/>
      </c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</row>
    <row r="335" spans="1:41" s="3" customFormat="1">
      <c r="A335" s="160"/>
      <c r="B335" s="160"/>
      <c r="C335" s="160"/>
      <c r="D335" s="160"/>
      <c r="E335" s="161"/>
      <c r="F335" s="161"/>
      <c r="G335" s="161"/>
      <c r="H335" s="160"/>
      <c r="I335" s="160"/>
      <c r="J335" s="160"/>
      <c r="K335" s="160"/>
      <c r="L335" s="160"/>
      <c r="M335" s="160"/>
      <c r="N335" s="160"/>
      <c r="O335" s="159"/>
      <c r="P335" s="50" t="str">
        <f t="shared" si="121"/>
        <v/>
      </c>
      <c r="Q335" s="50" t="str">
        <f t="shared" si="122"/>
        <v/>
      </c>
      <c r="R335" s="50" t="str">
        <f t="shared" si="123"/>
        <v/>
      </c>
      <c r="S335" s="50" t="str">
        <f t="shared" si="124"/>
        <v/>
      </c>
      <c r="T335" s="50" t="str">
        <f t="shared" si="125"/>
        <v/>
      </c>
      <c r="U335" s="50" t="str">
        <f t="shared" si="126"/>
        <v/>
      </c>
      <c r="V335" s="50" t="str">
        <f t="shared" si="127"/>
        <v/>
      </c>
      <c r="W335" s="50" t="str">
        <f t="shared" si="128"/>
        <v/>
      </c>
      <c r="X335" s="50" t="str">
        <f t="shared" si="129"/>
        <v/>
      </c>
      <c r="Y335" s="50" t="str">
        <f t="shared" si="130"/>
        <v/>
      </c>
      <c r="Z335" s="50" t="str">
        <f t="shared" si="131"/>
        <v/>
      </c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</row>
    <row r="336" spans="1:41" s="3" customFormat="1">
      <c r="A336" s="160"/>
      <c r="B336" s="160"/>
      <c r="C336" s="160"/>
      <c r="D336" s="160"/>
      <c r="E336" s="161"/>
      <c r="F336" s="161"/>
      <c r="G336" s="161"/>
      <c r="H336" s="160"/>
      <c r="I336" s="160"/>
      <c r="J336" s="160"/>
      <c r="K336" s="160"/>
      <c r="L336" s="160"/>
      <c r="M336" s="160"/>
      <c r="N336" s="160"/>
      <c r="O336" s="159"/>
      <c r="P336" s="50" t="str">
        <f t="shared" si="121"/>
        <v/>
      </c>
      <c r="Q336" s="50" t="str">
        <f t="shared" si="122"/>
        <v/>
      </c>
      <c r="R336" s="50" t="str">
        <f t="shared" si="123"/>
        <v/>
      </c>
      <c r="S336" s="50" t="str">
        <f t="shared" si="124"/>
        <v/>
      </c>
      <c r="T336" s="50" t="str">
        <f t="shared" si="125"/>
        <v/>
      </c>
      <c r="U336" s="50" t="str">
        <f t="shared" si="126"/>
        <v/>
      </c>
      <c r="V336" s="50" t="str">
        <f t="shared" si="127"/>
        <v/>
      </c>
      <c r="W336" s="50" t="str">
        <f t="shared" si="128"/>
        <v/>
      </c>
      <c r="X336" s="50" t="str">
        <f t="shared" si="129"/>
        <v/>
      </c>
      <c r="Y336" s="50" t="str">
        <f t="shared" si="130"/>
        <v/>
      </c>
      <c r="Z336" s="50" t="str">
        <f t="shared" si="131"/>
        <v/>
      </c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</row>
    <row r="337" spans="1:41" s="3" customFormat="1">
      <c r="A337" s="160"/>
      <c r="B337" s="160"/>
      <c r="C337" s="160"/>
      <c r="D337" s="160"/>
      <c r="E337" s="161"/>
      <c r="F337" s="161"/>
      <c r="G337" s="161"/>
      <c r="H337" s="160"/>
      <c r="I337" s="160"/>
      <c r="J337" s="160"/>
      <c r="K337" s="160"/>
      <c r="L337" s="160"/>
      <c r="M337" s="160"/>
      <c r="N337" s="160"/>
      <c r="O337" s="159"/>
      <c r="P337" s="50" t="str">
        <f t="shared" si="121"/>
        <v/>
      </c>
      <c r="Q337" s="50" t="str">
        <f t="shared" si="122"/>
        <v/>
      </c>
      <c r="R337" s="50" t="str">
        <f t="shared" si="123"/>
        <v/>
      </c>
      <c r="S337" s="50" t="str">
        <f t="shared" si="124"/>
        <v/>
      </c>
      <c r="T337" s="50" t="str">
        <f t="shared" si="125"/>
        <v/>
      </c>
      <c r="U337" s="50" t="str">
        <f t="shared" si="126"/>
        <v/>
      </c>
      <c r="V337" s="50" t="str">
        <f t="shared" si="127"/>
        <v/>
      </c>
      <c r="W337" s="50" t="str">
        <f t="shared" si="128"/>
        <v/>
      </c>
      <c r="X337" s="50" t="str">
        <f t="shared" si="129"/>
        <v/>
      </c>
      <c r="Y337" s="50" t="str">
        <f t="shared" si="130"/>
        <v/>
      </c>
      <c r="Z337" s="50" t="str">
        <f t="shared" si="131"/>
        <v/>
      </c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</row>
    <row r="338" spans="1:41" s="3" customFormat="1">
      <c r="A338" s="160"/>
      <c r="B338" s="160"/>
      <c r="C338" s="160"/>
      <c r="D338" s="160"/>
      <c r="E338" s="161"/>
      <c r="F338" s="161"/>
      <c r="G338" s="161"/>
      <c r="H338" s="160"/>
      <c r="I338" s="160"/>
      <c r="J338" s="160"/>
      <c r="K338" s="160"/>
      <c r="L338" s="160"/>
      <c r="M338" s="160"/>
      <c r="N338" s="160"/>
      <c r="O338" s="159"/>
      <c r="P338" s="50" t="str">
        <f t="shared" si="121"/>
        <v/>
      </c>
      <c r="Q338" s="50" t="str">
        <f t="shared" si="122"/>
        <v/>
      </c>
      <c r="R338" s="50" t="str">
        <f t="shared" si="123"/>
        <v/>
      </c>
      <c r="S338" s="50" t="str">
        <f t="shared" si="124"/>
        <v/>
      </c>
      <c r="T338" s="50" t="str">
        <f t="shared" si="125"/>
        <v/>
      </c>
      <c r="U338" s="50" t="str">
        <f t="shared" si="126"/>
        <v/>
      </c>
      <c r="V338" s="50" t="str">
        <f t="shared" si="127"/>
        <v/>
      </c>
      <c r="W338" s="50" t="str">
        <f t="shared" si="128"/>
        <v/>
      </c>
      <c r="X338" s="50" t="str">
        <f t="shared" si="129"/>
        <v/>
      </c>
      <c r="Y338" s="50" t="str">
        <f t="shared" si="130"/>
        <v/>
      </c>
      <c r="Z338" s="50" t="str">
        <f t="shared" si="131"/>
        <v/>
      </c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</row>
    <row r="339" spans="1:41" s="3" customFormat="1">
      <c r="A339" s="160"/>
      <c r="B339" s="160"/>
      <c r="C339" s="160"/>
      <c r="D339" s="160"/>
      <c r="E339" s="161"/>
      <c r="F339" s="161"/>
      <c r="G339" s="161"/>
      <c r="H339" s="160"/>
      <c r="I339" s="160"/>
      <c r="J339" s="160"/>
      <c r="K339" s="160"/>
      <c r="L339" s="160"/>
      <c r="M339" s="160"/>
      <c r="N339" s="160"/>
      <c r="O339" s="159"/>
      <c r="P339" s="50" t="str">
        <f t="shared" si="121"/>
        <v/>
      </c>
      <c r="Q339" s="50" t="str">
        <f t="shared" si="122"/>
        <v/>
      </c>
      <c r="R339" s="50" t="str">
        <f t="shared" si="123"/>
        <v/>
      </c>
      <c r="S339" s="50" t="str">
        <f t="shared" si="124"/>
        <v/>
      </c>
      <c r="T339" s="50" t="str">
        <f t="shared" si="125"/>
        <v/>
      </c>
      <c r="U339" s="50" t="str">
        <f t="shared" si="126"/>
        <v/>
      </c>
      <c r="V339" s="50" t="str">
        <f t="shared" si="127"/>
        <v/>
      </c>
      <c r="W339" s="50" t="str">
        <f t="shared" si="128"/>
        <v/>
      </c>
      <c r="X339" s="50" t="str">
        <f t="shared" si="129"/>
        <v/>
      </c>
      <c r="Y339" s="50" t="str">
        <f t="shared" si="130"/>
        <v/>
      </c>
      <c r="Z339" s="50" t="str">
        <f t="shared" si="131"/>
        <v/>
      </c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</row>
    <row r="340" spans="1:41" s="3" customFormat="1">
      <c r="A340" s="160"/>
      <c r="B340" s="160"/>
      <c r="C340" s="160"/>
      <c r="D340" s="160"/>
      <c r="E340" s="161"/>
      <c r="F340" s="161"/>
      <c r="G340" s="161"/>
      <c r="H340" s="160"/>
      <c r="I340" s="160"/>
      <c r="J340" s="160"/>
      <c r="K340" s="160"/>
      <c r="L340" s="160"/>
      <c r="M340" s="160"/>
      <c r="N340" s="160"/>
      <c r="O340" s="159"/>
      <c r="P340" s="50" t="str">
        <f t="shared" si="121"/>
        <v/>
      </c>
      <c r="Q340" s="50" t="str">
        <f t="shared" si="122"/>
        <v/>
      </c>
      <c r="R340" s="50" t="str">
        <f t="shared" si="123"/>
        <v/>
      </c>
      <c r="S340" s="50" t="str">
        <f t="shared" si="124"/>
        <v/>
      </c>
      <c r="T340" s="50" t="str">
        <f t="shared" si="125"/>
        <v/>
      </c>
      <c r="U340" s="50" t="str">
        <f t="shared" si="126"/>
        <v/>
      </c>
      <c r="V340" s="50" t="str">
        <f t="shared" si="127"/>
        <v/>
      </c>
      <c r="W340" s="50" t="str">
        <f t="shared" si="128"/>
        <v/>
      </c>
      <c r="X340" s="50" t="str">
        <f t="shared" si="129"/>
        <v/>
      </c>
      <c r="Y340" s="50" t="str">
        <f t="shared" si="130"/>
        <v/>
      </c>
      <c r="Z340" s="50" t="str">
        <f t="shared" si="131"/>
        <v/>
      </c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</row>
    <row r="341" spans="1:41" s="3" customFormat="1">
      <c r="A341" s="160"/>
      <c r="B341" s="160"/>
      <c r="C341" s="160"/>
      <c r="D341" s="160"/>
      <c r="E341" s="161"/>
      <c r="F341" s="161"/>
      <c r="G341" s="161"/>
      <c r="H341" s="160"/>
      <c r="I341" s="160"/>
      <c r="J341" s="160"/>
      <c r="K341" s="160"/>
      <c r="L341" s="160"/>
      <c r="M341" s="160"/>
      <c r="N341" s="160"/>
      <c r="O341" s="159"/>
      <c r="P341" s="50" t="str">
        <f t="shared" si="121"/>
        <v/>
      </c>
      <c r="Q341" s="50" t="str">
        <f t="shared" si="122"/>
        <v/>
      </c>
      <c r="R341" s="50" t="str">
        <f t="shared" si="123"/>
        <v/>
      </c>
      <c r="S341" s="50" t="str">
        <f t="shared" si="124"/>
        <v/>
      </c>
      <c r="T341" s="50" t="str">
        <f t="shared" si="125"/>
        <v/>
      </c>
      <c r="U341" s="50" t="str">
        <f t="shared" si="126"/>
        <v/>
      </c>
      <c r="V341" s="50" t="str">
        <f t="shared" si="127"/>
        <v/>
      </c>
      <c r="W341" s="50" t="str">
        <f t="shared" si="128"/>
        <v/>
      </c>
      <c r="X341" s="50" t="str">
        <f t="shared" si="129"/>
        <v/>
      </c>
      <c r="Y341" s="50" t="str">
        <f t="shared" si="130"/>
        <v/>
      </c>
      <c r="Z341" s="50" t="str">
        <f t="shared" si="131"/>
        <v/>
      </c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</row>
    <row r="342" spans="1:41" s="3" customFormat="1">
      <c r="A342" s="160"/>
      <c r="B342" s="160"/>
      <c r="C342" s="160"/>
      <c r="D342" s="160"/>
      <c r="E342" s="161"/>
      <c r="F342" s="161"/>
      <c r="G342" s="161"/>
      <c r="H342" s="160"/>
      <c r="I342" s="160"/>
      <c r="J342" s="160"/>
      <c r="K342" s="160"/>
      <c r="L342" s="160"/>
      <c r="M342" s="160"/>
      <c r="N342" s="160"/>
      <c r="O342" s="159"/>
      <c r="P342" s="50" t="str">
        <f t="shared" si="121"/>
        <v/>
      </c>
      <c r="Q342" s="50" t="str">
        <f t="shared" si="122"/>
        <v/>
      </c>
      <c r="R342" s="50" t="str">
        <f t="shared" si="123"/>
        <v/>
      </c>
      <c r="S342" s="50" t="str">
        <f t="shared" si="124"/>
        <v/>
      </c>
      <c r="T342" s="50" t="str">
        <f t="shared" si="125"/>
        <v/>
      </c>
      <c r="U342" s="50" t="str">
        <f t="shared" si="126"/>
        <v/>
      </c>
      <c r="V342" s="50" t="str">
        <f t="shared" si="127"/>
        <v/>
      </c>
      <c r="W342" s="50" t="str">
        <f t="shared" si="128"/>
        <v/>
      </c>
      <c r="X342" s="50" t="str">
        <f t="shared" si="129"/>
        <v/>
      </c>
      <c r="Y342" s="50" t="str">
        <f t="shared" si="130"/>
        <v/>
      </c>
      <c r="Z342" s="50" t="str">
        <f t="shared" si="131"/>
        <v/>
      </c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</row>
    <row r="343" spans="1:41" s="3" customFormat="1">
      <c r="A343" s="160"/>
      <c r="B343" s="160"/>
      <c r="C343" s="160"/>
      <c r="D343" s="160"/>
      <c r="E343" s="161"/>
      <c r="F343" s="161"/>
      <c r="G343" s="161"/>
      <c r="H343" s="160"/>
      <c r="I343" s="160"/>
      <c r="J343" s="160"/>
      <c r="K343" s="160"/>
      <c r="L343" s="160"/>
      <c r="M343" s="160"/>
      <c r="N343" s="160"/>
      <c r="O343" s="159"/>
      <c r="P343" s="50" t="str">
        <f t="shared" si="121"/>
        <v/>
      </c>
      <c r="Q343" s="50" t="str">
        <f t="shared" si="122"/>
        <v/>
      </c>
      <c r="R343" s="50" t="str">
        <f t="shared" si="123"/>
        <v/>
      </c>
      <c r="S343" s="50" t="str">
        <f t="shared" si="124"/>
        <v/>
      </c>
      <c r="T343" s="50" t="str">
        <f t="shared" si="125"/>
        <v/>
      </c>
      <c r="U343" s="50" t="str">
        <f t="shared" si="126"/>
        <v/>
      </c>
      <c r="V343" s="50" t="str">
        <f t="shared" si="127"/>
        <v/>
      </c>
      <c r="W343" s="50" t="str">
        <f t="shared" si="128"/>
        <v/>
      </c>
      <c r="X343" s="50" t="str">
        <f t="shared" si="129"/>
        <v/>
      </c>
      <c r="Y343" s="50" t="str">
        <f t="shared" si="130"/>
        <v/>
      </c>
      <c r="Z343" s="50" t="str">
        <f t="shared" si="131"/>
        <v/>
      </c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</row>
    <row r="344" spans="1:41" s="3" customFormat="1">
      <c r="A344" s="160"/>
      <c r="B344" s="160"/>
      <c r="C344" s="160"/>
      <c r="D344" s="160"/>
      <c r="E344" s="161"/>
      <c r="F344" s="161"/>
      <c r="G344" s="161"/>
      <c r="H344" s="160"/>
      <c r="I344" s="160"/>
      <c r="J344" s="160"/>
      <c r="K344" s="160"/>
      <c r="L344" s="160"/>
      <c r="M344" s="160"/>
      <c r="N344" s="160"/>
      <c r="O344" s="159"/>
      <c r="P344" s="50" t="str">
        <f t="shared" si="121"/>
        <v/>
      </c>
      <c r="Q344" s="50" t="str">
        <f t="shared" si="122"/>
        <v/>
      </c>
      <c r="R344" s="50" t="str">
        <f t="shared" si="123"/>
        <v/>
      </c>
      <c r="S344" s="50" t="str">
        <f t="shared" si="124"/>
        <v/>
      </c>
      <c r="T344" s="50" t="str">
        <f t="shared" si="125"/>
        <v/>
      </c>
      <c r="U344" s="50" t="str">
        <f t="shared" si="126"/>
        <v/>
      </c>
      <c r="V344" s="50" t="str">
        <f t="shared" si="127"/>
        <v/>
      </c>
      <c r="W344" s="50" t="str">
        <f t="shared" si="128"/>
        <v/>
      </c>
      <c r="X344" s="50" t="str">
        <f t="shared" si="129"/>
        <v/>
      </c>
      <c r="Y344" s="50" t="str">
        <f t="shared" si="130"/>
        <v/>
      </c>
      <c r="Z344" s="50" t="str">
        <f t="shared" si="131"/>
        <v/>
      </c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</row>
    <row r="345" spans="1:41">
      <c r="E345" s="161"/>
      <c r="F345" s="161"/>
      <c r="G345" s="161"/>
      <c r="P345" s="50" t="str">
        <f t="shared" si="121"/>
        <v/>
      </c>
      <c r="Q345" s="50" t="str">
        <f t="shared" si="122"/>
        <v/>
      </c>
      <c r="R345" s="50" t="str">
        <f t="shared" si="123"/>
        <v/>
      </c>
      <c r="S345" s="50" t="str">
        <f t="shared" si="124"/>
        <v/>
      </c>
      <c r="T345" s="50" t="str">
        <f t="shared" si="125"/>
        <v/>
      </c>
      <c r="U345" s="50" t="str">
        <f t="shared" si="126"/>
        <v/>
      </c>
      <c r="V345" s="50" t="str">
        <f t="shared" si="127"/>
        <v/>
      </c>
      <c r="W345" s="50" t="str">
        <f t="shared" si="128"/>
        <v/>
      </c>
      <c r="X345" s="50" t="str">
        <f t="shared" si="129"/>
        <v/>
      </c>
      <c r="Y345" s="50" t="str">
        <f t="shared" si="130"/>
        <v/>
      </c>
      <c r="Z345" s="50" t="str">
        <f t="shared" si="131"/>
        <v/>
      </c>
    </row>
    <row r="346" spans="1:41">
      <c r="E346" s="161"/>
      <c r="F346" s="161"/>
      <c r="G346" s="161"/>
      <c r="P346" s="50" t="str">
        <f t="shared" si="121"/>
        <v/>
      </c>
      <c r="Q346" s="50" t="str">
        <f t="shared" si="122"/>
        <v/>
      </c>
      <c r="R346" s="50" t="str">
        <f t="shared" si="123"/>
        <v/>
      </c>
      <c r="S346" s="50" t="str">
        <f t="shared" si="124"/>
        <v/>
      </c>
      <c r="T346" s="50" t="str">
        <f t="shared" si="125"/>
        <v/>
      </c>
      <c r="U346" s="50" t="str">
        <f t="shared" si="126"/>
        <v/>
      </c>
      <c r="V346" s="50" t="str">
        <f t="shared" si="127"/>
        <v/>
      </c>
      <c r="W346" s="50" t="str">
        <f t="shared" si="128"/>
        <v/>
      </c>
      <c r="X346" s="50" t="str">
        <f t="shared" si="129"/>
        <v/>
      </c>
      <c r="Y346" s="50" t="str">
        <f t="shared" si="130"/>
        <v/>
      </c>
      <c r="Z346" s="50" t="str">
        <f t="shared" si="131"/>
        <v/>
      </c>
    </row>
    <row r="347" spans="1:41">
      <c r="E347" s="161"/>
      <c r="F347" s="161"/>
      <c r="G347" s="161"/>
      <c r="P347" s="50" t="str">
        <f t="shared" si="121"/>
        <v/>
      </c>
      <c r="Q347" s="50" t="str">
        <f t="shared" si="122"/>
        <v/>
      </c>
      <c r="R347" s="50" t="str">
        <f t="shared" si="123"/>
        <v/>
      </c>
      <c r="S347" s="50" t="str">
        <f t="shared" si="124"/>
        <v/>
      </c>
      <c r="T347" s="50" t="str">
        <f t="shared" si="125"/>
        <v/>
      </c>
      <c r="U347" s="50" t="str">
        <f t="shared" si="126"/>
        <v/>
      </c>
      <c r="V347" s="50" t="str">
        <f t="shared" si="127"/>
        <v/>
      </c>
      <c r="W347" s="50" t="str">
        <f t="shared" si="128"/>
        <v/>
      </c>
      <c r="X347" s="50" t="str">
        <f t="shared" si="129"/>
        <v/>
      </c>
      <c r="Y347" s="50" t="str">
        <f t="shared" si="130"/>
        <v/>
      </c>
      <c r="Z347" s="50" t="str">
        <f t="shared" si="131"/>
        <v/>
      </c>
    </row>
    <row r="348" spans="1:41">
      <c r="E348" s="161"/>
      <c r="F348" s="161"/>
      <c r="G348" s="161"/>
      <c r="P348" s="50" t="str">
        <f t="shared" si="121"/>
        <v/>
      </c>
      <c r="Q348" s="50" t="str">
        <f t="shared" si="122"/>
        <v/>
      </c>
      <c r="R348" s="50" t="str">
        <f t="shared" si="123"/>
        <v/>
      </c>
      <c r="S348" s="50" t="str">
        <f t="shared" si="124"/>
        <v/>
      </c>
      <c r="T348" s="50" t="str">
        <f t="shared" si="125"/>
        <v/>
      </c>
      <c r="U348" s="50" t="str">
        <f t="shared" si="126"/>
        <v/>
      </c>
      <c r="V348" s="50" t="str">
        <f t="shared" si="127"/>
        <v/>
      </c>
      <c r="W348" s="50" t="str">
        <f t="shared" si="128"/>
        <v/>
      </c>
      <c r="X348" s="50" t="str">
        <f t="shared" si="129"/>
        <v/>
      </c>
      <c r="Y348" s="50" t="str">
        <f t="shared" si="130"/>
        <v/>
      </c>
      <c r="Z348" s="50" t="str">
        <f t="shared" si="131"/>
        <v/>
      </c>
    </row>
    <row r="349" spans="1:41">
      <c r="E349" s="161"/>
      <c r="F349" s="161"/>
      <c r="G349" s="161"/>
      <c r="P349" s="50" t="str">
        <f t="shared" si="121"/>
        <v/>
      </c>
      <c r="Q349" s="50" t="str">
        <f t="shared" si="122"/>
        <v/>
      </c>
      <c r="R349" s="50" t="str">
        <f t="shared" si="123"/>
        <v/>
      </c>
      <c r="S349" s="50" t="str">
        <f t="shared" si="124"/>
        <v/>
      </c>
      <c r="T349" s="50" t="str">
        <f t="shared" si="125"/>
        <v/>
      </c>
      <c r="U349" s="50" t="str">
        <f t="shared" si="126"/>
        <v/>
      </c>
      <c r="V349" s="50" t="str">
        <f t="shared" si="127"/>
        <v/>
      </c>
      <c r="W349" s="50" t="str">
        <f t="shared" si="128"/>
        <v/>
      </c>
      <c r="X349" s="50" t="str">
        <f t="shared" si="129"/>
        <v/>
      </c>
      <c r="Y349" s="50" t="str">
        <f t="shared" si="130"/>
        <v/>
      </c>
      <c r="Z349" s="50" t="str">
        <f t="shared" si="131"/>
        <v/>
      </c>
    </row>
    <row r="350" spans="1:41">
      <c r="E350" s="161"/>
      <c r="F350" s="161"/>
      <c r="G350" s="161"/>
      <c r="P350" s="50" t="str">
        <f t="shared" si="121"/>
        <v/>
      </c>
      <c r="Q350" s="50" t="str">
        <f t="shared" si="122"/>
        <v/>
      </c>
      <c r="R350" s="50" t="str">
        <f t="shared" si="123"/>
        <v/>
      </c>
      <c r="S350" s="50" t="str">
        <f t="shared" si="124"/>
        <v/>
      </c>
      <c r="T350" s="50" t="str">
        <f t="shared" si="125"/>
        <v/>
      </c>
      <c r="U350" s="50" t="str">
        <f t="shared" si="126"/>
        <v/>
      </c>
      <c r="V350" s="50" t="str">
        <f t="shared" si="127"/>
        <v/>
      </c>
      <c r="W350" s="50" t="str">
        <f t="shared" si="128"/>
        <v/>
      </c>
      <c r="X350" s="50" t="str">
        <f t="shared" si="129"/>
        <v/>
      </c>
      <c r="Y350" s="50" t="str">
        <f t="shared" si="130"/>
        <v/>
      </c>
      <c r="Z350" s="50" t="str">
        <f t="shared" si="131"/>
        <v/>
      </c>
    </row>
    <row r="351" spans="1:41">
      <c r="E351" s="161"/>
      <c r="F351" s="161"/>
      <c r="G351" s="161"/>
      <c r="P351" s="50" t="str">
        <f t="shared" si="121"/>
        <v/>
      </c>
      <c r="Q351" s="50" t="str">
        <f t="shared" si="122"/>
        <v/>
      </c>
      <c r="R351" s="50" t="str">
        <f t="shared" si="123"/>
        <v/>
      </c>
      <c r="S351" s="50" t="str">
        <f t="shared" si="124"/>
        <v/>
      </c>
      <c r="T351" s="50" t="str">
        <f t="shared" si="125"/>
        <v/>
      </c>
      <c r="U351" s="50" t="str">
        <f t="shared" si="126"/>
        <v/>
      </c>
      <c r="V351" s="50" t="str">
        <f t="shared" si="127"/>
        <v/>
      </c>
      <c r="W351" s="50" t="str">
        <f t="shared" si="128"/>
        <v/>
      </c>
      <c r="X351" s="50" t="str">
        <f t="shared" si="129"/>
        <v/>
      </c>
      <c r="Y351" s="50" t="str">
        <f t="shared" si="130"/>
        <v/>
      </c>
      <c r="Z351" s="50" t="str">
        <f t="shared" si="131"/>
        <v/>
      </c>
    </row>
    <row r="352" spans="1:41">
      <c r="E352" s="161"/>
      <c r="F352" s="161"/>
      <c r="G352" s="161"/>
      <c r="P352" s="50" t="str">
        <f t="shared" si="121"/>
        <v/>
      </c>
      <c r="Q352" s="50" t="str">
        <f t="shared" si="122"/>
        <v/>
      </c>
      <c r="R352" s="50" t="str">
        <f t="shared" si="123"/>
        <v/>
      </c>
      <c r="S352" s="50" t="str">
        <f t="shared" si="124"/>
        <v/>
      </c>
      <c r="T352" s="50" t="str">
        <f t="shared" si="125"/>
        <v/>
      </c>
      <c r="U352" s="50" t="str">
        <f t="shared" si="126"/>
        <v/>
      </c>
      <c r="V352" s="50" t="str">
        <f t="shared" si="127"/>
        <v/>
      </c>
      <c r="W352" s="50" t="str">
        <f t="shared" si="128"/>
        <v/>
      </c>
      <c r="X352" s="50" t="str">
        <f t="shared" si="129"/>
        <v/>
      </c>
      <c r="Y352" s="50" t="str">
        <f t="shared" si="130"/>
        <v/>
      </c>
      <c r="Z352" s="50" t="str">
        <f t="shared" si="131"/>
        <v/>
      </c>
    </row>
    <row r="353" spans="5:26">
      <c r="E353" s="161"/>
      <c r="F353" s="161"/>
      <c r="G353" s="161"/>
      <c r="P353" s="50" t="str">
        <f t="shared" si="121"/>
        <v/>
      </c>
      <c r="Q353" s="50" t="str">
        <f t="shared" si="122"/>
        <v/>
      </c>
      <c r="R353" s="50" t="str">
        <f t="shared" si="123"/>
        <v/>
      </c>
      <c r="S353" s="50" t="str">
        <f t="shared" si="124"/>
        <v/>
      </c>
      <c r="T353" s="50" t="str">
        <f t="shared" si="125"/>
        <v/>
      </c>
      <c r="U353" s="50" t="str">
        <f t="shared" si="126"/>
        <v/>
      </c>
      <c r="V353" s="50" t="str">
        <f t="shared" si="127"/>
        <v/>
      </c>
      <c r="W353" s="50" t="str">
        <f t="shared" si="128"/>
        <v/>
      </c>
      <c r="X353" s="50" t="str">
        <f t="shared" si="129"/>
        <v/>
      </c>
      <c r="Y353" s="50" t="str">
        <f t="shared" si="130"/>
        <v/>
      </c>
      <c r="Z353" s="50" t="str">
        <f t="shared" si="131"/>
        <v/>
      </c>
    </row>
    <row r="354" spans="5:26">
      <c r="E354" s="161"/>
      <c r="F354" s="161"/>
      <c r="G354" s="161"/>
      <c r="P354" s="50" t="str">
        <f t="shared" si="121"/>
        <v/>
      </c>
      <c r="Q354" s="50" t="str">
        <f t="shared" si="122"/>
        <v/>
      </c>
      <c r="R354" s="50" t="str">
        <f t="shared" si="123"/>
        <v/>
      </c>
      <c r="S354" s="50" t="str">
        <f t="shared" si="124"/>
        <v/>
      </c>
      <c r="T354" s="50" t="str">
        <f t="shared" si="125"/>
        <v/>
      </c>
      <c r="U354" s="50" t="str">
        <f t="shared" si="126"/>
        <v/>
      </c>
      <c r="V354" s="50" t="str">
        <f t="shared" si="127"/>
        <v/>
      </c>
      <c r="W354" s="50" t="str">
        <f t="shared" si="128"/>
        <v/>
      </c>
      <c r="X354" s="50" t="str">
        <f t="shared" si="129"/>
        <v/>
      </c>
      <c r="Y354" s="50" t="str">
        <f t="shared" si="130"/>
        <v/>
      </c>
      <c r="Z354" s="50" t="str">
        <f t="shared" si="131"/>
        <v/>
      </c>
    </row>
    <row r="355" spans="5:26">
      <c r="E355" s="161"/>
      <c r="F355" s="161"/>
      <c r="G355" s="161"/>
      <c r="P355" s="50" t="str">
        <f t="shared" si="121"/>
        <v/>
      </c>
      <c r="Q355" s="50" t="str">
        <f t="shared" si="122"/>
        <v/>
      </c>
      <c r="R355" s="50" t="str">
        <f t="shared" si="123"/>
        <v/>
      </c>
      <c r="S355" s="50" t="str">
        <f t="shared" si="124"/>
        <v/>
      </c>
      <c r="T355" s="50" t="str">
        <f t="shared" si="125"/>
        <v/>
      </c>
      <c r="U355" s="50" t="str">
        <f t="shared" si="126"/>
        <v/>
      </c>
      <c r="V355" s="50" t="str">
        <f t="shared" si="127"/>
        <v/>
      </c>
      <c r="W355" s="50" t="str">
        <f t="shared" si="128"/>
        <v/>
      </c>
      <c r="X355" s="50" t="str">
        <f t="shared" si="129"/>
        <v/>
      </c>
      <c r="Y355" s="50" t="str">
        <f t="shared" si="130"/>
        <v/>
      </c>
      <c r="Z355" s="50" t="str">
        <f t="shared" si="131"/>
        <v/>
      </c>
    </row>
    <row r="356" spans="5:26">
      <c r="E356" s="161"/>
      <c r="F356" s="161"/>
      <c r="G356" s="161"/>
      <c r="P356" s="50" t="str">
        <f t="shared" si="121"/>
        <v/>
      </c>
      <c r="Q356" s="50" t="str">
        <f t="shared" si="122"/>
        <v/>
      </c>
      <c r="R356" s="50" t="str">
        <f t="shared" si="123"/>
        <v/>
      </c>
      <c r="S356" s="50" t="str">
        <f t="shared" si="124"/>
        <v/>
      </c>
      <c r="T356" s="50" t="str">
        <f t="shared" si="125"/>
        <v/>
      </c>
      <c r="U356" s="50" t="str">
        <f t="shared" si="126"/>
        <v/>
      </c>
      <c r="V356" s="50" t="str">
        <f t="shared" si="127"/>
        <v/>
      </c>
      <c r="W356" s="50" t="str">
        <f t="shared" si="128"/>
        <v/>
      </c>
      <c r="X356" s="50" t="str">
        <f t="shared" si="129"/>
        <v/>
      </c>
      <c r="Y356" s="50" t="str">
        <f t="shared" si="130"/>
        <v/>
      </c>
      <c r="Z356" s="50" t="str">
        <f t="shared" si="131"/>
        <v/>
      </c>
    </row>
    <row r="357" spans="5:26">
      <c r="E357" s="161"/>
      <c r="F357" s="161"/>
      <c r="G357" s="161"/>
      <c r="P357" s="50" t="str">
        <f t="shared" si="121"/>
        <v/>
      </c>
      <c r="Q357" s="50" t="str">
        <f t="shared" si="122"/>
        <v/>
      </c>
      <c r="R357" s="50" t="str">
        <f t="shared" si="123"/>
        <v/>
      </c>
      <c r="S357" s="50" t="str">
        <f t="shared" si="124"/>
        <v/>
      </c>
      <c r="T357" s="50" t="str">
        <f t="shared" si="125"/>
        <v/>
      </c>
      <c r="U357" s="50" t="str">
        <f t="shared" si="126"/>
        <v/>
      </c>
      <c r="V357" s="50" t="str">
        <f t="shared" si="127"/>
        <v/>
      </c>
      <c r="W357" s="50" t="str">
        <f t="shared" si="128"/>
        <v/>
      </c>
      <c r="X357" s="50" t="str">
        <f t="shared" si="129"/>
        <v/>
      </c>
      <c r="Y357" s="50" t="str">
        <f t="shared" si="130"/>
        <v/>
      </c>
      <c r="Z357" s="50" t="str">
        <f t="shared" si="131"/>
        <v/>
      </c>
    </row>
    <row r="358" spans="5:26">
      <c r="E358" s="161"/>
      <c r="F358" s="161"/>
      <c r="G358" s="161"/>
      <c r="P358" s="50" t="str">
        <f t="shared" si="121"/>
        <v/>
      </c>
      <c r="Q358" s="50" t="str">
        <f t="shared" si="122"/>
        <v/>
      </c>
      <c r="R358" s="50" t="str">
        <f t="shared" si="123"/>
        <v/>
      </c>
      <c r="S358" s="50" t="str">
        <f t="shared" si="124"/>
        <v/>
      </c>
      <c r="T358" s="50" t="str">
        <f t="shared" si="125"/>
        <v/>
      </c>
      <c r="U358" s="50" t="str">
        <f t="shared" si="126"/>
        <v/>
      </c>
      <c r="V358" s="50" t="str">
        <f t="shared" si="127"/>
        <v/>
      </c>
      <c r="W358" s="50" t="str">
        <f t="shared" si="128"/>
        <v/>
      </c>
      <c r="X358" s="50" t="str">
        <f t="shared" si="129"/>
        <v/>
      </c>
      <c r="Y358" s="50" t="str">
        <f t="shared" si="130"/>
        <v/>
      </c>
      <c r="Z358" s="50" t="str">
        <f t="shared" si="131"/>
        <v/>
      </c>
    </row>
    <row r="359" spans="5:26">
      <c r="E359" s="161"/>
      <c r="F359" s="161"/>
      <c r="G359" s="161"/>
      <c r="P359" s="50" t="str">
        <f t="shared" si="121"/>
        <v/>
      </c>
      <c r="Q359" s="50" t="str">
        <f t="shared" si="122"/>
        <v/>
      </c>
      <c r="R359" s="50" t="str">
        <f t="shared" si="123"/>
        <v/>
      </c>
      <c r="S359" s="50" t="str">
        <f t="shared" si="124"/>
        <v/>
      </c>
      <c r="T359" s="50" t="str">
        <f t="shared" si="125"/>
        <v/>
      </c>
      <c r="U359" s="50" t="str">
        <f t="shared" si="126"/>
        <v/>
      </c>
      <c r="V359" s="50" t="str">
        <f t="shared" si="127"/>
        <v/>
      </c>
      <c r="W359" s="50" t="str">
        <f t="shared" si="128"/>
        <v/>
      </c>
      <c r="X359" s="50" t="str">
        <f t="shared" si="129"/>
        <v/>
      </c>
      <c r="Y359" s="50" t="str">
        <f t="shared" si="130"/>
        <v/>
      </c>
      <c r="Z359" s="50" t="str">
        <f t="shared" si="131"/>
        <v/>
      </c>
    </row>
    <row r="360" spans="5:26">
      <c r="E360" s="161"/>
      <c r="F360" s="161"/>
      <c r="G360" s="161"/>
      <c r="P360" s="50" t="str">
        <f t="shared" si="121"/>
        <v/>
      </c>
      <c r="Q360" s="50" t="str">
        <f t="shared" si="122"/>
        <v/>
      </c>
      <c r="R360" s="50" t="str">
        <f t="shared" si="123"/>
        <v/>
      </c>
      <c r="S360" s="50" t="str">
        <f t="shared" si="124"/>
        <v/>
      </c>
      <c r="T360" s="50" t="str">
        <f t="shared" si="125"/>
        <v/>
      </c>
      <c r="U360" s="50" t="str">
        <f t="shared" si="126"/>
        <v/>
      </c>
      <c r="V360" s="50" t="str">
        <f t="shared" si="127"/>
        <v/>
      </c>
      <c r="W360" s="50" t="str">
        <f t="shared" si="128"/>
        <v/>
      </c>
      <c r="X360" s="50" t="str">
        <f t="shared" si="129"/>
        <v/>
      </c>
      <c r="Y360" s="50" t="str">
        <f t="shared" si="130"/>
        <v/>
      </c>
      <c r="Z360" s="50" t="str">
        <f t="shared" si="131"/>
        <v/>
      </c>
    </row>
    <row r="361" spans="5:26">
      <c r="E361" s="161"/>
      <c r="F361" s="161"/>
      <c r="G361" s="161"/>
      <c r="P361" s="50" t="str">
        <f t="shared" si="121"/>
        <v/>
      </c>
      <c r="Q361" s="50" t="str">
        <f t="shared" si="122"/>
        <v/>
      </c>
      <c r="R361" s="50" t="str">
        <f t="shared" si="123"/>
        <v/>
      </c>
      <c r="S361" s="50" t="str">
        <f t="shared" si="124"/>
        <v/>
      </c>
      <c r="T361" s="50" t="str">
        <f t="shared" si="125"/>
        <v/>
      </c>
      <c r="U361" s="50" t="str">
        <f t="shared" si="126"/>
        <v/>
      </c>
      <c r="V361" s="50" t="str">
        <f t="shared" si="127"/>
        <v/>
      </c>
      <c r="W361" s="50" t="str">
        <f t="shared" si="128"/>
        <v/>
      </c>
      <c r="X361" s="50" t="str">
        <f t="shared" si="129"/>
        <v/>
      </c>
      <c r="Y361" s="50" t="str">
        <f t="shared" si="130"/>
        <v/>
      </c>
      <c r="Z361" s="50" t="str">
        <f t="shared" si="131"/>
        <v/>
      </c>
    </row>
    <row r="362" spans="5:26">
      <c r="E362" s="161"/>
      <c r="F362" s="161"/>
      <c r="G362" s="161"/>
      <c r="P362" s="50" t="str">
        <f t="shared" si="121"/>
        <v/>
      </c>
      <c r="Q362" s="50" t="str">
        <f t="shared" si="122"/>
        <v/>
      </c>
      <c r="R362" s="50" t="str">
        <f t="shared" si="123"/>
        <v/>
      </c>
      <c r="S362" s="50" t="str">
        <f t="shared" si="124"/>
        <v/>
      </c>
      <c r="T362" s="50" t="str">
        <f t="shared" si="125"/>
        <v/>
      </c>
      <c r="U362" s="50" t="str">
        <f t="shared" si="126"/>
        <v/>
      </c>
      <c r="V362" s="50" t="str">
        <f t="shared" si="127"/>
        <v/>
      </c>
      <c r="W362" s="50" t="str">
        <f t="shared" si="128"/>
        <v/>
      </c>
      <c r="X362" s="50" t="str">
        <f t="shared" si="129"/>
        <v/>
      </c>
      <c r="Y362" s="50" t="str">
        <f t="shared" si="130"/>
        <v/>
      </c>
      <c r="Z362" s="50" t="str">
        <f t="shared" si="131"/>
        <v/>
      </c>
    </row>
    <row r="363" spans="5:26">
      <c r="E363" s="161"/>
      <c r="F363" s="161"/>
      <c r="G363" s="161"/>
      <c r="P363" s="50" t="str">
        <f t="shared" si="121"/>
        <v/>
      </c>
      <c r="Q363" s="50" t="str">
        <f t="shared" si="122"/>
        <v/>
      </c>
      <c r="R363" s="50" t="str">
        <f t="shared" si="123"/>
        <v/>
      </c>
      <c r="S363" s="50" t="str">
        <f t="shared" si="124"/>
        <v/>
      </c>
      <c r="T363" s="50" t="str">
        <f t="shared" si="125"/>
        <v/>
      </c>
      <c r="U363" s="50" t="str">
        <f t="shared" si="126"/>
        <v/>
      </c>
      <c r="V363" s="50" t="str">
        <f t="shared" si="127"/>
        <v/>
      </c>
      <c r="W363" s="50" t="str">
        <f t="shared" si="128"/>
        <v/>
      </c>
      <c r="X363" s="50" t="str">
        <f t="shared" si="129"/>
        <v/>
      </c>
      <c r="Y363" s="50" t="str">
        <f t="shared" si="130"/>
        <v/>
      </c>
      <c r="Z363" s="50" t="str">
        <f t="shared" si="131"/>
        <v/>
      </c>
    </row>
    <row r="364" spans="5:26">
      <c r="E364" s="161"/>
      <c r="F364" s="161"/>
      <c r="G364" s="161"/>
      <c r="P364" s="50" t="str">
        <f t="shared" si="121"/>
        <v/>
      </c>
      <c r="Q364" s="50" t="str">
        <f t="shared" si="122"/>
        <v/>
      </c>
      <c r="R364" s="50" t="str">
        <f t="shared" si="123"/>
        <v/>
      </c>
      <c r="S364" s="50" t="str">
        <f t="shared" si="124"/>
        <v/>
      </c>
      <c r="T364" s="50" t="str">
        <f t="shared" si="125"/>
        <v/>
      </c>
      <c r="U364" s="50" t="str">
        <f t="shared" si="126"/>
        <v/>
      </c>
      <c r="V364" s="50" t="str">
        <f t="shared" si="127"/>
        <v/>
      </c>
      <c r="W364" s="50" t="str">
        <f t="shared" si="128"/>
        <v/>
      </c>
      <c r="X364" s="50" t="str">
        <f t="shared" si="129"/>
        <v/>
      </c>
      <c r="Y364" s="50" t="str">
        <f t="shared" si="130"/>
        <v/>
      </c>
      <c r="Z364" s="50" t="str">
        <f t="shared" si="131"/>
        <v/>
      </c>
    </row>
    <row r="365" spans="5:26">
      <c r="E365" s="161"/>
      <c r="F365" s="161"/>
      <c r="G365" s="161"/>
      <c r="P365" s="50" t="str">
        <f t="shared" si="121"/>
        <v/>
      </c>
      <c r="Q365" s="50" t="str">
        <f t="shared" si="122"/>
        <v/>
      </c>
      <c r="R365" s="50" t="str">
        <f t="shared" si="123"/>
        <v/>
      </c>
      <c r="S365" s="50" t="str">
        <f t="shared" si="124"/>
        <v/>
      </c>
      <c r="T365" s="50" t="str">
        <f t="shared" si="125"/>
        <v/>
      </c>
      <c r="U365" s="50" t="str">
        <f t="shared" si="126"/>
        <v/>
      </c>
      <c r="V365" s="50" t="str">
        <f t="shared" si="127"/>
        <v/>
      </c>
      <c r="W365" s="50" t="str">
        <f t="shared" si="128"/>
        <v/>
      </c>
      <c r="X365" s="50" t="str">
        <f t="shared" si="129"/>
        <v/>
      </c>
      <c r="Y365" s="50" t="str">
        <f t="shared" si="130"/>
        <v/>
      </c>
      <c r="Z365" s="50" t="str">
        <f t="shared" si="131"/>
        <v/>
      </c>
    </row>
    <row r="366" spans="5:26">
      <c r="E366" s="161"/>
      <c r="F366" s="161"/>
      <c r="G366" s="161"/>
      <c r="P366" s="50" t="str">
        <f t="shared" si="121"/>
        <v/>
      </c>
      <c r="Q366" s="50" t="str">
        <f t="shared" si="122"/>
        <v/>
      </c>
      <c r="R366" s="50" t="str">
        <f t="shared" si="123"/>
        <v/>
      </c>
      <c r="S366" s="50" t="str">
        <f t="shared" si="124"/>
        <v/>
      </c>
      <c r="T366" s="50" t="str">
        <f t="shared" si="125"/>
        <v/>
      </c>
      <c r="U366" s="50" t="str">
        <f t="shared" si="126"/>
        <v/>
      </c>
      <c r="V366" s="50" t="str">
        <f t="shared" si="127"/>
        <v/>
      </c>
      <c r="W366" s="50" t="str">
        <f t="shared" si="128"/>
        <v/>
      </c>
      <c r="X366" s="50" t="str">
        <f t="shared" si="129"/>
        <v/>
      </c>
      <c r="Y366" s="50" t="str">
        <f t="shared" si="130"/>
        <v/>
      </c>
      <c r="Z366" s="50" t="str">
        <f t="shared" si="131"/>
        <v/>
      </c>
    </row>
    <row r="367" spans="5:26">
      <c r="E367" s="161"/>
      <c r="F367" s="161"/>
      <c r="G367" s="161"/>
      <c r="P367" s="50" t="str">
        <f t="shared" si="121"/>
        <v/>
      </c>
      <c r="Q367" s="50" t="str">
        <f t="shared" si="122"/>
        <v/>
      </c>
      <c r="R367" s="50" t="str">
        <f t="shared" si="123"/>
        <v/>
      </c>
      <c r="S367" s="50" t="str">
        <f t="shared" si="124"/>
        <v/>
      </c>
      <c r="T367" s="50" t="str">
        <f t="shared" si="125"/>
        <v/>
      </c>
      <c r="U367" s="50" t="str">
        <f t="shared" si="126"/>
        <v/>
      </c>
      <c r="V367" s="50" t="str">
        <f t="shared" si="127"/>
        <v/>
      </c>
      <c r="W367" s="50" t="str">
        <f t="shared" si="128"/>
        <v/>
      </c>
      <c r="X367" s="50" t="str">
        <f t="shared" si="129"/>
        <v/>
      </c>
      <c r="Y367" s="50" t="str">
        <f t="shared" si="130"/>
        <v/>
      </c>
      <c r="Z367" s="50" t="str">
        <f t="shared" si="131"/>
        <v/>
      </c>
    </row>
    <row r="368" spans="5:26">
      <c r="E368" s="161"/>
      <c r="F368" s="161"/>
      <c r="G368" s="161"/>
      <c r="P368" s="50" t="str">
        <f t="shared" si="121"/>
        <v/>
      </c>
      <c r="Q368" s="50" t="str">
        <f t="shared" si="122"/>
        <v/>
      </c>
      <c r="R368" s="50" t="str">
        <f t="shared" si="123"/>
        <v/>
      </c>
      <c r="S368" s="50" t="str">
        <f t="shared" si="124"/>
        <v/>
      </c>
      <c r="T368" s="50" t="str">
        <f t="shared" si="125"/>
        <v/>
      </c>
      <c r="U368" s="50" t="str">
        <f t="shared" si="126"/>
        <v/>
      </c>
      <c r="V368" s="50" t="str">
        <f t="shared" si="127"/>
        <v/>
      </c>
      <c r="W368" s="50" t="str">
        <f t="shared" si="128"/>
        <v/>
      </c>
      <c r="X368" s="50" t="str">
        <f t="shared" si="129"/>
        <v/>
      </c>
      <c r="Y368" s="50" t="str">
        <f t="shared" si="130"/>
        <v/>
      </c>
      <c r="Z368" s="50" t="str">
        <f t="shared" si="131"/>
        <v/>
      </c>
    </row>
    <row r="369" spans="5:26">
      <c r="E369" s="161"/>
      <c r="F369" s="161"/>
      <c r="G369" s="161"/>
      <c r="P369" s="50" t="str">
        <f t="shared" si="121"/>
        <v/>
      </c>
      <c r="Q369" s="50" t="str">
        <f t="shared" si="122"/>
        <v/>
      </c>
      <c r="R369" s="50" t="str">
        <f t="shared" si="123"/>
        <v/>
      </c>
      <c r="S369" s="50" t="str">
        <f t="shared" si="124"/>
        <v/>
      </c>
      <c r="T369" s="50" t="str">
        <f t="shared" si="125"/>
        <v/>
      </c>
      <c r="U369" s="50" t="str">
        <f t="shared" si="126"/>
        <v/>
      </c>
      <c r="V369" s="50" t="str">
        <f t="shared" si="127"/>
        <v/>
      </c>
      <c r="W369" s="50" t="str">
        <f t="shared" si="128"/>
        <v/>
      </c>
      <c r="X369" s="50" t="str">
        <f t="shared" si="129"/>
        <v/>
      </c>
      <c r="Y369" s="50" t="str">
        <f t="shared" si="130"/>
        <v/>
      </c>
      <c r="Z369" s="50" t="str">
        <f t="shared" si="131"/>
        <v/>
      </c>
    </row>
    <row r="370" spans="5:26">
      <c r="E370" s="161"/>
      <c r="F370" s="161"/>
      <c r="G370" s="161"/>
      <c r="P370" s="50" t="str">
        <f t="shared" si="121"/>
        <v/>
      </c>
      <c r="Q370" s="50" t="str">
        <f t="shared" si="122"/>
        <v/>
      </c>
      <c r="R370" s="50" t="str">
        <f t="shared" si="123"/>
        <v/>
      </c>
      <c r="S370" s="50" t="str">
        <f t="shared" si="124"/>
        <v/>
      </c>
      <c r="T370" s="50" t="str">
        <f t="shared" si="125"/>
        <v/>
      </c>
      <c r="U370" s="50" t="str">
        <f t="shared" si="126"/>
        <v/>
      </c>
      <c r="V370" s="50" t="str">
        <f t="shared" si="127"/>
        <v/>
      </c>
      <c r="W370" s="50" t="str">
        <f t="shared" si="128"/>
        <v/>
      </c>
      <c r="X370" s="50" t="str">
        <f t="shared" si="129"/>
        <v/>
      </c>
      <c r="Y370" s="50" t="str">
        <f t="shared" si="130"/>
        <v/>
      </c>
      <c r="Z370" s="50" t="str">
        <f t="shared" si="131"/>
        <v/>
      </c>
    </row>
    <row r="371" spans="5:26">
      <c r="E371" s="161"/>
      <c r="F371" s="161"/>
      <c r="G371" s="161"/>
      <c r="P371" s="50" t="str">
        <f t="shared" si="121"/>
        <v/>
      </c>
      <c r="Q371" s="50" t="str">
        <f t="shared" si="122"/>
        <v/>
      </c>
      <c r="R371" s="50" t="str">
        <f t="shared" si="123"/>
        <v/>
      </c>
      <c r="S371" s="50" t="str">
        <f t="shared" si="124"/>
        <v/>
      </c>
      <c r="T371" s="50" t="str">
        <f t="shared" si="125"/>
        <v/>
      </c>
      <c r="U371" s="50" t="str">
        <f t="shared" si="126"/>
        <v/>
      </c>
      <c r="V371" s="50" t="str">
        <f t="shared" si="127"/>
        <v/>
      </c>
      <c r="W371" s="50" t="str">
        <f t="shared" si="128"/>
        <v/>
      </c>
      <c r="X371" s="50" t="str">
        <f t="shared" si="129"/>
        <v/>
      </c>
      <c r="Y371" s="50" t="str">
        <f t="shared" si="130"/>
        <v/>
      </c>
      <c r="Z371" s="50" t="str">
        <f t="shared" si="131"/>
        <v/>
      </c>
    </row>
    <row r="372" spans="5:26">
      <c r="E372" s="161"/>
      <c r="F372" s="161"/>
      <c r="G372" s="161"/>
      <c r="P372" s="50" t="str">
        <f t="shared" si="121"/>
        <v/>
      </c>
      <c r="Q372" s="50" t="str">
        <f t="shared" si="122"/>
        <v/>
      </c>
      <c r="R372" s="50" t="str">
        <f t="shared" si="123"/>
        <v/>
      </c>
      <c r="S372" s="50" t="str">
        <f t="shared" si="124"/>
        <v/>
      </c>
      <c r="T372" s="50" t="str">
        <f t="shared" si="125"/>
        <v/>
      </c>
      <c r="U372" s="50" t="str">
        <f t="shared" si="126"/>
        <v/>
      </c>
      <c r="V372" s="50" t="str">
        <f t="shared" si="127"/>
        <v/>
      </c>
      <c r="W372" s="50" t="str">
        <f t="shared" si="128"/>
        <v/>
      </c>
      <c r="X372" s="50" t="str">
        <f t="shared" si="129"/>
        <v/>
      </c>
      <c r="Y372" s="50" t="str">
        <f t="shared" si="130"/>
        <v/>
      </c>
      <c r="Z372" s="50" t="str">
        <f t="shared" si="131"/>
        <v/>
      </c>
    </row>
    <row r="373" spans="5:26">
      <c r="E373" s="161"/>
      <c r="F373" s="161"/>
      <c r="G373" s="161"/>
      <c r="P373" s="50" t="str">
        <f t="shared" si="121"/>
        <v/>
      </c>
      <c r="Q373" s="50" t="str">
        <f t="shared" si="122"/>
        <v/>
      </c>
      <c r="R373" s="50" t="str">
        <f t="shared" si="123"/>
        <v/>
      </c>
      <c r="S373" s="50" t="str">
        <f t="shared" si="124"/>
        <v/>
      </c>
      <c r="T373" s="50" t="str">
        <f t="shared" si="125"/>
        <v/>
      </c>
      <c r="U373" s="50" t="str">
        <f t="shared" si="126"/>
        <v/>
      </c>
      <c r="V373" s="50" t="str">
        <f t="shared" si="127"/>
        <v/>
      </c>
      <c r="W373" s="50" t="str">
        <f t="shared" si="128"/>
        <v/>
      </c>
      <c r="X373" s="50" t="str">
        <f t="shared" si="129"/>
        <v/>
      </c>
      <c r="Y373" s="50" t="str">
        <f t="shared" si="130"/>
        <v/>
      </c>
      <c r="Z373" s="50" t="str">
        <f t="shared" si="131"/>
        <v/>
      </c>
    </row>
    <row r="374" spans="5:26">
      <c r="E374" s="161"/>
      <c r="F374" s="161"/>
      <c r="G374" s="161"/>
      <c r="P374" s="50" t="str">
        <f t="shared" si="121"/>
        <v/>
      </c>
      <c r="Q374" s="50" t="str">
        <f t="shared" si="122"/>
        <v/>
      </c>
      <c r="R374" s="50" t="str">
        <f t="shared" si="123"/>
        <v/>
      </c>
      <c r="S374" s="50" t="str">
        <f t="shared" si="124"/>
        <v/>
      </c>
      <c r="T374" s="50" t="str">
        <f t="shared" si="125"/>
        <v/>
      </c>
      <c r="U374" s="50" t="str">
        <f t="shared" si="126"/>
        <v/>
      </c>
      <c r="V374" s="50" t="str">
        <f t="shared" si="127"/>
        <v/>
      </c>
      <c r="W374" s="50" t="str">
        <f t="shared" si="128"/>
        <v/>
      </c>
      <c r="X374" s="50" t="str">
        <f t="shared" si="129"/>
        <v/>
      </c>
      <c r="Y374" s="50" t="str">
        <f t="shared" si="130"/>
        <v/>
      </c>
      <c r="Z374" s="50" t="str">
        <f t="shared" si="131"/>
        <v/>
      </c>
    </row>
    <row r="375" spans="5:26">
      <c r="E375" s="161"/>
      <c r="F375" s="161"/>
      <c r="G375" s="161"/>
      <c r="P375" s="50" t="str">
        <f t="shared" si="121"/>
        <v/>
      </c>
      <c r="Q375" s="50" t="str">
        <f t="shared" si="122"/>
        <v/>
      </c>
      <c r="R375" s="50" t="str">
        <f t="shared" si="123"/>
        <v/>
      </c>
      <c r="S375" s="50" t="str">
        <f t="shared" si="124"/>
        <v/>
      </c>
      <c r="T375" s="50" t="str">
        <f t="shared" si="125"/>
        <v/>
      </c>
      <c r="U375" s="50" t="str">
        <f t="shared" si="126"/>
        <v/>
      </c>
      <c r="V375" s="50" t="str">
        <f t="shared" si="127"/>
        <v/>
      </c>
      <c r="W375" s="50" t="str">
        <f t="shared" si="128"/>
        <v/>
      </c>
      <c r="X375" s="50" t="str">
        <f t="shared" si="129"/>
        <v/>
      </c>
      <c r="Y375" s="50" t="str">
        <f t="shared" si="130"/>
        <v/>
      </c>
      <c r="Z375" s="50" t="str">
        <f t="shared" si="131"/>
        <v/>
      </c>
    </row>
    <row r="376" spans="5:26">
      <c r="E376" s="161"/>
      <c r="F376" s="161"/>
      <c r="G376" s="161"/>
      <c r="P376" s="50" t="str">
        <f t="shared" si="121"/>
        <v/>
      </c>
      <c r="Q376" s="50" t="str">
        <f t="shared" si="122"/>
        <v/>
      </c>
      <c r="R376" s="50" t="str">
        <f t="shared" si="123"/>
        <v/>
      </c>
      <c r="S376" s="50" t="str">
        <f t="shared" si="124"/>
        <v/>
      </c>
      <c r="T376" s="50" t="str">
        <f t="shared" si="125"/>
        <v/>
      </c>
      <c r="U376" s="50" t="str">
        <f t="shared" si="126"/>
        <v/>
      </c>
      <c r="V376" s="50" t="str">
        <f t="shared" si="127"/>
        <v/>
      </c>
      <c r="W376" s="50" t="str">
        <f t="shared" si="128"/>
        <v/>
      </c>
      <c r="X376" s="50" t="str">
        <f t="shared" si="129"/>
        <v/>
      </c>
      <c r="Y376" s="50" t="str">
        <f t="shared" si="130"/>
        <v/>
      </c>
      <c r="Z376" s="50" t="str">
        <f t="shared" si="131"/>
        <v/>
      </c>
    </row>
    <row r="377" spans="5:26">
      <c r="E377" s="161"/>
      <c r="F377" s="161"/>
      <c r="G377" s="161"/>
      <c r="P377" s="50" t="str">
        <f t="shared" si="121"/>
        <v/>
      </c>
      <c r="Q377" s="50" t="str">
        <f t="shared" si="122"/>
        <v/>
      </c>
      <c r="R377" s="50" t="str">
        <f t="shared" si="123"/>
        <v/>
      </c>
      <c r="S377" s="50" t="str">
        <f t="shared" si="124"/>
        <v/>
      </c>
      <c r="T377" s="50" t="str">
        <f t="shared" si="125"/>
        <v/>
      </c>
      <c r="U377" s="50" t="str">
        <f t="shared" si="126"/>
        <v/>
      </c>
      <c r="V377" s="50" t="str">
        <f t="shared" si="127"/>
        <v/>
      </c>
      <c r="W377" s="50" t="str">
        <f t="shared" si="128"/>
        <v/>
      </c>
      <c r="X377" s="50" t="str">
        <f t="shared" si="129"/>
        <v/>
      </c>
      <c r="Y377" s="50" t="str">
        <f t="shared" si="130"/>
        <v/>
      </c>
      <c r="Z377" s="50" t="str">
        <f t="shared" si="131"/>
        <v/>
      </c>
    </row>
    <row r="378" spans="5:26">
      <c r="E378" s="161"/>
      <c r="F378" s="161"/>
      <c r="G378" s="161"/>
      <c r="P378" s="50" t="str">
        <f t="shared" si="121"/>
        <v/>
      </c>
      <c r="Q378" s="50" t="str">
        <f t="shared" si="122"/>
        <v/>
      </c>
      <c r="R378" s="50" t="str">
        <f t="shared" si="123"/>
        <v/>
      </c>
      <c r="S378" s="50" t="str">
        <f t="shared" si="124"/>
        <v/>
      </c>
      <c r="T378" s="50" t="str">
        <f t="shared" si="125"/>
        <v/>
      </c>
      <c r="U378" s="50" t="str">
        <f t="shared" si="126"/>
        <v/>
      </c>
      <c r="V378" s="50" t="str">
        <f t="shared" si="127"/>
        <v/>
      </c>
      <c r="W378" s="50" t="str">
        <f t="shared" si="128"/>
        <v/>
      </c>
      <c r="X378" s="50" t="str">
        <f t="shared" si="129"/>
        <v/>
      </c>
      <c r="Y378" s="50" t="str">
        <f t="shared" si="130"/>
        <v/>
      </c>
      <c r="Z378" s="50" t="str">
        <f t="shared" si="131"/>
        <v/>
      </c>
    </row>
    <row r="379" spans="5:26">
      <c r="E379" s="161"/>
      <c r="F379" s="161"/>
      <c r="G379" s="161"/>
      <c r="P379" s="50" t="str">
        <f t="shared" si="121"/>
        <v/>
      </c>
      <c r="Q379" s="50" t="str">
        <f t="shared" si="122"/>
        <v/>
      </c>
      <c r="R379" s="50" t="str">
        <f t="shared" si="123"/>
        <v/>
      </c>
      <c r="S379" s="50" t="str">
        <f t="shared" si="124"/>
        <v/>
      </c>
      <c r="T379" s="50" t="str">
        <f t="shared" si="125"/>
        <v/>
      </c>
      <c r="U379" s="50" t="str">
        <f t="shared" si="126"/>
        <v/>
      </c>
      <c r="V379" s="50" t="str">
        <f t="shared" si="127"/>
        <v/>
      </c>
      <c r="W379" s="50" t="str">
        <f t="shared" si="128"/>
        <v/>
      </c>
      <c r="X379" s="50" t="str">
        <f t="shared" si="129"/>
        <v/>
      </c>
      <c r="Y379" s="50" t="str">
        <f t="shared" si="130"/>
        <v/>
      </c>
      <c r="Z379" s="50" t="str">
        <f t="shared" si="131"/>
        <v/>
      </c>
    </row>
    <row r="380" spans="5:26">
      <c r="E380" s="161"/>
      <c r="F380" s="161"/>
      <c r="G380" s="161"/>
      <c r="P380" s="50" t="str">
        <f t="shared" si="121"/>
        <v/>
      </c>
      <c r="Q380" s="50" t="str">
        <f t="shared" si="122"/>
        <v/>
      </c>
      <c r="R380" s="50" t="str">
        <f t="shared" si="123"/>
        <v/>
      </c>
      <c r="S380" s="50" t="str">
        <f t="shared" si="124"/>
        <v/>
      </c>
      <c r="T380" s="50" t="str">
        <f t="shared" si="125"/>
        <v/>
      </c>
      <c r="U380" s="50" t="str">
        <f t="shared" si="126"/>
        <v/>
      </c>
      <c r="V380" s="50" t="str">
        <f t="shared" si="127"/>
        <v/>
      </c>
      <c r="W380" s="50" t="str">
        <f t="shared" si="128"/>
        <v/>
      </c>
      <c r="X380" s="50" t="str">
        <f t="shared" si="129"/>
        <v/>
      </c>
      <c r="Y380" s="50" t="str">
        <f t="shared" si="130"/>
        <v/>
      </c>
      <c r="Z380" s="50" t="str">
        <f t="shared" si="131"/>
        <v/>
      </c>
    </row>
    <row r="381" spans="5:26">
      <c r="E381" s="161"/>
      <c r="F381" s="161"/>
      <c r="G381" s="161"/>
      <c r="P381" s="50" t="str">
        <f t="shared" si="121"/>
        <v/>
      </c>
      <c r="Q381" s="50" t="str">
        <f t="shared" si="122"/>
        <v/>
      </c>
      <c r="R381" s="50" t="str">
        <f t="shared" si="123"/>
        <v/>
      </c>
      <c r="S381" s="50" t="str">
        <f t="shared" si="124"/>
        <v/>
      </c>
      <c r="T381" s="50" t="str">
        <f t="shared" si="125"/>
        <v/>
      </c>
      <c r="U381" s="50" t="str">
        <f t="shared" si="126"/>
        <v/>
      </c>
      <c r="V381" s="50" t="str">
        <f t="shared" si="127"/>
        <v/>
      </c>
      <c r="W381" s="50" t="str">
        <f t="shared" si="128"/>
        <v/>
      </c>
      <c r="X381" s="50" t="str">
        <f t="shared" si="129"/>
        <v/>
      </c>
      <c r="Y381" s="50" t="str">
        <f t="shared" si="130"/>
        <v/>
      </c>
      <c r="Z381" s="50" t="str">
        <f t="shared" si="131"/>
        <v/>
      </c>
    </row>
    <row r="382" spans="5:26">
      <c r="E382" s="161"/>
      <c r="F382" s="161"/>
      <c r="G382" s="161"/>
      <c r="P382" s="50" t="str">
        <f t="shared" si="121"/>
        <v/>
      </c>
      <c r="Q382" s="50" t="str">
        <f t="shared" si="122"/>
        <v/>
      </c>
      <c r="R382" s="50" t="str">
        <f t="shared" si="123"/>
        <v/>
      </c>
      <c r="S382" s="50" t="str">
        <f t="shared" si="124"/>
        <v/>
      </c>
      <c r="T382" s="50" t="str">
        <f t="shared" si="125"/>
        <v/>
      </c>
      <c r="U382" s="50" t="str">
        <f t="shared" si="126"/>
        <v/>
      </c>
      <c r="V382" s="50" t="str">
        <f t="shared" si="127"/>
        <v/>
      </c>
      <c r="W382" s="50" t="str">
        <f t="shared" si="128"/>
        <v/>
      </c>
      <c r="X382" s="50" t="str">
        <f t="shared" si="129"/>
        <v/>
      </c>
      <c r="Y382" s="50" t="str">
        <f t="shared" si="130"/>
        <v/>
      </c>
      <c r="Z382" s="50" t="str">
        <f t="shared" si="131"/>
        <v/>
      </c>
    </row>
    <row r="383" spans="5:26">
      <c r="E383" s="161"/>
      <c r="F383" s="161"/>
      <c r="G383" s="161"/>
      <c r="P383" s="50" t="str">
        <f t="shared" si="121"/>
        <v/>
      </c>
      <c r="Q383" s="50" t="str">
        <f t="shared" si="122"/>
        <v/>
      </c>
      <c r="R383" s="50" t="str">
        <f t="shared" si="123"/>
        <v/>
      </c>
      <c r="S383" s="50" t="str">
        <f t="shared" si="124"/>
        <v/>
      </c>
      <c r="T383" s="50" t="str">
        <f t="shared" si="125"/>
        <v/>
      </c>
      <c r="U383" s="50" t="str">
        <f t="shared" si="126"/>
        <v/>
      </c>
      <c r="V383" s="50" t="str">
        <f t="shared" si="127"/>
        <v/>
      </c>
      <c r="W383" s="50" t="str">
        <f t="shared" si="128"/>
        <v/>
      </c>
      <c r="X383" s="50" t="str">
        <f t="shared" si="129"/>
        <v/>
      </c>
      <c r="Y383" s="50" t="str">
        <f t="shared" si="130"/>
        <v/>
      </c>
      <c r="Z383" s="50" t="str">
        <f t="shared" si="131"/>
        <v/>
      </c>
    </row>
    <row r="384" spans="5:26">
      <c r="E384" s="161"/>
      <c r="F384" s="161"/>
      <c r="G384" s="161"/>
      <c r="P384" s="50" t="str">
        <f t="shared" si="121"/>
        <v/>
      </c>
      <c r="Q384" s="50" t="str">
        <f t="shared" si="122"/>
        <v/>
      </c>
      <c r="R384" s="50" t="str">
        <f t="shared" si="123"/>
        <v/>
      </c>
      <c r="S384" s="50" t="str">
        <f t="shared" si="124"/>
        <v/>
      </c>
      <c r="T384" s="50" t="str">
        <f t="shared" si="125"/>
        <v/>
      </c>
      <c r="U384" s="50" t="str">
        <f t="shared" si="126"/>
        <v/>
      </c>
      <c r="V384" s="50" t="str">
        <f t="shared" si="127"/>
        <v/>
      </c>
      <c r="W384" s="50" t="str">
        <f t="shared" si="128"/>
        <v/>
      </c>
      <c r="X384" s="50" t="str">
        <f t="shared" si="129"/>
        <v/>
      </c>
      <c r="Y384" s="50" t="str">
        <f t="shared" si="130"/>
        <v/>
      </c>
      <c r="Z384" s="50" t="str">
        <f t="shared" si="131"/>
        <v/>
      </c>
    </row>
    <row r="385" spans="5:26">
      <c r="E385" s="161"/>
      <c r="F385" s="161"/>
      <c r="G385" s="161"/>
      <c r="P385" s="50" t="str">
        <f t="shared" si="121"/>
        <v/>
      </c>
      <c r="Q385" s="50" t="str">
        <f t="shared" si="122"/>
        <v/>
      </c>
      <c r="R385" s="50" t="str">
        <f t="shared" si="123"/>
        <v/>
      </c>
      <c r="S385" s="50" t="str">
        <f t="shared" si="124"/>
        <v/>
      </c>
      <c r="T385" s="50" t="str">
        <f t="shared" si="125"/>
        <v/>
      </c>
      <c r="U385" s="50" t="str">
        <f t="shared" si="126"/>
        <v/>
      </c>
      <c r="V385" s="50" t="str">
        <f t="shared" si="127"/>
        <v/>
      </c>
      <c r="W385" s="50" t="str">
        <f t="shared" si="128"/>
        <v/>
      </c>
      <c r="X385" s="50" t="str">
        <f t="shared" si="129"/>
        <v/>
      </c>
      <c r="Y385" s="50" t="str">
        <f t="shared" si="130"/>
        <v/>
      </c>
      <c r="Z385" s="50" t="str">
        <f t="shared" si="131"/>
        <v/>
      </c>
    </row>
    <row r="386" spans="5:26">
      <c r="E386" s="161"/>
      <c r="F386" s="161"/>
      <c r="G386" s="161"/>
      <c r="P386" s="50" t="str">
        <f t="shared" si="121"/>
        <v/>
      </c>
      <c r="Q386" s="50" t="str">
        <f t="shared" si="122"/>
        <v/>
      </c>
      <c r="R386" s="50" t="str">
        <f t="shared" si="123"/>
        <v/>
      </c>
      <c r="S386" s="50" t="str">
        <f t="shared" si="124"/>
        <v/>
      </c>
      <c r="T386" s="50" t="str">
        <f t="shared" si="125"/>
        <v/>
      </c>
      <c r="U386" s="50" t="str">
        <f t="shared" si="126"/>
        <v/>
      </c>
      <c r="V386" s="50" t="str">
        <f t="shared" si="127"/>
        <v/>
      </c>
      <c r="W386" s="50" t="str">
        <f t="shared" si="128"/>
        <v/>
      </c>
      <c r="X386" s="50" t="str">
        <f t="shared" si="129"/>
        <v/>
      </c>
      <c r="Y386" s="50" t="str">
        <f t="shared" si="130"/>
        <v/>
      </c>
      <c r="Z386" s="50" t="str">
        <f t="shared" si="131"/>
        <v/>
      </c>
    </row>
    <row r="387" spans="5:26">
      <c r="E387" s="161"/>
      <c r="F387" s="161"/>
      <c r="G387" s="161"/>
      <c r="P387" s="50" t="str">
        <f t="shared" si="121"/>
        <v/>
      </c>
      <c r="Q387" s="50" t="str">
        <f t="shared" si="122"/>
        <v/>
      </c>
      <c r="R387" s="50" t="str">
        <f t="shared" si="123"/>
        <v/>
      </c>
      <c r="S387" s="50" t="str">
        <f t="shared" si="124"/>
        <v/>
      </c>
      <c r="T387" s="50" t="str">
        <f t="shared" si="125"/>
        <v/>
      </c>
      <c r="U387" s="50" t="str">
        <f t="shared" si="126"/>
        <v/>
      </c>
      <c r="V387" s="50" t="str">
        <f t="shared" si="127"/>
        <v/>
      </c>
      <c r="W387" s="50" t="str">
        <f t="shared" si="128"/>
        <v/>
      </c>
      <c r="X387" s="50" t="str">
        <f t="shared" si="129"/>
        <v/>
      </c>
      <c r="Y387" s="50" t="str">
        <f t="shared" si="130"/>
        <v/>
      </c>
      <c r="Z387" s="50" t="str">
        <f t="shared" si="131"/>
        <v/>
      </c>
    </row>
    <row r="388" spans="5:26">
      <c r="E388" s="161"/>
      <c r="F388" s="161"/>
      <c r="G388" s="161"/>
      <c r="P388" s="50" t="str">
        <f t="shared" ref="P388:P451" si="132">IF(H388&lt;&gt;"","a","")</f>
        <v/>
      </c>
      <c r="Q388" s="50" t="str">
        <f t="shared" ref="Q388:Q451" si="133">IF(I388&lt;&gt;"","b","")</f>
        <v/>
      </c>
      <c r="R388" s="50" t="str">
        <f t="shared" ref="R388:R451" si="134">IF(J388&lt;&gt;"","c","")</f>
        <v/>
      </c>
      <c r="S388" s="50" t="str">
        <f t="shared" ref="S388:S451" si="135">IF(K388&lt;&gt;"","d","")</f>
        <v/>
      </c>
      <c r="T388" s="50" t="str">
        <f t="shared" ref="T388:T451" si="136">IF(L388&lt;&gt;"","e","")</f>
        <v/>
      </c>
      <c r="U388" s="50" t="str">
        <f t="shared" ref="U388:U451" si="137">IF(M388&lt;&gt;"","f","")</f>
        <v/>
      </c>
      <c r="V388" s="50" t="str">
        <f t="shared" ref="V388:V451" si="138">IF(N388&lt;&gt;"","g","")</f>
        <v/>
      </c>
      <c r="W388" s="50" t="str">
        <f t="shared" ref="W388:W451" si="139">P388&amp;Q388&amp;R388&amp;S388&amp;T388&amp;U388&amp;V388</f>
        <v/>
      </c>
      <c r="X388" s="50" t="str">
        <f t="shared" ref="X388:X451" si="140">IF(W388="","",VLOOKUP($W388,$AA$2:$AD$58,2,0))</f>
        <v/>
      </c>
      <c r="Y388" s="50" t="str">
        <f t="shared" ref="Y388:Y451" si="141">IF(X388="","",VLOOKUP($W388,$AA$2:$AD$58,3,0))</f>
        <v/>
      </c>
      <c r="Z388" s="50" t="str">
        <f t="shared" ref="Z388:Z451" si="142">IF(Y388="","",VLOOKUP($W388,$AA$2:$AD$58,4,0))</f>
        <v/>
      </c>
    </row>
    <row r="389" spans="5:26">
      <c r="E389" s="161"/>
      <c r="F389" s="161"/>
      <c r="G389" s="161"/>
      <c r="P389" s="50" t="str">
        <f t="shared" si="132"/>
        <v/>
      </c>
      <c r="Q389" s="50" t="str">
        <f t="shared" si="133"/>
        <v/>
      </c>
      <c r="R389" s="50" t="str">
        <f t="shared" si="134"/>
        <v/>
      </c>
      <c r="S389" s="50" t="str">
        <f t="shared" si="135"/>
        <v/>
      </c>
      <c r="T389" s="50" t="str">
        <f t="shared" si="136"/>
        <v/>
      </c>
      <c r="U389" s="50" t="str">
        <f t="shared" si="137"/>
        <v/>
      </c>
      <c r="V389" s="50" t="str">
        <f t="shared" si="138"/>
        <v/>
      </c>
      <c r="W389" s="50" t="str">
        <f t="shared" si="139"/>
        <v/>
      </c>
      <c r="X389" s="50" t="str">
        <f t="shared" si="140"/>
        <v/>
      </c>
      <c r="Y389" s="50" t="str">
        <f t="shared" si="141"/>
        <v/>
      </c>
      <c r="Z389" s="50" t="str">
        <f t="shared" si="142"/>
        <v/>
      </c>
    </row>
    <row r="390" spans="5:26">
      <c r="E390" s="161"/>
      <c r="F390" s="161"/>
      <c r="G390" s="161"/>
      <c r="P390" s="50" t="str">
        <f t="shared" si="132"/>
        <v/>
      </c>
      <c r="Q390" s="50" t="str">
        <f t="shared" si="133"/>
        <v/>
      </c>
      <c r="R390" s="50" t="str">
        <f t="shared" si="134"/>
        <v/>
      </c>
      <c r="S390" s="50" t="str">
        <f t="shared" si="135"/>
        <v/>
      </c>
      <c r="T390" s="50" t="str">
        <f t="shared" si="136"/>
        <v/>
      </c>
      <c r="U390" s="50" t="str">
        <f t="shared" si="137"/>
        <v/>
      </c>
      <c r="V390" s="50" t="str">
        <f t="shared" si="138"/>
        <v/>
      </c>
      <c r="W390" s="50" t="str">
        <f t="shared" si="139"/>
        <v/>
      </c>
      <c r="X390" s="50" t="str">
        <f t="shared" si="140"/>
        <v/>
      </c>
      <c r="Y390" s="50" t="str">
        <f t="shared" si="141"/>
        <v/>
      </c>
      <c r="Z390" s="50" t="str">
        <f t="shared" si="142"/>
        <v/>
      </c>
    </row>
    <row r="391" spans="5:26">
      <c r="E391" s="161"/>
      <c r="F391" s="161"/>
      <c r="G391" s="161"/>
      <c r="P391" s="50" t="str">
        <f t="shared" si="132"/>
        <v/>
      </c>
      <c r="Q391" s="50" t="str">
        <f t="shared" si="133"/>
        <v/>
      </c>
      <c r="R391" s="50" t="str">
        <f t="shared" si="134"/>
        <v/>
      </c>
      <c r="S391" s="50" t="str">
        <f t="shared" si="135"/>
        <v/>
      </c>
      <c r="T391" s="50" t="str">
        <f t="shared" si="136"/>
        <v/>
      </c>
      <c r="U391" s="50" t="str">
        <f t="shared" si="137"/>
        <v/>
      </c>
      <c r="V391" s="50" t="str">
        <f t="shared" si="138"/>
        <v/>
      </c>
      <c r="W391" s="50" t="str">
        <f t="shared" si="139"/>
        <v/>
      </c>
      <c r="X391" s="50" t="str">
        <f t="shared" si="140"/>
        <v/>
      </c>
      <c r="Y391" s="50" t="str">
        <f t="shared" si="141"/>
        <v/>
      </c>
      <c r="Z391" s="50" t="str">
        <f t="shared" si="142"/>
        <v/>
      </c>
    </row>
    <row r="392" spans="5:26">
      <c r="E392" s="161"/>
      <c r="F392" s="161"/>
      <c r="G392" s="161"/>
      <c r="P392" s="50" t="str">
        <f t="shared" si="132"/>
        <v/>
      </c>
      <c r="Q392" s="50" t="str">
        <f t="shared" si="133"/>
        <v/>
      </c>
      <c r="R392" s="50" t="str">
        <f t="shared" si="134"/>
        <v/>
      </c>
      <c r="S392" s="50" t="str">
        <f t="shared" si="135"/>
        <v/>
      </c>
      <c r="T392" s="50" t="str">
        <f t="shared" si="136"/>
        <v/>
      </c>
      <c r="U392" s="50" t="str">
        <f t="shared" si="137"/>
        <v/>
      </c>
      <c r="V392" s="50" t="str">
        <f t="shared" si="138"/>
        <v/>
      </c>
      <c r="W392" s="50" t="str">
        <f t="shared" si="139"/>
        <v/>
      </c>
      <c r="X392" s="50" t="str">
        <f t="shared" si="140"/>
        <v/>
      </c>
      <c r="Y392" s="50" t="str">
        <f t="shared" si="141"/>
        <v/>
      </c>
      <c r="Z392" s="50" t="str">
        <f t="shared" si="142"/>
        <v/>
      </c>
    </row>
    <row r="393" spans="5:26">
      <c r="E393" s="161"/>
      <c r="F393" s="161"/>
      <c r="G393" s="161"/>
      <c r="P393" s="50" t="str">
        <f t="shared" si="132"/>
        <v/>
      </c>
      <c r="Q393" s="50" t="str">
        <f t="shared" si="133"/>
        <v/>
      </c>
      <c r="R393" s="50" t="str">
        <f t="shared" si="134"/>
        <v/>
      </c>
      <c r="S393" s="50" t="str">
        <f t="shared" si="135"/>
        <v/>
      </c>
      <c r="T393" s="50" t="str">
        <f t="shared" si="136"/>
        <v/>
      </c>
      <c r="U393" s="50" t="str">
        <f t="shared" si="137"/>
        <v/>
      </c>
      <c r="V393" s="50" t="str">
        <f t="shared" si="138"/>
        <v/>
      </c>
      <c r="W393" s="50" t="str">
        <f t="shared" si="139"/>
        <v/>
      </c>
      <c r="X393" s="50" t="str">
        <f t="shared" si="140"/>
        <v/>
      </c>
      <c r="Y393" s="50" t="str">
        <f t="shared" si="141"/>
        <v/>
      </c>
      <c r="Z393" s="50" t="str">
        <f t="shared" si="142"/>
        <v/>
      </c>
    </row>
    <row r="394" spans="5:26">
      <c r="E394" s="161"/>
      <c r="F394" s="161"/>
      <c r="G394" s="161"/>
      <c r="P394" s="50" t="str">
        <f t="shared" si="132"/>
        <v/>
      </c>
      <c r="Q394" s="50" t="str">
        <f t="shared" si="133"/>
        <v/>
      </c>
      <c r="R394" s="50" t="str">
        <f t="shared" si="134"/>
        <v/>
      </c>
      <c r="S394" s="50" t="str">
        <f t="shared" si="135"/>
        <v/>
      </c>
      <c r="T394" s="50" t="str">
        <f t="shared" si="136"/>
        <v/>
      </c>
      <c r="U394" s="50" t="str">
        <f t="shared" si="137"/>
        <v/>
      </c>
      <c r="V394" s="50" t="str">
        <f t="shared" si="138"/>
        <v/>
      </c>
      <c r="W394" s="50" t="str">
        <f t="shared" si="139"/>
        <v/>
      </c>
      <c r="X394" s="50" t="str">
        <f t="shared" si="140"/>
        <v/>
      </c>
      <c r="Y394" s="50" t="str">
        <f t="shared" si="141"/>
        <v/>
      </c>
      <c r="Z394" s="50" t="str">
        <f t="shared" si="142"/>
        <v/>
      </c>
    </row>
    <row r="395" spans="5:26">
      <c r="E395" s="161"/>
      <c r="F395" s="161"/>
      <c r="G395" s="161"/>
      <c r="P395" s="50" t="str">
        <f t="shared" si="132"/>
        <v/>
      </c>
      <c r="Q395" s="50" t="str">
        <f t="shared" si="133"/>
        <v/>
      </c>
      <c r="R395" s="50" t="str">
        <f t="shared" si="134"/>
        <v/>
      </c>
      <c r="S395" s="50" t="str">
        <f t="shared" si="135"/>
        <v/>
      </c>
      <c r="T395" s="50" t="str">
        <f t="shared" si="136"/>
        <v/>
      </c>
      <c r="U395" s="50" t="str">
        <f t="shared" si="137"/>
        <v/>
      </c>
      <c r="V395" s="50" t="str">
        <f t="shared" si="138"/>
        <v/>
      </c>
      <c r="W395" s="50" t="str">
        <f t="shared" si="139"/>
        <v/>
      </c>
      <c r="X395" s="50" t="str">
        <f t="shared" si="140"/>
        <v/>
      </c>
      <c r="Y395" s="50" t="str">
        <f t="shared" si="141"/>
        <v/>
      </c>
      <c r="Z395" s="50" t="str">
        <f t="shared" si="142"/>
        <v/>
      </c>
    </row>
    <row r="396" spans="5:26">
      <c r="E396" s="161"/>
      <c r="F396" s="161"/>
      <c r="G396" s="161"/>
      <c r="P396" s="50" t="str">
        <f t="shared" si="132"/>
        <v/>
      </c>
      <c r="Q396" s="50" t="str">
        <f t="shared" si="133"/>
        <v/>
      </c>
      <c r="R396" s="50" t="str">
        <f t="shared" si="134"/>
        <v/>
      </c>
      <c r="S396" s="50" t="str">
        <f t="shared" si="135"/>
        <v/>
      </c>
      <c r="T396" s="50" t="str">
        <f t="shared" si="136"/>
        <v/>
      </c>
      <c r="U396" s="50" t="str">
        <f t="shared" si="137"/>
        <v/>
      </c>
      <c r="V396" s="50" t="str">
        <f t="shared" si="138"/>
        <v/>
      </c>
      <c r="W396" s="50" t="str">
        <f t="shared" si="139"/>
        <v/>
      </c>
      <c r="X396" s="50" t="str">
        <f t="shared" si="140"/>
        <v/>
      </c>
      <c r="Y396" s="50" t="str">
        <f t="shared" si="141"/>
        <v/>
      </c>
      <c r="Z396" s="50" t="str">
        <f t="shared" si="142"/>
        <v/>
      </c>
    </row>
    <row r="397" spans="5:26">
      <c r="E397" s="161"/>
      <c r="F397" s="161"/>
      <c r="G397" s="161"/>
      <c r="P397" s="50" t="str">
        <f t="shared" si="132"/>
        <v/>
      </c>
      <c r="Q397" s="50" t="str">
        <f t="shared" si="133"/>
        <v/>
      </c>
      <c r="R397" s="50" t="str">
        <f t="shared" si="134"/>
        <v/>
      </c>
      <c r="S397" s="50" t="str">
        <f t="shared" si="135"/>
        <v/>
      </c>
      <c r="T397" s="50" t="str">
        <f t="shared" si="136"/>
        <v/>
      </c>
      <c r="U397" s="50" t="str">
        <f t="shared" si="137"/>
        <v/>
      </c>
      <c r="V397" s="50" t="str">
        <f t="shared" si="138"/>
        <v/>
      </c>
      <c r="W397" s="50" t="str">
        <f t="shared" si="139"/>
        <v/>
      </c>
      <c r="X397" s="50" t="str">
        <f t="shared" si="140"/>
        <v/>
      </c>
      <c r="Y397" s="50" t="str">
        <f t="shared" si="141"/>
        <v/>
      </c>
      <c r="Z397" s="50" t="str">
        <f t="shared" si="142"/>
        <v/>
      </c>
    </row>
    <row r="398" spans="5:26">
      <c r="E398" s="161"/>
      <c r="F398" s="161"/>
      <c r="G398" s="161"/>
      <c r="P398" s="50" t="str">
        <f t="shared" si="132"/>
        <v/>
      </c>
      <c r="Q398" s="50" t="str">
        <f t="shared" si="133"/>
        <v/>
      </c>
      <c r="R398" s="50" t="str">
        <f t="shared" si="134"/>
        <v/>
      </c>
      <c r="S398" s="50" t="str">
        <f t="shared" si="135"/>
        <v/>
      </c>
      <c r="T398" s="50" t="str">
        <f t="shared" si="136"/>
        <v/>
      </c>
      <c r="U398" s="50" t="str">
        <f t="shared" si="137"/>
        <v/>
      </c>
      <c r="V398" s="50" t="str">
        <f t="shared" si="138"/>
        <v/>
      </c>
      <c r="W398" s="50" t="str">
        <f t="shared" si="139"/>
        <v/>
      </c>
      <c r="X398" s="50" t="str">
        <f t="shared" si="140"/>
        <v/>
      </c>
      <c r="Y398" s="50" t="str">
        <f t="shared" si="141"/>
        <v/>
      </c>
      <c r="Z398" s="50" t="str">
        <f t="shared" si="142"/>
        <v/>
      </c>
    </row>
    <row r="399" spans="5:26">
      <c r="E399" s="161"/>
      <c r="F399" s="161"/>
      <c r="G399" s="161"/>
      <c r="P399" s="50" t="str">
        <f t="shared" si="132"/>
        <v/>
      </c>
      <c r="Q399" s="50" t="str">
        <f t="shared" si="133"/>
        <v/>
      </c>
      <c r="R399" s="50" t="str">
        <f t="shared" si="134"/>
        <v/>
      </c>
      <c r="S399" s="50" t="str">
        <f t="shared" si="135"/>
        <v/>
      </c>
      <c r="T399" s="50" t="str">
        <f t="shared" si="136"/>
        <v/>
      </c>
      <c r="U399" s="50" t="str">
        <f t="shared" si="137"/>
        <v/>
      </c>
      <c r="V399" s="50" t="str">
        <f t="shared" si="138"/>
        <v/>
      </c>
      <c r="W399" s="50" t="str">
        <f t="shared" si="139"/>
        <v/>
      </c>
      <c r="X399" s="50" t="str">
        <f t="shared" si="140"/>
        <v/>
      </c>
      <c r="Y399" s="50" t="str">
        <f t="shared" si="141"/>
        <v/>
      </c>
      <c r="Z399" s="50" t="str">
        <f t="shared" si="142"/>
        <v/>
      </c>
    </row>
    <row r="400" spans="5:26">
      <c r="E400" s="161"/>
      <c r="F400" s="161"/>
      <c r="G400" s="161"/>
      <c r="P400" s="50" t="str">
        <f t="shared" si="132"/>
        <v/>
      </c>
      <c r="Q400" s="50" t="str">
        <f t="shared" si="133"/>
        <v/>
      </c>
      <c r="R400" s="50" t="str">
        <f t="shared" si="134"/>
        <v/>
      </c>
      <c r="S400" s="50" t="str">
        <f t="shared" si="135"/>
        <v/>
      </c>
      <c r="T400" s="50" t="str">
        <f t="shared" si="136"/>
        <v/>
      </c>
      <c r="U400" s="50" t="str">
        <f t="shared" si="137"/>
        <v/>
      </c>
      <c r="V400" s="50" t="str">
        <f t="shared" si="138"/>
        <v/>
      </c>
      <c r="W400" s="50" t="str">
        <f t="shared" si="139"/>
        <v/>
      </c>
      <c r="X400" s="50" t="str">
        <f t="shared" si="140"/>
        <v/>
      </c>
      <c r="Y400" s="50" t="str">
        <f t="shared" si="141"/>
        <v/>
      </c>
      <c r="Z400" s="50" t="str">
        <f t="shared" si="142"/>
        <v/>
      </c>
    </row>
    <row r="401" spans="5:26">
      <c r="E401" s="161"/>
      <c r="F401" s="161"/>
      <c r="G401" s="161"/>
      <c r="P401" s="50" t="str">
        <f t="shared" si="132"/>
        <v/>
      </c>
      <c r="Q401" s="50" t="str">
        <f t="shared" si="133"/>
        <v/>
      </c>
      <c r="R401" s="50" t="str">
        <f t="shared" si="134"/>
        <v/>
      </c>
      <c r="S401" s="50" t="str">
        <f t="shared" si="135"/>
        <v/>
      </c>
      <c r="T401" s="50" t="str">
        <f t="shared" si="136"/>
        <v/>
      </c>
      <c r="U401" s="50" t="str">
        <f t="shared" si="137"/>
        <v/>
      </c>
      <c r="V401" s="50" t="str">
        <f t="shared" si="138"/>
        <v/>
      </c>
      <c r="W401" s="50" t="str">
        <f t="shared" si="139"/>
        <v/>
      </c>
      <c r="X401" s="50" t="str">
        <f t="shared" si="140"/>
        <v/>
      </c>
      <c r="Y401" s="50" t="str">
        <f t="shared" si="141"/>
        <v/>
      </c>
      <c r="Z401" s="50" t="str">
        <f t="shared" si="142"/>
        <v/>
      </c>
    </row>
    <row r="402" spans="5:26">
      <c r="E402" s="161"/>
      <c r="F402" s="161"/>
      <c r="G402" s="161"/>
      <c r="P402" s="50" t="str">
        <f t="shared" si="132"/>
        <v/>
      </c>
      <c r="Q402" s="50" t="str">
        <f t="shared" si="133"/>
        <v/>
      </c>
      <c r="R402" s="50" t="str">
        <f t="shared" si="134"/>
        <v/>
      </c>
      <c r="S402" s="50" t="str">
        <f t="shared" si="135"/>
        <v/>
      </c>
      <c r="T402" s="50" t="str">
        <f t="shared" si="136"/>
        <v/>
      </c>
      <c r="U402" s="50" t="str">
        <f t="shared" si="137"/>
        <v/>
      </c>
      <c r="V402" s="50" t="str">
        <f t="shared" si="138"/>
        <v/>
      </c>
      <c r="W402" s="50" t="str">
        <f t="shared" si="139"/>
        <v/>
      </c>
      <c r="X402" s="50" t="str">
        <f t="shared" si="140"/>
        <v/>
      </c>
      <c r="Y402" s="50" t="str">
        <f t="shared" si="141"/>
        <v/>
      </c>
      <c r="Z402" s="50" t="str">
        <f t="shared" si="142"/>
        <v/>
      </c>
    </row>
    <row r="403" spans="5:26">
      <c r="E403" s="161"/>
      <c r="F403" s="161"/>
      <c r="G403" s="161"/>
      <c r="P403" s="50" t="str">
        <f t="shared" si="132"/>
        <v/>
      </c>
      <c r="Q403" s="50" t="str">
        <f t="shared" si="133"/>
        <v/>
      </c>
      <c r="R403" s="50" t="str">
        <f t="shared" si="134"/>
        <v/>
      </c>
      <c r="S403" s="50" t="str">
        <f t="shared" si="135"/>
        <v/>
      </c>
      <c r="T403" s="50" t="str">
        <f t="shared" si="136"/>
        <v/>
      </c>
      <c r="U403" s="50" t="str">
        <f t="shared" si="137"/>
        <v/>
      </c>
      <c r="V403" s="50" t="str">
        <f t="shared" si="138"/>
        <v/>
      </c>
      <c r="W403" s="50" t="str">
        <f t="shared" si="139"/>
        <v/>
      </c>
      <c r="X403" s="50" t="str">
        <f t="shared" si="140"/>
        <v/>
      </c>
      <c r="Y403" s="50" t="str">
        <f t="shared" si="141"/>
        <v/>
      </c>
      <c r="Z403" s="50" t="str">
        <f t="shared" si="142"/>
        <v/>
      </c>
    </row>
    <row r="404" spans="5:26">
      <c r="E404" s="161"/>
      <c r="F404" s="161"/>
      <c r="G404" s="161"/>
      <c r="P404" s="50" t="str">
        <f t="shared" si="132"/>
        <v/>
      </c>
      <c r="Q404" s="50" t="str">
        <f t="shared" si="133"/>
        <v/>
      </c>
      <c r="R404" s="50" t="str">
        <f t="shared" si="134"/>
        <v/>
      </c>
      <c r="S404" s="50" t="str">
        <f t="shared" si="135"/>
        <v/>
      </c>
      <c r="T404" s="50" t="str">
        <f t="shared" si="136"/>
        <v/>
      </c>
      <c r="U404" s="50" t="str">
        <f t="shared" si="137"/>
        <v/>
      </c>
      <c r="V404" s="50" t="str">
        <f t="shared" si="138"/>
        <v/>
      </c>
      <c r="W404" s="50" t="str">
        <f t="shared" si="139"/>
        <v/>
      </c>
      <c r="X404" s="50" t="str">
        <f t="shared" si="140"/>
        <v/>
      </c>
      <c r="Y404" s="50" t="str">
        <f t="shared" si="141"/>
        <v/>
      </c>
      <c r="Z404" s="50" t="str">
        <f t="shared" si="142"/>
        <v/>
      </c>
    </row>
    <row r="405" spans="5:26">
      <c r="E405" s="161"/>
      <c r="F405" s="161"/>
      <c r="G405" s="161"/>
      <c r="P405" s="50" t="str">
        <f t="shared" si="132"/>
        <v/>
      </c>
      <c r="Q405" s="50" t="str">
        <f t="shared" si="133"/>
        <v/>
      </c>
      <c r="R405" s="50" t="str">
        <f t="shared" si="134"/>
        <v/>
      </c>
      <c r="S405" s="50" t="str">
        <f t="shared" si="135"/>
        <v/>
      </c>
      <c r="T405" s="50" t="str">
        <f t="shared" si="136"/>
        <v/>
      </c>
      <c r="U405" s="50" t="str">
        <f t="shared" si="137"/>
        <v/>
      </c>
      <c r="V405" s="50" t="str">
        <f t="shared" si="138"/>
        <v/>
      </c>
      <c r="W405" s="50" t="str">
        <f t="shared" si="139"/>
        <v/>
      </c>
      <c r="X405" s="50" t="str">
        <f t="shared" si="140"/>
        <v/>
      </c>
      <c r="Y405" s="50" t="str">
        <f t="shared" si="141"/>
        <v/>
      </c>
      <c r="Z405" s="50" t="str">
        <f t="shared" si="142"/>
        <v/>
      </c>
    </row>
    <row r="406" spans="5:26">
      <c r="E406" s="161"/>
      <c r="F406" s="161"/>
      <c r="G406" s="161"/>
      <c r="P406" s="50" t="str">
        <f t="shared" si="132"/>
        <v/>
      </c>
      <c r="Q406" s="50" t="str">
        <f t="shared" si="133"/>
        <v/>
      </c>
      <c r="R406" s="50" t="str">
        <f t="shared" si="134"/>
        <v/>
      </c>
      <c r="S406" s="50" t="str">
        <f t="shared" si="135"/>
        <v/>
      </c>
      <c r="T406" s="50" t="str">
        <f t="shared" si="136"/>
        <v/>
      </c>
      <c r="U406" s="50" t="str">
        <f t="shared" si="137"/>
        <v/>
      </c>
      <c r="V406" s="50" t="str">
        <f t="shared" si="138"/>
        <v/>
      </c>
      <c r="W406" s="50" t="str">
        <f t="shared" si="139"/>
        <v/>
      </c>
      <c r="X406" s="50" t="str">
        <f t="shared" si="140"/>
        <v/>
      </c>
      <c r="Y406" s="50" t="str">
        <f t="shared" si="141"/>
        <v/>
      </c>
      <c r="Z406" s="50" t="str">
        <f t="shared" si="142"/>
        <v/>
      </c>
    </row>
    <row r="407" spans="5:26">
      <c r="E407" s="161"/>
      <c r="F407" s="161"/>
      <c r="G407" s="161"/>
      <c r="P407" s="50" t="str">
        <f t="shared" si="132"/>
        <v/>
      </c>
      <c r="Q407" s="50" t="str">
        <f t="shared" si="133"/>
        <v/>
      </c>
      <c r="R407" s="50" t="str">
        <f t="shared" si="134"/>
        <v/>
      </c>
      <c r="S407" s="50" t="str">
        <f t="shared" si="135"/>
        <v/>
      </c>
      <c r="T407" s="50" t="str">
        <f t="shared" si="136"/>
        <v/>
      </c>
      <c r="U407" s="50" t="str">
        <f t="shared" si="137"/>
        <v/>
      </c>
      <c r="V407" s="50" t="str">
        <f t="shared" si="138"/>
        <v/>
      </c>
      <c r="W407" s="50" t="str">
        <f t="shared" si="139"/>
        <v/>
      </c>
      <c r="X407" s="50" t="str">
        <f t="shared" si="140"/>
        <v/>
      </c>
      <c r="Y407" s="50" t="str">
        <f t="shared" si="141"/>
        <v/>
      </c>
      <c r="Z407" s="50" t="str">
        <f t="shared" si="142"/>
        <v/>
      </c>
    </row>
    <row r="408" spans="5:26">
      <c r="E408" s="161"/>
      <c r="F408" s="161"/>
      <c r="G408" s="161"/>
      <c r="P408" s="50" t="str">
        <f t="shared" si="132"/>
        <v/>
      </c>
      <c r="Q408" s="50" t="str">
        <f t="shared" si="133"/>
        <v/>
      </c>
      <c r="R408" s="50" t="str">
        <f t="shared" si="134"/>
        <v/>
      </c>
      <c r="S408" s="50" t="str">
        <f t="shared" si="135"/>
        <v/>
      </c>
      <c r="T408" s="50" t="str">
        <f t="shared" si="136"/>
        <v/>
      </c>
      <c r="U408" s="50" t="str">
        <f t="shared" si="137"/>
        <v/>
      </c>
      <c r="V408" s="50" t="str">
        <f t="shared" si="138"/>
        <v/>
      </c>
      <c r="W408" s="50" t="str">
        <f t="shared" si="139"/>
        <v/>
      </c>
      <c r="X408" s="50" t="str">
        <f t="shared" si="140"/>
        <v/>
      </c>
      <c r="Y408" s="50" t="str">
        <f t="shared" si="141"/>
        <v/>
      </c>
      <c r="Z408" s="50" t="str">
        <f t="shared" si="142"/>
        <v/>
      </c>
    </row>
    <row r="409" spans="5:26">
      <c r="E409" s="161"/>
      <c r="F409" s="161"/>
      <c r="G409" s="161"/>
      <c r="P409" s="50" t="str">
        <f t="shared" si="132"/>
        <v/>
      </c>
      <c r="Q409" s="50" t="str">
        <f t="shared" si="133"/>
        <v/>
      </c>
      <c r="R409" s="50" t="str">
        <f t="shared" si="134"/>
        <v/>
      </c>
      <c r="S409" s="50" t="str">
        <f t="shared" si="135"/>
        <v/>
      </c>
      <c r="T409" s="50" t="str">
        <f t="shared" si="136"/>
        <v/>
      </c>
      <c r="U409" s="50" t="str">
        <f t="shared" si="137"/>
        <v/>
      </c>
      <c r="V409" s="50" t="str">
        <f t="shared" si="138"/>
        <v/>
      </c>
      <c r="W409" s="50" t="str">
        <f t="shared" si="139"/>
        <v/>
      </c>
      <c r="X409" s="50" t="str">
        <f t="shared" si="140"/>
        <v/>
      </c>
      <c r="Y409" s="50" t="str">
        <f t="shared" si="141"/>
        <v/>
      </c>
      <c r="Z409" s="50" t="str">
        <f t="shared" si="142"/>
        <v/>
      </c>
    </row>
    <row r="410" spans="5:26">
      <c r="E410" s="161"/>
      <c r="F410" s="161"/>
      <c r="G410" s="161"/>
      <c r="P410" s="50" t="str">
        <f t="shared" si="132"/>
        <v/>
      </c>
      <c r="Q410" s="50" t="str">
        <f t="shared" si="133"/>
        <v/>
      </c>
      <c r="R410" s="50" t="str">
        <f t="shared" si="134"/>
        <v/>
      </c>
      <c r="S410" s="50" t="str">
        <f t="shared" si="135"/>
        <v/>
      </c>
      <c r="T410" s="50" t="str">
        <f t="shared" si="136"/>
        <v/>
      </c>
      <c r="U410" s="50" t="str">
        <f t="shared" si="137"/>
        <v/>
      </c>
      <c r="V410" s="50" t="str">
        <f t="shared" si="138"/>
        <v/>
      </c>
      <c r="W410" s="50" t="str">
        <f t="shared" si="139"/>
        <v/>
      </c>
      <c r="X410" s="50" t="str">
        <f t="shared" si="140"/>
        <v/>
      </c>
      <c r="Y410" s="50" t="str">
        <f t="shared" si="141"/>
        <v/>
      </c>
      <c r="Z410" s="50" t="str">
        <f t="shared" si="142"/>
        <v/>
      </c>
    </row>
    <row r="411" spans="5:26">
      <c r="E411" s="161"/>
      <c r="F411" s="161"/>
      <c r="G411" s="161"/>
      <c r="P411" s="50" t="str">
        <f t="shared" si="132"/>
        <v/>
      </c>
      <c r="Q411" s="50" t="str">
        <f t="shared" si="133"/>
        <v/>
      </c>
      <c r="R411" s="50" t="str">
        <f t="shared" si="134"/>
        <v/>
      </c>
      <c r="S411" s="50" t="str">
        <f t="shared" si="135"/>
        <v/>
      </c>
      <c r="T411" s="50" t="str">
        <f t="shared" si="136"/>
        <v/>
      </c>
      <c r="U411" s="50" t="str">
        <f t="shared" si="137"/>
        <v/>
      </c>
      <c r="V411" s="50" t="str">
        <f t="shared" si="138"/>
        <v/>
      </c>
      <c r="W411" s="50" t="str">
        <f t="shared" si="139"/>
        <v/>
      </c>
      <c r="X411" s="50" t="str">
        <f t="shared" si="140"/>
        <v/>
      </c>
      <c r="Y411" s="50" t="str">
        <f t="shared" si="141"/>
        <v/>
      </c>
      <c r="Z411" s="50" t="str">
        <f t="shared" si="142"/>
        <v/>
      </c>
    </row>
    <row r="412" spans="5:26">
      <c r="E412" s="161"/>
      <c r="F412" s="161"/>
      <c r="G412" s="161"/>
      <c r="P412" s="50" t="str">
        <f t="shared" si="132"/>
        <v/>
      </c>
      <c r="Q412" s="50" t="str">
        <f t="shared" si="133"/>
        <v/>
      </c>
      <c r="R412" s="50" t="str">
        <f t="shared" si="134"/>
        <v/>
      </c>
      <c r="S412" s="50" t="str">
        <f t="shared" si="135"/>
        <v/>
      </c>
      <c r="T412" s="50" t="str">
        <f t="shared" si="136"/>
        <v/>
      </c>
      <c r="U412" s="50" t="str">
        <f t="shared" si="137"/>
        <v/>
      </c>
      <c r="V412" s="50" t="str">
        <f t="shared" si="138"/>
        <v/>
      </c>
      <c r="W412" s="50" t="str">
        <f t="shared" si="139"/>
        <v/>
      </c>
      <c r="X412" s="50" t="str">
        <f t="shared" si="140"/>
        <v/>
      </c>
      <c r="Y412" s="50" t="str">
        <f t="shared" si="141"/>
        <v/>
      </c>
      <c r="Z412" s="50" t="str">
        <f t="shared" si="142"/>
        <v/>
      </c>
    </row>
    <row r="413" spans="5:26">
      <c r="E413" s="161"/>
      <c r="F413" s="161"/>
      <c r="G413" s="161"/>
      <c r="P413" s="50" t="str">
        <f t="shared" si="132"/>
        <v/>
      </c>
      <c r="Q413" s="50" t="str">
        <f t="shared" si="133"/>
        <v/>
      </c>
      <c r="R413" s="50" t="str">
        <f t="shared" si="134"/>
        <v/>
      </c>
      <c r="S413" s="50" t="str">
        <f t="shared" si="135"/>
        <v/>
      </c>
      <c r="T413" s="50" t="str">
        <f t="shared" si="136"/>
        <v/>
      </c>
      <c r="U413" s="50" t="str">
        <f t="shared" si="137"/>
        <v/>
      </c>
      <c r="V413" s="50" t="str">
        <f t="shared" si="138"/>
        <v/>
      </c>
      <c r="W413" s="50" t="str">
        <f t="shared" si="139"/>
        <v/>
      </c>
      <c r="X413" s="50" t="str">
        <f t="shared" si="140"/>
        <v/>
      </c>
      <c r="Y413" s="50" t="str">
        <f t="shared" si="141"/>
        <v/>
      </c>
      <c r="Z413" s="50" t="str">
        <f t="shared" si="142"/>
        <v/>
      </c>
    </row>
    <row r="414" spans="5:26">
      <c r="E414" s="161"/>
      <c r="F414" s="161"/>
      <c r="G414" s="161"/>
      <c r="P414" s="50" t="str">
        <f t="shared" si="132"/>
        <v/>
      </c>
      <c r="Q414" s="50" t="str">
        <f t="shared" si="133"/>
        <v/>
      </c>
      <c r="R414" s="50" t="str">
        <f t="shared" si="134"/>
        <v/>
      </c>
      <c r="S414" s="50" t="str">
        <f t="shared" si="135"/>
        <v/>
      </c>
      <c r="T414" s="50" t="str">
        <f t="shared" si="136"/>
        <v/>
      </c>
      <c r="U414" s="50" t="str">
        <f t="shared" si="137"/>
        <v/>
      </c>
      <c r="V414" s="50" t="str">
        <f t="shared" si="138"/>
        <v/>
      </c>
      <c r="W414" s="50" t="str">
        <f t="shared" si="139"/>
        <v/>
      </c>
      <c r="X414" s="50" t="str">
        <f t="shared" si="140"/>
        <v/>
      </c>
      <c r="Y414" s="50" t="str">
        <f t="shared" si="141"/>
        <v/>
      </c>
      <c r="Z414" s="50" t="str">
        <f t="shared" si="142"/>
        <v/>
      </c>
    </row>
    <row r="415" spans="5:26">
      <c r="E415" s="161"/>
      <c r="F415" s="161"/>
      <c r="G415" s="161"/>
      <c r="P415" s="50" t="str">
        <f t="shared" si="132"/>
        <v/>
      </c>
      <c r="Q415" s="50" t="str">
        <f t="shared" si="133"/>
        <v/>
      </c>
      <c r="R415" s="50" t="str">
        <f t="shared" si="134"/>
        <v/>
      </c>
      <c r="S415" s="50" t="str">
        <f t="shared" si="135"/>
        <v/>
      </c>
      <c r="T415" s="50" t="str">
        <f t="shared" si="136"/>
        <v/>
      </c>
      <c r="U415" s="50" t="str">
        <f t="shared" si="137"/>
        <v/>
      </c>
      <c r="V415" s="50" t="str">
        <f t="shared" si="138"/>
        <v/>
      </c>
      <c r="W415" s="50" t="str">
        <f t="shared" si="139"/>
        <v/>
      </c>
      <c r="X415" s="50" t="str">
        <f t="shared" si="140"/>
        <v/>
      </c>
      <c r="Y415" s="50" t="str">
        <f t="shared" si="141"/>
        <v/>
      </c>
      <c r="Z415" s="50" t="str">
        <f t="shared" si="142"/>
        <v/>
      </c>
    </row>
    <row r="416" spans="5:26">
      <c r="E416" s="161"/>
      <c r="F416" s="161"/>
      <c r="G416" s="161"/>
      <c r="P416" s="50" t="str">
        <f t="shared" si="132"/>
        <v/>
      </c>
      <c r="Q416" s="50" t="str">
        <f t="shared" si="133"/>
        <v/>
      </c>
      <c r="R416" s="50" t="str">
        <f t="shared" si="134"/>
        <v/>
      </c>
      <c r="S416" s="50" t="str">
        <f t="shared" si="135"/>
        <v/>
      </c>
      <c r="T416" s="50" t="str">
        <f t="shared" si="136"/>
        <v/>
      </c>
      <c r="U416" s="50" t="str">
        <f t="shared" si="137"/>
        <v/>
      </c>
      <c r="V416" s="50" t="str">
        <f t="shared" si="138"/>
        <v/>
      </c>
      <c r="W416" s="50" t="str">
        <f t="shared" si="139"/>
        <v/>
      </c>
      <c r="X416" s="50" t="str">
        <f t="shared" si="140"/>
        <v/>
      </c>
      <c r="Y416" s="50" t="str">
        <f t="shared" si="141"/>
        <v/>
      </c>
      <c r="Z416" s="50" t="str">
        <f t="shared" si="142"/>
        <v/>
      </c>
    </row>
    <row r="417" spans="5:26">
      <c r="E417" s="161"/>
      <c r="F417" s="161"/>
      <c r="G417" s="161"/>
      <c r="P417" s="50" t="str">
        <f t="shared" si="132"/>
        <v/>
      </c>
      <c r="Q417" s="50" t="str">
        <f t="shared" si="133"/>
        <v/>
      </c>
      <c r="R417" s="50" t="str">
        <f t="shared" si="134"/>
        <v/>
      </c>
      <c r="S417" s="50" t="str">
        <f t="shared" si="135"/>
        <v/>
      </c>
      <c r="T417" s="50" t="str">
        <f t="shared" si="136"/>
        <v/>
      </c>
      <c r="U417" s="50" t="str">
        <f t="shared" si="137"/>
        <v/>
      </c>
      <c r="V417" s="50" t="str">
        <f t="shared" si="138"/>
        <v/>
      </c>
      <c r="W417" s="50" t="str">
        <f t="shared" si="139"/>
        <v/>
      </c>
      <c r="X417" s="50" t="str">
        <f t="shared" si="140"/>
        <v/>
      </c>
      <c r="Y417" s="50" t="str">
        <f t="shared" si="141"/>
        <v/>
      </c>
      <c r="Z417" s="50" t="str">
        <f t="shared" si="142"/>
        <v/>
      </c>
    </row>
    <row r="418" spans="5:26">
      <c r="E418" s="161"/>
      <c r="F418" s="161"/>
      <c r="G418" s="161"/>
      <c r="P418" s="50" t="str">
        <f t="shared" si="132"/>
        <v/>
      </c>
      <c r="Q418" s="50" t="str">
        <f t="shared" si="133"/>
        <v/>
      </c>
      <c r="R418" s="50" t="str">
        <f t="shared" si="134"/>
        <v/>
      </c>
      <c r="S418" s="50" t="str">
        <f t="shared" si="135"/>
        <v/>
      </c>
      <c r="T418" s="50" t="str">
        <f t="shared" si="136"/>
        <v/>
      </c>
      <c r="U418" s="50" t="str">
        <f t="shared" si="137"/>
        <v/>
      </c>
      <c r="V418" s="50" t="str">
        <f t="shared" si="138"/>
        <v/>
      </c>
      <c r="W418" s="50" t="str">
        <f t="shared" si="139"/>
        <v/>
      </c>
      <c r="X418" s="50" t="str">
        <f t="shared" si="140"/>
        <v/>
      </c>
      <c r="Y418" s="50" t="str">
        <f t="shared" si="141"/>
        <v/>
      </c>
      <c r="Z418" s="50" t="str">
        <f t="shared" si="142"/>
        <v/>
      </c>
    </row>
    <row r="419" spans="5:26">
      <c r="E419" s="161"/>
      <c r="F419" s="161"/>
      <c r="G419" s="161"/>
      <c r="P419" s="50" t="str">
        <f t="shared" si="132"/>
        <v/>
      </c>
      <c r="Q419" s="50" t="str">
        <f t="shared" si="133"/>
        <v/>
      </c>
      <c r="R419" s="50" t="str">
        <f t="shared" si="134"/>
        <v/>
      </c>
      <c r="S419" s="50" t="str">
        <f t="shared" si="135"/>
        <v/>
      </c>
      <c r="T419" s="50" t="str">
        <f t="shared" si="136"/>
        <v/>
      </c>
      <c r="U419" s="50" t="str">
        <f t="shared" si="137"/>
        <v/>
      </c>
      <c r="V419" s="50" t="str">
        <f t="shared" si="138"/>
        <v/>
      </c>
      <c r="W419" s="50" t="str">
        <f t="shared" si="139"/>
        <v/>
      </c>
      <c r="X419" s="50" t="str">
        <f t="shared" si="140"/>
        <v/>
      </c>
      <c r="Y419" s="50" t="str">
        <f t="shared" si="141"/>
        <v/>
      </c>
      <c r="Z419" s="50" t="str">
        <f t="shared" si="142"/>
        <v/>
      </c>
    </row>
    <row r="420" spans="5:26">
      <c r="E420" s="161"/>
      <c r="F420" s="161"/>
      <c r="G420" s="161"/>
      <c r="P420" s="50" t="str">
        <f t="shared" si="132"/>
        <v/>
      </c>
      <c r="Q420" s="50" t="str">
        <f t="shared" si="133"/>
        <v/>
      </c>
      <c r="R420" s="50" t="str">
        <f t="shared" si="134"/>
        <v/>
      </c>
      <c r="S420" s="50" t="str">
        <f t="shared" si="135"/>
        <v/>
      </c>
      <c r="T420" s="50" t="str">
        <f t="shared" si="136"/>
        <v/>
      </c>
      <c r="U420" s="50" t="str">
        <f t="shared" si="137"/>
        <v/>
      </c>
      <c r="V420" s="50" t="str">
        <f t="shared" si="138"/>
        <v/>
      </c>
      <c r="W420" s="50" t="str">
        <f t="shared" si="139"/>
        <v/>
      </c>
      <c r="X420" s="50" t="str">
        <f t="shared" si="140"/>
        <v/>
      </c>
      <c r="Y420" s="50" t="str">
        <f t="shared" si="141"/>
        <v/>
      </c>
      <c r="Z420" s="50" t="str">
        <f t="shared" si="142"/>
        <v/>
      </c>
    </row>
    <row r="421" spans="5:26">
      <c r="E421" s="161"/>
      <c r="F421" s="161"/>
      <c r="G421" s="161"/>
      <c r="P421" s="50" t="str">
        <f t="shared" si="132"/>
        <v/>
      </c>
      <c r="Q421" s="50" t="str">
        <f t="shared" si="133"/>
        <v/>
      </c>
      <c r="R421" s="50" t="str">
        <f t="shared" si="134"/>
        <v/>
      </c>
      <c r="S421" s="50" t="str">
        <f t="shared" si="135"/>
        <v/>
      </c>
      <c r="T421" s="50" t="str">
        <f t="shared" si="136"/>
        <v/>
      </c>
      <c r="U421" s="50" t="str">
        <f t="shared" si="137"/>
        <v/>
      </c>
      <c r="V421" s="50" t="str">
        <f t="shared" si="138"/>
        <v/>
      </c>
      <c r="W421" s="50" t="str">
        <f t="shared" si="139"/>
        <v/>
      </c>
      <c r="X421" s="50" t="str">
        <f t="shared" si="140"/>
        <v/>
      </c>
      <c r="Y421" s="50" t="str">
        <f t="shared" si="141"/>
        <v/>
      </c>
      <c r="Z421" s="50" t="str">
        <f t="shared" si="142"/>
        <v/>
      </c>
    </row>
    <row r="422" spans="5:26">
      <c r="E422" s="161"/>
      <c r="F422" s="161"/>
      <c r="G422" s="161"/>
      <c r="P422" s="50" t="str">
        <f t="shared" si="132"/>
        <v/>
      </c>
      <c r="Q422" s="50" t="str">
        <f t="shared" si="133"/>
        <v/>
      </c>
      <c r="R422" s="50" t="str">
        <f t="shared" si="134"/>
        <v/>
      </c>
      <c r="S422" s="50" t="str">
        <f t="shared" si="135"/>
        <v/>
      </c>
      <c r="T422" s="50" t="str">
        <f t="shared" si="136"/>
        <v/>
      </c>
      <c r="U422" s="50" t="str">
        <f t="shared" si="137"/>
        <v/>
      </c>
      <c r="V422" s="50" t="str">
        <f t="shared" si="138"/>
        <v/>
      </c>
      <c r="W422" s="50" t="str">
        <f t="shared" si="139"/>
        <v/>
      </c>
      <c r="X422" s="50" t="str">
        <f t="shared" si="140"/>
        <v/>
      </c>
      <c r="Y422" s="50" t="str">
        <f t="shared" si="141"/>
        <v/>
      </c>
      <c r="Z422" s="50" t="str">
        <f t="shared" si="142"/>
        <v/>
      </c>
    </row>
    <row r="423" spans="5:26">
      <c r="E423" s="161"/>
      <c r="F423" s="161"/>
      <c r="G423" s="161"/>
      <c r="P423" s="50" t="str">
        <f t="shared" si="132"/>
        <v/>
      </c>
      <c r="Q423" s="50" t="str">
        <f t="shared" si="133"/>
        <v/>
      </c>
      <c r="R423" s="50" t="str">
        <f t="shared" si="134"/>
        <v/>
      </c>
      <c r="S423" s="50" t="str">
        <f t="shared" si="135"/>
        <v/>
      </c>
      <c r="T423" s="50" t="str">
        <f t="shared" si="136"/>
        <v/>
      </c>
      <c r="U423" s="50" t="str">
        <f t="shared" si="137"/>
        <v/>
      </c>
      <c r="V423" s="50" t="str">
        <f t="shared" si="138"/>
        <v/>
      </c>
      <c r="W423" s="50" t="str">
        <f t="shared" si="139"/>
        <v/>
      </c>
      <c r="X423" s="50" t="str">
        <f t="shared" si="140"/>
        <v/>
      </c>
      <c r="Y423" s="50" t="str">
        <f t="shared" si="141"/>
        <v/>
      </c>
      <c r="Z423" s="50" t="str">
        <f t="shared" si="142"/>
        <v/>
      </c>
    </row>
    <row r="424" spans="5:26">
      <c r="E424" s="161"/>
      <c r="F424" s="161"/>
      <c r="G424" s="161"/>
      <c r="P424" s="50" t="str">
        <f t="shared" si="132"/>
        <v/>
      </c>
      <c r="Q424" s="50" t="str">
        <f t="shared" si="133"/>
        <v/>
      </c>
      <c r="R424" s="50" t="str">
        <f t="shared" si="134"/>
        <v/>
      </c>
      <c r="S424" s="50" t="str">
        <f t="shared" si="135"/>
        <v/>
      </c>
      <c r="T424" s="50" t="str">
        <f t="shared" si="136"/>
        <v/>
      </c>
      <c r="U424" s="50" t="str">
        <f t="shared" si="137"/>
        <v/>
      </c>
      <c r="V424" s="50" t="str">
        <f t="shared" si="138"/>
        <v/>
      </c>
      <c r="W424" s="50" t="str">
        <f t="shared" si="139"/>
        <v/>
      </c>
      <c r="X424" s="50" t="str">
        <f t="shared" si="140"/>
        <v/>
      </c>
      <c r="Y424" s="50" t="str">
        <f t="shared" si="141"/>
        <v/>
      </c>
      <c r="Z424" s="50" t="str">
        <f t="shared" si="142"/>
        <v/>
      </c>
    </row>
    <row r="425" spans="5:26">
      <c r="E425" s="161"/>
      <c r="F425" s="161"/>
      <c r="G425" s="161"/>
      <c r="P425" s="50" t="str">
        <f t="shared" si="132"/>
        <v/>
      </c>
      <c r="Q425" s="50" t="str">
        <f t="shared" si="133"/>
        <v/>
      </c>
      <c r="R425" s="50" t="str">
        <f t="shared" si="134"/>
        <v/>
      </c>
      <c r="S425" s="50" t="str">
        <f t="shared" si="135"/>
        <v/>
      </c>
      <c r="T425" s="50" t="str">
        <f t="shared" si="136"/>
        <v/>
      </c>
      <c r="U425" s="50" t="str">
        <f t="shared" si="137"/>
        <v/>
      </c>
      <c r="V425" s="50" t="str">
        <f t="shared" si="138"/>
        <v/>
      </c>
      <c r="W425" s="50" t="str">
        <f t="shared" si="139"/>
        <v/>
      </c>
      <c r="X425" s="50" t="str">
        <f t="shared" si="140"/>
        <v/>
      </c>
      <c r="Y425" s="50" t="str">
        <f t="shared" si="141"/>
        <v/>
      </c>
      <c r="Z425" s="50" t="str">
        <f t="shared" si="142"/>
        <v/>
      </c>
    </row>
    <row r="426" spans="5:26">
      <c r="E426" s="161"/>
      <c r="F426" s="161"/>
      <c r="G426" s="161"/>
      <c r="P426" s="50" t="str">
        <f t="shared" si="132"/>
        <v/>
      </c>
      <c r="Q426" s="50" t="str">
        <f t="shared" si="133"/>
        <v/>
      </c>
      <c r="R426" s="50" t="str">
        <f t="shared" si="134"/>
        <v/>
      </c>
      <c r="S426" s="50" t="str">
        <f t="shared" si="135"/>
        <v/>
      </c>
      <c r="T426" s="50" t="str">
        <f t="shared" si="136"/>
        <v/>
      </c>
      <c r="U426" s="50" t="str">
        <f t="shared" si="137"/>
        <v/>
      </c>
      <c r="V426" s="50" t="str">
        <f t="shared" si="138"/>
        <v/>
      </c>
      <c r="W426" s="50" t="str">
        <f t="shared" si="139"/>
        <v/>
      </c>
      <c r="X426" s="50" t="str">
        <f t="shared" si="140"/>
        <v/>
      </c>
      <c r="Y426" s="50" t="str">
        <f t="shared" si="141"/>
        <v/>
      </c>
      <c r="Z426" s="50" t="str">
        <f t="shared" si="142"/>
        <v/>
      </c>
    </row>
    <row r="427" spans="5:26">
      <c r="E427" s="161"/>
      <c r="F427" s="161"/>
      <c r="G427" s="161"/>
      <c r="P427" s="50" t="str">
        <f t="shared" si="132"/>
        <v/>
      </c>
      <c r="Q427" s="50" t="str">
        <f t="shared" si="133"/>
        <v/>
      </c>
      <c r="R427" s="50" t="str">
        <f t="shared" si="134"/>
        <v/>
      </c>
      <c r="S427" s="50" t="str">
        <f t="shared" si="135"/>
        <v/>
      </c>
      <c r="T427" s="50" t="str">
        <f t="shared" si="136"/>
        <v/>
      </c>
      <c r="U427" s="50" t="str">
        <f t="shared" si="137"/>
        <v/>
      </c>
      <c r="V427" s="50" t="str">
        <f t="shared" si="138"/>
        <v/>
      </c>
      <c r="W427" s="50" t="str">
        <f t="shared" si="139"/>
        <v/>
      </c>
      <c r="X427" s="50" t="str">
        <f t="shared" si="140"/>
        <v/>
      </c>
      <c r="Y427" s="50" t="str">
        <f t="shared" si="141"/>
        <v/>
      </c>
      <c r="Z427" s="50" t="str">
        <f t="shared" si="142"/>
        <v/>
      </c>
    </row>
    <row r="428" spans="5:26">
      <c r="E428" s="161"/>
      <c r="F428" s="161"/>
      <c r="G428" s="161"/>
      <c r="P428" s="50" t="str">
        <f t="shared" si="132"/>
        <v/>
      </c>
      <c r="Q428" s="50" t="str">
        <f t="shared" si="133"/>
        <v/>
      </c>
      <c r="R428" s="50" t="str">
        <f t="shared" si="134"/>
        <v/>
      </c>
      <c r="S428" s="50" t="str">
        <f t="shared" si="135"/>
        <v/>
      </c>
      <c r="T428" s="50" t="str">
        <f t="shared" si="136"/>
        <v/>
      </c>
      <c r="U428" s="50" t="str">
        <f t="shared" si="137"/>
        <v/>
      </c>
      <c r="V428" s="50" t="str">
        <f t="shared" si="138"/>
        <v/>
      </c>
      <c r="W428" s="50" t="str">
        <f t="shared" si="139"/>
        <v/>
      </c>
      <c r="X428" s="50" t="str">
        <f t="shared" si="140"/>
        <v/>
      </c>
      <c r="Y428" s="50" t="str">
        <f t="shared" si="141"/>
        <v/>
      </c>
      <c r="Z428" s="50" t="str">
        <f t="shared" si="142"/>
        <v/>
      </c>
    </row>
    <row r="429" spans="5:26">
      <c r="E429" s="161"/>
      <c r="F429" s="161"/>
      <c r="G429" s="161"/>
      <c r="P429" s="50" t="str">
        <f t="shared" si="132"/>
        <v/>
      </c>
      <c r="Q429" s="50" t="str">
        <f t="shared" si="133"/>
        <v/>
      </c>
      <c r="R429" s="50" t="str">
        <f t="shared" si="134"/>
        <v/>
      </c>
      <c r="S429" s="50" t="str">
        <f t="shared" si="135"/>
        <v/>
      </c>
      <c r="T429" s="50" t="str">
        <f t="shared" si="136"/>
        <v/>
      </c>
      <c r="U429" s="50" t="str">
        <f t="shared" si="137"/>
        <v/>
      </c>
      <c r="V429" s="50" t="str">
        <f t="shared" si="138"/>
        <v/>
      </c>
      <c r="W429" s="50" t="str">
        <f t="shared" si="139"/>
        <v/>
      </c>
      <c r="X429" s="50" t="str">
        <f t="shared" si="140"/>
        <v/>
      </c>
      <c r="Y429" s="50" t="str">
        <f t="shared" si="141"/>
        <v/>
      </c>
      <c r="Z429" s="50" t="str">
        <f t="shared" si="142"/>
        <v/>
      </c>
    </row>
    <row r="430" spans="5:26">
      <c r="E430" s="161"/>
      <c r="F430" s="161"/>
      <c r="G430" s="161"/>
      <c r="P430" s="50" t="str">
        <f t="shared" si="132"/>
        <v/>
      </c>
      <c r="Q430" s="50" t="str">
        <f t="shared" si="133"/>
        <v/>
      </c>
      <c r="R430" s="50" t="str">
        <f t="shared" si="134"/>
        <v/>
      </c>
      <c r="S430" s="50" t="str">
        <f t="shared" si="135"/>
        <v/>
      </c>
      <c r="T430" s="50" t="str">
        <f t="shared" si="136"/>
        <v/>
      </c>
      <c r="U430" s="50" t="str">
        <f t="shared" si="137"/>
        <v/>
      </c>
      <c r="V430" s="50" t="str">
        <f t="shared" si="138"/>
        <v/>
      </c>
      <c r="W430" s="50" t="str">
        <f t="shared" si="139"/>
        <v/>
      </c>
      <c r="X430" s="50" t="str">
        <f t="shared" si="140"/>
        <v/>
      </c>
      <c r="Y430" s="50" t="str">
        <f t="shared" si="141"/>
        <v/>
      </c>
      <c r="Z430" s="50" t="str">
        <f t="shared" si="142"/>
        <v/>
      </c>
    </row>
    <row r="431" spans="5:26">
      <c r="E431" s="161"/>
      <c r="F431" s="161"/>
      <c r="G431" s="161"/>
      <c r="P431" s="50" t="str">
        <f t="shared" si="132"/>
        <v/>
      </c>
      <c r="Q431" s="50" t="str">
        <f t="shared" si="133"/>
        <v/>
      </c>
      <c r="R431" s="50" t="str">
        <f t="shared" si="134"/>
        <v/>
      </c>
      <c r="S431" s="50" t="str">
        <f t="shared" si="135"/>
        <v/>
      </c>
      <c r="T431" s="50" t="str">
        <f t="shared" si="136"/>
        <v/>
      </c>
      <c r="U431" s="50" t="str">
        <f t="shared" si="137"/>
        <v/>
      </c>
      <c r="V431" s="50" t="str">
        <f t="shared" si="138"/>
        <v/>
      </c>
      <c r="W431" s="50" t="str">
        <f t="shared" si="139"/>
        <v/>
      </c>
      <c r="X431" s="50" t="str">
        <f t="shared" si="140"/>
        <v/>
      </c>
      <c r="Y431" s="50" t="str">
        <f t="shared" si="141"/>
        <v/>
      </c>
      <c r="Z431" s="50" t="str">
        <f t="shared" si="142"/>
        <v/>
      </c>
    </row>
    <row r="432" spans="5:26">
      <c r="E432" s="161"/>
      <c r="F432" s="161"/>
      <c r="G432" s="161"/>
      <c r="P432" s="50" t="str">
        <f t="shared" si="132"/>
        <v/>
      </c>
      <c r="Q432" s="50" t="str">
        <f t="shared" si="133"/>
        <v/>
      </c>
      <c r="R432" s="50" t="str">
        <f t="shared" si="134"/>
        <v/>
      </c>
      <c r="S432" s="50" t="str">
        <f t="shared" si="135"/>
        <v/>
      </c>
      <c r="T432" s="50" t="str">
        <f t="shared" si="136"/>
        <v/>
      </c>
      <c r="U432" s="50" t="str">
        <f t="shared" si="137"/>
        <v/>
      </c>
      <c r="V432" s="50" t="str">
        <f t="shared" si="138"/>
        <v/>
      </c>
      <c r="W432" s="50" t="str">
        <f t="shared" si="139"/>
        <v/>
      </c>
      <c r="X432" s="50" t="str">
        <f t="shared" si="140"/>
        <v/>
      </c>
      <c r="Y432" s="50" t="str">
        <f t="shared" si="141"/>
        <v/>
      </c>
      <c r="Z432" s="50" t="str">
        <f t="shared" si="142"/>
        <v/>
      </c>
    </row>
    <row r="433" spans="5:26">
      <c r="E433" s="161"/>
      <c r="F433" s="161"/>
      <c r="G433" s="161"/>
      <c r="P433" s="50" t="str">
        <f t="shared" si="132"/>
        <v/>
      </c>
      <c r="Q433" s="50" t="str">
        <f t="shared" si="133"/>
        <v/>
      </c>
      <c r="R433" s="50" t="str">
        <f t="shared" si="134"/>
        <v/>
      </c>
      <c r="S433" s="50" t="str">
        <f t="shared" si="135"/>
        <v/>
      </c>
      <c r="T433" s="50" t="str">
        <f t="shared" si="136"/>
        <v/>
      </c>
      <c r="U433" s="50" t="str">
        <f t="shared" si="137"/>
        <v/>
      </c>
      <c r="V433" s="50" t="str">
        <f t="shared" si="138"/>
        <v/>
      </c>
      <c r="W433" s="50" t="str">
        <f t="shared" si="139"/>
        <v/>
      </c>
      <c r="X433" s="50" t="str">
        <f t="shared" si="140"/>
        <v/>
      </c>
      <c r="Y433" s="50" t="str">
        <f t="shared" si="141"/>
        <v/>
      </c>
      <c r="Z433" s="50" t="str">
        <f t="shared" si="142"/>
        <v/>
      </c>
    </row>
    <row r="434" spans="5:26">
      <c r="E434" s="161"/>
      <c r="F434" s="161"/>
      <c r="G434" s="161"/>
      <c r="P434" s="50" t="str">
        <f t="shared" si="132"/>
        <v/>
      </c>
      <c r="Q434" s="50" t="str">
        <f t="shared" si="133"/>
        <v/>
      </c>
      <c r="R434" s="50" t="str">
        <f t="shared" si="134"/>
        <v/>
      </c>
      <c r="S434" s="50" t="str">
        <f t="shared" si="135"/>
        <v/>
      </c>
      <c r="T434" s="50" t="str">
        <f t="shared" si="136"/>
        <v/>
      </c>
      <c r="U434" s="50" t="str">
        <f t="shared" si="137"/>
        <v/>
      </c>
      <c r="V434" s="50" t="str">
        <f t="shared" si="138"/>
        <v/>
      </c>
      <c r="W434" s="50" t="str">
        <f t="shared" si="139"/>
        <v/>
      </c>
      <c r="X434" s="50" t="str">
        <f t="shared" si="140"/>
        <v/>
      </c>
      <c r="Y434" s="50" t="str">
        <f t="shared" si="141"/>
        <v/>
      </c>
      <c r="Z434" s="50" t="str">
        <f t="shared" si="142"/>
        <v/>
      </c>
    </row>
    <row r="435" spans="5:26">
      <c r="E435" s="161"/>
      <c r="F435" s="161"/>
      <c r="G435" s="161"/>
      <c r="P435" s="50" t="str">
        <f t="shared" si="132"/>
        <v/>
      </c>
      <c r="Q435" s="50" t="str">
        <f t="shared" si="133"/>
        <v/>
      </c>
      <c r="R435" s="50" t="str">
        <f t="shared" si="134"/>
        <v/>
      </c>
      <c r="S435" s="50" t="str">
        <f t="shared" si="135"/>
        <v/>
      </c>
      <c r="T435" s="50" t="str">
        <f t="shared" si="136"/>
        <v/>
      </c>
      <c r="U435" s="50" t="str">
        <f t="shared" si="137"/>
        <v/>
      </c>
      <c r="V435" s="50" t="str">
        <f t="shared" si="138"/>
        <v/>
      </c>
      <c r="W435" s="50" t="str">
        <f t="shared" si="139"/>
        <v/>
      </c>
      <c r="X435" s="50" t="str">
        <f t="shared" si="140"/>
        <v/>
      </c>
      <c r="Y435" s="50" t="str">
        <f t="shared" si="141"/>
        <v/>
      </c>
      <c r="Z435" s="50" t="str">
        <f t="shared" si="142"/>
        <v/>
      </c>
    </row>
    <row r="436" spans="5:26">
      <c r="E436" s="161"/>
      <c r="F436" s="161"/>
      <c r="G436" s="161"/>
      <c r="P436" s="50" t="str">
        <f t="shared" si="132"/>
        <v/>
      </c>
      <c r="Q436" s="50" t="str">
        <f t="shared" si="133"/>
        <v/>
      </c>
      <c r="R436" s="50" t="str">
        <f t="shared" si="134"/>
        <v/>
      </c>
      <c r="S436" s="50" t="str">
        <f t="shared" si="135"/>
        <v/>
      </c>
      <c r="T436" s="50" t="str">
        <f t="shared" si="136"/>
        <v/>
      </c>
      <c r="U436" s="50" t="str">
        <f t="shared" si="137"/>
        <v/>
      </c>
      <c r="V436" s="50" t="str">
        <f t="shared" si="138"/>
        <v/>
      </c>
      <c r="W436" s="50" t="str">
        <f t="shared" si="139"/>
        <v/>
      </c>
      <c r="X436" s="50" t="str">
        <f t="shared" si="140"/>
        <v/>
      </c>
      <c r="Y436" s="50" t="str">
        <f t="shared" si="141"/>
        <v/>
      </c>
      <c r="Z436" s="50" t="str">
        <f t="shared" si="142"/>
        <v/>
      </c>
    </row>
    <row r="437" spans="5:26">
      <c r="E437" s="161"/>
      <c r="F437" s="161"/>
      <c r="G437" s="161"/>
      <c r="P437" s="50" t="str">
        <f t="shared" si="132"/>
        <v/>
      </c>
      <c r="Q437" s="50" t="str">
        <f t="shared" si="133"/>
        <v/>
      </c>
      <c r="R437" s="50" t="str">
        <f t="shared" si="134"/>
        <v/>
      </c>
      <c r="S437" s="50" t="str">
        <f t="shared" si="135"/>
        <v/>
      </c>
      <c r="T437" s="50" t="str">
        <f t="shared" si="136"/>
        <v/>
      </c>
      <c r="U437" s="50" t="str">
        <f t="shared" si="137"/>
        <v/>
      </c>
      <c r="V437" s="50" t="str">
        <f t="shared" si="138"/>
        <v/>
      </c>
      <c r="W437" s="50" t="str">
        <f t="shared" si="139"/>
        <v/>
      </c>
      <c r="X437" s="50" t="str">
        <f t="shared" si="140"/>
        <v/>
      </c>
      <c r="Y437" s="50" t="str">
        <f t="shared" si="141"/>
        <v/>
      </c>
      <c r="Z437" s="50" t="str">
        <f t="shared" si="142"/>
        <v/>
      </c>
    </row>
    <row r="438" spans="5:26">
      <c r="E438" s="161"/>
      <c r="F438" s="161"/>
      <c r="G438" s="161"/>
      <c r="P438" s="50" t="str">
        <f t="shared" si="132"/>
        <v/>
      </c>
      <c r="Q438" s="50" t="str">
        <f t="shared" si="133"/>
        <v/>
      </c>
      <c r="R438" s="50" t="str">
        <f t="shared" si="134"/>
        <v/>
      </c>
      <c r="S438" s="50" t="str">
        <f t="shared" si="135"/>
        <v/>
      </c>
      <c r="T438" s="50" t="str">
        <f t="shared" si="136"/>
        <v/>
      </c>
      <c r="U438" s="50" t="str">
        <f t="shared" si="137"/>
        <v/>
      </c>
      <c r="V438" s="50" t="str">
        <f t="shared" si="138"/>
        <v/>
      </c>
      <c r="W438" s="50" t="str">
        <f t="shared" si="139"/>
        <v/>
      </c>
      <c r="X438" s="50" t="str">
        <f t="shared" si="140"/>
        <v/>
      </c>
      <c r="Y438" s="50" t="str">
        <f t="shared" si="141"/>
        <v/>
      </c>
      <c r="Z438" s="50" t="str">
        <f t="shared" si="142"/>
        <v/>
      </c>
    </row>
    <row r="439" spans="5:26">
      <c r="E439" s="161"/>
      <c r="F439" s="161"/>
      <c r="G439" s="161"/>
      <c r="P439" s="50" t="str">
        <f t="shared" si="132"/>
        <v/>
      </c>
      <c r="Q439" s="50" t="str">
        <f t="shared" si="133"/>
        <v/>
      </c>
      <c r="R439" s="50" t="str">
        <f t="shared" si="134"/>
        <v/>
      </c>
      <c r="S439" s="50" t="str">
        <f t="shared" si="135"/>
        <v/>
      </c>
      <c r="T439" s="50" t="str">
        <f t="shared" si="136"/>
        <v/>
      </c>
      <c r="U439" s="50" t="str">
        <f t="shared" si="137"/>
        <v/>
      </c>
      <c r="V439" s="50" t="str">
        <f t="shared" si="138"/>
        <v/>
      </c>
      <c r="W439" s="50" t="str">
        <f t="shared" si="139"/>
        <v/>
      </c>
      <c r="X439" s="50" t="str">
        <f t="shared" si="140"/>
        <v/>
      </c>
      <c r="Y439" s="50" t="str">
        <f t="shared" si="141"/>
        <v/>
      </c>
      <c r="Z439" s="50" t="str">
        <f t="shared" si="142"/>
        <v/>
      </c>
    </row>
    <row r="440" spans="5:26">
      <c r="E440" s="161"/>
      <c r="F440" s="161"/>
      <c r="G440" s="161"/>
      <c r="P440" s="50" t="str">
        <f t="shared" si="132"/>
        <v/>
      </c>
      <c r="Q440" s="50" t="str">
        <f t="shared" si="133"/>
        <v/>
      </c>
      <c r="R440" s="50" t="str">
        <f t="shared" si="134"/>
        <v/>
      </c>
      <c r="S440" s="50" t="str">
        <f t="shared" si="135"/>
        <v/>
      </c>
      <c r="T440" s="50" t="str">
        <f t="shared" si="136"/>
        <v/>
      </c>
      <c r="U440" s="50" t="str">
        <f t="shared" si="137"/>
        <v/>
      </c>
      <c r="V440" s="50" t="str">
        <f t="shared" si="138"/>
        <v/>
      </c>
      <c r="W440" s="50" t="str">
        <f t="shared" si="139"/>
        <v/>
      </c>
      <c r="X440" s="50" t="str">
        <f t="shared" si="140"/>
        <v/>
      </c>
      <c r="Y440" s="50" t="str">
        <f t="shared" si="141"/>
        <v/>
      </c>
      <c r="Z440" s="50" t="str">
        <f t="shared" si="142"/>
        <v/>
      </c>
    </row>
    <row r="441" spans="5:26">
      <c r="E441" s="161"/>
      <c r="F441" s="161"/>
      <c r="G441" s="161"/>
      <c r="P441" s="50" t="str">
        <f t="shared" si="132"/>
        <v/>
      </c>
      <c r="Q441" s="50" t="str">
        <f t="shared" si="133"/>
        <v/>
      </c>
      <c r="R441" s="50" t="str">
        <f t="shared" si="134"/>
        <v/>
      </c>
      <c r="S441" s="50" t="str">
        <f t="shared" si="135"/>
        <v/>
      </c>
      <c r="T441" s="50" t="str">
        <f t="shared" si="136"/>
        <v/>
      </c>
      <c r="U441" s="50" t="str">
        <f t="shared" si="137"/>
        <v/>
      </c>
      <c r="V441" s="50" t="str">
        <f t="shared" si="138"/>
        <v/>
      </c>
      <c r="W441" s="50" t="str">
        <f t="shared" si="139"/>
        <v/>
      </c>
      <c r="X441" s="50" t="str">
        <f t="shared" si="140"/>
        <v/>
      </c>
      <c r="Y441" s="50" t="str">
        <f t="shared" si="141"/>
        <v/>
      </c>
      <c r="Z441" s="50" t="str">
        <f t="shared" si="142"/>
        <v/>
      </c>
    </row>
    <row r="442" spans="5:26">
      <c r="E442" s="161"/>
      <c r="F442" s="161"/>
      <c r="G442" s="161"/>
      <c r="P442" s="50" t="str">
        <f t="shared" si="132"/>
        <v/>
      </c>
      <c r="Q442" s="50" t="str">
        <f t="shared" si="133"/>
        <v/>
      </c>
      <c r="R442" s="50" t="str">
        <f t="shared" si="134"/>
        <v/>
      </c>
      <c r="S442" s="50" t="str">
        <f t="shared" si="135"/>
        <v/>
      </c>
      <c r="T442" s="50" t="str">
        <f t="shared" si="136"/>
        <v/>
      </c>
      <c r="U442" s="50" t="str">
        <f t="shared" si="137"/>
        <v/>
      </c>
      <c r="V442" s="50" t="str">
        <f t="shared" si="138"/>
        <v/>
      </c>
      <c r="W442" s="50" t="str">
        <f t="shared" si="139"/>
        <v/>
      </c>
      <c r="X442" s="50" t="str">
        <f t="shared" si="140"/>
        <v/>
      </c>
      <c r="Y442" s="50" t="str">
        <f t="shared" si="141"/>
        <v/>
      </c>
      <c r="Z442" s="50" t="str">
        <f t="shared" si="142"/>
        <v/>
      </c>
    </row>
    <row r="443" spans="5:26">
      <c r="E443" s="161"/>
      <c r="F443" s="161"/>
      <c r="G443" s="161"/>
      <c r="P443" s="50" t="str">
        <f t="shared" si="132"/>
        <v/>
      </c>
      <c r="Q443" s="50" t="str">
        <f t="shared" si="133"/>
        <v/>
      </c>
      <c r="R443" s="50" t="str">
        <f t="shared" si="134"/>
        <v/>
      </c>
      <c r="S443" s="50" t="str">
        <f t="shared" si="135"/>
        <v/>
      </c>
      <c r="T443" s="50" t="str">
        <f t="shared" si="136"/>
        <v/>
      </c>
      <c r="U443" s="50" t="str">
        <f t="shared" si="137"/>
        <v/>
      </c>
      <c r="V443" s="50" t="str">
        <f t="shared" si="138"/>
        <v/>
      </c>
      <c r="W443" s="50" t="str">
        <f t="shared" si="139"/>
        <v/>
      </c>
      <c r="X443" s="50" t="str">
        <f t="shared" si="140"/>
        <v/>
      </c>
      <c r="Y443" s="50" t="str">
        <f t="shared" si="141"/>
        <v/>
      </c>
      <c r="Z443" s="50" t="str">
        <f t="shared" si="142"/>
        <v/>
      </c>
    </row>
    <row r="444" spans="5:26">
      <c r="E444" s="161"/>
      <c r="F444" s="161"/>
      <c r="G444" s="161"/>
      <c r="P444" s="50" t="str">
        <f t="shared" si="132"/>
        <v/>
      </c>
      <c r="Q444" s="50" t="str">
        <f t="shared" si="133"/>
        <v/>
      </c>
      <c r="R444" s="50" t="str">
        <f t="shared" si="134"/>
        <v/>
      </c>
      <c r="S444" s="50" t="str">
        <f t="shared" si="135"/>
        <v/>
      </c>
      <c r="T444" s="50" t="str">
        <f t="shared" si="136"/>
        <v/>
      </c>
      <c r="U444" s="50" t="str">
        <f t="shared" si="137"/>
        <v/>
      </c>
      <c r="V444" s="50" t="str">
        <f t="shared" si="138"/>
        <v/>
      </c>
      <c r="W444" s="50" t="str">
        <f t="shared" si="139"/>
        <v/>
      </c>
      <c r="X444" s="50" t="str">
        <f t="shared" si="140"/>
        <v/>
      </c>
      <c r="Y444" s="50" t="str">
        <f t="shared" si="141"/>
        <v/>
      </c>
      <c r="Z444" s="50" t="str">
        <f t="shared" si="142"/>
        <v/>
      </c>
    </row>
    <row r="445" spans="5:26">
      <c r="E445" s="161"/>
      <c r="F445" s="161"/>
      <c r="G445" s="161"/>
      <c r="P445" s="50" t="str">
        <f t="shared" si="132"/>
        <v/>
      </c>
      <c r="Q445" s="50" t="str">
        <f t="shared" si="133"/>
        <v/>
      </c>
      <c r="R445" s="50" t="str">
        <f t="shared" si="134"/>
        <v/>
      </c>
      <c r="S445" s="50" t="str">
        <f t="shared" si="135"/>
        <v/>
      </c>
      <c r="T445" s="50" t="str">
        <f t="shared" si="136"/>
        <v/>
      </c>
      <c r="U445" s="50" t="str">
        <f t="shared" si="137"/>
        <v/>
      </c>
      <c r="V445" s="50" t="str">
        <f t="shared" si="138"/>
        <v/>
      </c>
      <c r="W445" s="50" t="str">
        <f t="shared" si="139"/>
        <v/>
      </c>
      <c r="X445" s="50" t="str">
        <f t="shared" si="140"/>
        <v/>
      </c>
      <c r="Y445" s="50" t="str">
        <f t="shared" si="141"/>
        <v/>
      </c>
      <c r="Z445" s="50" t="str">
        <f t="shared" si="142"/>
        <v/>
      </c>
    </row>
    <row r="446" spans="5:26">
      <c r="E446" s="161"/>
      <c r="F446" s="161"/>
      <c r="G446" s="161"/>
      <c r="P446" s="50" t="str">
        <f t="shared" si="132"/>
        <v/>
      </c>
      <c r="Q446" s="50" t="str">
        <f t="shared" si="133"/>
        <v/>
      </c>
      <c r="R446" s="50" t="str">
        <f t="shared" si="134"/>
        <v/>
      </c>
      <c r="S446" s="50" t="str">
        <f t="shared" si="135"/>
        <v/>
      </c>
      <c r="T446" s="50" t="str">
        <f t="shared" si="136"/>
        <v/>
      </c>
      <c r="U446" s="50" t="str">
        <f t="shared" si="137"/>
        <v/>
      </c>
      <c r="V446" s="50" t="str">
        <f t="shared" si="138"/>
        <v/>
      </c>
      <c r="W446" s="50" t="str">
        <f t="shared" si="139"/>
        <v/>
      </c>
      <c r="X446" s="50" t="str">
        <f t="shared" si="140"/>
        <v/>
      </c>
      <c r="Y446" s="50" t="str">
        <f t="shared" si="141"/>
        <v/>
      </c>
      <c r="Z446" s="50" t="str">
        <f t="shared" si="142"/>
        <v/>
      </c>
    </row>
    <row r="447" spans="5:26">
      <c r="E447" s="161"/>
      <c r="F447" s="161"/>
      <c r="G447" s="161"/>
      <c r="P447" s="50" t="str">
        <f t="shared" si="132"/>
        <v/>
      </c>
      <c r="Q447" s="50" t="str">
        <f t="shared" si="133"/>
        <v/>
      </c>
      <c r="R447" s="50" t="str">
        <f t="shared" si="134"/>
        <v/>
      </c>
      <c r="S447" s="50" t="str">
        <f t="shared" si="135"/>
        <v/>
      </c>
      <c r="T447" s="50" t="str">
        <f t="shared" si="136"/>
        <v/>
      </c>
      <c r="U447" s="50" t="str">
        <f t="shared" si="137"/>
        <v/>
      </c>
      <c r="V447" s="50" t="str">
        <f t="shared" si="138"/>
        <v/>
      </c>
      <c r="W447" s="50" t="str">
        <f t="shared" si="139"/>
        <v/>
      </c>
      <c r="X447" s="50" t="str">
        <f t="shared" si="140"/>
        <v/>
      </c>
      <c r="Y447" s="50" t="str">
        <f t="shared" si="141"/>
        <v/>
      </c>
      <c r="Z447" s="50" t="str">
        <f t="shared" si="142"/>
        <v/>
      </c>
    </row>
    <row r="448" spans="5:26">
      <c r="E448" s="161"/>
      <c r="F448" s="161"/>
      <c r="G448" s="161"/>
      <c r="P448" s="50" t="str">
        <f t="shared" si="132"/>
        <v/>
      </c>
      <c r="Q448" s="50" t="str">
        <f t="shared" si="133"/>
        <v/>
      </c>
      <c r="R448" s="50" t="str">
        <f t="shared" si="134"/>
        <v/>
      </c>
      <c r="S448" s="50" t="str">
        <f t="shared" si="135"/>
        <v/>
      </c>
      <c r="T448" s="50" t="str">
        <f t="shared" si="136"/>
        <v/>
      </c>
      <c r="U448" s="50" t="str">
        <f t="shared" si="137"/>
        <v/>
      </c>
      <c r="V448" s="50" t="str">
        <f t="shared" si="138"/>
        <v/>
      </c>
      <c r="W448" s="50" t="str">
        <f t="shared" si="139"/>
        <v/>
      </c>
      <c r="X448" s="50" t="str">
        <f t="shared" si="140"/>
        <v/>
      </c>
      <c r="Y448" s="50" t="str">
        <f t="shared" si="141"/>
        <v/>
      </c>
      <c r="Z448" s="50" t="str">
        <f t="shared" si="142"/>
        <v/>
      </c>
    </row>
    <row r="449" spans="5:26">
      <c r="E449" s="161"/>
      <c r="F449" s="161"/>
      <c r="G449" s="161"/>
      <c r="P449" s="50" t="str">
        <f t="shared" si="132"/>
        <v/>
      </c>
      <c r="Q449" s="50" t="str">
        <f t="shared" si="133"/>
        <v/>
      </c>
      <c r="R449" s="50" t="str">
        <f t="shared" si="134"/>
        <v/>
      </c>
      <c r="S449" s="50" t="str">
        <f t="shared" si="135"/>
        <v/>
      </c>
      <c r="T449" s="50" t="str">
        <f t="shared" si="136"/>
        <v/>
      </c>
      <c r="U449" s="50" t="str">
        <f t="shared" si="137"/>
        <v/>
      </c>
      <c r="V449" s="50" t="str">
        <f t="shared" si="138"/>
        <v/>
      </c>
      <c r="W449" s="50" t="str">
        <f t="shared" si="139"/>
        <v/>
      </c>
      <c r="X449" s="50" t="str">
        <f t="shared" si="140"/>
        <v/>
      </c>
      <c r="Y449" s="50" t="str">
        <f t="shared" si="141"/>
        <v/>
      </c>
      <c r="Z449" s="50" t="str">
        <f t="shared" si="142"/>
        <v/>
      </c>
    </row>
    <row r="450" spans="5:26">
      <c r="E450" s="161"/>
      <c r="F450" s="161"/>
      <c r="G450" s="161"/>
      <c r="P450" s="50" t="str">
        <f t="shared" si="132"/>
        <v/>
      </c>
      <c r="Q450" s="50" t="str">
        <f t="shared" si="133"/>
        <v/>
      </c>
      <c r="R450" s="50" t="str">
        <f t="shared" si="134"/>
        <v/>
      </c>
      <c r="S450" s="50" t="str">
        <f t="shared" si="135"/>
        <v/>
      </c>
      <c r="T450" s="50" t="str">
        <f t="shared" si="136"/>
        <v/>
      </c>
      <c r="U450" s="50" t="str">
        <f t="shared" si="137"/>
        <v/>
      </c>
      <c r="V450" s="50" t="str">
        <f t="shared" si="138"/>
        <v/>
      </c>
      <c r="W450" s="50" t="str">
        <f t="shared" si="139"/>
        <v/>
      </c>
      <c r="X450" s="50" t="str">
        <f t="shared" si="140"/>
        <v/>
      </c>
      <c r="Y450" s="50" t="str">
        <f t="shared" si="141"/>
        <v/>
      </c>
      <c r="Z450" s="50" t="str">
        <f t="shared" si="142"/>
        <v/>
      </c>
    </row>
    <row r="451" spans="5:26">
      <c r="E451" s="161"/>
      <c r="F451" s="161"/>
      <c r="G451" s="161"/>
      <c r="P451" s="50" t="str">
        <f t="shared" si="132"/>
        <v/>
      </c>
      <c r="Q451" s="50" t="str">
        <f t="shared" si="133"/>
        <v/>
      </c>
      <c r="R451" s="50" t="str">
        <f t="shared" si="134"/>
        <v/>
      </c>
      <c r="S451" s="50" t="str">
        <f t="shared" si="135"/>
        <v/>
      </c>
      <c r="T451" s="50" t="str">
        <f t="shared" si="136"/>
        <v/>
      </c>
      <c r="U451" s="50" t="str">
        <f t="shared" si="137"/>
        <v/>
      </c>
      <c r="V451" s="50" t="str">
        <f t="shared" si="138"/>
        <v/>
      </c>
      <c r="W451" s="50" t="str">
        <f t="shared" si="139"/>
        <v/>
      </c>
      <c r="X451" s="50" t="str">
        <f t="shared" si="140"/>
        <v/>
      </c>
      <c r="Y451" s="50" t="str">
        <f t="shared" si="141"/>
        <v/>
      </c>
      <c r="Z451" s="50" t="str">
        <f t="shared" si="142"/>
        <v/>
      </c>
    </row>
    <row r="452" spans="5:26">
      <c r="E452" s="161"/>
      <c r="F452" s="161"/>
      <c r="G452" s="161"/>
      <c r="P452" s="50" t="str">
        <f t="shared" ref="P452:P503" si="143">IF(H452&lt;&gt;"","a","")</f>
        <v/>
      </c>
      <c r="Q452" s="50" t="str">
        <f t="shared" ref="Q452:Q503" si="144">IF(I452&lt;&gt;"","b","")</f>
        <v/>
      </c>
      <c r="R452" s="50" t="str">
        <f t="shared" ref="R452:R503" si="145">IF(J452&lt;&gt;"","c","")</f>
        <v/>
      </c>
      <c r="S452" s="50" t="str">
        <f t="shared" ref="S452:S503" si="146">IF(K452&lt;&gt;"","d","")</f>
        <v/>
      </c>
      <c r="T452" s="50" t="str">
        <f t="shared" ref="T452:T503" si="147">IF(L452&lt;&gt;"","e","")</f>
        <v/>
      </c>
      <c r="U452" s="50" t="str">
        <f t="shared" ref="U452:U503" si="148">IF(M452&lt;&gt;"","f","")</f>
        <v/>
      </c>
      <c r="V452" s="50" t="str">
        <f t="shared" ref="V452:V503" si="149">IF(N452&lt;&gt;"","g","")</f>
        <v/>
      </c>
      <c r="W452" s="50" t="str">
        <f t="shared" ref="W452:W503" si="150">P452&amp;Q452&amp;R452&amp;S452&amp;T452&amp;U452&amp;V452</f>
        <v/>
      </c>
      <c r="X452" s="50" t="str">
        <f t="shared" ref="X452:X503" si="151">IF(W452="","",VLOOKUP($W452,$AA$2:$AD$58,2,0))</f>
        <v/>
      </c>
      <c r="Y452" s="50" t="str">
        <f t="shared" ref="Y452:Y503" si="152">IF(X452="","",VLOOKUP($W452,$AA$2:$AD$58,3,0))</f>
        <v/>
      </c>
      <c r="Z452" s="50" t="str">
        <f t="shared" ref="Z452:Z503" si="153">IF(Y452="","",VLOOKUP($W452,$AA$2:$AD$58,4,0))</f>
        <v/>
      </c>
    </row>
    <row r="453" spans="5:26">
      <c r="E453" s="161"/>
      <c r="F453" s="161"/>
      <c r="G453" s="161"/>
      <c r="P453" s="50" t="str">
        <f t="shared" si="143"/>
        <v/>
      </c>
      <c r="Q453" s="50" t="str">
        <f t="shared" si="144"/>
        <v/>
      </c>
      <c r="R453" s="50" t="str">
        <f t="shared" si="145"/>
        <v/>
      </c>
      <c r="S453" s="50" t="str">
        <f t="shared" si="146"/>
        <v/>
      </c>
      <c r="T453" s="50" t="str">
        <f t="shared" si="147"/>
        <v/>
      </c>
      <c r="U453" s="50" t="str">
        <f t="shared" si="148"/>
        <v/>
      </c>
      <c r="V453" s="50" t="str">
        <f t="shared" si="149"/>
        <v/>
      </c>
      <c r="W453" s="50" t="str">
        <f t="shared" si="150"/>
        <v/>
      </c>
      <c r="X453" s="50" t="str">
        <f t="shared" si="151"/>
        <v/>
      </c>
      <c r="Y453" s="50" t="str">
        <f t="shared" si="152"/>
        <v/>
      </c>
      <c r="Z453" s="50" t="str">
        <f t="shared" si="153"/>
        <v/>
      </c>
    </row>
    <row r="454" spans="5:26">
      <c r="E454" s="161"/>
      <c r="F454" s="161"/>
      <c r="G454" s="161"/>
      <c r="P454" s="50" t="str">
        <f t="shared" si="143"/>
        <v/>
      </c>
      <c r="Q454" s="50" t="str">
        <f t="shared" si="144"/>
        <v/>
      </c>
      <c r="R454" s="50" t="str">
        <f t="shared" si="145"/>
        <v/>
      </c>
      <c r="S454" s="50" t="str">
        <f t="shared" si="146"/>
        <v/>
      </c>
      <c r="T454" s="50" t="str">
        <f t="shared" si="147"/>
        <v/>
      </c>
      <c r="U454" s="50" t="str">
        <f t="shared" si="148"/>
        <v/>
      </c>
      <c r="V454" s="50" t="str">
        <f t="shared" si="149"/>
        <v/>
      </c>
      <c r="W454" s="50" t="str">
        <f t="shared" si="150"/>
        <v/>
      </c>
      <c r="X454" s="50" t="str">
        <f t="shared" si="151"/>
        <v/>
      </c>
      <c r="Y454" s="50" t="str">
        <f t="shared" si="152"/>
        <v/>
      </c>
      <c r="Z454" s="50" t="str">
        <f t="shared" si="153"/>
        <v/>
      </c>
    </row>
    <row r="455" spans="5:26">
      <c r="E455" s="161"/>
      <c r="F455" s="161"/>
      <c r="G455" s="161"/>
      <c r="P455" s="50" t="str">
        <f t="shared" si="143"/>
        <v/>
      </c>
      <c r="Q455" s="50" t="str">
        <f t="shared" si="144"/>
        <v/>
      </c>
      <c r="R455" s="50" t="str">
        <f t="shared" si="145"/>
        <v/>
      </c>
      <c r="S455" s="50" t="str">
        <f t="shared" si="146"/>
        <v/>
      </c>
      <c r="T455" s="50" t="str">
        <f t="shared" si="147"/>
        <v/>
      </c>
      <c r="U455" s="50" t="str">
        <f t="shared" si="148"/>
        <v/>
      </c>
      <c r="V455" s="50" t="str">
        <f t="shared" si="149"/>
        <v/>
      </c>
      <c r="W455" s="50" t="str">
        <f t="shared" si="150"/>
        <v/>
      </c>
      <c r="X455" s="50" t="str">
        <f t="shared" si="151"/>
        <v/>
      </c>
      <c r="Y455" s="50" t="str">
        <f t="shared" si="152"/>
        <v/>
      </c>
      <c r="Z455" s="50" t="str">
        <f t="shared" si="153"/>
        <v/>
      </c>
    </row>
    <row r="456" spans="5:26">
      <c r="E456" s="161"/>
      <c r="F456" s="161"/>
      <c r="G456" s="161"/>
      <c r="P456" s="50" t="str">
        <f t="shared" si="143"/>
        <v/>
      </c>
      <c r="Q456" s="50" t="str">
        <f t="shared" si="144"/>
        <v/>
      </c>
      <c r="R456" s="50" t="str">
        <f t="shared" si="145"/>
        <v/>
      </c>
      <c r="S456" s="50" t="str">
        <f t="shared" si="146"/>
        <v/>
      </c>
      <c r="T456" s="50" t="str">
        <f t="shared" si="147"/>
        <v/>
      </c>
      <c r="U456" s="50" t="str">
        <f t="shared" si="148"/>
        <v/>
      </c>
      <c r="V456" s="50" t="str">
        <f t="shared" si="149"/>
        <v/>
      </c>
      <c r="W456" s="50" t="str">
        <f t="shared" si="150"/>
        <v/>
      </c>
      <c r="X456" s="50" t="str">
        <f t="shared" si="151"/>
        <v/>
      </c>
      <c r="Y456" s="50" t="str">
        <f t="shared" si="152"/>
        <v/>
      </c>
      <c r="Z456" s="50" t="str">
        <f t="shared" si="153"/>
        <v/>
      </c>
    </row>
    <row r="457" spans="5:26">
      <c r="E457" s="161"/>
      <c r="F457" s="161"/>
      <c r="G457" s="161"/>
      <c r="P457" s="50" t="str">
        <f t="shared" si="143"/>
        <v/>
      </c>
      <c r="Q457" s="50" t="str">
        <f t="shared" si="144"/>
        <v/>
      </c>
      <c r="R457" s="50" t="str">
        <f t="shared" si="145"/>
        <v/>
      </c>
      <c r="S457" s="50" t="str">
        <f t="shared" si="146"/>
        <v/>
      </c>
      <c r="T457" s="50" t="str">
        <f t="shared" si="147"/>
        <v/>
      </c>
      <c r="U457" s="50" t="str">
        <f t="shared" si="148"/>
        <v/>
      </c>
      <c r="V457" s="50" t="str">
        <f t="shared" si="149"/>
        <v/>
      </c>
      <c r="W457" s="50" t="str">
        <f t="shared" si="150"/>
        <v/>
      </c>
      <c r="X457" s="50" t="str">
        <f t="shared" si="151"/>
        <v/>
      </c>
      <c r="Y457" s="50" t="str">
        <f t="shared" si="152"/>
        <v/>
      </c>
      <c r="Z457" s="50" t="str">
        <f t="shared" si="153"/>
        <v/>
      </c>
    </row>
    <row r="458" spans="5:26">
      <c r="E458" s="161"/>
      <c r="F458" s="161"/>
      <c r="G458" s="161"/>
      <c r="P458" s="50" t="str">
        <f t="shared" si="143"/>
        <v/>
      </c>
      <c r="Q458" s="50" t="str">
        <f t="shared" si="144"/>
        <v/>
      </c>
      <c r="R458" s="50" t="str">
        <f t="shared" si="145"/>
        <v/>
      </c>
      <c r="S458" s="50" t="str">
        <f t="shared" si="146"/>
        <v/>
      </c>
      <c r="T458" s="50" t="str">
        <f t="shared" si="147"/>
        <v/>
      </c>
      <c r="U458" s="50" t="str">
        <f t="shared" si="148"/>
        <v/>
      </c>
      <c r="V458" s="50" t="str">
        <f t="shared" si="149"/>
        <v/>
      </c>
      <c r="W458" s="50" t="str">
        <f t="shared" si="150"/>
        <v/>
      </c>
      <c r="X458" s="50" t="str">
        <f t="shared" si="151"/>
        <v/>
      </c>
      <c r="Y458" s="50" t="str">
        <f t="shared" si="152"/>
        <v/>
      </c>
      <c r="Z458" s="50" t="str">
        <f t="shared" si="153"/>
        <v/>
      </c>
    </row>
    <row r="459" spans="5:26">
      <c r="E459" s="161"/>
      <c r="F459" s="161"/>
      <c r="G459" s="161"/>
      <c r="P459" s="50" t="str">
        <f t="shared" si="143"/>
        <v/>
      </c>
      <c r="Q459" s="50" t="str">
        <f t="shared" si="144"/>
        <v/>
      </c>
      <c r="R459" s="50" t="str">
        <f t="shared" si="145"/>
        <v/>
      </c>
      <c r="S459" s="50" t="str">
        <f t="shared" si="146"/>
        <v/>
      </c>
      <c r="T459" s="50" t="str">
        <f t="shared" si="147"/>
        <v/>
      </c>
      <c r="U459" s="50" t="str">
        <f t="shared" si="148"/>
        <v/>
      </c>
      <c r="V459" s="50" t="str">
        <f t="shared" si="149"/>
        <v/>
      </c>
      <c r="W459" s="50" t="str">
        <f t="shared" si="150"/>
        <v/>
      </c>
      <c r="X459" s="50" t="str">
        <f t="shared" si="151"/>
        <v/>
      </c>
      <c r="Y459" s="50" t="str">
        <f t="shared" si="152"/>
        <v/>
      </c>
      <c r="Z459" s="50" t="str">
        <f t="shared" si="153"/>
        <v/>
      </c>
    </row>
    <row r="460" spans="5:26">
      <c r="E460" s="161"/>
      <c r="F460" s="161"/>
      <c r="G460" s="161"/>
      <c r="P460" s="50" t="str">
        <f t="shared" si="143"/>
        <v/>
      </c>
      <c r="Q460" s="50" t="str">
        <f t="shared" si="144"/>
        <v/>
      </c>
      <c r="R460" s="50" t="str">
        <f t="shared" si="145"/>
        <v/>
      </c>
      <c r="S460" s="50" t="str">
        <f t="shared" si="146"/>
        <v/>
      </c>
      <c r="T460" s="50" t="str">
        <f t="shared" si="147"/>
        <v/>
      </c>
      <c r="U460" s="50" t="str">
        <f t="shared" si="148"/>
        <v/>
      </c>
      <c r="V460" s="50" t="str">
        <f t="shared" si="149"/>
        <v/>
      </c>
      <c r="W460" s="50" t="str">
        <f t="shared" si="150"/>
        <v/>
      </c>
      <c r="X460" s="50" t="str">
        <f t="shared" si="151"/>
        <v/>
      </c>
      <c r="Y460" s="50" t="str">
        <f t="shared" si="152"/>
        <v/>
      </c>
      <c r="Z460" s="50" t="str">
        <f t="shared" si="153"/>
        <v/>
      </c>
    </row>
    <row r="461" spans="5:26">
      <c r="E461" s="161"/>
      <c r="F461" s="161"/>
      <c r="G461" s="161"/>
      <c r="P461" s="50" t="str">
        <f t="shared" si="143"/>
        <v/>
      </c>
      <c r="Q461" s="50" t="str">
        <f t="shared" si="144"/>
        <v/>
      </c>
      <c r="R461" s="50" t="str">
        <f t="shared" si="145"/>
        <v/>
      </c>
      <c r="S461" s="50" t="str">
        <f t="shared" si="146"/>
        <v/>
      </c>
      <c r="T461" s="50" t="str">
        <f t="shared" si="147"/>
        <v/>
      </c>
      <c r="U461" s="50" t="str">
        <f t="shared" si="148"/>
        <v/>
      </c>
      <c r="V461" s="50" t="str">
        <f t="shared" si="149"/>
        <v/>
      </c>
      <c r="W461" s="50" t="str">
        <f t="shared" si="150"/>
        <v/>
      </c>
      <c r="X461" s="50" t="str">
        <f t="shared" si="151"/>
        <v/>
      </c>
      <c r="Y461" s="50" t="str">
        <f t="shared" si="152"/>
        <v/>
      </c>
      <c r="Z461" s="50" t="str">
        <f t="shared" si="153"/>
        <v/>
      </c>
    </row>
    <row r="462" spans="5:26">
      <c r="E462" s="161"/>
      <c r="F462" s="161"/>
      <c r="G462" s="161"/>
      <c r="P462" s="50" t="str">
        <f t="shared" si="143"/>
        <v/>
      </c>
      <c r="Q462" s="50" t="str">
        <f t="shared" si="144"/>
        <v/>
      </c>
      <c r="R462" s="50" t="str">
        <f t="shared" si="145"/>
        <v/>
      </c>
      <c r="S462" s="50" t="str">
        <f t="shared" si="146"/>
        <v/>
      </c>
      <c r="T462" s="50" t="str">
        <f t="shared" si="147"/>
        <v/>
      </c>
      <c r="U462" s="50" t="str">
        <f t="shared" si="148"/>
        <v/>
      </c>
      <c r="V462" s="50" t="str">
        <f t="shared" si="149"/>
        <v/>
      </c>
      <c r="W462" s="50" t="str">
        <f t="shared" si="150"/>
        <v/>
      </c>
      <c r="X462" s="50" t="str">
        <f t="shared" si="151"/>
        <v/>
      </c>
      <c r="Y462" s="50" t="str">
        <f t="shared" si="152"/>
        <v/>
      </c>
      <c r="Z462" s="50" t="str">
        <f t="shared" si="153"/>
        <v/>
      </c>
    </row>
    <row r="463" spans="5:26">
      <c r="E463" s="161"/>
      <c r="F463" s="161"/>
      <c r="G463" s="161"/>
      <c r="P463" s="50" t="str">
        <f t="shared" si="143"/>
        <v/>
      </c>
      <c r="Q463" s="50" t="str">
        <f t="shared" si="144"/>
        <v/>
      </c>
      <c r="R463" s="50" t="str">
        <f t="shared" si="145"/>
        <v/>
      </c>
      <c r="S463" s="50" t="str">
        <f t="shared" si="146"/>
        <v/>
      </c>
      <c r="T463" s="50" t="str">
        <f t="shared" si="147"/>
        <v/>
      </c>
      <c r="U463" s="50" t="str">
        <f t="shared" si="148"/>
        <v/>
      </c>
      <c r="V463" s="50" t="str">
        <f t="shared" si="149"/>
        <v/>
      </c>
      <c r="W463" s="50" t="str">
        <f t="shared" si="150"/>
        <v/>
      </c>
      <c r="X463" s="50" t="str">
        <f t="shared" si="151"/>
        <v/>
      </c>
      <c r="Y463" s="50" t="str">
        <f t="shared" si="152"/>
        <v/>
      </c>
      <c r="Z463" s="50" t="str">
        <f t="shared" si="153"/>
        <v/>
      </c>
    </row>
    <row r="464" spans="5:26">
      <c r="E464" s="161"/>
      <c r="F464" s="161"/>
      <c r="G464" s="161"/>
      <c r="P464" s="50" t="str">
        <f t="shared" si="143"/>
        <v/>
      </c>
      <c r="Q464" s="50" t="str">
        <f t="shared" si="144"/>
        <v/>
      </c>
      <c r="R464" s="50" t="str">
        <f t="shared" si="145"/>
        <v/>
      </c>
      <c r="S464" s="50" t="str">
        <f t="shared" si="146"/>
        <v/>
      </c>
      <c r="T464" s="50" t="str">
        <f t="shared" si="147"/>
        <v/>
      </c>
      <c r="U464" s="50" t="str">
        <f t="shared" si="148"/>
        <v/>
      </c>
      <c r="V464" s="50" t="str">
        <f t="shared" si="149"/>
        <v/>
      </c>
      <c r="W464" s="50" t="str">
        <f t="shared" si="150"/>
        <v/>
      </c>
      <c r="X464" s="50" t="str">
        <f t="shared" si="151"/>
        <v/>
      </c>
      <c r="Y464" s="50" t="str">
        <f t="shared" si="152"/>
        <v/>
      </c>
      <c r="Z464" s="50" t="str">
        <f t="shared" si="153"/>
        <v/>
      </c>
    </row>
    <row r="465" spans="5:26">
      <c r="E465" s="161"/>
      <c r="F465" s="161"/>
      <c r="G465" s="161"/>
      <c r="P465" s="50" t="str">
        <f t="shared" si="143"/>
        <v/>
      </c>
      <c r="Q465" s="50" t="str">
        <f t="shared" si="144"/>
        <v/>
      </c>
      <c r="R465" s="50" t="str">
        <f t="shared" si="145"/>
        <v/>
      </c>
      <c r="S465" s="50" t="str">
        <f t="shared" si="146"/>
        <v/>
      </c>
      <c r="T465" s="50" t="str">
        <f t="shared" si="147"/>
        <v/>
      </c>
      <c r="U465" s="50" t="str">
        <f t="shared" si="148"/>
        <v/>
      </c>
      <c r="V465" s="50" t="str">
        <f t="shared" si="149"/>
        <v/>
      </c>
      <c r="W465" s="50" t="str">
        <f t="shared" si="150"/>
        <v/>
      </c>
      <c r="X465" s="50" t="str">
        <f t="shared" si="151"/>
        <v/>
      </c>
      <c r="Y465" s="50" t="str">
        <f t="shared" si="152"/>
        <v/>
      </c>
      <c r="Z465" s="50" t="str">
        <f t="shared" si="153"/>
        <v/>
      </c>
    </row>
    <row r="466" spans="5:26">
      <c r="E466" s="161"/>
      <c r="F466" s="161"/>
      <c r="G466" s="161"/>
      <c r="P466" s="50" t="str">
        <f t="shared" si="143"/>
        <v/>
      </c>
      <c r="Q466" s="50" t="str">
        <f t="shared" si="144"/>
        <v/>
      </c>
      <c r="R466" s="50" t="str">
        <f t="shared" si="145"/>
        <v/>
      </c>
      <c r="S466" s="50" t="str">
        <f t="shared" si="146"/>
        <v/>
      </c>
      <c r="T466" s="50" t="str">
        <f t="shared" si="147"/>
        <v/>
      </c>
      <c r="U466" s="50" t="str">
        <f t="shared" si="148"/>
        <v/>
      </c>
      <c r="V466" s="50" t="str">
        <f t="shared" si="149"/>
        <v/>
      </c>
      <c r="W466" s="50" t="str">
        <f t="shared" si="150"/>
        <v/>
      </c>
      <c r="X466" s="50" t="str">
        <f t="shared" si="151"/>
        <v/>
      </c>
      <c r="Y466" s="50" t="str">
        <f t="shared" si="152"/>
        <v/>
      </c>
      <c r="Z466" s="50" t="str">
        <f t="shared" si="153"/>
        <v/>
      </c>
    </row>
    <row r="467" spans="5:26">
      <c r="E467" s="161"/>
      <c r="F467" s="161"/>
      <c r="G467" s="161"/>
      <c r="P467" s="50" t="str">
        <f t="shared" si="143"/>
        <v/>
      </c>
      <c r="Q467" s="50" t="str">
        <f t="shared" si="144"/>
        <v/>
      </c>
      <c r="R467" s="50" t="str">
        <f t="shared" si="145"/>
        <v/>
      </c>
      <c r="S467" s="50" t="str">
        <f t="shared" si="146"/>
        <v/>
      </c>
      <c r="T467" s="50" t="str">
        <f t="shared" si="147"/>
        <v/>
      </c>
      <c r="U467" s="50" t="str">
        <f t="shared" si="148"/>
        <v/>
      </c>
      <c r="V467" s="50" t="str">
        <f t="shared" si="149"/>
        <v/>
      </c>
      <c r="W467" s="50" t="str">
        <f t="shared" si="150"/>
        <v/>
      </c>
      <c r="X467" s="50" t="str">
        <f t="shared" si="151"/>
        <v/>
      </c>
      <c r="Y467" s="50" t="str">
        <f t="shared" si="152"/>
        <v/>
      </c>
      <c r="Z467" s="50" t="str">
        <f t="shared" si="153"/>
        <v/>
      </c>
    </row>
    <row r="468" spans="5:26">
      <c r="E468" s="161"/>
      <c r="F468" s="161"/>
      <c r="G468" s="161"/>
      <c r="P468" s="50" t="str">
        <f t="shared" si="143"/>
        <v/>
      </c>
      <c r="Q468" s="50" t="str">
        <f t="shared" si="144"/>
        <v/>
      </c>
      <c r="R468" s="50" t="str">
        <f t="shared" si="145"/>
        <v/>
      </c>
      <c r="S468" s="50" t="str">
        <f t="shared" si="146"/>
        <v/>
      </c>
      <c r="T468" s="50" t="str">
        <f t="shared" si="147"/>
        <v/>
      </c>
      <c r="U468" s="50" t="str">
        <f t="shared" si="148"/>
        <v/>
      </c>
      <c r="V468" s="50" t="str">
        <f t="shared" si="149"/>
        <v/>
      </c>
      <c r="W468" s="50" t="str">
        <f t="shared" si="150"/>
        <v/>
      </c>
      <c r="X468" s="50" t="str">
        <f t="shared" si="151"/>
        <v/>
      </c>
      <c r="Y468" s="50" t="str">
        <f t="shared" si="152"/>
        <v/>
      </c>
      <c r="Z468" s="50" t="str">
        <f t="shared" si="153"/>
        <v/>
      </c>
    </row>
    <row r="469" spans="5:26">
      <c r="E469" s="161"/>
      <c r="F469" s="161"/>
      <c r="G469" s="161"/>
      <c r="P469" s="50" t="str">
        <f t="shared" si="143"/>
        <v/>
      </c>
      <c r="Q469" s="50" t="str">
        <f t="shared" si="144"/>
        <v/>
      </c>
      <c r="R469" s="50" t="str">
        <f t="shared" si="145"/>
        <v/>
      </c>
      <c r="S469" s="50" t="str">
        <f t="shared" si="146"/>
        <v/>
      </c>
      <c r="T469" s="50" t="str">
        <f t="shared" si="147"/>
        <v/>
      </c>
      <c r="U469" s="50" t="str">
        <f t="shared" si="148"/>
        <v/>
      </c>
      <c r="V469" s="50" t="str">
        <f t="shared" si="149"/>
        <v/>
      </c>
      <c r="W469" s="50" t="str">
        <f t="shared" si="150"/>
        <v/>
      </c>
      <c r="X469" s="50" t="str">
        <f t="shared" si="151"/>
        <v/>
      </c>
      <c r="Y469" s="50" t="str">
        <f t="shared" si="152"/>
        <v/>
      </c>
      <c r="Z469" s="50" t="str">
        <f t="shared" si="153"/>
        <v/>
      </c>
    </row>
    <row r="470" spans="5:26">
      <c r="E470" s="161"/>
      <c r="F470" s="161"/>
      <c r="G470" s="161"/>
      <c r="P470" s="50" t="str">
        <f t="shared" si="143"/>
        <v/>
      </c>
      <c r="Q470" s="50" t="str">
        <f t="shared" si="144"/>
        <v/>
      </c>
      <c r="R470" s="50" t="str">
        <f t="shared" si="145"/>
        <v/>
      </c>
      <c r="S470" s="50" t="str">
        <f t="shared" si="146"/>
        <v/>
      </c>
      <c r="T470" s="50" t="str">
        <f t="shared" si="147"/>
        <v/>
      </c>
      <c r="U470" s="50" t="str">
        <f t="shared" si="148"/>
        <v/>
      </c>
      <c r="V470" s="50" t="str">
        <f t="shared" si="149"/>
        <v/>
      </c>
      <c r="W470" s="50" t="str">
        <f t="shared" si="150"/>
        <v/>
      </c>
      <c r="X470" s="50" t="str">
        <f t="shared" si="151"/>
        <v/>
      </c>
      <c r="Y470" s="50" t="str">
        <f t="shared" si="152"/>
        <v/>
      </c>
      <c r="Z470" s="50" t="str">
        <f t="shared" si="153"/>
        <v/>
      </c>
    </row>
    <row r="471" spans="5:26">
      <c r="E471" s="161"/>
      <c r="F471" s="161"/>
      <c r="G471" s="161"/>
      <c r="P471" s="50" t="str">
        <f t="shared" si="143"/>
        <v/>
      </c>
      <c r="Q471" s="50" t="str">
        <f t="shared" si="144"/>
        <v/>
      </c>
      <c r="R471" s="50" t="str">
        <f t="shared" si="145"/>
        <v/>
      </c>
      <c r="S471" s="50" t="str">
        <f t="shared" si="146"/>
        <v/>
      </c>
      <c r="T471" s="50" t="str">
        <f t="shared" si="147"/>
        <v/>
      </c>
      <c r="U471" s="50" t="str">
        <f t="shared" si="148"/>
        <v/>
      </c>
      <c r="V471" s="50" t="str">
        <f t="shared" si="149"/>
        <v/>
      </c>
      <c r="W471" s="50" t="str">
        <f t="shared" si="150"/>
        <v/>
      </c>
      <c r="X471" s="50" t="str">
        <f t="shared" si="151"/>
        <v/>
      </c>
      <c r="Y471" s="50" t="str">
        <f t="shared" si="152"/>
        <v/>
      </c>
      <c r="Z471" s="50" t="str">
        <f t="shared" si="153"/>
        <v/>
      </c>
    </row>
    <row r="472" spans="5:26">
      <c r="E472" s="161"/>
      <c r="F472" s="161"/>
      <c r="G472" s="161"/>
      <c r="P472" s="50" t="str">
        <f t="shared" si="143"/>
        <v/>
      </c>
      <c r="Q472" s="50" t="str">
        <f t="shared" si="144"/>
        <v/>
      </c>
      <c r="R472" s="50" t="str">
        <f t="shared" si="145"/>
        <v/>
      </c>
      <c r="S472" s="50" t="str">
        <f t="shared" si="146"/>
        <v/>
      </c>
      <c r="T472" s="50" t="str">
        <f t="shared" si="147"/>
        <v/>
      </c>
      <c r="U472" s="50" t="str">
        <f t="shared" si="148"/>
        <v/>
      </c>
      <c r="V472" s="50" t="str">
        <f t="shared" si="149"/>
        <v/>
      </c>
      <c r="W472" s="50" t="str">
        <f t="shared" si="150"/>
        <v/>
      </c>
      <c r="X472" s="50" t="str">
        <f t="shared" si="151"/>
        <v/>
      </c>
      <c r="Y472" s="50" t="str">
        <f t="shared" si="152"/>
        <v/>
      </c>
      <c r="Z472" s="50" t="str">
        <f t="shared" si="153"/>
        <v/>
      </c>
    </row>
    <row r="473" spans="5:26">
      <c r="E473" s="161"/>
      <c r="F473" s="161"/>
      <c r="G473" s="161"/>
      <c r="P473" s="50" t="str">
        <f t="shared" si="143"/>
        <v/>
      </c>
      <c r="Q473" s="50" t="str">
        <f t="shared" si="144"/>
        <v/>
      </c>
      <c r="R473" s="50" t="str">
        <f t="shared" si="145"/>
        <v/>
      </c>
      <c r="S473" s="50" t="str">
        <f t="shared" si="146"/>
        <v/>
      </c>
      <c r="T473" s="50" t="str">
        <f t="shared" si="147"/>
        <v/>
      </c>
      <c r="U473" s="50" t="str">
        <f t="shared" si="148"/>
        <v/>
      </c>
      <c r="V473" s="50" t="str">
        <f t="shared" si="149"/>
        <v/>
      </c>
      <c r="W473" s="50" t="str">
        <f t="shared" si="150"/>
        <v/>
      </c>
      <c r="X473" s="50" t="str">
        <f t="shared" si="151"/>
        <v/>
      </c>
      <c r="Y473" s="50" t="str">
        <f t="shared" si="152"/>
        <v/>
      </c>
      <c r="Z473" s="50" t="str">
        <f t="shared" si="153"/>
        <v/>
      </c>
    </row>
    <row r="474" spans="5:26">
      <c r="E474" s="161"/>
      <c r="F474" s="161"/>
      <c r="G474" s="161"/>
      <c r="P474" s="50" t="str">
        <f t="shared" si="143"/>
        <v/>
      </c>
      <c r="Q474" s="50" t="str">
        <f t="shared" si="144"/>
        <v/>
      </c>
      <c r="R474" s="50" t="str">
        <f t="shared" si="145"/>
        <v/>
      </c>
      <c r="S474" s="50" t="str">
        <f t="shared" si="146"/>
        <v/>
      </c>
      <c r="T474" s="50" t="str">
        <f t="shared" si="147"/>
        <v/>
      </c>
      <c r="U474" s="50" t="str">
        <f t="shared" si="148"/>
        <v/>
      </c>
      <c r="V474" s="50" t="str">
        <f t="shared" si="149"/>
        <v/>
      </c>
      <c r="W474" s="50" t="str">
        <f t="shared" si="150"/>
        <v/>
      </c>
      <c r="X474" s="50" t="str">
        <f t="shared" si="151"/>
        <v/>
      </c>
      <c r="Y474" s="50" t="str">
        <f t="shared" si="152"/>
        <v/>
      </c>
      <c r="Z474" s="50" t="str">
        <f t="shared" si="153"/>
        <v/>
      </c>
    </row>
    <row r="475" spans="5:26">
      <c r="E475" s="161"/>
      <c r="F475" s="161"/>
      <c r="G475" s="161"/>
      <c r="P475" s="50" t="str">
        <f t="shared" si="143"/>
        <v/>
      </c>
      <c r="Q475" s="50" t="str">
        <f t="shared" si="144"/>
        <v/>
      </c>
      <c r="R475" s="50" t="str">
        <f t="shared" si="145"/>
        <v/>
      </c>
      <c r="S475" s="50" t="str">
        <f t="shared" si="146"/>
        <v/>
      </c>
      <c r="T475" s="50" t="str">
        <f t="shared" si="147"/>
        <v/>
      </c>
      <c r="U475" s="50" t="str">
        <f t="shared" si="148"/>
        <v/>
      </c>
      <c r="V475" s="50" t="str">
        <f t="shared" si="149"/>
        <v/>
      </c>
      <c r="W475" s="50" t="str">
        <f t="shared" si="150"/>
        <v/>
      </c>
      <c r="X475" s="50" t="str">
        <f t="shared" si="151"/>
        <v/>
      </c>
      <c r="Y475" s="50" t="str">
        <f t="shared" si="152"/>
        <v/>
      </c>
      <c r="Z475" s="50" t="str">
        <f t="shared" si="153"/>
        <v/>
      </c>
    </row>
    <row r="476" spans="5:26">
      <c r="E476" s="161"/>
      <c r="F476" s="161"/>
      <c r="G476" s="161"/>
      <c r="P476" s="50" t="str">
        <f t="shared" si="143"/>
        <v/>
      </c>
      <c r="Q476" s="50" t="str">
        <f t="shared" si="144"/>
        <v/>
      </c>
      <c r="R476" s="50" t="str">
        <f t="shared" si="145"/>
        <v/>
      </c>
      <c r="S476" s="50" t="str">
        <f t="shared" si="146"/>
        <v/>
      </c>
      <c r="T476" s="50" t="str">
        <f t="shared" si="147"/>
        <v/>
      </c>
      <c r="U476" s="50" t="str">
        <f t="shared" si="148"/>
        <v/>
      </c>
      <c r="V476" s="50" t="str">
        <f t="shared" si="149"/>
        <v/>
      </c>
      <c r="W476" s="50" t="str">
        <f t="shared" si="150"/>
        <v/>
      </c>
      <c r="X476" s="50" t="str">
        <f t="shared" si="151"/>
        <v/>
      </c>
      <c r="Y476" s="50" t="str">
        <f t="shared" si="152"/>
        <v/>
      </c>
      <c r="Z476" s="50" t="str">
        <f t="shared" si="153"/>
        <v/>
      </c>
    </row>
    <row r="477" spans="5:26">
      <c r="E477" s="161"/>
      <c r="F477" s="161"/>
      <c r="G477" s="161"/>
      <c r="P477" s="50" t="str">
        <f t="shared" si="143"/>
        <v/>
      </c>
      <c r="Q477" s="50" t="str">
        <f t="shared" si="144"/>
        <v/>
      </c>
      <c r="R477" s="50" t="str">
        <f t="shared" si="145"/>
        <v/>
      </c>
      <c r="S477" s="50" t="str">
        <f t="shared" si="146"/>
        <v/>
      </c>
      <c r="T477" s="50" t="str">
        <f t="shared" si="147"/>
        <v/>
      </c>
      <c r="U477" s="50" t="str">
        <f t="shared" si="148"/>
        <v/>
      </c>
      <c r="V477" s="50" t="str">
        <f t="shared" si="149"/>
        <v/>
      </c>
      <c r="W477" s="50" t="str">
        <f t="shared" si="150"/>
        <v/>
      </c>
      <c r="X477" s="50" t="str">
        <f t="shared" si="151"/>
        <v/>
      </c>
      <c r="Y477" s="50" t="str">
        <f t="shared" si="152"/>
        <v/>
      </c>
      <c r="Z477" s="50" t="str">
        <f t="shared" si="153"/>
        <v/>
      </c>
    </row>
    <row r="478" spans="5:26">
      <c r="E478" s="161"/>
      <c r="F478" s="161"/>
      <c r="G478" s="161"/>
      <c r="P478" s="50" t="str">
        <f t="shared" si="143"/>
        <v/>
      </c>
      <c r="Q478" s="50" t="str">
        <f t="shared" si="144"/>
        <v/>
      </c>
      <c r="R478" s="50" t="str">
        <f t="shared" si="145"/>
        <v/>
      </c>
      <c r="S478" s="50" t="str">
        <f t="shared" si="146"/>
        <v/>
      </c>
      <c r="T478" s="50" t="str">
        <f t="shared" si="147"/>
        <v/>
      </c>
      <c r="U478" s="50" t="str">
        <f t="shared" si="148"/>
        <v/>
      </c>
      <c r="V478" s="50" t="str">
        <f t="shared" si="149"/>
        <v/>
      </c>
      <c r="W478" s="50" t="str">
        <f t="shared" si="150"/>
        <v/>
      </c>
      <c r="X478" s="50" t="str">
        <f t="shared" si="151"/>
        <v/>
      </c>
      <c r="Y478" s="50" t="str">
        <f t="shared" si="152"/>
        <v/>
      </c>
      <c r="Z478" s="50" t="str">
        <f t="shared" si="153"/>
        <v/>
      </c>
    </row>
    <row r="479" spans="5:26">
      <c r="E479" s="161"/>
      <c r="F479" s="161"/>
      <c r="G479" s="161"/>
      <c r="P479" s="50" t="str">
        <f t="shared" si="143"/>
        <v/>
      </c>
      <c r="Q479" s="50" t="str">
        <f t="shared" si="144"/>
        <v/>
      </c>
      <c r="R479" s="50" t="str">
        <f t="shared" si="145"/>
        <v/>
      </c>
      <c r="S479" s="50" t="str">
        <f t="shared" si="146"/>
        <v/>
      </c>
      <c r="T479" s="50" t="str">
        <f t="shared" si="147"/>
        <v/>
      </c>
      <c r="U479" s="50" t="str">
        <f t="shared" si="148"/>
        <v/>
      </c>
      <c r="V479" s="50" t="str">
        <f t="shared" si="149"/>
        <v/>
      </c>
      <c r="W479" s="50" t="str">
        <f t="shared" si="150"/>
        <v/>
      </c>
      <c r="X479" s="50" t="str">
        <f t="shared" si="151"/>
        <v/>
      </c>
      <c r="Y479" s="50" t="str">
        <f t="shared" si="152"/>
        <v/>
      </c>
      <c r="Z479" s="50" t="str">
        <f t="shared" si="153"/>
        <v/>
      </c>
    </row>
    <row r="480" spans="5:26">
      <c r="E480" s="161"/>
      <c r="F480" s="161"/>
      <c r="G480" s="161"/>
      <c r="P480" s="50" t="str">
        <f t="shared" si="143"/>
        <v/>
      </c>
      <c r="Q480" s="50" t="str">
        <f t="shared" si="144"/>
        <v/>
      </c>
      <c r="R480" s="50" t="str">
        <f t="shared" si="145"/>
        <v/>
      </c>
      <c r="S480" s="50" t="str">
        <f t="shared" si="146"/>
        <v/>
      </c>
      <c r="T480" s="50" t="str">
        <f t="shared" si="147"/>
        <v/>
      </c>
      <c r="U480" s="50" t="str">
        <f t="shared" si="148"/>
        <v/>
      </c>
      <c r="V480" s="50" t="str">
        <f t="shared" si="149"/>
        <v/>
      </c>
      <c r="W480" s="50" t="str">
        <f t="shared" si="150"/>
        <v/>
      </c>
      <c r="X480" s="50" t="str">
        <f t="shared" si="151"/>
        <v/>
      </c>
      <c r="Y480" s="50" t="str">
        <f t="shared" si="152"/>
        <v/>
      </c>
      <c r="Z480" s="50" t="str">
        <f t="shared" si="153"/>
        <v/>
      </c>
    </row>
    <row r="481" spans="5:26">
      <c r="E481" s="161"/>
      <c r="F481" s="161"/>
      <c r="G481" s="161"/>
      <c r="P481" s="50" t="str">
        <f t="shared" si="143"/>
        <v/>
      </c>
      <c r="Q481" s="50" t="str">
        <f t="shared" si="144"/>
        <v/>
      </c>
      <c r="R481" s="50" t="str">
        <f t="shared" si="145"/>
        <v/>
      </c>
      <c r="S481" s="50" t="str">
        <f t="shared" si="146"/>
        <v/>
      </c>
      <c r="T481" s="50" t="str">
        <f t="shared" si="147"/>
        <v/>
      </c>
      <c r="U481" s="50" t="str">
        <f t="shared" si="148"/>
        <v/>
      </c>
      <c r="V481" s="50" t="str">
        <f t="shared" si="149"/>
        <v/>
      </c>
      <c r="W481" s="50" t="str">
        <f t="shared" si="150"/>
        <v/>
      </c>
      <c r="X481" s="50" t="str">
        <f t="shared" si="151"/>
        <v/>
      </c>
      <c r="Y481" s="50" t="str">
        <f t="shared" si="152"/>
        <v/>
      </c>
      <c r="Z481" s="50" t="str">
        <f t="shared" si="153"/>
        <v/>
      </c>
    </row>
    <row r="482" spans="5:26">
      <c r="E482" s="161"/>
      <c r="F482" s="161"/>
      <c r="G482" s="161"/>
      <c r="P482" s="50" t="str">
        <f t="shared" si="143"/>
        <v/>
      </c>
      <c r="Q482" s="50" t="str">
        <f t="shared" si="144"/>
        <v/>
      </c>
      <c r="R482" s="50" t="str">
        <f t="shared" si="145"/>
        <v/>
      </c>
      <c r="S482" s="50" t="str">
        <f t="shared" si="146"/>
        <v/>
      </c>
      <c r="T482" s="50" t="str">
        <f t="shared" si="147"/>
        <v/>
      </c>
      <c r="U482" s="50" t="str">
        <f t="shared" si="148"/>
        <v/>
      </c>
      <c r="V482" s="50" t="str">
        <f t="shared" si="149"/>
        <v/>
      </c>
      <c r="W482" s="50" t="str">
        <f t="shared" si="150"/>
        <v/>
      </c>
      <c r="X482" s="50" t="str">
        <f t="shared" si="151"/>
        <v/>
      </c>
      <c r="Y482" s="50" t="str">
        <f t="shared" si="152"/>
        <v/>
      </c>
      <c r="Z482" s="50" t="str">
        <f t="shared" si="153"/>
        <v/>
      </c>
    </row>
    <row r="483" spans="5:26">
      <c r="E483" s="161"/>
      <c r="F483" s="161"/>
      <c r="G483" s="161"/>
      <c r="P483" s="50" t="str">
        <f t="shared" si="143"/>
        <v/>
      </c>
      <c r="Q483" s="50" t="str">
        <f t="shared" si="144"/>
        <v/>
      </c>
      <c r="R483" s="50" t="str">
        <f t="shared" si="145"/>
        <v/>
      </c>
      <c r="S483" s="50" t="str">
        <f t="shared" si="146"/>
        <v/>
      </c>
      <c r="T483" s="50" t="str">
        <f t="shared" si="147"/>
        <v/>
      </c>
      <c r="U483" s="50" t="str">
        <f t="shared" si="148"/>
        <v/>
      </c>
      <c r="V483" s="50" t="str">
        <f t="shared" si="149"/>
        <v/>
      </c>
      <c r="W483" s="50" t="str">
        <f t="shared" si="150"/>
        <v/>
      </c>
      <c r="X483" s="50" t="str">
        <f t="shared" si="151"/>
        <v/>
      </c>
      <c r="Y483" s="50" t="str">
        <f t="shared" si="152"/>
        <v/>
      </c>
      <c r="Z483" s="50" t="str">
        <f t="shared" si="153"/>
        <v/>
      </c>
    </row>
    <row r="484" spans="5:26">
      <c r="E484" s="161"/>
      <c r="F484" s="161"/>
      <c r="G484" s="161"/>
      <c r="P484" s="50" t="str">
        <f t="shared" si="143"/>
        <v/>
      </c>
      <c r="Q484" s="50" t="str">
        <f t="shared" si="144"/>
        <v/>
      </c>
      <c r="R484" s="50" t="str">
        <f t="shared" si="145"/>
        <v/>
      </c>
      <c r="S484" s="50" t="str">
        <f t="shared" si="146"/>
        <v/>
      </c>
      <c r="T484" s="50" t="str">
        <f t="shared" si="147"/>
        <v/>
      </c>
      <c r="U484" s="50" t="str">
        <f t="shared" si="148"/>
        <v/>
      </c>
      <c r="V484" s="50" t="str">
        <f t="shared" si="149"/>
        <v/>
      </c>
      <c r="W484" s="50" t="str">
        <f t="shared" si="150"/>
        <v/>
      </c>
      <c r="X484" s="50" t="str">
        <f t="shared" si="151"/>
        <v/>
      </c>
      <c r="Y484" s="50" t="str">
        <f t="shared" si="152"/>
        <v/>
      </c>
      <c r="Z484" s="50" t="str">
        <f t="shared" si="153"/>
        <v/>
      </c>
    </row>
    <row r="485" spans="5:26">
      <c r="E485" s="161"/>
      <c r="F485" s="161"/>
      <c r="G485" s="161"/>
      <c r="P485" s="50" t="str">
        <f t="shared" si="143"/>
        <v/>
      </c>
      <c r="Q485" s="50" t="str">
        <f t="shared" si="144"/>
        <v/>
      </c>
      <c r="R485" s="50" t="str">
        <f t="shared" si="145"/>
        <v/>
      </c>
      <c r="S485" s="50" t="str">
        <f t="shared" si="146"/>
        <v/>
      </c>
      <c r="T485" s="50" t="str">
        <f t="shared" si="147"/>
        <v/>
      </c>
      <c r="U485" s="50" t="str">
        <f t="shared" si="148"/>
        <v/>
      </c>
      <c r="V485" s="50" t="str">
        <f t="shared" si="149"/>
        <v/>
      </c>
      <c r="W485" s="50" t="str">
        <f t="shared" si="150"/>
        <v/>
      </c>
      <c r="X485" s="50" t="str">
        <f t="shared" si="151"/>
        <v/>
      </c>
      <c r="Y485" s="50" t="str">
        <f t="shared" si="152"/>
        <v/>
      </c>
      <c r="Z485" s="50" t="str">
        <f t="shared" si="153"/>
        <v/>
      </c>
    </row>
    <row r="486" spans="5:26">
      <c r="E486" s="161"/>
      <c r="F486" s="161"/>
      <c r="G486" s="161"/>
      <c r="P486" s="50" t="str">
        <f t="shared" si="143"/>
        <v/>
      </c>
      <c r="Q486" s="50" t="str">
        <f t="shared" si="144"/>
        <v/>
      </c>
      <c r="R486" s="50" t="str">
        <f t="shared" si="145"/>
        <v/>
      </c>
      <c r="S486" s="50" t="str">
        <f t="shared" si="146"/>
        <v/>
      </c>
      <c r="T486" s="50" t="str">
        <f t="shared" si="147"/>
        <v/>
      </c>
      <c r="U486" s="50" t="str">
        <f t="shared" si="148"/>
        <v/>
      </c>
      <c r="V486" s="50" t="str">
        <f t="shared" si="149"/>
        <v/>
      </c>
      <c r="W486" s="50" t="str">
        <f t="shared" si="150"/>
        <v/>
      </c>
      <c r="X486" s="50" t="str">
        <f t="shared" si="151"/>
        <v/>
      </c>
      <c r="Y486" s="50" t="str">
        <f t="shared" si="152"/>
        <v/>
      </c>
      <c r="Z486" s="50" t="str">
        <f t="shared" si="153"/>
        <v/>
      </c>
    </row>
    <row r="487" spans="5:26">
      <c r="E487" s="161"/>
      <c r="F487" s="161"/>
      <c r="G487" s="161"/>
      <c r="P487" s="50" t="str">
        <f t="shared" si="143"/>
        <v/>
      </c>
      <c r="Q487" s="50" t="str">
        <f t="shared" si="144"/>
        <v/>
      </c>
      <c r="R487" s="50" t="str">
        <f t="shared" si="145"/>
        <v/>
      </c>
      <c r="S487" s="50" t="str">
        <f t="shared" si="146"/>
        <v/>
      </c>
      <c r="T487" s="50" t="str">
        <f t="shared" si="147"/>
        <v/>
      </c>
      <c r="U487" s="50" t="str">
        <f t="shared" si="148"/>
        <v/>
      </c>
      <c r="V487" s="50" t="str">
        <f t="shared" si="149"/>
        <v/>
      </c>
      <c r="W487" s="50" t="str">
        <f t="shared" si="150"/>
        <v/>
      </c>
      <c r="X487" s="50" t="str">
        <f t="shared" si="151"/>
        <v/>
      </c>
      <c r="Y487" s="50" t="str">
        <f t="shared" si="152"/>
        <v/>
      </c>
      <c r="Z487" s="50" t="str">
        <f t="shared" si="153"/>
        <v/>
      </c>
    </row>
    <row r="488" spans="5:26">
      <c r="E488" s="161"/>
      <c r="F488" s="161"/>
      <c r="G488" s="161"/>
      <c r="P488" s="50" t="str">
        <f t="shared" si="143"/>
        <v/>
      </c>
      <c r="Q488" s="50" t="str">
        <f t="shared" si="144"/>
        <v/>
      </c>
      <c r="R488" s="50" t="str">
        <f t="shared" si="145"/>
        <v/>
      </c>
      <c r="S488" s="50" t="str">
        <f t="shared" si="146"/>
        <v/>
      </c>
      <c r="T488" s="50" t="str">
        <f t="shared" si="147"/>
        <v/>
      </c>
      <c r="U488" s="50" t="str">
        <f t="shared" si="148"/>
        <v/>
      </c>
      <c r="V488" s="50" t="str">
        <f t="shared" si="149"/>
        <v/>
      </c>
      <c r="W488" s="50" t="str">
        <f t="shared" si="150"/>
        <v/>
      </c>
      <c r="X488" s="50" t="str">
        <f t="shared" si="151"/>
        <v/>
      </c>
      <c r="Y488" s="50" t="str">
        <f t="shared" si="152"/>
        <v/>
      </c>
      <c r="Z488" s="50" t="str">
        <f t="shared" si="153"/>
        <v/>
      </c>
    </row>
    <row r="489" spans="5:26">
      <c r="E489" s="161"/>
      <c r="F489" s="161"/>
      <c r="G489" s="161"/>
      <c r="P489" s="50" t="str">
        <f t="shared" si="143"/>
        <v/>
      </c>
      <c r="Q489" s="50" t="str">
        <f t="shared" si="144"/>
        <v/>
      </c>
      <c r="R489" s="50" t="str">
        <f t="shared" si="145"/>
        <v/>
      </c>
      <c r="S489" s="50" t="str">
        <f t="shared" si="146"/>
        <v/>
      </c>
      <c r="T489" s="50" t="str">
        <f t="shared" si="147"/>
        <v/>
      </c>
      <c r="U489" s="50" t="str">
        <f t="shared" si="148"/>
        <v/>
      </c>
      <c r="V489" s="50" t="str">
        <f t="shared" si="149"/>
        <v/>
      </c>
      <c r="W489" s="50" t="str">
        <f t="shared" si="150"/>
        <v/>
      </c>
      <c r="X489" s="50" t="str">
        <f t="shared" si="151"/>
        <v/>
      </c>
      <c r="Y489" s="50" t="str">
        <f t="shared" si="152"/>
        <v/>
      </c>
      <c r="Z489" s="50" t="str">
        <f t="shared" si="153"/>
        <v/>
      </c>
    </row>
    <row r="490" spans="5:26">
      <c r="E490" s="161"/>
      <c r="F490" s="161"/>
      <c r="G490" s="161"/>
      <c r="P490" s="50" t="str">
        <f t="shared" si="143"/>
        <v/>
      </c>
      <c r="Q490" s="50" t="str">
        <f t="shared" si="144"/>
        <v/>
      </c>
      <c r="R490" s="50" t="str">
        <f t="shared" si="145"/>
        <v/>
      </c>
      <c r="S490" s="50" t="str">
        <f t="shared" si="146"/>
        <v/>
      </c>
      <c r="T490" s="50" t="str">
        <f t="shared" si="147"/>
        <v/>
      </c>
      <c r="U490" s="50" t="str">
        <f t="shared" si="148"/>
        <v/>
      </c>
      <c r="V490" s="50" t="str">
        <f t="shared" si="149"/>
        <v/>
      </c>
      <c r="W490" s="50" t="str">
        <f t="shared" si="150"/>
        <v/>
      </c>
      <c r="X490" s="50" t="str">
        <f t="shared" si="151"/>
        <v/>
      </c>
      <c r="Y490" s="50" t="str">
        <f t="shared" si="152"/>
        <v/>
      </c>
      <c r="Z490" s="50" t="str">
        <f t="shared" si="153"/>
        <v/>
      </c>
    </row>
    <row r="491" spans="5:26">
      <c r="E491" s="161"/>
      <c r="F491" s="161"/>
      <c r="G491" s="161"/>
      <c r="P491" s="50" t="str">
        <f t="shared" si="143"/>
        <v/>
      </c>
      <c r="Q491" s="50" t="str">
        <f t="shared" si="144"/>
        <v/>
      </c>
      <c r="R491" s="50" t="str">
        <f t="shared" si="145"/>
        <v/>
      </c>
      <c r="S491" s="50" t="str">
        <f t="shared" si="146"/>
        <v/>
      </c>
      <c r="T491" s="50" t="str">
        <f t="shared" si="147"/>
        <v/>
      </c>
      <c r="U491" s="50" t="str">
        <f t="shared" si="148"/>
        <v/>
      </c>
      <c r="V491" s="50" t="str">
        <f t="shared" si="149"/>
        <v/>
      </c>
      <c r="W491" s="50" t="str">
        <f t="shared" si="150"/>
        <v/>
      </c>
      <c r="X491" s="50" t="str">
        <f t="shared" si="151"/>
        <v/>
      </c>
      <c r="Y491" s="50" t="str">
        <f t="shared" si="152"/>
        <v/>
      </c>
      <c r="Z491" s="50" t="str">
        <f t="shared" si="153"/>
        <v/>
      </c>
    </row>
    <row r="492" spans="5:26">
      <c r="E492" s="161"/>
      <c r="F492" s="161"/>
      <c r="G492" s="161"/>
      <c r="P492" s="50" t="str">
        <f t="shared" si="143"/>
        <v/>
      </c>
      <c r="Q492" s="50" t="str">
        <f t="shared" si="144"/>
        <v/>
      </c>
      <c r="R492" s="50" t="str">
        <f t="shared" si="145"/>
        <v/>
      </c>
      <c r="S492" s="50" t="str">
        <f t="shared" si="146"/>
        <v/>
      </c>
      <c r="T492" s="50" t="str">
        <f t="shared" si="147"/>
        <v/>
      </c>
      <c r="U492" s="50" t="str">
        <f t="shared" si="148"/>
        <v/>
      </c>
      <c r="V492" s="50" t="str">
        <f t="shared" si="149"/>
        <v/>
      </c>
      <c r="W492" s="50" t="str">
        <f t="shared" si="150"/>
        <v/>
      </c>
      <c r="X492" s="50" t="str">
        <f t="shared" si="151"/>
        <v/>
      </c>
      <c r="Y492" s="50" t="str">
        <f t="shared" si="152"/>
        <v/>
      </c>
      <c r="Z492" s="50" t="str">
        <f t="shared" si="153"/>
        <v/>
      </c>
    </row>
    <row r="493" spans="5:26">
      <c r="E493" s="161"/>
      <c r="F493" s="161"/>
      <c r="G493" s="161"/>
      <c r="P493" s="50" t="str">
        <f t="shared" si="143"/>
        <v/>
      </c>
      <c r="Q493" s="50" t="str">
        <f t="shared" si="144"/>
        <v/>
      </c>
      <c r="R493" s="50" t="str">
        <f t="shared" si="145"/>
        <v/>
      </c>
      <c r="S493" s="50" t="str">
        <f t="shared" si="146"/>
        <v/>
      </c>
      <c r="T493" s="50" t="str">
        <f t="shared" si="147"/>
        <v/>
      </c>
      <c r="U493" s="50" t="str">
        <f t="shared" si="148"/>
        <v/>
      </c>
      <c r="V493" s="50" t="str">
        <f t="shared" si="149"/>
        <v/>
      </c>
      <c r="W493" s="50" t="str">
        <f t="shared" si="150"/>
        <v/>
      </c>
      <c r="X493" s="50" t="str">
        <f t="shared" si="151"/>
        <v/>
      </c>
      <c r="Y493" s="50" t="str">
        <f t="shared" si="152"/>
        <v/>
      </c>
      <c r="Z493" s="50" t="str">
        <f t="shared" si="153"/>
        <v/>
      </c>
    </row>
    <row r="494" spans="5:26">
      <c r="E494" s="161"/>
      <c r="F494" s="161"/>
      <c r="G494" s="161"/>
      <c r="P494" s="50" t="str">
        <f t="shared" si="143"/>
        <v/>
      </c>
      <c r="Q494" s="50" t="str">
        <f t="shared" si="144"/>
        <v/>
      </c>
      <c r="R494" s="50" t="str">
        <f t="shared" si="145"/>
        <v/>
      </c>
      <c r="S494" s="50" t="str">
        <f t="shared" si="146"/>
        <v/>
      </c>
      <c r="T494" s="50" t="str">
        <f t="shared" si="147"/>
        <v/>
      </c>
      <c r="U494" s="50" t="str">
        <f t="shared" si="148"/>
        <v/>
      </c>
      <c r="V494" s="50" t="str">
        <f t="shared" si="149"/>
        <v/>
      </c>
      <c r="W494" s="50" t="str">
        <f t="shared" si="150"/>
        <v/>
      </c>
      <c r="X494" s="50" t="str">
        <f t="shared" si="151"/>
        <v/>
      </c>
      <c r="Y494" s="50" t="str">
        <f t="shared" si="152"/>
        <v/>
      </c>
      <c r="Z494" s="50" t="str">
        <f t="shared" si="153"/>
        <v/>
      </c>
    </row>
    <row r="495" spans="5:26">
      <c r="E495" s="161"/>
      <c r="F495" s="161"/>
      <c r="G495" s="161"/>
      <c r="P495" s="50" t="str">
        <f t="shared" si="143"/>
        <v/>
      </c>
      <c r="Q495" s="50" t="str">
        <f t="shared" si="144"/>
        <v/>
      </c>
      <c r="R495" s="50" t="str">
        <f t="shared" si="145"/>
        <v/>
      </c>
      <c r="S495" s="50" t="str">
        <f t="shared" si="146"/>
        <v/>
      </c>
      <c r="T495" s="50" t="str">
        <f t="shared" si="147"/>
        <v/>
      </c>
      <c r="U495" s="50" t="str">
        <f t="shared" si="148"/>
        <v/>
      </c>
      <c r="V495" s="50" t="str">
        <f t="shared" si="149"/>
        <v/>
      </c>
      <c r="W495" s="50" t="str">
        <f t="shared" si="150"/>
        <v/>
      </c>
      <c r="X495" s="50" t="str">
        <f t="shared" si="151"/>
        <v/>
      </c>
      <c r="Y495" s="50" t="str">
        <f t="shared" si="152"/>
        <v/>
      </c>
      <c r="Z495" s="50" t="str">
        <f t="shared" si="153"/>
        <v/>
      </c>
    </row>
    <row r="496" spans="5:26">
      <c r="E496" s="161"/>
      <c r="F496" s="161"/>
      <c r="G496" s="161"/>
      <c r="P496" s="50" t="str">
        <f t="shared" si="143"/>
        <v/>
      </c>
      <c r="Q496" s="50" t="str">
        <f t="shared" si="144"/>
        <v/>
      </c>
      <c r="R496" s="50" t="str">
        <f t="shared" si="145"/>
        <v/>
      </c>
      <c r="S496" s="50" t="str">
        <f t="shared" si="146"/>
        <v/>
      </c>
      <c r="T496" s="50" t="str">
        <f t="shared" si="147"/>
        <v/>
      </c>
      <c r="U496" s="50" t="str">
        <f t="shared" si="148"/>
        <v/>
      </c>
      <c r="V496" s="50" t="str">
        <f t="shared" si="149"/>
        <v/>
      </c>
      <c r="W496" s="50" t="str">
        <f t="shared" si="150"/>
        <v/>
      </c>
      <c r="X496" s="50" t="str">
        <f t="shared" si="151"/>
        <v/>
      </c>
      <c r="Y496" s="50" t="str">
        <f t="shared" si="152"/>
        <v/>
      </c>
      <c r="Z496" s="50" t="str">
        <f t="shared" si="153"/>
        <v/>
      </c>
    </row>
    <row r="497" spans="5:26">
      <c r="E497" s="161"/>
      <c r="F497" s="161"/>
      <c r="G497" s="161"/>
      <c r="P497" s="50" t="str">
        <f t="shared" si="143"/>
        <v/>
      </c>
      <c r="Q497" s="50" t="str">
        <f t="shared" si="144"/>
        <v/>
      </c>
      <c r="R497" s="50" t="str">
        <f t="shared" si="145"/>
        <v/>
      </c>
      <c r="S497" s="50" t="str">
        <f t="shared" si="146"/>
        <v/>
      </c>
      <c r="T497" s="50" t="str">
        <f t="shared" si="147"/>
        <v/>
      </c>
      <c r="U497" s="50" t="str">
        <f t="shared" si="148"/>
        <v/>
      </c>
      <c r="V497" s="50" t="str">
        <f t="shared" si="149"/>
        <v/>
      </c>
      <c r="W497" s="50" t="str">
        <f t="shared" si="150"/>
        <v/>
      </c>
      <c r="X497" s="50" t="str">
        <f t="shared" si="151"/>
        <v/>
      </c>
      <c r="Y497" s="50" t="str">
        <f t="shared" si="152"/>
        <v/>
      </c>
      <c r="Z497" s="50" t="str">
        <f t="shared" si="153"/>
        <v/>
      </c>
    </row>
    <row r="498" spans="5:26">
      <c r="E498" s="161"/>
      <c r="F498" s="161"/>
      <c r="G498" s="161"/>
      <c r="P498" s="50" t="str">
        <f t="shared" si="143"/>
        <v/>
      </c>
      <c r="Q498" s="50" t="str">
        <f t="shared" si="144"/>
        <v/>
      </c>
      <c r="R498" s="50" t="str">
        <f t="shared" si="145"/>
        <v/>
      </c>
      <c r="S498" s="50" t="str">
        <f t="shared" si="146"/>
        <v/>
      </c>
      <c r="T498" s="50" t="str">
        <f t="shared" si="147"/>
        <v/>
      </c>
      <c r="U498" s="50" t="str">
        <f t="shared" si="148"/>
        <v/>
      </c>
      <c r="V498" s="50" t="str">
        <f t="shared" si="149"/>
        <v/>
      </c>
      <c r="W498" s="50" t="str">
        <f t="shared" si="150"/>
        <v/>
      </c>
      <c r="X498" s="50" t="str">
        <f t="shared" si="151"/>
        <v/>
      </c>
      <c r="Y498" s="50" t="str">
        <f t="shared" si="152"/>
        <v/>
      </c>
      <c r="Z498" s="50" t="str">
        <f t="shared" si="153"/>
        <v/>
      </c>
    </row>
    <row r="499" spans="5:26">
      <c r="E499" s="161"/>
      <c r="F499" s="161"/>
      <c r="G499" s="161"/>
      <c r="P499" s="50" t="str">
        <f t="shared" si="143"/>
        <v/>
      </c>
      <c r="Q499" s="50" t="str">
        <f t="shared" si="144"/>
        <v/>
      </c>
      <c r="R499" s="50" t="str">
        <f t="shared" si="145"/>
        <v/>
      </c>
      <c r="S499" s="50" t="str">
        <f t="shared" si="146"/>
        <v/>
      </c>
      <c r="T499" s="50" t="str">
        <f t="shared" si="147"/>
        <v/>
      </c>
      <c r="U499" s="50" t="str">
        <f t="shared" si="148"/>
        <v/>
      </c>
      <c r="V499" s="50" t="str">
        <f t="shared" si="149"/>
        <v/>
      </c>
      <c r="W499" s="50" t="str">
        <f t="shared" si="150"/>
        <v/>
      </c>
      <c r="X499" s="50" t="str">
        <f t="shared" si="151"/>
        <v/>
      </c>
      <c r="Y499" s="50" t="str">
        <f t="shared" si="152"/>
        <v/>
      </c>
      <c r="Z499" s="50" t="str">
        <f t="shared" si="153"/>
        <v/>
      </c>
    </row>
    <row r="500" spans="5:26">
      <c r="E500" s="161"/>
      <c r="F500" s="161"/>
      <c r="G500" s="161"/>
      <c r="P500" s="50" t="str">
        <f t="shared" si="143"/>
        <v/>
      </c>
      <c r="Q500" s="50" t="str">
        <f t="shared" si="144"/>
        <v/>
      </c>
      <c r="R500" s="50" t="str">
        <f t="shared" si="145"/>
        <v/>
      </c>
      <c r="S500" s="50" t="str">
        <f t="shared" si="146"/>
        <v/>
      </c>
      <c r="T500" s="50" t="str">
        <f t="shared" si="147"/>
        <v/>
      </c>
      <c r="U500" s="50" t="str">
        <f t="shared" si="148"/>
        <v/>
      </c>
      <c r="V500" s="50" t="str">
        <f t="shared" si="149"/>
        <v/>
      </c>
      <c r="W500" s="50" t="str">
        <f t="shared" si="150"/>
        <v/>
      </c>
      <c r="X500" s="50" t="str">
        <f t="shared" si="151"/>
        <v/>
      </c>
      <c r="Y500" s="50" t="str">
        <f t="shared" si="152"/>
        <v/>
      </c>
      <c r="Z500" s="50" t="str">
        <f t="shared" si="153"/>
        <v/>
      </c>
    </row>
    <row r="501" spans="5:26">
      <c r="E501" s="161"/>
      <c r="F501" s="161"/>
      <c r="G501" s="161"/>
      <c r="P501" s="50" t="str">
        <f t="shared" si="143"/>
        <v/>
      </c>
      <c r="Q501" s="50" t="str">
        <f t="shared" si="144"/>
        <v/>
      </c>
      <c r="R501" s="50" t="str">
        <f t="shared" si="145"/>
        <v/>
      </c>
      <c r="S501" s="50" t="str">
        <f t="shared" si="146"/>
        <v/>
      </c>
      <c r="T501" s="50" t="str">
        <f t="shared" si="147"/>
        <v/>
      </c>
      <c r="U501" s="50" t="str">
        <f t="shared" si="148"/>
        <v/>
      </c>
      <c r="V501" s="50" t="str">
        <f t="shared" si="149"/>
        <v/>
      </c>
      <c r="W501" s="50" t="str">
        <f t="shared" si="150"/>
        <v/>
      </c>
      <c r="X501" s="50" t="str">
        <f t="shared" si="151"/>
        <v/>
      </c>
      <c r="Y501" s="50" t="str">
        <f t="shared" si="152"/>
        <v/>
      </c>
      <c r="Z501" s="50" t="str">
        <f t="shared" si="153"/>
        <v/>
      </c>
    </row>
    <row r="502" spans="5:26">
      <c r="E502" s="161"/>
      <c r="F502" s="161"/>
      <c r="G502" s="161"/>
      <c r="P502" s="50" t="str">
        <f t="shared" si="143"/>
        <v/>
      </c>
      <c r="Q502" s="50" t="str">
        <f t="shared" si="144"/>
        <v/>
      </c>
      <c r="R502" s="50" t="str">
        <f t="shared" si="145"/>
        <v/>
      </c>
      <c r="S502" s="50" t="str">
        <f t="shared" si="146"/>
        <v/>
      </c>
      <c r="T502" s="50" t="str">
        <f t="shared" si="147"/>
        <v/>
      </c>
      <c r="U502" s="50" t="str">
        <f t="shared" si="148"/>
        <v/>
      </c>
      <c r="V502" s="50" t="str">
        <f t="shared" si="149"/>
        <v/>
      </c>
      <c r="W502" s="50" t="str">
        <f t="shared" si="150"/>
        <v/>
      </c>
      <c r="X502" s="50" t="str">
        <f t="shared" si="151"/>
        <v/>
      </c>
      <c r="Y502" s="50" t="str">
        <f t="shared" si="152"/>
        <v/>
      </c>
      <c r="Z502" s="50" t="str">
        <f t="shared" si="153"/>
        <v/>
      </c>
    </row>
    <row r="503" spans="5:26">
      <c r="E503" s="161"/>
      <c r="F503" s="161"/>
      <c r="G503" s="161"/>
      <c r="P503" s="50" t="str">
        <f t="shared" si="143"/>
        <v/>
      </c>
      <c r="Q503" s="50" t="str">
        <f t="shared" si="144"/>
        <v/>
      </c>
      <c r="R503" s="50" t="str">
        <f t="shared" si="145"/>
        <v/>
      </c>
      <c r="S503" s="50" t="str">
        <f t="shared" si="146"/>
        <v/>
      </c>
      <c r="T503" s="50" t="str">
        <f t="shared" si="147"/>
        <v/>
      </c>
      <c r="U503" s="50" t="str">
        <f t="shared" si="148"/>
        <v/>
      </c>
      <c r="V503" s="50" t="str">
        <f t="shared" si="149"/>
        <v/>
      </c>
      <c r="W503" s="50" t="str">
        <f t="shared" si="150"/>
        <v/>
      </c>
      <c r="X503" s="50" t="str">
        <f t="shared" si="151"/>
        <v/>
      </c>
      <c r="Y503" s="50" t="str">
        <f t="shared" si="152"/>
        <v/>
      </c>
      <c r="Z503" s="50" t="str">
        <f t="shared" si="153"/>
        <v/>
      </c>
    </row>
  </sheetData>
  <sheetProtection selectLockedCells="1"/>
  <mergeCells count="7">
    <mergeCell ref="O2:O3"/>
    <mergeCell ref="A2:A3"/>
    <mergeCell ref="B2:B3"/>
    <mergeCell ref="C2:C3"/>
    <mergeCell ref="D2:D3"/>
    <mergeCell ref="E2:E3"/>
    <mergeCell ref="H2:N2"/>
  </mergeCells>
  <phoneticPr fontId="2" type="noConversion"/>
  <dataValidations xWindow="819" yWindow="801" count="1">
    <dataValidation type="list" allowBlank="1" showInputMessage="1" showErrorMessage="1" sqref="F4:F503" xr:uid="{00000000-0002-0000-0100-000000000000}">
      <formula1>"1,2,3,4,5,6"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819" yWindow="801" count="4">
        <x14:dataValidation type="list" allowBlank="1" showInputMessage="1" showErrorMessage="1" errorTitle="錯誤" error="輸入錯誤" promptTitle="類別" prompt="請從清單選取類別" xr:uid="{00000000-0002-0000-0100-000001000000}">
          <x14:formula1>
            <xm:f>下拉式清單資料庫!$A$4:$A$9</xm:f>
          </x14:formula1>
          <xm:sqref>D77:D343</xm:sqref>
        </x14:dataValidation>
        <x14:dataValidation type="list" allowBlank="1" showInputMessage="1" showErrorMessage="1" errorTitle="錯誤" error="輸入錯誤" promptTitle="可能產生溫室氣體種類" prompt="請勾選產生之溫室氣體" xr:uid="{00000000-0002-0000-0100-000002000000}">
          <x14:formula1>
            <xm:f>下拉式清單資料庫!$C$4:$C$4</xm:f>
          </x14:formula1>
          <xm:sqref>H4:N503</xm:sqref>
        </x14:dataValidation>
        <x14:dataValidation type="list" allowBlank="1" showInputMessage="1" showErrorMessage="1" errorTitle="錯誤" error="輸入錯誤" promptTitle="排放型式" prompt="請從清單選取類別1排放型式" xr:uid="{00000000-0002-0000-0100-000003000000}">
          <x14:formula1>
            <xm:f>下拉式清單資料庫!$B$4:$B$7</xm:f>
          </x14:formula1>
          <xm:sqref>G4:G503</xm:sqref>
        </x14:dataValidation>
        <x14:dataValidation type="list" allowBlank="1" showInputMessage="1" showErrorMessage="1" errorTitle="錯誤" error="輸入錯誤" promptTitle="是否屬於生質能源" prompt="請由清單勾選是或否" xr:uid="{00000000-0002-0000-0100-000004000000}">
          <x14:formula1>
            <xm:f>下拉式清單資料庫!$G$4:$G$5</xm:f>
          </x14:formula1>
          <xm:sqref>E4:E503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7"/>
  <sheetViews>
    <sheetView workbookViewId="0">
      <selection activeCell="C1" sqref="C1"/>
    </sheetView>
  </sheetViews>
  <sheetFormatPr defaultColWidth="8.68359375" defaultRowHeight="15.4"/>
  <cols>
    <col min="1" max="1" width="17.7890625" style="195" customWidth="1"/>
    <col min="2" max="2" width="25.7890625" style="195" customWidth="1"/>
    <col min="3" max="3" width="10.5234375" style="195" customWidth="1"/>
    <col min="4" max="5" width="8.68359375" style="195" customWidth="1"/>
    <col min="6" max="6" width="10.5234375" style="195" customWidth="1"/>
    <col min="7" max="7" width="19.5234375" style="195" customWidth="1"/>
    <col min="8" max="8" width="35.1015625" style="195" customWidth="1"/>
    <col min="9" max="9" width="10.89453125" style="218" customWidth="1"/>
    <col min="10" max="10" width="12.5234375" style="218" customWidth="1"/>
    <col min="11" max="11" width="10.1015625" style="218" customWidth="1"/>
    <col min="12" max="12" width="12.89453125" style="218" customWidth="1"/>
    <col min="13" max="13" width="12.5234375" style="218" customWidth="1"/>
    <col min="14" max="14" width="8.68359375" style="195" customWidth="1"/>
    <col min="15" max="16384" width="8.68359375" style="195"/>
  </cols>
  <sheetData>
    <row r="1" spans="2:14" ht="47.85" customHeight="1">
      <c r="B1" s="300"/>
      <c r="F1" s="196" t="s">
        <v>1731</v>
      </c>
      <c r="G1" s="197" t="s">
        <v>1</v>
      </c>
      <c r="H1" s="197" t="s">
        <v>31</v>
      </c>
      <c r="I1" s="197" t="s">
        <v>74</v>
      </c>
      <c r="J1" s="198" t="s">
        <v>1732</v>
      </c>
      <c r="K1" s="198" t="s">
        <v>1733</v>
      </c>
      <c r="L1" s="198" t="s">
        <v>1734</v>
      </c>
      <c r="M1" s="198" t="s">
        <v>33</v>
      </c>
      <c r="N1" s="198" t="s">
        <v>1735</v>
      </c>
    </row>
    <row r="2" spans="2:14">
      <c r="F2" s="199">
        <v>2</v>
      </c>
      <c r="G2" s="200" t="s">
        <v>1244</v>
      </c>
      <c r="H2" s="201" t="s">
        <v>1736</v>
      </c>
      <c r="I2" s="199" t="s">
        <v>73</v>
      </c>
      <c r="J2" s="199">
        <v>2</v>
      </c>
      <c r="K2" s="199">
        <v>5</v>
      </c>
      <c r="L2" s="202">
        <v>4</v>
      </c>
      <c r="M2" s="203">
        <f t="shared" ref="M2:M18" si="0">J2*K2*L2</f>
        <v>40</v>
      </c>
      <c r="N2" s="204" t="str">
        <f>IF(OR(M2&gt;10,M2=""),"V","X")</f>
        <v>V</v>
      </c>
    </row>
    <row r="3" spans="2:14">
      <c r="F3" s="199">
        <v>3</v>
      </c>
      <c r="G3" s="200" t="s">
        <v>1737</v>
      </c>
      <c r="H3" s="205" t="s">
        <v>1684</v>
      </c>
      <c r="I3" s="199" t="s">
        <v>73</v>
      </c>
      <c r="J3" s="199">
        <v>2</v>
      </c>
      <c r="K3" s="199">
        <v>3</v>
      </c>
      <c r="L3" s="199">
        <v>4</v>
      </c>
      <c r="M3" s="203">
        <f t="shared" si="0"/>
        <v>24</v>
      </c>
      <c r="N3" s="204" t="str">
        <f t="shared" ref="N3:N18" si="1">IF(OR(M3&gt;10,M3=""),"V","X")</f>
        <v>V</v>
      </c>
    </row>
    <row r="4" spans="2:14">
      <c r="F4" s="199">
        <v>3</v>
      </c>
      <c r="G4" s="200" t="s">
        <v>1738</v>
      </c>
      <c r="H4" s="205" t="s">
        <v>1681</v>
      </c>
      <c r="I4" s="199" t="s">
        <v>73</v>
      </c>
      <c r="J4" s="199">
        <v>2</v>
      </c>
      <c r="K4" s="199">
        <v>3</v>
      </c>
      <c r="L4" s="199">
        <v>4</v>
      </c>
      <c r="M4" s="203">
        <f t="shared" si="0"/>
        <v>24</v>
      </c>
      <c r="N4" s="204" t="str">
        <f t="shared" si="1"/>
        <v>V</v>
      </c>
    </row>
    <row r="5" spans="2:14" ht="30.75">
      <c r="F5" s="204">
        <v>3</v>
      </c>
      <c r="G5" s="206" t="s">
        <v>1682</v>
      </c>
      <c r="H5" s="207" t="s">
        <v>1683</v>
      </c>
      <c r="I5" s="204" t="s">
        <v>73</v>
      </c>
      <c r="J5" s="204">
        <v>2</v>
      </c>
      <c r="K5" s="204">
        <v>1</v>
      </c>
      <c r="L5" s="204">
        <v>4</v>
      </c>
      <c r="M5" s="208">
        <f t="shared" si="0"/>
        <v>8</v>
      </c>
      <c r="N5" s="204" t="str">
        <f t="shared" si="1"/>
        <v>X</v>
      </c>
    </row>
    <row r="6" spans="2:14" ht="30.75">
      <c r="F6" s="204">
        <v>3</v>
      </c>
      <c r="G6" s="206" t="s">
        <v>32</v>
      </c>
      <c r="H6" s="207" t="s">
        <v>1685</v>
      </c>
      <c r="I6" s="204" t="s">
        <v>73</v>
      </c>
      <c r="J6" s="204">
        <v>2</v>
      </c>
      <c r="K6" s="204">
        <v>1</v>
      </c>
      <c r="L6" s="204">
        <v>4</v>
      </c>
      <c r="M6" s="208">
        <f t="shared" si="0"/>
        <v>8</v>
      </c>
      <c r="N6" s="204" t="str">
        <f t="shared" si="1"/>
        <v>X</v>
      </c>
    </row>
    <row r="7" spans="2:14" ht="30.75">
      <c r="F7" s="199">
        <v>4</v>
      </c>
      <c r="G7" s="200" t="s">
        <v>1686</v>
      </c>
      <c r="H7" s="205" t="s">
        <v>1687</v>
      </c>
      <c r="I7" s="199" t="s">
        <v>73</v>
      </c>
      <c r="J7" s="199">
        <v>2</v>
      </c>
      <c r="K7" s="199">
        <v>5</v>
      </c>
      <c r="L7" s="202">
        <v>4</v>
      </c>
      <c r="M7" s="203">
        <f t="shared" si="0"/>
        <v>40</v>
      </c>
      <c r="N7" s="204" t="str">
        <f t="shared" si="1"/>
        <v>V</v>
      </c>
    </row>
    <row r="8" spans="2:14" ht="30.75">
      <c r="F8" s="199">
        <v>4</v>
      </c>
      <c r="G8" s="209" t="s">
        <v>1201</v>
      </c>
      <c r="H8" s="210" t="s">
        <v>1739</v>
      </c>
      <c r="I8" s="199" t="s">
        <v>73</v>
      </c>
      <c r="J8" s="199">
        <v>2</v>
      </c>
      <c r="K8" s="199">
        <v>3</v>
      </c>
      <c r="L8" s="199">
        <v>4</v>
      </c>
      <c r="M8" s="203">
        <f t="shared" si="0"/>
        <v>24</v>
      </c>
      <c r="N8" s="204" t="str">
        <f t="shared" si="1"/>
        <v>V</v>
      </c>
    </row>
    <row r="9" spans="2:14" ht="30.75">
      <c r="F9" s="204">
        <v>4</v>
      </c>
      <c r="G9" s="211" t="s">
        <v>1202</v>
      </c>
      <c r="H9" s="211" t="s">
        <v>1203</v>
      </c>
      <c r="I9" s="204" t="s">
        <v>73</v>
      </c>
      <c r="J9" s="212">
        <v>0</v>
      </c>
      <c r="K9" s="212">
        <v>0</v>
      </c>
      <c r="L9" s="212">
        <v>1</v>
      </c>
      <c r="M9" s="208">
        <f t="shared" si="0"/>
        <v>0</v>
      </c>
      <c r="N9" s="204" t="str">
        <f t="shared" si="1"/>
        <v>X</v>
      </c>
    </row>
    <row r="10" spans="2:14">
      <c r="F10" s="204">
        <v>4</v>
      </c>
      <c r="G10" s="211" t="s">
        <v>1204</v>
      </c>
      <c r="H10" s="211" t="s">
        <v>1205</v>
      </c>
      <c r="I10" s="204" t="s">
        <v>73</v>
      </c>
      <c r="J10" s="204">
        <v>2</v>
      </c>
      <c r="K10" s="204">
        <v>0</v>
      </c>
      <c r="L10" s="204">
        <v>4</v>
      </c>
      <c r="M10" s="208">
        <f t="shared" si="0"/>
        <v>0</v>
      </c>
      <c r="N10" s="204" t="str">
        <f t="shared" si="1"/>
        <v>X</v>
      </c>
    </row>
    <row r="11" spans="2:14" ht="30.75">
      <c r="F11" s="204">
        <v>4</v>
      </c>
      <c r="G11" s="211" t="s">
        <v>1206</v>
      </c>
      <c r="H11" s="211" t="s">
        <v>1207</v>
      </c>
      <c r="I11" s="204" t="s">
        <v>73</v>
      </c>
      <c r="J11" s="204">
        <v>2</v>
      </c>
      <c r="K11" s="204">
        <v>0</v>
      </c>
      <c r="L11" s="204">
        <v>1</v>
      </c>
      <c r="M11" s="208">
        <f t="shared" si="0"/>
        <v>0</v>
      </c>
      <c r="N11" s="204" t="str">
        <f t="shared" si="1"/>
        <v>X</v>
      </c>
    </row>
    <row r="12" spans="2:14">
      <c r="F12" s="204">
        <v>5</v>
      </c>
      <c r="G12" s="211" t="s">
        <v>1208</v>
      </c>
      <c r="H12" s="211" t="s">
        <v>1209</v>
      </c>
      <c r="I12" s="204" t="s">
        <v>73</v>
      </c>
      <c r="J12" s="204">
        <v>1</v>
      </c>
      <c r="K12" s="204">
        <v>0</v>
      </c>
      <c r="L12" s="204">
        <v>1</v>
      </c>
      <c r="M12" s="208">
        <f t="shared" si="0"/>
        <v>0</v>
      </c>
      <c r="N12" s="204" t="str">
        <f t="shared" si="1"/>
        <v>X</v>
      </c>
    </row>
    <row r="13" spans="2:14">
      <c r="F13" s="204">
        <v>5</v>
      </c>
      <c r="G13" s="211" t="s">
        <v>1210</v>
      </c>
      <c r="H13" s="211" t="s">
        <v>1211</v>
      </c>
      <c r="I13" s="204" t="s">
        <v>73</v>
      </c>
      <c r="J13" s="204">
        <v>1</v>
      </c>
      <c r="K13" s="204">
        <v>0</v>
      </c>
      <c r="L13" s="204">
        <v>1</v>
      </c>
      <c r="M13" s="208">
        <f t="shared" si="0"/>
        <v>0</v>
      </c>
      <c r="N13" s="204" t="str">
        <f t="shared" si="1"/>
        <v>X</v>
      </c>
    </row>
    <row r="14" spans="2:14">
      <c r="F14" s="204">
        <v>5</v>
      </c>
      <c r="G14" s="211" t="s">
        <v>1212</v>
      </c>
      <c r="H14" s="211" t="s">
        <v>1213</v>
      </c>
      <c r="I14" s="204" t="s">
        <v>73</v>
      </c>
      <c r="J14" s="204">
        <v>1</v>
      </c>
      <c r="K14" s="204">
        <v>0</v>
      </c>
      <c r="L14" s="204">
        <v>1</v>
      </c>
      <c r="M14" s="208">
        <f t="shared" si="0"/>
        <v>0</v>
      </c>
      <c r="N14" s="204" t="str">
        <f t="shared" si="1"/>
        <v>X</v>
      </c>
    </row>
    <row r="15" spans="2:14" ht="55.15" customHeight="1">
      <c r="F15" s="204">
        <v>5</v>
      </c>
      <c r="G15" s="211" t="s">
        <v>1214</v>
      </c>
      <c r="H15" s="211" t="s">
        <v>1215</v>
      </c>
      <c r="I15" s="204" t="s">
        <v>73</v>
      </c>
      <c r="J15" s="204">
        <v>2</v>
      </c>
      <c r="K15" s="204">
        <v>0</v>
      </c>
      <c r="L15" s="204">
        <v>1</v>
      </c>
      <c r="M15" s="208">
        <f t="shared" si="0"/>
        <v>0</v>
      </c>
      <c r="N15" s="204" t="str">
        <f t="shared" si="1"/>
        <v>X</v>
      </c>
    </row>
    <row r="16" spans="2:14" ht="30.75">
      <c r="F16" s="204">
        <v>5</v>
      </c>
      <c r="G16" s="211" t="s">
        <v>1216</v>
      </c>
      <c r="H16" s="211" t="s">
        <v>1217</v>
      </c>
      <c r="I16" s="204" t="s">
        <v>73</v>
      </c>
      <c r="J16" s="204">
        <v>1</v>
      </c>
      <c r="K16" s="204">
        <v>0</v>
      </c>
      <c r="L16" s="204">
        <v>1</v>
      </c>
      <c r="M16" s="208">
        <f t="shared" si="0"/>
        <v>0</v>
      </c>
      <c r="N16" s="204" t="str">
        <f t="shared" si="1"/>
        <v>X</v>
      </c>
    </row>
    <row r="17" spans="1:14" ht="30.75">
      <c r="F17" s="204">
        <v>5</v>
      </c>
      <c r="G17" s="211" t="s">
        <v>1218</v>
      </c>
      <c r="H17" s="211" t="s">
        <v>1219</v>
      </c>
      <c r="I17" s="204" t="s">
        <v>73</v>
      </c>
      <c r="J17" s="204">
        <v>1</v>
      </c>
      <c r="K17" s="204">
        <v>0</v>
      </c>
      <c r="L17" s="204">
        <v>1</v>
      </c>
      <c r="M17" s="208">
        <f t="shared" si="0"/>
        <v>0</v>
      </c>
      <c r="N17" s="204" t="str">
        <f t="shared" si="1"/>
        <v>X</v>
      </c>
    </row>
    <row r="18" spans="1:14" ht="17.100000000000001" customHeight="1" thickBot="1">
      <c r="F18" s="204">
        <v>6</v>
      </c>
      <c r="G18" s="217" t="s">
        <v>1740</v>
      </c>
      <c r="H18" s="217" t="s">
        <v>1741</v>
      </c>
      <c r="I18" s="204" t="s">
        <v>73</v>
      </c>
      <c r="J18" s="204">
        <v>0</v>
      </c>
      <c r="K18" s="204">
        <v>0</v>
      </c>
      <c r="L18" s="204">
        <v>0</v>
      </c>
      <c r="M18" s="208">
        <f t="shared" si="0"/>
        <v>0</v>
      </c>
      <c r="N18" s="204" t="str">
        <f t="shared" si="1"/>
        <v>X</v>
      </c>
    </row>
    <row r="19" spans="1:14" ht="16.350000000000001" customHeight="1" thickBot="1">
      <c r="A19" s="213" t="s">
        <v>34</v>
      </c>
      <c r="B19" s="214" t="s">
        <v>46</v>
      </c>
      <c r="C19" s="214" t="s">
        <v>47</v>
      </c>
      <c r="H19" s="218"/>
      <c r="K19" s="195"/>
      <c r="L19" s="195"/>
      <c r="M19" s="195"/>
    </row>
    <row r="20" spans="1:14" ht="17.100000000000001" customHeight="1" thickBot="1">
      <c r="A20" s="323" t="s">
        <v>51</v>
      </c>
      <c r="B20" s="215" t="s">
        <v>35</v>
      </c>
      <c r="C20" s="216">
        <v>5</v>
      </c>
      <c r="H20" s="218"/>
      <c r="K20" s="195"/>
      <c r="L20" s="195"/>
      <c r="M20" s="195"/>
    </row>
    <row r="21" spans="1:14" ht="17.100000000000001" customHeight="1" thickBot="1">
      <c r="A21" s="323"/>
      <c r="B21" s="215" t="s">
        <v>36</v>
      </c>
      <c r="C21" s="216">
        <v>4</v>
      </c>
      <c r="H21" s="218"/>
      <c r="K21" s="195"/>
      <c r="L21" s="195"/>
      <c r="M21" s="195"/>
    </row>
    <row r="22" spans="1:14" ht="17.100000000000001" customHeight="1" thickBot="1">
      <c r="A22" s="323"/>
      <c r="B22" s="215" t="s">
        <v>37</v>
      </c>
      <c r="C22" s="216">
        <v>3</v>
      </c>
      <c r="F22" s="218"/>
      <c r="G22" s="218"/>
      <c r="H22" s="218"/>
      <c r="K22" s="195"/>
      <c r="L22" s="195"/>
      <c r="M22" s="195"/>
    </row>
    <row r="23" spans="1:14" ht="15.75" thickBot="1">
      <c r="A23" s="323"/>
      <c r="B23" s="215" t="s">
        <v>38</v>
      </c>
      <c r="C23" s="216">
        <v>2</v>
      </c>
      <c r="F23" s="218"/>
      <c r="G23" s="218"/>
      <c r="H23" s="218"/>
      <c r="K23" s="195"/>
      <c r="L23" s="195"/>
      <c r="M23" s="195"/>
    </row>
    <row r="24" spans="1:14" ht="15.75" thickBot="1">
      <c r="A24" s="323"/>
      <c r="B24" s="215" t="s">
        <v>39</v>
      </c>
      <c r="C24" s="216">
        <v>1</v>
      </c>
      <c r="F24" s="218"/>
      <c r="G24" s="218"/>
      <c r="H24" s="218"/>
      <c r="K24" s="195"/>
      <c r="L24" s="195"/>
      <c r="M24" s="195"/>
    </row>
    <row r="25" spans="1:14" ht="15.75" thickBot="1">
      <c r="A25" s="323"/>
      <c r="B25" s="215" t="s">
        <v>40</v>
      </c>
      <c r="C25" s="216">
        <v>0</v>
      </c>
    </row>
    <row r="26" spans="1:14" ht="15.75" thickBot="1">
      <c r="A26" s="323" t="s">
        <v>52</v>
      </c>
      <c r="B26" s="215" t="s">
        <v>41</v>
      </c>
      <c r="C26" s="216">
        <v>5</v>
      </c>
    </row>
    <row r="27" spans="1:14" ht="16.350000000000001" customHeight="1" thickBot="1">
      <c r="A27" s="323"/>
      <c r="B27" s="215" t="s">
        <v>42</v>
      </c>
      <c r="C27" s="216">
        <v>3</v>
      </c>
    </row>
    <row r="28" spans="1:14" ht="15.75" thickBot="1">
      <c r="A28" s="323"/>
      <c r="B28" s="215" t="s">
        <v>43</v>
      </c>
      <c r="C28" s="216">
        <v>1</v>
      </c>
    </row>
    <row r="29" spans="1:14" ht="15.75" thickBot="1">
      <c r="A29" s="323"/>
      <c r="B29" s="215" t="s">
        <v>44</v>
      </c>
      <c r="C29" s="216">
        <v>0</v>
      </c>
    </row>
    <row r="30" spans="1:14" ht="15.75" thickBot="1">
      <c r="A30" s="323" t="s">
        <v>1742</v>
      </c>
      <c r="B30" s="215" t="s">
        <v>48</v>
      </c>
      <c r="C30" s="216">
        <v>4</v>
      </c>
    </row>
    <row r="31" spans="1:14" ht="15.75" thickBot="1">
      <c r="A31" s="323"/>
      <c r="B31" s="215" t="s">
        <v>49</v>
      </c>
      <c r="C31" s="216">
        <v>3</v>
      </c>
    </row>
    <row r="32" spans="1:14" ht="15.75" thickBot="1">
      <c r="A32" s="323"/>
      <c r="B32" s="215" t="s">
        <v>50</v>
      </c>
      <c r="C32" s="216">
        <v>2</v>
      </c>
    </row>
    <row r="33" spans="1:10" ht="15.75" thickBot="1">
      <c r="A33" s="323"/>
      <c r="B33" s="215" t="s">
        <v>45</v>
      </c>
      <c r="C33" s="216">
        <v>1</v>
      </c>
      <c r="I33" s="195"/>
      <c r="J33" s="195"/>
    </row>
    <row r="34" spans="1:10">
      <c r="I34" s="195"/>
      <c r="J34" s="195"/>
    </row>
    <row r="35" spans="1:10">
      <c r="I35" s="195"/>
      <c r="J35" s="195"/>
    </row>
    <row r="36" spans="1:10">
      <c r="I36" s="195"/>
      <c r="J36" s="195"/>
    </row>
    <row r="37" spans="1:10">
      <c r="I37" s="195"/>
      <c r="J37" s="195"/>
    </row>
    <row r="38" spans="1:10">
      <c r="I38" s="195"/>
      <c r="J38" s="195"/>
    </row>
    <row r="39" spans="1:10">
      <c r="I39" s="195"/>
      <c r="J39" s="195"/>
    </row>
    <row r="40" spans="1:10">
      <c r="I40" s="195"/>
      <c r="J40" s="195"/>
    </row>
    <row r="41" spans="1:10">
      <c r="I41" s="195"/>
      <c r="J41" s="195"/>
    </row>
    <row r="42" spans="1:10">
      <c r="I42" s="195"/>
      <c r="J42" s="195"/>
    </row>
    <row r="43" spans="1:10">
      <c r="I43" s="195"/>
      <c r="J43" s="195"/>
    </row>
    <row r="44" spans="1:10">
      <c r="I44" s="195"/>
      <c r="J44" s="195"/>
    </row>
    <row r="45" spans="1:10">
      <c r="I45" s="195"/>
      <c r="J45" s="195"/>
    </row>
    <row r="46" spans="1:10">
      <c r="I46" s="195"/>
      <c r="J46" s="195"/>
    </row>
    <row r="47" spans="1:10">
      <c r="I47" s="195"/>
      <c r="J47" s="195"/>
    </row>
  </sheetData>
  <mergeCells count="3">
    <mergeCell ref="A20:A25"/>
    <mergeCell ref="A26:A29"/>
    <mergeCell ref="A30:A33"/>
  </mergeCells>
  <phoneticPr fontId="2" type="noConversion"/>
  <conditionalFormatting sqref="J11:J18 I19:I24 L25:L97">
    <cfRule type="cellIs" dxfId="0" priority="1" stopIfTrue="1" operator="greaterThanOrEqual">
      <formula>25</formula>
    </cfRule>
  </conditionalFormatting>
  <pageMargins left="0.70000000000000007" right="0.70000000000000007" top="0.75" bottom="0.75" header="0.30000000000000004" footer="0.30000000000000004"/>
  <pageSetup paperSize="9" scale="91" fitToWidth="0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量化計算" prompt="請由清單勾選需量化計算者" xr:uid="{00000000-0002-0000-0200-000000000000}">
          <x14:formula1>
            <xm:f>'R:\暫存區_個人資料夾\王映叡\滿庭芳GHG輔導\盤查清冊與報告書\[盤查清冊(滿庭芳)1213.xlsx]下拉式清單資料庫'!#REF!</xm:f>
          </x14:formula1>
          <xm:sqref>J19:J24 M25:M244</xm:sqref>
        </x14:dataValidation>
        <x14:dataValidation type="list" allowBlank="1" showInputMessage="1" showErrorMessage="1" errorTitle="錯誤" error="輸入錯誤" promptTitle="法規或客戶要求" prompt="請由清單勾選受法規或客戶要求之排放源" xr:uid="{00000000-0002-0000-0200-000001000000}">
          <x14:formula1>
            <xm:f>'R:\暫存區_個人資料夾\王映叡\滿庭芳GHG輔導\盤查清冊與報告書\[盤查清冊(滿庭芳)1213.xlsx]下拉式清單資料庫'!#REF!</xm:f>
          </x14:formula1>
          <xm:sqref>I2:I18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7:AL505"/>
  <sheetViews>
    <sheetView zoomScale="90" zoomScaleNormal="90" workbookViewId="0">
      <selection activeCell="W23" sqref="A23:XFD24"/>
    </sheetView>
  </sheetViews>
  <sheetFormatPr defaultRowHeight="15.4"/>
  <cols>
    <col min="1" max="1" width="9.20703125" customWidth="1"/>
    <col min="2" max="2" width="23.1015625" customWidth="1"/>
    <col min="3" max="3" width="13.20703125" customWidth="1"/>
    <col min="4" max="6" width="10.20703125" customWidth="1"/>
    <col min="7" max="7" width="18.5234375" style="162" customWidth="1"/>
    <col min="8" max="8" width="10.20703125" style="162" customWidth="1"/>
    <col min="9" max="9" width="14.20703125" customWidth="1"/>
    <col min="10" max="10" width="12.7890625" customWidth="1"/>
    <col min="11" max="11" width="16.7890625" customWidth="1"/>
    <col min="12" max="12" width="16.68359375" customWidth="1"/>
    <col min="13" max="13" width="9.20703125" customWidth="1"/>
    <col min="14" max="14" width="15.1015625" customWidth="1"/>
    <col min="15" max="15" width="20.1015625" customWidth="1"/>
    <col min="16" max="16" width="17" customWidth="1"/>
    <col min="17" max="17" width="13" customWidth="1"/>
    <col min="18" max="18" width="15.3125" customWidth="1"/>
    <col min="19" max="19" width="9.20703125" customWidth="1"/>
    <col min="20" max="20" width="15.3125" customWidth="1"/>
    <col min="22" max="22" width="17" customWidth="1"/>
    <col min="23" max="23" width="12.7890625" customWidth="1"/>
    <col min="24" max="24" width="15.3125" customWidth="1"/>
    <col min="25" max="25" width="9.20703125" customWidth="1"/>
    <col min="26" max="26" width="15.3125" customWidth="1"/>
    <col min="27" max="28" width="16.41796875" customWidth="1"/>
    <col min="29" max="29" width="12.3125" customWidth="1"/>
    <col min="30" max="36" width="8.7890625" hidden="1" customWidth="1"/>
    <col min="37" max="37" width="13.20703125" hidden="1" customWidth="1"/>
    <col min="38" max="38" width="14" hidden="1" customWidth="1"/>
  </cols>
  <sheetData>
    <row r="7" spans="1:38" ht="31.7" customHeight="1">
      <c r="A7" s="326" t="s">
        <v>59</v>
      </c>
      <c r="B7" s="326" t="s">
        <v>60</v>
      </c>
      <c r="C7" s="326" t="s">
        <v>70</v>
      </c>
      <c r="D7" s="331" t="s">
        <v>1243</v>
      </c>
      <c r="E7" s="46" t="s">
        <v>1689</v>
      </c>
      <c r="F7" s="45" t="s">
        <v>56</v>
      </c>
      <c r="G7" s="327" t="s">
        <v>1221</v>
      </c>
      <c r="H7" s="327" t="s">
        <v>1220</v>
      </c>
      <c r="I7" s="326" t="s">
        <v>1246</v>
      </c>
      <c r="J7" s="328"/>
      <c r="K7" s="328"/>
      <c r="L7" s="328"/>
      <c r="M7" s="328"/>
      <c r="N7" s="328"/>
      <c r="O7" s="326" t="s">
        <v>1247</v>
      </c>
      <c r="P7" s="328"/>
      <c r="Q7" s="328"/>
      <c r="R7" s="328"/>
      <c r="S7" s="328"/>
      <c r="T7" s="328"/>
      <c r="U7" s="326" t="s">
        <v>1248</v>
      </c>
      <c r="V7" s="328"/>
      <c r="W7" s="328"/>
      <c r="X7" s="328"/>
      <c r="Y7" s="328"/>
      <c r="Z7" s="328"/>
      <c r="AA7" s="329" t="s">
        <v>1321</v>
      </c>
      <c r="AB7" s="329" t="s">
        <v>1657</v>
      </c>
      <c r="AC7" s="329" t="s">
        <v>1382</v>
      </c>
    </row>
    <row r="8" spans="1:38" ht="50.25" customHeight="1">
      <c r="A8" s="326"/>
      <c r="B8" s="326"/>
      <c r="C8" s="326"/>
      <c r="D8" s="332"/>
      <c r="E8" s="47" t="s">
        <v>3</v>
      </c>
      <c r="F8" s="45" t="s">
        <v>5</v>
      </c>
      <c r="G8" s="327"/>
      <c r="H8" s="327"/>
      <c r="I8" s="46" t="s">
        <v>1245</v>
      </c>
      <c r="J8" s="46" t="s">
        <v>1238</v>
      </c>
      <c r="K8" s="46" t="s">
        <v>1240</v>
      </c>
      <c r="L8" s="47" t="s">
        <v>1241</v>
      </c>
      <c r="M8" s="46" t="s">
        <v>1242</v>
      </c>
      <c r="N8" s="47" t="s">
        <v>1322</v>
      </c>
      <c r="O8" s="46" t="s">
        <v>1249</v>
      </c>
      <c r="P8" s="46" t="s">
        <v>1238</v>
      </c>
      <c r="Q8" s="46" t="s">
        <v>1240</v>
      </c>
      <c r="R8" s="47" t="s">
        <v>1241</v>
      </c>
      <c r="S8" s="46" t="s">
        <v>1242</v>
      </c>
      <c r="T8" s="47" t="s">
        <v>1322</v>
      </c>
      <c r="U8" s="46" t="s">
        <v>1239</v>
      </c>
      <c r="V8" s="46" t="s">
        <v>1238</v>
      </c>
      <c r="W8" s="46" t="s">
        <v>1240</v>
      </c>
      <c r="X8" s="47" t="s">
        <v>1241</v>
      </c>
      <c r="Y8" s="46" t="s">
        <v>1242</v>
      </c>
      <c r="Z8" s="47" t="s">
        <v>1322</v>
      </c>
      <c r="AA8" s="330"/>
      <c r="AB8" s="330"/>
      <c r="AC8" s="330"/>
      <c r="AD8" s="324" t="s">
        <v>1679</v>
      </c>
      <c r="AE8" s="325"/>
      <c r="AF8" s="325"/>
      <c r="AG8" s="325"/>
      <c r="AH8" s="325"/>
      <c r="AI8" s="325"/>
      <c r="AJ8" s="325"/>
      <c r="AK8" s="325"/>
      <c r="AL8" s="146" t="s">
        <v>1680</v>
      </c>
    </row>
    <row r="9" spans="1:38" ht="50.25" customHeight="1">
      <c r="A9" s="53">
        <f>IF('2-定性盤查'!A4&lt;&gt;"",'2-定性盤查'!A4,"")</f>
        <v>1</v>
      </c>
      <c r="B9" s="53" t="str">
        <f>IF('2-定性盤查'!C4&lt;&gt;"",'2-定性盤查'!C4,"")</f>
        <v>緊急發電機</v>
      </c>
      <c r="C9" s="53" t="str">
        <f>IF('2-定性盤查'!D4&lt;&gt;"",'2-定性盤查'!D4,"")</f>
        <v>柴油</v>
      </c>
      <c r="D9" s="53" t="str">
        <f>IF('2-定性盤查'!E4&lt;&gt;"",'2-定性盤查'!E4,"")</f>
        <v>否</v>
      </c>
      <c r="E9" s="53">
        <f>IF('2-定性盤查'!F4&lt;&gt;"",'2-定性盤查'!F4,"")</f>
        <v>1</v>
      </c>
      <c r="F9" s="53" t="str">
        <f>IF('2-定性盤查'!G4&lt;&gt;"",'2-定性盤查'!G4,"")</f>
        <v>E,固定</v>
      </c>
      <c r="G9" s="257">
        <f>'3.1-活動數據'!R4</f>
        <v>0</v>
      </c>
      <c r="H9" s="156" t="s">
        <v>1696</v>
      </c>
      <c r="I9" s="53" t="str">
        <f>IF('2-定性盤查'!X4&lt;&gt;"",IF('2-定性盤查'!X4&lt;&gt;0,'2-定性盤查'!X4,""),"")</f>
        <v>CO2</v>
      </c>
      <c r="J9" s="165">
        <f>'3.2-排放係數'!D3</f>
        <v>2.6060317920000005</v>
      </c>
      <c r="K9" s="153" t="str">
        <f>'3.2-排放係數'!E3</f>
        <v>噸CO2/公秉</v>
      </c>
      <c r="L9" s="57">
        <f t="shared" ref="L9:L77" si="0">IF(I9="","",G9*J9)</f>
        <v>0</v>
      </c>
      <c r="M9" s="153">
        <f>含氟氣體之GWP值!G3</f>
        <v>1</v>
      </c>
      <c r="N9" s="57">
        <f>IF(L9="","",L9*M9)</f>
        <v>0</v>
      </c>
      <c r="O9" s="53" t="str">
        <f>IF('2-定性盤查'!Y4&lt;&gt;"",IF('2-定性盤查'!Y4&lt;&gt;0,'2-定性盤查'!Y4,""),"")</f>
        <v>CH4</v>
      </c>
      <c r="P9" s="167">
        <f>'3.2-排放係數'!H3</f>
        <v>1.0550736000000003E-4</v>
      </c>
      <c r="Q9" s="168" t="str">
        <f>'3.2-排放係數'!I3</f>
        <v>噸CH4/公秉</v>
      </c>
      <c r="R9" s="67">
        <f t="shared" ref="R9:R77" si="1">IF(O9="","",$G9*P9)</f>
        <v>0</v>
      </c>
      <c r="S9" s="153">
        <f>含氟氣體之GWP值!G4</f>
        <v>27.9</v>
      </c>
      <c r="T9" s="55">
        <f>IF(R9="","",R9*S9)</f>
        <v>0</v>
      </c>
      <c r="U9" s="53" t="str">
        <f>IF('2-定性盤查'!Z4&lt;&gt;"",IF('2-定性盤查'!Z4&lt;&gt;0,'2-定性盤查'!Z4,""),"")</f>
        <v>N2O</v>
      </c>
      <c r="V9" s="169">
        <f>'3.2-排放係數'!L3</f>
        <v>2.1101471999999998E-5</v>
      </c>
      <c r="W9" s="170" t="str">
        <f>'3.2-排放係數'!M3</f>
        <v>噸N2O/公秉</v>
      </c>
      <c r="X9" s="67">
        <f t="shared" ref="X9:X77" si="2">IF(U9="","",$G9*V9)</f>
        <v>0</v>
      </c>
      <c r="Y9" s="153">
        <f>含氟氣體之GWP值!G5</f>
        <v>273</v>
      </c>
      <c r="Z9" s="55">
        <f>IF(X9="","",X9*Y9)</f>
        <v>0</v>
      </c>
      <c r="AA9" s="57" t="str">
        <f>IF('2-定性盤查'!E4="是",IF(I9="CO2",SUM(T9,Z9),SUM(N9,T9,Z9)),IF(SUM(N9,T9,Z9)&lt;&gt;0,SUM(N9,T9,Z9),""))</f>
        <v/>
      </c>
      <c r="AB9" s="57" t="str">
        <f>IF('2-定性盤查'!E4="是",IF(I9="CO2",N9,""),"")</f>
        <v/>
      </c>
      <c r="AC9" s="101" t="str">
        <f>IF(AA9&lt;&gt;"",AA9/'6-彙總表'!$J$5,"")</f>
        <v/>
      </c>
      <c r="AD9" s="129" t="str">
        <f>E9&amp;I9&amp;D9</f>
        <v>1CO2否</v>
      </c>
      <c r="AE9" s="129" t="str">
        <f>E9&amp;I9</f>
        <v>1CO2</v>
      </c>
      <c r="AF9" s="129" t="str">
        <f>E9&amp;O9</f>
        <v>1CH4</v>
      </c>
      <c r="AG9" s="130" t="str">
        <f>E9&amp;U9</f>
        <v>1N2O</v>
      </c>
      <c r="AH9" s="129" t="str">
        <f>E9&amp;F9</f>
        <v>1E,固定</v>
      </c>
      <c r="AI9" s="129" t="str">
        <f>E9&amp;F9</f>
        <v>1E,固定</v>
      </c>
      <c r="AJ9" s="129" t="str">
        <f>E9&amp;F9</f>
        <v>1E,固定</v>
      </c>
      <c r="AK9" s="129" t="str">
        <f>E9&amp;I9&amp;F9&amp;D9</f>
        <v>1CO2E,固定否</v>
      </c>
      <c r="AL9" s="129" t="str">
        <f>IFERROR(ABS(AA9),"")</f>
        <v/>
      </c>
    </row>
    <row r="10" spans="1:38" ht="50.25" customHeight="1">
      <c r="A10" s="53">
        <f>IF('2-定性盤查'!A5&lt;&gt;"",'2-定性盤查'!A5,"")</f>
        <v>2</v>
      </c>
      <c r="B10" s="53" t="str">
        <f>IF('2-定性盤查'!C5&lt;&gt;"",'2-定性盤查'!C5,"")</f>
        <v>粗糠爐</v>
      </c>
      <c r="C10" s="53" t="str">
        <f>IF('2-定性盤查'!D5&lt;&gt;"",'2-定性盤查'!D5,"")</f>
        <v>稻殼</v>
      </c>
      <c r="D10" s="53" t="str">
        <f>IF('2-定性盤查'!E5&lt;&gt;"",'2-定性盤查'!E5,"")</f>
        <v>是</v>
      </c>
      <c r="E10" s="53">
        <f>IF('2-定性盤查'!F5&lt;&gt;"",'2-定性盤查'!F5,"")</f>
        <v>1</v>
      </c>
      <c r="F10" s="53" t="str">
        <f>IF('2-定性盤查'!G5&lt;&gt;"",'2-定性盤查'!G5,"")</f>
        <v>E,固定</v>
      </c>
      <c r="G10" s="257">
        <f>'3.1-活動數據'!R5</f>
        <v>807.93714837296034</v>
      </c>
      <c r="H10" s="156" t="s">
        <v>1694</v>
      </c>
      <c r="I10" s="53" t="str">
        <f>IF('2-定性盤查'!X5&lt;&gt;"",IF('2-定性盤查'!X5&lt;&gt;0,'2-定性盤查'!X5,""),"")</f>
        <v>CO2</v>
      </c>
      <c r="J10" s="165">
        <f>'3.2-排放係數'!D4</f>
        <v>1.3125617999999999</v>
      </c>
      <c r="K10" s="153" t="str">
        <f>'3.2-排放係數'!E4</f>
        <v>噸CO2/公噸</v>
      </c>
      <c r="L10" s="57">
        <f t="shared" ref="L10" si="3">IF(I10="","",G10*J10)</f>
        <v>1060.4674377552799</v>
      </c>
      <c r="M10" s="153">
        <v>1</v>
      </c>
      <c r="N10" s="57">
        <f>IF(L10="","",L10*M10)</f>
        <v>1060.4674377552799</v>
      </c>
      <c r="O10" s="53" t="str">
        <f>IF('2-定性盤查'!Y5&lt;&gt;"",IF('2-定性盤查'!Y5&lt;&gt;0,'2-定性盤查'!Y5,""),"")</f>
        <v>CH4</v>
      </c>
      <c r="P10" s="167">
        <f>'3.2-排放係數'!H4</f>
        <v>3.9376853999999997E-4</v>
      </c>
      <c r="Q10" s="168" t="str">
        <f>'3.2-排放係數'!I4</f>
        <v>噸CH4/公噸</v>
      </c>
      <c r="R10" s="67">
        <f t="shared" ref="R10" si="4">IF(O10="","",$G10*P10)</f>
        <v>0.31814023132658392</v>
      </c>
      <c r="S10" s="153">
        <f>含氟氣體之GWP值!G4</f>
        <v>27.9</v>
      </c>
      <c r="T10" s="55">
        <f>IF(R10="","",R10*S10)</f>
        <v>8.8761124540116914</v>
      </c>
      <c r="U10" s="53" t="str">
        <f>IF('2-定性盤查'!Z5&lt;&gt;"",IF('2-定性盤查'!Z5&lt;&gt;0,'2-定性盤查'!Z5,""),"")</f>
        <v>N2O</v>
      </c>
      <c r="V10" s="169">
        <f>'3.2-排放係數'!L4</f>
        <v>5.2502471999999998E-5</v>
      </c>
      <c r="W10" s="170" t="str">
        <f>'3.2-排放係數'!M4</f>
        <v>噸N2O/公噸</v>
      </c>
      <c r="X10" s="67">
        <f t="shared" ref="X10" si="5">IF(U10="","",$G10*V10)</f>
        <v>4.2418697510211191E-2</v>
      </c>
      <c r="Y10" s="153">
        <f>含氟氣體之GWP值!G5</f>
        <v>273</v>
      </c>
      <c r="Z10" s="55">
        <f>IF(X10="","",X10*Y10)</f>
        <v>11.580304420287655</v>
      </c>
      <c r="AA10" s="57">
        <f>IF('2-定性盤查'!E5="是",IF(I10="CO2",SUM(T10,Z10),SUM(N10,T10,Z10)),IF(SUM(N10,T10,Z10)&lt;&gt;0,SUM(N10,T10,Z10),""))</f>
        <v>20.456416874299347</v>
      </c>
      <c r="AB10" s="57">
        <f>IF('2-定性盤查'!E5="是",IF(I10="CO2",N10,""),"")</f>
        <v>1060.4674377552799</v>
      </c>
      <c r="AC10" s="101">
        <f>IF(AA10&lt;&gt;"",AA10/'6-彙總表'!$J$5,"")</f>
        <v>2.3910560330153676E-2</v>
      </c>
      <c r="AD10" s="129" t="str">
        <f>E10&amp;I10&amp;D10</f>
        <v>1CO2是</v>
      </c>
      <c r="AE10" s="129" t="str">
        <f>E10&amp;I10</f>
        <v>1CO2</v>
      </c>
      <c r="AF10" s="129" t="str">
        <f>E10&amp;O10</f>
        <v>1CH4</v>
      </c>
      <c r="AG10" s="130" t="str">
        <f>E10&amp;U10</f>
        <v>1N2O</v>
      </c>
      <c r="AH10" s="129" t="str">
        <f>E10&amp;F10</f>
        <v>1E,固定</v>
      </c>
      <c r="AI10" s="129" t="str">
        <f>E10&amp;F10</f>
        <v>1E,固定</v>
      </c>
      <c r="AJ10" s="129" t="str">
        <f>E10&amp;F10</f>
        <v>1E,固定</v>
      </c>
      <c r="AK10" s="129" t="str">
        <f>E10&amp;I10&amp;F10&amp;D10</f>
        <v>1CO2E,固定是</v>
      </c>
      <c r="AL10" s="129">
        <f>IFERROR(ABS(AA10),"")</f>
        <v>20.456416874299347</v>
      </c>
    </row>
    <row r="11" spans="1:38">
      <c r="A11" s="53">
        <f>IF('2-定性盤查'!A6&lt;&gt;"",'2-定性盤查'!A6,"")</f>
        <v>3</v>
      </c>
      <c r="B11" s="53" t="str">
        <f>IF('2-定性盤查'!C6&lt;&gt;"",'2-定性盤查'!C6,"")</f>
        <v>化糞池逸散</v>
      </c>
      <c r="C11" s="53" t="str">
        <f>IF('2-定性盤查'!D6&lt;&gt;"",'2-定性盤查'!D6,"")</f>
        <v>化糞池</v>
      </c>
      <c r="D11" s="53" t="str">
        <f>IF('2-定性盤查'!E6&lt;&gt;"",'2-定性盤查'!E6,"")</f>
        <v>否</v>
      </c>
      <c r="E11" s="53">
        <f>IF('2-定性盤查'!F6&lt;&gt;"",'2-定性盤查'!F6,"")</f>
        <v>1</v>
      </c>
      <c r="F11" s="53" t="str">
        <f>IF('2-定性盤查'!G6&lt;&gt;"",'2-定性盤查'!G6,"")</f>
        <v>F,逸散</v>
      </c>
      <c r="G11" s="257">
        <f>'3.1-活動數據'!R6</f>
        <v>34064</v>
      </c>
      <c r="H11" s="156" t="s">
        <v>1697</v>
      </c>
      <c r="I11" s="53" t="str">
        <f>IF('2-定性盤查'!X6&lt;&gt;"",IF('2-定性盤查'!X6&lt;&gt;0,'2-定性盤查'!X6,""),"")</f>
        <v>CH4</v>
      </c>
      <c r="J11" s="165">
        <f>'3.2-排放係數'!H5</f>
        <v>1.59375E-6</v>
      </c>
      <c r="K11" s="153" t="str">
        <f>'3.2-排放係數'!I5</f>
        <v>公噸/人時</v>
      </c>
      <c r="L11" s="57">
        <f t="shared" si="0"/>
        <v>5.4289499999999997E-2</v>
      </c>
      <c r="M11" s="164">
        <f>含氟氣體之GWP值!G4</f>
        <v>27.9</v>
      </c>
      <c r="N11" s="57">
        <f t="shared" ref="N11:N29" si="6">IF(L11="","",L11*M11)</f>
        <v>1.5146770499999997</v>
      </c>
      <c r="O11" s="53" t="str">
        <f>IF('2-定性盤查'!Y6&lt;&gt;"",IF('2-定性盤查'!Y6&lt;&gt;0,'2-定性盤查'!Y6,""),"")</f>
        <v/>
      </c>
      <c r="P11" s="167"/>
      <c r="Q11" s="164"/>
      <c r="R11" s="67" t="str">
        <f t="shared" si="1"/>
        <v/>
      </c>
      <c r="S11" s="164"/>
      <c r="T11" s="55" t="str">
        <f t="shared" ref="T11:T78" si="7">IF(R11="","",R11*S11)</f>
        <v/>
      </c>
      <c r="U11" s="53" t="str">
        <f>IF('2-定性盤查'!Z6&lt;&gt;"",IF('2-定性盤查'!Z6&lt;&gt;0,'2-定性盤查'!Z6,""),"")</f>
        <v/>
      </c>
      <c r="V11" s="171"/>
      <c r="W11" s="164"/>
      <c r="X11" s="67" t="str">
        <f t="shared" si="2"/>
        <v/>
      </c>
      <c r="Y11" s="164"/>
      <c r="Z11" s="55" t="str">
        <f t="shared" ref="Z11:Z78" si="8">IF(X11="","",X11*Y11)</f>
        <v/>
      </c>
      <c r="AA11" s="57">
        <f>IF('2-定性盤查'!E6="是",IF(I11="CO2",SUM(T11,Z11),SUM(N11,T11,Z11)),IF(SUM(N11,T11,Z11)&lt;&gt;0,SUM(N11,T11,Z11),""))</f>
        <v>1.5146770499999997</v>
      </c>
      <c r="AB11" s="57" t="str">
        <f>IF('2-定性盤查'!E6="是",IF(I11="CO2",N11,""),"")</f>
        <v/>
      </c>
      <c r="AC11" s="101">
        <f>IF(AA11&lt;&gt;"",AA11/'6-彙總表'!$J$5,"")</f>
        <v>1.7704360058395931E-3</v>
      </c>
      <c r="AD11" s="129" t="str">
        <f t="shared" ref="AD11:AD58" si="9">E11&amp;I11&amp;D11</f>
        <v>1CH4否</v>
      </c>
      <c r="AE11" s="129" t="str">
        <f t="shared" ref="AE11:AE58" si="10">E11&amp;I11</f>
        <v>1CH4</v>
      </c>
      <c r="AF11" s="129" t="str">
        <f t="shared" ref="AF11:AF58" si="11">E11&amp;O11</f>
        <v>1</v>
      </c>
      <c r="AG11" s="130" t="str">
        <f t="shared" ref="AG11:AG58" si="12">E11&amp;U11</f>
        <v>1</v>
      </c>
      <c r="AH11" s="129" t="str">
        <f t="shared" ref="AH11:AH58" si="13">E11&amp;F11</f>
        <v>1F,逸散</v>
      </c>
      <c r="AI11" s="129" t="str">
        <f t="shared" ref="AI11:AI58" si="14">E11&amp;F11</f>
        <v>1F,逸散</v>
      </c>
      <c r="AJ11" s="129" t="str">
        <f t="shared" ref="AJ11:AJ58" si="15">E11&amp;F11</f>
        <v>1F,逸散</v>
      </c>
      <c r="AK11" s="129" t="str">
        <f t="shared" ref="AK11:AK58" si="16">E11&amp;I11&amp;F11&amp;D11</f>
        <v>1CH4F,逸散否</v>
      </c>
      <c r="AL11" s="129">
        <f t="shared" ref="AL11:AL58" si="17">IFERROR(ABS(AA11),"")</f>
        <v>1.5146770499999997</v>
      </c>
    </row>
    <row r="12" spans="1:38">
      <c r="A12" s="53">
        <f>IF('2-定性盤查'!A7&lt;&gt;"",'2-定性盤查'!A7,"")</f>
        <v>4</v>
      </c>
      <c r="B12" s="53" t="str">
        <f>IF('2-定性盤查'!C7&lt;&gt;"",'2-定性盤查'!C7,"")</f>
        <v>公務車-汽油</v>
      </c>
      <c r="C12" s="53" t="str">
        <f>IF('2-定性盤查'!D7&lt;&gt;"",'2-定性盤查'!D7,"")</f>
        <v>汽油</v>
      </c>
      <c r="D12" s="53" t="str">
        <f>IF('2-定性盤查'!E7&lt;&gt;"",'2-定性盤查'!E7,"")</f>
        <v>否</v>
      </c>
      <c r="E12" s="53">
        <f>IF('2-定性盤查'!F7&lt;&gt;"",'2-定性盤查'!F7,"")</f>
        <v>1</v>
      </c>
      <c r="F12" s="53" t="str">
        <f>IF('2-定性盤查'!G7&lt;&gt;"",'2-定性盤查'!G7,"")</f>
        <v>T,移動</v>
      </c>
      <c r="G12" s="257">
        <f>'3.1-活動數據'!R7</f>
        <v>0.97796999999999989</v>
      </c>
      <c r="H12" s="156" t="s">
        <v>1696</v>
      </c>
      <c r="I12" s="53" t="str">
        <f>IF('2-定性盤查'!X7&lt;&gt;"",IF('2-定性盤查'!X7&lt;&gt;0,'2-定性盤查'!X7,""),"")</f>
        <v>CO2</v>
      </c>
      <c r="J12" s="165">
        <f>'3.2-排放係數'!D6</f>
        <v>2.2631328720000004</v>
      </c>
      <c r="K12" s="153" t="str">
        <f>'3.2-排放係數'!E6</f>
        <v>噸CO2/公秉</v>
      </c>
      <c r="L12" s="57">
        <f t="shared" si="0"/>
        <v>2.2132760548298402</v>
      </c>
      <c r="M12" s="166">
        <v>1</v>
      </c>
      <c r="N12" s="57">
        <f t="shared" si="6"/>
        <v>2.2132760548298402</v>
      </c>
      <c r="O12" s="53" t="str">
        <f>IF('2-定性盤查'!Y7&lt;&gt;"",IF('2-定性盤查'!Y7&lt;&gt;0,'2-定性盤查'!Y7,""),"")</f>
        <v>CH4</v>
      </c>
      <c r="P12" s="167">
        <f>'3.2-排放係數'!H6</f>
        <v>8.1642600000000009E-4</v>
      </c>
      <c r="Q12" s="184" t="str">
        <f>'3.2-排放係數'!I6</f>
        <v>噸CH4/公秉</v>
      </c>
      <c r="R12" s="67">
        <f t="shared" si="1"/>
        <v>7.9844013522E-4</v>
      </c>
      <c r="S12" s="164">
        <f>含氟氣體之GWP值!G4</f>
        <v>27.9</v>
      </c>
      <c r="T12" s="55">
        <f t="shared" si="7"/>
        <v>2.2276479772638001E-2</v>
      </c>
      <c r="U12" s="53" t="str">
        <f>IF('2-定性盤查'!Z7&lt;&gt;"",IF('2-定性盤查'!Z7&lt;&gt;0,'2-定性盤查'!Z7,""),"")</f>
        <v>N2O</v>
      </c>
      <c r="V12" s="171">
        <f>'3.2-排放係數'!L6</f>
        <v>2.6125630000000001E-4</v>
      </c>
      <c r="W12" s="171" t="str">
        <f>'3.2-排放係數'!M6</f>
        <v>噸N2O/公秉</v>
      </c>
      <c r="X12" s="67">
        <f t="shared" si="2"/>
        <v>2.5550082371099999E-4</v>
      </c>
      <c r="Y12" s="164">
        <f>含氟氣體之GWP值!G5</f>
        <v>273</v>
      </c>
      <c r="Z12" s="55">
        <f t="shared" si="8"/>
        <v>6.9751724873102994E-2</v>
      </c>
      <c r="AA12" s="57">
        <f>IF('2-定性盤查'!E7="是",IF(I12="CO2",SUM(T12,Z12),SUM(N12,T12,Z12)),IF(SUM(N12,T12,Z12)&lt;&gt;0,SUM(N12,T12,Z12),""))</f>
        <v>2.305304259475581</v>
      </c>
      <c r="AB12" s="57" t="str">
        <f>IF('2-定性盤查'!E7="是",IF(I12="CO2",N12,""),"")</f>
        <v/>
      </c>
      <c r="AC12" s="101">
        <f>IF(AA12&lt;&gt;"",AA12/'6-彙總表'!$J$5,"")</f>
        <v>2.6945636136699565E-3</v>
      </c>
      <c r="AD12" s="129" t="str">
        <f t="shared" si="9"/>
        <v>1CO2否</v>
      </c>
      <c r="AE12" s="129" t="str">
        <f t="shared" si="10"/>
        <v>1CO2</v>
      </c>
      <c r="AF12" s="129" t="str">
        <f t="shared" si="11"/>
        <v>1CH4</v>
      </c>
      <c r="AG12" s="130" t="str">
        <f t="shared" si="12"/>
        <v>1N2O</v>
      </c>
      <c r="AH12" s="129" t="str">
        <f t="shared" si="13"/>
        <v>1T,移動</v>
      </c>
      <c r="AI12" s="129" t="str">
        <f t="shared" si="14"/>
        <v>1T,移動</v>
      </c>
      <c r="AJ12" s="129" t="str">
        <f t="shared" si="15"/>
        <v>1T,移動</v>
      </c>
      <c r="AK12" s="129" t="str">
        <f t="shared" si="16"/>
        <v>1CO2T,移動否</v>
      </c>
      <c r="AL12" s="129">
        <f t="shared" si="17"/>
        <v>2.305304259475581</v>
      </c>
    </row>
    <row r="13" spans="1:38">
      <c r="A13" s="53">
        <f>IF('2-定性盤查'!A8&lt;&gt;"",'2-定性盤查'!A8,"")</f>
        <v>5</v>
      </c>
      <c r="B13" s="53" t="str">
        <f>IF('2-定性盤查'!C8&lt;&gt;"",'2-定性盤查'!C8,"")</f>
        <v>公務車-柴油</v>
      </c>
      <c r="C13" s="53" t="str">
        <f>IF('2-定性盤查'!D8&lt;&gt;"",'2-定性盤查'!D8,"")</f>
        <v>柴油</v>
      </c>
      <c r="D13" s="53" t="str">
        <f>IF('2-定性盤查'!E8&lt;&gt;"",'2-定性盤查'!E8,"")</f>
        <v>否</v>
      </c>
      <c r="E13" s="53">
        <f>IF('2-定性盤查'!F8&lt;&gt;"",'2-定性盤查'!F8,"")</f>
        <v>1</v>
      </c>
      <c r="F13" s="53" t="str">
        <f>IF('2-定性盤查'!G8&lt;&gt;"",'2-定性盤查'!G8,"")</f>
        <v>T,移動</v>
      </c>
      <c r="G13" s="257">
        <f>'3.1-活動數據'!R8</f>
        <v>37.844679999999997</v>
      </c>
      <c r="H13" s="156" t="s">
        <v>1696</v>
      </c>
      <c r="I13" s="53" t="str">
        <f>IF('2-定性盤查'!X8&lt;&gt;"",IF('2-定性盤查'!X8&lt;&gt;0,'2-定性盤查'!X8,""),"")</f>
        <v>CO2</v>
      </c>
      <c r="J13" s="165">
        <f>'3.2-排放係數'!D7</f>
        <v>2.6060317920000005</v>
      </c>
      <c r="K13" s="153" t="str">
        <f>'3.2-排放係數'!E7</f>
        <v>噸CO2/公秉</v>
      </c>
      <c r="L13" s="57">
        <f t="shared" si="0"/>
        <v>98.624439238066572</v>
      </c>
      <c r="M13" s="164">
        <v>1</v>
      </c>
      <c r="N13" s="57">
        <f t="shared" si="6"/>
        <v>98.624439238066572</v>
      </c>
      <c r="O13" s="53" t="str">
        <f>IF('2-定性盤查'!Y8&lt;&gt;"",IF('2-定性盤查'!Y8&lt;&gt;0,'2-定性盤查'!Y8,""),"")</f>
        <v>CH4</v>
      </c>
      <c r="P13" s="167">
        <f>'3.2-排放係數'!H7</f>
        <v>1.3715956800000001E-4</v>
      </c>
      <c r="Q13" s="184" t="str">
        <f>'3.2-排放係數'!I7</f>
        <v>噸CH4/公秉</v>
      </c>
      <c r="R13" s="67">
        <f t="shared" si="1"/>
        <v>5.1907599598982404E-3</v>
      </c>
      <c r="S13" s="164">
        <f>含氟氣體之GWP值!G4</f>
        <v>27.9</v>
      </c>
      <c r="T13" s="55">
        <f t="shared" si="7"/>
        <v>0.14482220288116091</v>
      </c>
      <c r="U13" s="53" t="str">
        <f>IF('2-定性盤查'!Z8&lt;&gt;"",IF('2-定性盤查'!Z8&lt;&gt;0,'2-定性盤查'!Z8,""),"")</f>
        <v>N2O</v>
      </c>
      <c r="V13" s="171">
        <f>'3.2-排放係數'!L7</f>
        <v>1.3715956800000001E-4</v>
      </c>
      <c r="W13" s="171" t="str">
        <f>'3.2-排放係數'!M7</f>
        <v>噸N2O/公秉</v>
      </c>
      <c r="X13" s="67">
        <f t="shared" si="2"/>
        <v>5.1907599598982404E-3</v>
      </c>
      <c r="Y13" s="164">
        <f>含氟氣體之GWP值!G5</f>
        <v>273</v>
      </c>
      <c r="Z13" s="55">
        <f t="shared" si="8"/>
        <v>1.4170774690522197</v>
      </c>
      <c r="AA13" s="57">
        <f>IF('2-定性盤查'!E8="是",IF(I13="CO2",SUM(T13,Z13),SUM(N13,T13,Z13)),IF(SUM(N13,T13,Z13)&lt;&gt;0,SUM(N13,T13,Z13),""))</f>
        <v>100.18633890999995</v>
      </c>
      <c r="AB13" s="57" t="str">
        <f>IF('2-定性盤查'!E8="是",IF(I13="CO2",N13,""),"")</f>
        <v/>
      </c>
      <c r="AC13" s="101">
        <f>IF(AA13&lt;&gt;"",AA13/'6-彙總表'!$J$5,"")</f>
        <v>0.11710318163169645</v>
      </c>
      <c r="AD13" s="129" t="str">
        <f t="shared" si="9"/>
        <v>1CO2否</v>
      </c>
      <c r="AE13" s="129" t="str">
        <f t="shared" si="10"/>
        <v>1CO2</v>
      </c>
      <c r="AF13" s="129" t="str">
        <f t="shared" si="11"/>
        <v>1CH4</v>
      </c>
      <c r="AG13" s="130" t="str">
        <f t="shared" si="12"/>
        <v>1N2O</v>
      </c>
      <c r="AH13" s="129" t="str">
        <f t="shared" si="13"/>
        <v>1T,移動</v>
      </c>
      <c r="AI13" s="129" t="str">
        <f t="shared" si="14"/>
        <v>1T,移動</v>
      </c>
      <c r="AJ13" s="129" t="str">
        <f t="shared" si="15"/>
        <v>1T,移動</v>
      </c>
      <c r="AK13" s="129" t="str">
        <f t="shared" si="16"/>
        <v>1CO2T,移動否</v>
      </c>
      <c r="AL13" s="129">
        <f t="shared" si="17"/>
        <v>100.18633890999995</v>
      </c>
    </row>
    <row r="14" spans="1:38">
      <c r="A14" s="53">
        <f>IF('2-定性盤查'!A9&lt;&gt;"",'2-定性盤查'!A9,"")</f>
        <v>6</v>
      </c>
      <c r="B14" s="53" t="str">
        <f>IF('2-定性盤查'!C9&lt;&gt;"",'2-定性盤查'!C9,"")</f>
        <v>堆高機</v>
      </c>
      <c r="C14" s="53" t="str">
        <f>IF('2-定性盤查'!D9&lt;&gt;"",'2-定性盤查'!D9,"")</f>
        <v>柴油</v>
      </c>
      <c r="D14" s="53" t="str">
        <f>IF('2-定性盤查'!E9&lt;&gt;"",'2-定性盤查'!E9,"")</f>
        <v>否</v>
      </c>
      <c r="E14" s="53">
        <f>IF('2-定性盤查'!F9&lt;&gt;"",'2-定性盤查'!F9,"")</f>
        <v>1</v>
      </c>
      <c r="F14" s="53" t="str">
        <f>IF('2-定性盤查'!G9&lt;&gt;"",'2-定性盤查'!G9,"")</f>
        <v>T,移動</v>
      </c>
      <c r="G14" s="257">
        <f>'3.1-活動數據'!R9</f>
        <v>0.69423999999999997</v>
      </c>
      <c r="H14" s="156" t="s">
        <v>1696</v>
      </c>
      <c r="I14" s="53" t="str">
        <f>IF('2-定性盤查'!X9&lt;&gt;"",IF('2-定性盤查'!X9&lt;&gt;0,'2-定性盤查'!X9,""),"")</f>
        <v>CO2</v>
      </c>
      <c r="J14" s="165">
        <f>'3.2-排放係數'!D8</f>
        <v>2.6060317920000005</v>
      </c>
      <c r="K14" s="153" t="str">
        <f>'3.2-排放係數'!E8</f>
        <v>噸CO2/公秉</v>
      </c>
      <c r="L14" s="57">
        <f t="shared" si="0"/>
        <v>1.8092115112780802</v>
      </c>
      <c r="M14" s="164">
        <v>1</v>
      </c>
      <c r="N14" s="57">
        <f t="shared" si="6"/>
        <v>1.8092115112780802</v>
      </c>
      <c r="O14" s="53" t="str">
        <f>IF('2-定性盤查'!Y9&lt;&gt;"",IF('2-定性盤查'!Y9&lt;&gt;0,'2-定性盤查'!Y9,""),"")</f>
        <v>CH4</v>
      </c>
      <c r="P14" s="167">
        <f>'3.2-排放係數'!H8</f>
        <v>1.3715956800000001E-4</v>
      </c>
      <c r="Q14" s="184" t="str">
        <f>'3.2-排放係數'!I8</f>
        <v>噸CH4/公秉</v>
      </c>
      <c r="R14" s="67">
        <f t="shared" si="1"/>
        <v>9.5221658488319998E-5</v>
      </c>
      <c r="S14" s="164">
        <f>含氟氣體之GWP值!G4</f>
        <v>27.9</v>
      </c>
      <c r="T14" s="55">
        <f t="shared" si="7"/>
        <v>2.6566842718241277E-3</v>
      </c>
      <c r="U14" s="53" t="str">
        <f>IF('2-定性盤查'!Z9&lt;&gt;"",IF('2-定性盤查'!Z9&lt;&gt;0,'2-定性盤查'!Z9,""),"")</f>
        <v>N2O</v>
      </c>
      <c r="V14" s="171">
        <f>'3.2-排放係數'!L8</f>
        <v>1.3715956800000001E-4</v>
      </c>
      <c r="W14" s="171" t="str">
        <f>'3.2-排放係數'!M8</f>
        <v>噸N2O/公秉</v>
      </c>
      <c r="X14" s="67">
        <f t="shared" si="2"/>
        <v>9.5221658488319998E-5</v>
      </c>
      <c r="Y14" s="164">
        <f>含氟氣體之GWP值!G5</f>
        <v>273</v>
      </c>
      <c r="Z14" s="55">
        <f t="shared" si="8"/>
        <v>2.5995512767311359E-2</v>
      </c>
      <c r="AA14" s="57">
        <f>IF('2-定性盤查'!E9="是",IF(I14="CO2",SUM(T14,Z14),SUM(N14,T14,Z14)),IF(SUM(N14,T14,Z14)&lt;&gt;0,SUM(N14,T14,Z14),""))</f>
        <v>1.8378637083172156</v>
      </c>
      <c r="AB14" s="57" t="str">
        <f>IF('2-定性盤查'!E9="是",IF(I14="CO2",N14,""),"")</f>
        <v/>
      </c>
      <c r="AC14" s="101">
        <f>IF(AA14&lt;&gt;"",AA14/'6-彙總表'!$J$5,"")</f>
        <v>2.1481939552927634E-3</v>
      </c>
      <c r="AD14" s="129" t="str">
        <f t="shared" si="9"/>
        <v>1CO2否</v>
      </c>
      <c r="AE14" s="129" t="str">
        <f t="shared" si="10"/>
        <v>1CO2</v>
      </c>
      <c r="AF14" s="129" t="str">
        <f t="shared" si="11"/>
        <v>1CH4</v>
      </c>
      <c r="AG14" s="130" t="str">
        <f t="shared" si="12"/>
        <v>1N2O</v>
      </c>
      <c r="AH14" s="129" t="str">
        <f t="shared" si="13"/>
        <v>1T,移動</v>
      </c>
      <c r="AI14" s="129" t="str">
        <f t="shared" si="14"/>
        <v>1T,移動</v>
      </c>
      <c r="AJ14" s="129" t="str">
        <f t="shared" si="15"/>
        <v>1T,移動</v>
      </c>
      <c r="AK14" s="129" t="str">
        <f t="shared" si="16"/>
        <v>1CO2T,移動否</v>
      </c>
      <c r="AL14" s="129">
        <f t="shared" si="17"/>
        <v>1.8378637083172156</v>
      </c>
    </row>
    <row r="15" spans="1:38">
      <c r="A15" s="53">
        <f>IF('2-定性盤查'!A10&lt;&gt;"",'2-定性盤查'!A10,"")</f>
        <v>7</v>
      </c>
      <c r="B15" s="53" t="str">
        <f>IF('2-定性盤查'!C10&lt;&gt;"",'2-定性盤查'!C10,"")</f>
        <v>割草機</v>
      </c>
      <c r="C15" s="53" t="str">
        <f>IF('2-定性盤查'!D10&lt;&gt;"",'2-定性盤查'!D10,"")</f>
        <v>汽油</v>
      </c>
      <c r="D15" s="53" t="str">
        <f>IF('2-定性盤查'!E10&lt;&gt;"",'2-定性盤查'!E10,"")</f>
        <v>否</v>
      </c>
      <c r="E15" s="53">
        <f>IF('2-定性盤查'!F10&lt;&gt;"",'2-定性盤查'!F10,"")</f>
        <v>1</v>
      </c>
      <c r="F15" s="53" t="str">
        <f>IF('2-定性盤查'!G10&lt;&gt;"",'2-定性盤查'!G10,"")</f>
        <v>T,移動</v>
      </c>
      <c r="G15" s="257">
        <f>'3.1-活動數據'!R10</f>
        <v>6.96E-3</v>
      </c>
      <c r="H15" s="156" t="s">
        <v>1696</v>
      </c>
      <c r="I15" s="53" t="str">
        <f>IF('2-定性盤查'!X10&lt;&gt;"",IF('2-定性盤查'!X10&lt;&gt;0,'2-定性盤查'!X10,""),"")</f>
        <v>CO2</v>
      </c>
      <c r="J15" s="165">
        <f>'3.2-排放係數'!D9</f>
        <v>2.2631328720000004</v>
      </c>
      <c r="K15" s="153" t="str">
        <f>'3.2-排放係數'!E9</f>
        <v>噸CO2/公秉</v>
      </c>
      <c r="L15" s="57">
        <f t="shared" si="0"/>
        <v>1.5751404789120002E-2</v>
      </c>
      <c r="M15" s="164">
        <v>1</v>
      </c>
      <c r="N15" s="57">
        <f t="shared" si="6"/>
        <v>1.5751404789120002E-2</v>
      </c>
      <c r="O15" s="53" t="str">
        <f>IF('2-定性盤查'!Y10&lt;&gt;"",IF('2-定性盤查'!Y10&lt;&gt;0,'2-定性盤查'!Y10,""),"")</f>
        <v>CH4</v>
      </c>
      <c r="P15" s="167">
        <f>'3.2-排放係數'!H9</f>
        <v>8.1642600000000009E-4</v>
      </c>
      <c r="Q15" s="184" t="str">
        <f>'3.2-排放係數'!I9</f>
        <v>噸CH4/公秉</v>
      </c>
      <c r="R15" s="67">
        <f t="shared" si="1"/>
        <v>5.6823249600000005E-6</v>
      </c>
      <c r="S15" s="164">
        <f>含氟氣體之GWP值!G4</f>
        <v>27.9</v>
      </c>
      <c r="T15" s="55">
        <f t="shared" si="7"/>
        <v>1.58536866384E-4</v>
      </c>
      <c r="U15" s="53" t="str">
        <f>IF('2-定性盤查'!Z10&lt;&gt;"",IF('2-定性盤查'!Z10&lt;&gt;0,'2-定性盤查'!Z10,""),"")</f>
        <v>N2O</v>
      </c>
      <c r="V15" s="171">
        <f>'3.2-排放係數'!L9</f>
        <v>2.6125630000000001E-4</v>
      </c>
      <c r="W15" s="171" t="str">
        <f>'3.2-排放係數'!M9</f>
        <v>噸N2O/公秉</v>
      </c>
      <c r="X15" s="67">
        <f t="shared" si="2"/>
        <v>1.8183438480000001E-6</v>
      </c>
      <c r="Y15" s="164">
        <f>含氟氣體之GWP值!G5</f>
        <v>273</v>
      </c>
      <c r="Z15" s="55">
        <f t="shared" si="8"/>
        <v>4.9640787050399997E-4</v>
      </c>
      <c r="AA15" s="57">
        <f>IF('2-定性盤查'!E11="是",IF(I15="CO2",SUM(T15,Z15),SUM(N15,T15,Z15)),IF(SUM(N15,T15,Z15)&lt;&gt;0,SUM(N15,T15,Z15),""))</f>
        <v>1.6406349526008002E-2</v>
      </c>
      <c r="AB15" s="57" t="str">
        <f>IF('2-定性盤查'!E11="是",IF(I15="CO2",N15,""),"")</f>
        <v/>
      </c>
      <c r="AC15" s="101">
        <f>IF(AA15&lt;&gt;"",AA15/'6-彙總表'!$J$5,"")</f>
        <v>1.9176623772858985E-5</v>
      </c>
      <c r="AD15" s="129" t="str">
        <f t="shared" si="9"/>
        <v>1CO2否</v>
      </c>
      <c r="AE15" s="129" t="str">
        <f t="shared" si="10"/>
        <v>1CO2</v>
      </c>
      <c r="AF15" s="129" t="str">
        <f t="shared" si="11"/>
        <v>1CH4</v>
      </c>
      <c r="AG15" s="130" t="str">
        <f t="shared" si="12"/>
        <v>1N2O</v>
      </c>
      <c r="AH15" s="129" t="str">
        <f t="shared" si="13"/>
        <v>1T,移動</v>
      </c>
      <c r="AI15" s="129" t="str">
        <f t="shared" si="14"/>
        <v>1T,移動</v>
      </c>
      <c r="AJ15" s="129" t="str">
        <f t="shared" si="15"/>
        <v>1T,移動</v>
      </c>
      <c r="AK15" s="129" t="str">
        <f t="shared" si="16"/>
        <v>1CO2T,移動否</v>
      </c>
      <c r="AL15" s="129">
        <f t="shared" si="17"/>
        <v>1.6406349526008002E-2</v>
      </c>
    </row>
    <row r="16" spans="1:38">
      <c r="A16" s="53">
        <f>IF('2-定性盤查'!A11&lt;&gt;"",'2-定性盤查'!A11,"")</f>
        <v>8</v>
      </c>
      <c r="B16" s="53" t="str">
        <f>IF('2-定性盤查'!C11&lt;&gt;"",'2-定性盤查'!C11,"")</f>
        <v>冷氣機</v>
      </c>
      <c r="C16" s="53" t="str">
        <f>IF('2-定性盤查'!D11&lt;&gt;"",'2-定性盤查'!D11,"")</f>
        <v>R32</v>
      </c>
      <c r="D16" s="53" t="str">
        <f>IF('2-定性盤查'!E11&lt;&gt;"",'2-定性盤查'!E11,"")</f>
        <v>否</v>
      </c>
      <c r="E16" s="53">
        <f>IF('2-定性盤查'!F11&lt;&gt;"",'2-定性盤查'!F11,"")</f>
        <v>1</v>
      </c>
      <c r="F16" s="53" t="str">
        <f>IF('2-定性盤查'!G11&lt;&gt;"",'2-定性盤查'!G11,"")</f>
        <v>F,逸散</v>
      </c>
      <c r="G16" s="257">
        <f>'3.1-活動數據'!R11</f>
        <v>1.7770499999999999E-3</v>
      </c>
      <c r="H16" s="156" t="s">
        <v>1694</v>
      </c>
      <c r="I16" s="53" t="str">
        <f>IF('2-定性盤查'!X11&lt;&gt;"",IF('2-定性盤查'!X11&lt;&gt;0,'2-定性盤查'!X11,""),"")</f>
        <v>HFCS</v>
      </c>
      <c r="J16" s="165">
        <f>'3.2-排放係數'!D10</f>
        <v>1</v>
      </c>
      <c r="K16" s="153" t="str">
        <f>'3.2-排放係數'!E10</f>
        <v>噸CO2/公噸</v>
      </c>
      <c r="L16" s="57">
        <f t="shared" si="0"/>
        <v>1.7770499999999999E-3</v>
      </c>
      <c r="M16" s="164">
        <f>含氟氣體之GWP值!G15</f>
        <v>771</v>
      </c>
      <c r="N16" s="57">
        <f t="shared" si="6"/>
        <v>1.3701055499999999</v>
      </c>
      <c r="O16" s="53" t="str">
        <f>IF('2-定性盤查'!Y11&lt;&gt;"",IF('2-定性盤查'!Y11&lt;&gt;0,'2-定性盤查'!Y11,""),"")</f>
        <v/>
      </c>
      <c r="P16" s="167"/>
      <c r="Q16" s="164"/>
      <c r="R16" s="67" t="str">
        <f t="shared" si="1"/>
        <v/>
      </c>
      <c r="S16" s="164"/>
      <c r="T16" s="55" t="str">
        <f t="shared" si="7"/>
        <v/>
      </c>
      <c r="U16" s="53" t="str">
        <f>IF('2-定性盤查'!Z11&lt;&gt;"",IF('2-定性盤查'!Z11&lt;&gt;0,'2-定性盤查'!Z11,""),"")</f>
        <v/>
      </c>
      <c r="V16" s="164"/>
      <c r="W16" s="164"/>
      <c r="X16" s="67" t="str">
        <f t="shared" si="2"/>
        <v/>
      </c>
      <c r="Y16" s="164"/>
      <c r="Z16" s="55" t="str">
        <f t="shared" si="8"/>
        <v/>
      </c>
      <c r="AA16" s="57">
        <f>IF('2-定性盤查'!E17="是",IF(I16="CO2",SUM(T16,Z16),SUM(N16,T16,Z16)),IF(SUM(N16,T16,Z16)&lt;&gt;0,SUM(N16,T16,Z16),""))</f>
        <v>1.3701055499999999</v>
      </c>
      <c r="AB16" s="57" t="str">
        <f>IF('2-定性盤查'!E17="是",IF(I16="CO2",N16,""),"")</f>
        <v/>
      </c>
      <c r="AC16" s="101">
        <f>IF(AA16&lt;&gt;"",AA16/'6-彙總表'!$J$5,"")</f>
        <v>1.6014530605851982E-3</v>
      </c>
      <c r="AD16" s="129" t="str">
        <f t="shared" si="9"/>
        <v>1HFCS否</v>
      </c>
      <c r="AE16" s="129" t="str">
        <f t="shared" si="10"/>
        <v>1HFCS</v>
      </c>
      <c r="AF16" s="129" t="str">
        <f t="shared" si="11"/>
        <v>1</v>
      </c>
      <c r="AG16" s="130" t="str">
        <f t="shared" si="12"/>
        <v>1</v>
      </c>
      <c r="AH16" s="129" t="str">
        <f t="shared" si="13"/>
        <v>1F,逸散</v>
      </c>
      <c r="AI16" s="129" t="str">
        <f t="shared" si="14"/>
        <v>1F,逸散</v>
      </c>
      <c r="AJ16" s="129" t="str">
        <f t="shared" si="15"/>
        <v>1F,逸散</v>
      </c>
      <c r="AK16" s="129" t="str">
        <f t="shared" si="16"/>
        <v>1HFCSF,逸散否</v>
      </c>
      <c r="AL16" s="129">
        <f t="shared" si="17"/>
        <v>1.3701055499999999</v>
      </c>
    </row>
    <row r="17" spans="1:38">
      <c r="A17" s="53">
        <f>IF('2-定性盤查'!A12&lt;&gt;"",'2-定性盤查'!A12,"")</f>
        <v>9</v>
      </c>
      <c r="B17" s="53" t="str">
        <f>IF('2-定性盤查'!C12&lt;&gt;"",'2-定性盤查'!C12,"")</f>
        <v>冰箱</v>
      </c>
      <c r="C17" s="53" t="str">
        <f>IF('2-定性盤查'!D12&lt;&gt;"",'2-定性盤查'!D12,"")</f>
        <v>R134a</v>
      </c>
      <c r="D17" s="53" t="str">
        <f>IF('2-定性盤查'!E12&lt;&gt;"",'2-定性盤查'!E12,"")</f>
        <v>否</v>
      </c>
      <c r="E17" s="53">
        <f>IF('2-定性盤查'!F12&lt;&gt;"",'2-定性盤查'!F12,"")</f>
        <v>1</v>
      </c>
      <c r="F17" s="53" t="str">
        <f>IF('2-定性盤查'!G12&lt;&gt;"",'2-定性盤查'!G12,"")</f>
        <v>F,逸散</v>
      </c>
      <c r="G17" s="257">
        <f>'3.1-活動數據'!R12</f>
        <v>3.3000000000000002E-7</v>
      </c>
      <c r="H17" s="156" t="s">
        <v>1694</v>
      </c>
      <c r="I17" s="53" t="str">
        <f>IF('2-定性盤查'!X12&lt;&gt;"",IF('2-定性盤查'!X12&lt;&gt;0,'2-定性盤查'!X12,""),"")</f>
        <v>HFCS</v>
      </c>
      <c r="J17" s="165">
        <f>'3.2-排放係數'!D11</f>
        <v>1</v>
      </c>
      <c r="K17" s="153" t="str">
        <f>'3.2-排放係數'!E11</f>
        <v>噸CO2/公噸</v>
      </c>
      <c r="L17" s="57">
        <f t="shared" ref="L17" si="18">IF(I17="","",G17*J17)</f>
        <v>3.3000000000000002E-7</v>
      </c>
      <c r="M17" s="164">
        <f>含氟氣體之GWP值!G19</f>
        <v>1530</v>
      </c>
      <c r="N17" s="57">
        <f t="shared" ref="N17" si="19">IF(L17="","",L17*M17)</f>
        <v>5.0490000000000008E-4</v>
      </c>
      <c r="O17" s="53" t="str">
        <f>IF('2-定性盤查'!Y12&lt;&gt;"",IF('2-定性盤查'!Y12&lt;&gt;0,'2-定性盤查'!Y12,""),"")</f>
        <v/>
      </c>
      <c r="P17" s="167"/>
      <c r="Q17" s="164"/>
      <c r="R17" s="67" t="str">
        <f t="shared" ref="R17" si="20">IF(O17="","",$G17*P17)</f>
        <v/>
      </c>
      <c r="S17" s="164"/>
      <c r="T17" s="55" t="str">
        <f t="shared" ref="T17" si="21">IF(R17="","",R17*S17)</f>
        <v/>
      </c>
      <c r="U17" s="53" t="str">
        <f>IF('2-定性盤查'!Z12&lt;&gt;"",IF('2-定性盤查'!Z12&lt;&gt;0,'2-定性盤查'!Z12,""),"")</f>
        <v/>
      </c>
      <c r="V17" s="164"/>
      <c r="W17" s="164"/>
      <c r="X17" s="67" t="str">
        <f t="shared" ref="X17" si="22">IF(U17="","",$G17*V17)</f>
        <v/>
      </c>
      <c r="Y17" s="164"/>
      <c r="Z17" s="55" t="str">
        <f t="shared" ref="Z17" si="23">IF(X17="","",X17*Y17)</f>
        <v/>
      </c>
      <c r="AA17" s="57">
        <f>IF('2-定性盤查'!E18="是",IF(I17="CO2",SUM(T17,Z17),SUM(N17,T17,Z17)),IF(SUM(N17,T17,Z17)&lt;&gt;0,SUM(N17,T17,Z17),""))</f>
        <v>5.0490000000000008E-4</v>
      </c>
      <c r="AB17" s="57" t="str">
        <f>IF('2-定性盤查'!E18="是",IF(I17="CO2",N17,""),"")</f>
        <v/>
      </c>
      <c r="AC17" s="101">
        <f>IF(AA17&lt;&gt;"",AA17/'6-彙總表'!$J$5,"")</f>
        <v>5.901542770113345E-7</v>
      </c>
      <c r="AD17" s="129" t="str">
        <f t="shared" ref="AD17" si="24">E17&amp;I17&amp;D17</f>
        <v>1HFCS否</v>
      </c>
      <c r="AE17" s="129" t="str">
        <f t="shared" ref="AE17" si="25">E17&amp;I17</f>
        <v>1HFCS</v>
      </c>
      <c r="AF17" s="129" t="str">
        <f t="shared" ref="AF17" si="26">E17&amp;O17</f>
        <v>1</v>
      </c>
      <c r="AG17" s="130" t="str">
        <f t="shared" ref="AG17" si="27">E17&amp;U17</f>
        <v>1</v>
      </c>
      <c r="AH17" s="129" t="str">
        <f t="shared" ref="AH17" si="28">E17&amp;F17</f>
        <v>1F,逸散</v>
      </c>
      <c r="AI17" s="129" t="str">
        <f t="shared" ref="AI17" si="29">E17&amp;F17</f>
        <v>1F,逸散</v>
      </c>
      <c r="AJ17" s="129" t="str">
        <f t="shared" ref="AJ17" si="30">E17&amp;F17</f>
        <v>1F,逸散</v>
      </c>
      <c r="AK17" s="129" t="str">
        <f t="shared" ref="AK17" si="31">E17&amp;I17&amp;F17&amp;D17</f>
        <v>1HFCSF,逸散否</v>
      </c>
      <c r="AL17" s="129">
        <f t="shared" ref="AL17" si="32">IFERROR(ABS(AA17),"")</f>
        <v>5.0490000000000008E-4</v>
      </c>
    </row>
    <row r="18" spans="1:38">
      <c r="A18" s="53">
        <f>IF('2-定性盤查'!A13&lt;&gt;"",'2-定性盤查'!A13,"")</f>
        <v>10</v>
      </c>
      <c r="B18" s="53" t="str">
        <f>IF('2-定性盤查'!C13&lt;&gt;"",'2-定性盤查'!C13,"")</f>
        <v>飲水機</v>
      </c>
      <c r="C18" s="53" t="str">
        <f>IF('2-定性盤查'!D13&lt;&gt;"",'2-定性盤查'!D13,"")</f>
        <v>R134a</v>
      </c>
      <c r="D18" s="53" t="str">
        <f>IF('2-定性盤查'!E13&lt;&gt;"",'2-定性盤查'!E13,"")</f>
        <v>否</v>
      </c>
      <c r="E18" s="53">
        <f>IF('2-定性盤查'!F13&lt;&gt;"",'2-定性盤查'!F13,"")</f>
        <v>1</v>
      </c>
      <c r="F18" s="53" t="str">
        <f>IF('2-定性盤查'!G13&lt;&gt;"",'2-定性盤查'!G13,"")</f>
        <v>F,逸散</v>
      </c>
      <c r="G18" s="257">
        <f>'3.1-活動數據'!R13</f>
        <v>9.5999999999999999E-8</v>
      </c>
      <c r="H18" s="156" t="s">
        <v>1694</v>
      </c>
      <c r="I18" s="53" t="str">
        <f>IF('2-定性盤查'!X13&lt;&gt;"",IF('2-定性盤查'!X13&lt;&gt;0,'2-定性盤查'!X13,""),"")</f>
        <v>HFCS</v>
      </c>
      <c r="J18" s="165">
        <f>'3.2-排放係數'!D12</f>
        <v>1</v>
      </c>
      <c r="K18" s="153" t="str">
        <f>'3.2-排放係數'!E12</f>
        <v>噸CO2/公噸</v>
      </c>
      <c r="L18" s="57">
        <f t="shared" ref="L18" si="33">IF(I18="","",G18*J18)</f>
        <v>9.5999999999999999E-8</v>
      </c>
      <c r="M18" s="164">
        <f>含氟氣體之GWP值!G19</f>
        <v>1530</v>
      </c>
      <c r="N18" s="57">
        <f t="shared" ref="N18" si="34">IF(L18="","",L18*M18)</f>
        <v>1.4688E-4</v>
      </c>
      <c r="O18" s="53" t="str">
        <f>IF('2-定性盤查'!Y13&lt;&gt;"",IF('2-定性盤查'!Y13&lt;&gt;0,'2-定性盤查'!Y13,""),"")</f>
        <v/>
      </c>
      <c r="P18" s="167"/>
      <c r="Q18" s="164"/>
      <c r="R18" s="67" t="str">
        <f t="shared" ref="R18" si="35">IF(O18="","",$G18*P18)</f>
        <v/>
      </c>
      <c r="S18" s="164"/>
      <c r="T18" s="55" t="str">
        <f t="shared" ref="T18" si="36">IF(R18="","",R18*S18)</f>
        <v/>
      </c>
      <c r="U18" s="53" t="str">
        <f>IF('2-定性盤查'!Z13&lt;&gt;"",IF('2-定性盤查'!Z13&lt;&gt;0,'2-定性盤查'!Z13,""),"")</f>
        <v/>
      </c>
      <c r="V18" s="164"/>
      <c r="W18" s="164"/>
      <c r="X18" s="67" t="str">
        <f t="shared" ref="X18" si="37">IF(U18="","",$G18*V18)</f>
        <v/>
      </c>
      <c r="Y18" s="164"/>
      <c r="Z18" s="55" t="str">
        <f t="shared" ref="Z18" si="38">IF(X18="","",X18*Y18)</f>
        <v/>
      </c>
      <c r="AA18" s="57">
        <f>IF('2-定性盤查'!E19="是",IF(I18="CO2",SUM(T18,Z18),SUM(N18,T18,Z18)),IF(SUM(N18,T18,Z18)&lt;&gt;0,SUM(N18,T18,Z18),""))</f>
        <v>1.4688E-4</v>
      </c>
      <c r="AB18" s="57" t="str">
        <f>IF('2-定性盤查'!E19="是",IF(I18="CO2",N18,""),"")</f>
        <v/>
      </c>
      <c r="AC18" s="101">
        <f>IF(AA18&lt;&gt;"",AA18/'6-彙總表'!$J$5,"")</f>
        <v>1.716812442214791E-7</v>
      </c>
      <c r="AD18" s="129" t="str">
        <f t="shared" ref="AD18" si="39">E18&amp;I18&amp;D18</f>
        <v>1HFCS否</v>
      </c>
      <c r="AE18" s="129" t="str">
        <f t="shared" ref="AE18" si="40">E18&amp;I18</f>
        <v>1HFCS</v>
      </c>
      <c r="AF18" s="129" t="str">
        <f t="shared" ref="AF18" si="41">E18&amp;O18</f>
        <v>1</v>
      </c>
      <c r="AG18" s="130" t="str">
        <f t="shared" ref="AG18" si="42">E18&amp;U18</f>
        <v>1</v>
      </c>
      <c r="AH18" s="129" t="str">
        <f t="shared" ref="AH18" si="43">E18&amp;F18</f>
        <v>1F,逸散</v>
      </c>
      <c r="AI18" s="129" t="str">
        <f t="shared" ref="AI18" si="44">E18&amp;F18</f>
        <v>1F,逸散</v>
      </c>
      <c r="AJ18" s="129" t="str">
        <f t="shared" ref="AJ18" si="45">E18&amp;F18</f>
        <v>1F,逸散</v>
      </c>
      <c r="AK18" s="129" t="str">
        <f t="shared" ref="AK18" si="46">E18&amp;I18&amp;F18&amp;D18</f>
        <v>1HFCSF,逸散否</v>
      </c>
      <c r="AL18" s="129">
        <f t="shared" ref="AL18" si="47">IFERROR(ABS(AA18),"")</f>
        <v>1.4688E-4</v>
      </c>
    </row>
    <row r="19" spans="1:38">
      <c r="A19" s="53">
        <f>IF('2-定性盤查'!A14&lt;&gt;"",'2-定性盤查'!A14,"")</f>
        <v>11</v>
      </c>
      <c r="B19" s="53" t="str">
        <f>IF('2-定性盤查'!C14&lt;&gt;"",'2-定性盤查'!C14,"")</f>
        <v>冷凍式乾燥機</v>
      </c>
      <c r="C19" s="53" t="str">
        <f>IF('2-定性盤查'!D14&lt;&gt;"",'2-定性盤查'!D14,"")</f>
        <v>R134a</v>
      </c>
      <c r="D19" s="53" t="str">
        <f>IF('2-定性盤查'!E14&lt;&gt;"",'2-定性盤查'!E14,"")</f>
        <v>否</v>
      </c>
      <c r="E19" s="53">
        <f>IF('2-定性盤查'!F14&lt;&gt;"",'2-定性盤查'!F14,"")</f>
        <v>1</v>
      </c>
      <c r="F19" s="53" t="str">
        <f>IF('2-定性盤查'!G14&lt;&gt;"",'2-定性盤查'!G14,"")</f>
        <v>F,逸散</v>
      </c>
      <c r="G19" s="257">
        <f>'3.1-活動數據'!R14</f>
        <v>1.7600000000000002E-4</v>
      </c>
      <c r="H19" s="156" t="s">
        <v>1694</v>
      </c>
      <c r="I19" s="53" t="str">
        <f>IF('2-定性盤查'!X14&lt;&gt;"",IF('2-定性盤查'!X14&lt;&gt;0,'2-定性盤查'!X14,""),"")</f>
        <v>HFCS</v>
      </c>
      <c r="J19" s="165">
        <f>'3.2-排放係數'!D13</f>
        <v>1</v>
      </c>
      <c r="K19" s="153" t="str">
        <f>'3.2-排放係數'!E13</f>
        <v>噸CO2/公噸</v>
      </c>
      <c r="L19" s="57">
        <f t="shared" ref="L19:L20" si="48">IF(I19="","",G19*J19)</f>
        <v>1.7600000000000002E-4</v>
      </c>
      <c r="M19" s="164">
        <f>含氟氣體之GWP值!G19</f>
        <v>1530</v>
      </c>
      <c r="N19" s="57">
        <f t="shared" ref="N19:N20" si="49">IF(L19="","",L19*M19)</f>
        <v>0.26928000000000002</v>
      </c>
      <c r="O19" s="53" t="str">
        <f>IF('2-定性盤查'!Y14&lt;&gt;"",IF('2-定性盤查'!Y14&lt;&gt;0,'2-定性盤查'!Y14,""),"")</f>
        <v/>
      </c>
      <c r="P19" s="167"/>
      <c r="Q19" s="164"/>
      <c r="R19" s="67" t="str">
        <f t="shared" ref="R19:R20" si="50">IF(O19="","",$G19*P19)</f>
        <v/>
      </c>
      <c r="S19" s="164"/>
      <c r="T19" s="55" t="str">
        <f t="shared" ref="T19:T20" si="51">IF(R19="","",R19*S19)</f>
        <v/>
      </c>
      <c r="U19" s="53" t="str">
        <f>IF('2-定性盤查'!Z14&lt;&gt;"",IF('2-定性盤查'!Z14&lt;&gt;0,'2-定性盤查'!Z14,""),"")</f>
        <v/>
      </c>
      <c r="V19" s="164"/>
      <c r="W19" s="164"/>
      <c r="X19" s="67" t="str">
        <f t="shared" ref="X19:X20" si="52">IF(U19="","",$G19*V19)</f>
        <v/>
      </c>
      <c r="Y19" s="164"/>
      <c r="Z19" s="55" t="str">
        <f t="shared" ref="Z19:Z20" si="53">IF(X19="","",X19*Y19)</f>
        <v/>
      </c>
      <c r="AA19" s="57">
        <f>IF('2-定性盤查'!E20="是",IF(I19="CO2",SUM(T19,Z19),SUM(N19,T19,Z19)),IF(SUM(N19,T19,Z19)&lt;&gt;0,SUM(N19,T19,Z19),""))</f>
        <v>0.26928000000000002</v>
      </c>
      <c r="AB19" s="57" t="str">
        <f>IF('2-定性盤查'!E20="是",IF(I19="CO2",N19,""),"")</f>
        <v/>
      </c>
      <c r="AC19" s="101">
        <f>IF(AA19&lt;&gt;"",AA19/'6-彙總表'!$J$5,"")</f>
        <v>3.1474894773937835E-4</v>
      </c>
      <c r="AD19" s="129" t="str">
        <f t="shared" ref="AD19:AD20" si="54">E19&amp;I19&amp;D19</f>
        <v>1HFCS否</v>
      </c>
      <c r="AE19" s="129" t="str">
        <f t="shared" ref="AE19:AE20" si="55">E19&amp;I19</f>
        <v>1HFCS</v>
      </c>
      <c r="AF19" s="129" t="str">
        <f t="shared" ref="AF19:AF20" si="56">E19&amp;O19</f>
        <v>1</v>
      </c>
      <c r="AG19" s="130" t="str">
        <f t="shared" ref="AG19:AG20" si="57">E19&amp;U19</f>
        <v>1</v>
      </c>
      <c r="AH19" s="129" t="str">
        <f t="shared" ref="AH19:AH20" si="58">E19&amp;F19</f>
        <v>1F,逸散</v>
      </c>
      <c r="AI19" s="129" t="str">
        <f t="shared" ref="AI19:AI20" si="59">E19&amp;F19</f>
        <v>1F,逸散</v>
      </c>
      <c r="AJ19" s="129" t="str">
        <f t="shared" ref="AJ19:AJ20" si="60">E19&amp;F19</f>
        <v>1F,逸散</v>
      </c>
      <c r="AK19" s="129" t="str">
        <f t="shared" ref="AK19:AK20" si="61">E19&amp;I19&amp;F19&amp;D19</f>
        <v>1HFCSF,逸散否</v>
      </c>
      <c r="AL19" s="129">
        <f t="shared" ref="AL19:AL20" si="62">IFERROR(ABS(AA19),"")</f>
        <v>0.26928000000000002</v>
      </c>
    </row>
    <row r="20" spans="1:38">
      <c r="A20" s="53">
        <f>IF('2-定性盤查'!A15&lt;&gt;"",'2-定性盤查'!A15,"")</f>
        <v>12</v>
      </c>
      <c r="B20" s="53" t="str">
        <f>IF('2-定性盤查'!C15&lt;&gt;"",'2-定性盤查'!C15,"")</f>
        <v>冷氣機</v>
      </c>
      <c r="C20" s="53" t="str">
        <f>IF('2-定性盤查'!D15&lt;&gt;"",'2-定性盤查'!D15,"")</f>
        <v>R410a</v>
      </c>
      <c r="D20" s="53" t="str">
        <f>IF('2-定性盤查'!E15&lt;&gt;"",'2-定性盤查'!E15,"")</f>
        <v>否</v>
      </c>
      <c r="E20" s="53">
        <f>IF('2-定性盤查'!F15&lt;&gt;"",'2-定性盤查'!F15,"")</f>
        <v>1</v>
      </c>
      <c r="F20" s="53" t="str">
        <f>IF('2-定性盤查'!G15&lt;&gt;"",'2-定性盤查'!G15,"")</f>
        <v>F,逸散</v>
      </c>
      <c r="G20" s="257">
        <f>'3.1-活動數據'!R15</f>
        <v>2.7500000000000002E-4</v>
      </c>
      <c r="H20" s="156" t="s">
        <v>1694</v>
      </c>
      <c r="I20" s="53" t="str">
        <f>IF('2-定性盤查'!X15&lt;&gt;"",IF('2-定性盤查'!X15&lt;&gt;0,'2-定性盤查'!X15,""),"")</f>
        <v>HFCS</v>
      </c>
      <c r="J20" s="165">
        <f>'3.2-排放係數'!D14</f>
        <v>1</v>
      </c>
      <c r="K20" s="153" t="str">
        <f>'3.2-排放係數'!E14</f>
        <v>噸CO2/公噸</v>
      </c>
      <c r="L20" s="57">
        <f t="shared" si="48"/>
        <v>2.7500000000000002E-4</v>
      </c>
      <c r="M20" s="166">
        <f>含氟氣體之GWP值!G128</f>
        <v>2256</v>
      </c>
      <c r="N20" s="57">
        <f t="shared" si="49"/>
        <v>0.62040000000000006</v>
      </c>
      <c r="O20" s="53" t="str">
        <f>IF('2-定性盤查'!Y15&lt;&gt;"",IF('2-定性盤查'!Y15&lt;&gt;0,'2-定性盤查'!Y15,""),"")</f>
        <v/>
      </c>
      <c r="P20" s="167"/>
      <c r="Q20" s="164"/>
      <c r="R20" s="67" t="str">
        <f t="shared" si="50"/>
        <v/>
      </c>
      <c r="S20" s="164"/>
      <c r="T20" s="55" t="str">
        <f t="shared" si="51"/>
        <v/>
      </c>
      <c r="U20" s="53" t="str">
        <f>IF('2-定性盤查'!Z15&lt;&gt;"",IF('2-定性盤查'!Z15&lt;&gt;0,'2-定性盤查'!Z15,""),"")</f>
        <v/>
      </c>
      <c r="V20" s="164"/>
      <c r="W20" s="164"/>
      <c r="X20" s="67" t="str">
        <f t="shared" si="52"/>
        <v/>
      </c>
      <c r="Y20" s="164"/>
      <c r="Z20" s="55" t="str">
        <f t="shared" si="53"/>
        <v/>
      </c>
      <c r="AA20" s="57">
        <f>IF('2-定性盤查'!E22="是",IF(I20="CO2",SUM(T20,Z20),SUM(N20,T20,Z20)),IF(SUM(N20,T20,Z20)&lt;&gt;0,SUM(N20,T20,Z20),""))</f>
        <v>0.62040000000000006</v>
      </c>
      <c r="AB20" s="57" t="str">
        <f>IF('2-定性盤查'!E22="是",IF(I20="CO2",N20,""),"")</f>
        <v/>
      </c>
      <c r="AC20" s="101">
        <f>IF(AA20&lt;&gt;"",AA20/'6-彙總表'!$J$5,"")</f>
        <v>7.2515688939954817E-4</v>
      </c>
      <c r="AD20" s="129" t="str">
        <f t="shared" si="54"/>
        <v>1HFCS否</v>
      </c>
      <c r="AE20" s="129" t="str">
        <f t="shared" si="55"/>
        <v>1HFCS</v>
      </c>
      <c r="AF20" s="129" t="str">
        <f t="shared" si="56"/>
        <v>1</v>
      </c>
      <c r="AG20" s="130" t="str">
        <f t="shared" si="57"/>
        <v>1</v>
      </c>
      <c r="AH20" s="129" t="str">
        <f t="shared" si="58"/>
        <v>1F,逸散</v>
      </c>
      <c r="AI20" s="129" t="str">
        <f t="shared" si="59"/>
        <v>1F,逸散</v>
      </c>
      <c r="AJ20" s="129" t="str">
        <f t="shared" si="60"/>
        <v>1F,逸散</v>
      </c>
      <c r="AK20" s="129" t="str">
        <f t="shared" si="61"/>
        <v>1HFCSF,逸散否</v>
      </c>
      <c r="AL20" s="129">
        <f t="shared" si="62"/>
        <v>0.62040000000000006</v>
      </c>
    </row>
    <row r="21" spans="1:38">
      <c r="A21" s="53">
        <f>IF('2-定性盤查'!A16&lt;&gt;"",'2-定性盤查'!A16,"")</f>
        <v>13</v>
      </c>
      <c r="B21" s="53" t="str">
        <f>IF('2-定性盤查'!C16&lt;&gt;"",'2-定性盤查'!C16,"")</f>
        <v>車用冷媒</v>
      </c>
      <c r="C21" s="53" t="str">
        <f>IF('2-定性盤查'!D16&lt;&gt;"",'2-定性盤查'!D16,"")</f>
        <v>R134a</v>
      </c>
      <c r="D21" s="53" t="str">
        <f>IF('2-定性盤查'!E16&lt;&gt;"",'2-定性盤查'!E16,"")</f>
        <v>否</v>
      </c>
      <c r="E21" s="53">
        <f>IF('2-定性盤查'!F16&lt;&gt;"",'2-定性盤查'!F16,"")</f>
        <v>1</v>
      </c>
      <c r="F21" s="53" t="str">
        <f>IF('2-定性盤查'!G16&lt;&gt;"",'2-定性盤查'!G16,"")</f>
        <v>F,逸散</v>
      </c>
      <c r="G21" s="257">
        <f>'3.1-活動數據'!R16</f>
        <v>9.8400000000000007E-4</v>
      </c>
      <c r="H21" s="156" t="s">
        <v>1694</v>
      </c>
      <c r="I21" s="53" t="str">
        <f>IF('2-定性盤查'!X16&lt;&gt;"",IF('2-定性盤查'!X16&lt;&gt;0,'2-定性盤查'!X16,""),"")</f>
        <v>HFCS</v>
      </c>
      <c r="J21" s="165">
        <f>'3.2-排放係數'!D15</f>
        <v>1</v>
      </c>
      <c r="K21" s="153" t="str">
        <f>'3.2-排放係數'!E15</f>
        <v>噸CO2/公噸</v>
      </c>
      <c r="L21" s="57">
        <f t="shared" ref="L21" si="63">IF(I21="","",G21*J21)</f>
        <v>9.8400000000000007E-4</v>
      </c>
      <c r="M21" s="164">
        <f>含氟氣體之GWP值!G19</f>
        <v>1530</v>
      </c>
      <c r="N21" s="57">
        <f t="shared" ref="N21" si="64">IF(L21="","",L21*M21)</f>
        <v>1.5055200000000002</v>
      </c>
      <c r="O21" s="53" t="str">
        <f>IF('2-定性盤查'!Y16&lt;&gt;"",IF('2-定性盤查'!Y16&lt;&gt;0,'2-定性盤查'!Y16,""),"")</f>
        <v/>
      </c>
      <c r="P21" s="167"/>
      <c r="Q21" s="164"/>
      <c r="R21" s="67" t="str">
        <f t="shared" ref="R21" si="65">IF(O21="","",$G21*P21)</f>
        <v/>
      </c>
      <c r="S21" s="164"/>
      <c r="T21" s="55" t="str">
        <f t="shared" ref="T21" si="66">IF(R21="","",R21*S21)</f>
        <v/>
      </c>
      <c r="U21" s="53" t="str">
        <f>IF('2-定性盤查'!Z16&lt;&gt;"",IF('2-定性盤查'!Z16&lt;&gt;0,'2-定性盤查'!Z16,""),"")</f>
        <v/>
      </c>
      <c r="V21" s="164"/>
      <c r="W21" s="164"/>
      <c r="X21" s="67" t="str">
        <f t="shared" ref="X21" si="67">IF(U21="","",$G21*V21)</f>
        <v/>
      </c>
      <c r="Y21" s="164"/>
      <c r="Z21" s="55" t="str">
        <f t="shared" ref="Z21" si="68">IF(X21="","",X21*Y21)</f>
        <v/>
      </c>
      <c r="AA21" s="57">
        <f>IF('2-定性盤查'!E20="是",IF(I21="CO2",SUM(T21,Z21),SUM(N21,T21,Z21)),IF(SUM(N21,T21,Z21)&lt;&gt;0,SUM(N21,T21,Z21),""))</f>
        <v>1.5055200000000002</v>
      </c>
      <c r="AB21" s="57" t="str">
        <f>IF('2-定性盤查'!E20="是",IF(I21="CO2",N21,""),"")</f>
        <v/>
      </c>
      <c r="AC21" s="101">
        <f>IF(AA21&lt;&gt;"",AA21/'6-彙總表'!$J$5,"")</f>
        <v>1.7597327532701608E-3</v>
      </c>
      <c r="AD21" s="129" t="str">
        <f t="shared" ref="AD21" si="69">E21&amp;I21&amp;D21</f>
        <v>1HFCS否</v>
      </c>
      <c r="AE21" s="129" t="str">
        <f t="shared" ref="AE21" si="70">E21&amp;I21</f>
        <v>1HFCS</v>
      </c>
      <c r="AF21" s="129" t="str">
        <f t="shared" ref="AF21" si="71">E21&amp;O21</f>
        <v>1</v>
      </c>
      <c r="AG21" s="130" t="str">
        <f t="shared" ref="AG21" si="72">E21&amp;U21</f>
        <v>1</v>
      </c>
      <c r="AH21" s="129" t="str">
        <f t="shared" ref="AH21" si="73">E21&amp;F21</f>
        <v>1F,逸散</v>
      </c>
      <c r="AI21" s="129" t="str">
        <f t="shared" ref="AI21" si="74">E21&amp;F21</f>
        <v>1F,逸散</v>
      </c>
      <c r="AJ21" s="129" t="str">
        <f t="shared" ref="AJ21" si="75">E21&amp;F21</f>
        <v>1F,逸散</v>
      </c>
      <c r="AK21" s="129" t="str">
        <f t="shared" ref="AK21" si="76">E21&amp;I21&amp;F21&amp;D21</f>
        <v>1HFCSF,逸散否</v>
      </c>
      <c r="AL21" s="129">
        <f t="shared" ref="AL21" si="77">IFERROR(ABS(AA21),"")</f>
        <v>1.5055200000000002</v>
      </c>
    </row>
    <row r="22" spans="1:38">
      <c r="A22" s="53">
        <f>IF('2-定性盤查'!A17&lt;&gt;"",'2-定性盤查'!A17,"")</f>
        <v>14</v>
      </c>
      <c r="B22" s="53" t="str">
        <f>IF('2-定性盤查'!C17&lt;&gt;"",'2-定性盤查'!C17,"")</f>
        <v>外購電力</v>
      </c>
      <c r="C22" s="53" t="str">
        <f>IF('2-定性盤查'!D17&lt;&gt;"",'2-定性盤查'!D17,"")</f>
        <v>電力</v>
      </c>
      <c r="D22" s="53" t="str">
        <f>IF('2-定性盤查'!E17&lt;&gt;"",'2-定性盤查'!E17,"")</f>
        <v>否</v>
      </c>
      <c r="E22" s="53">
        <f>IF('2-定性盤查'!F17&lt;&gt;"",'2-定性盤查'!F17,"")</f>
        <v>2</v>
      </c>
      <c r="F22" s="53" t="str">
        <f>IF('2-定性盤查'!G17&lt;&gt;"",'2-定性盤查'!G17,"")</f>
        <v/>
      </c>
      <c r="G22" s="257">
        <f>'3.1-活動數據'!R17</f>
        <v>873.8</v>
      </c>
      <c r="H22" s="164" t="s">
        <v>1698</v>
      </c>
      <c r="I22" s="53" t="str">
        <f>IF('2-定性盤查'!X17&lt;&gt;"",IF('2-定性盤查'!X17&lt;&gt;0,'2-定性盤查'!X17,""),"")</f>
        <v>CO2</v>
      </c>
      <c r="J22" s="165">
        <f>'3.2-排放係數'!D16</f>
        <v>0.495</v>
      </c>
      <c r="K22" s="153" t="str">
        <f>'3.2-排放係數'!E16</f>
        <v>噸CO2e/MWH</v>
      </c>
      <c r="L22" s="57">
        <f t="shared" si="0"/>
        <v>432.53099999999995</v>
      </c>
      <c r="M22" s="164">
        <f>含氟氣體之GWP值!G3</f>
        <v>1</v>
      </c>
      <c r="N22" s="57">
        <f t="shared" si="6"/>
        <v>432.53099999999995</v>
      </c>
      <c r="O22" s="53" t="str">
        <f>IF('2-定性盤查'!Y17&lt;&gt;"",IF('2-定性盤查'!Y17&lt;&gt;0,'2-定性盤查'!Y17,""),"")</f>
        <v/>
      </c>
      <c r="P22" s="167"/>
      <c r="Q22" s="164"/>
      <c r="R22" s="67" t="str">
        <f t="shared" si="1"/>
        <v/>
      </c>
      <c r="S22" s="164"/>
      <c r="T22" s="55" t="str">
        <f t="shared" si="7"/>
        <v/>
      </c>
      <c r="U22" s="53" t="str">
        <f>IF('2-定性盤查'!Z17&lt;&gt;"",IF('2-定性盤查'!Z17&lt;&gt;0,'2-定性盤查'!Z17,""),"")</f>
        <v/>
      </c>
      <c r="V22" s="164"/>
      <c r="W22" s="164"/>
      <c r="X22" s="67" t="str">
        <f t="shared" si="2"/>
        <v/>
      </c>
      <c r="Y22" s="164"/>
      <c r="Z22" s="55" t="str">
        <f t="shared" si="8"/>
        <v/>
      </c>
      <c r="AA22" s="57">
        <f>IF('2-定性盤查'!E18="是",IF(I22="CO2",SUM(T22,Z22),SUM(N22,T22,Z22)),IF(SUM(N22,T22,Z22)&lt;&gt;0,SUM(N22,T22,Z22),""))</f>
        <v>432.53099999999995</v>
      </c>
      <c r="AB22" s="57" t="str">
        <f>IF('2-定性盤查'!E18="是",IF(I22="CO2",N22,""),"")</f>
        <v/>
      </c>
      <c r="AC22" s="101">
        <f>IF(AA22&lt;&gt;"",AA22/'6-彙總表'!$J$5,"")</f>
        <v>0.50556549730637634</v>
      </c>
      <c r="AD22" s="129" t="str">
        <f t="shared" si="9"/>
        <v>2CO2否</v>
      </c>
      <c r="AE22" s="129" t="str">
        <f t="shared" si="10"/>
        <v>2CO2</v>
      </c>
      <c r="AF22" s="129" t="str">
        <f t="shared" si="11"/>
        <v>2</v>
      </c>
      <c r="AG22" s="130" t="str">
        <f t="shared" si="12"/>
        <v>2</v>
      </c>
      <c r="AH22" s="129" t="str">
        <f t="shared" si="13"/>
        <v>2</v>
      </c>
      <c r="AI22" s="129" t="str">
        <f t="shared" si="14"/>
        <v>2</v>
      </c>
      <c r="AJ22" s="129" t="str">
        <f t="shared" si="15"/>
        <v>2</v>
      </c>
      <c r="AK22" s="129" t="str">
        <f t="shared" si="16"/>
        <v>2CO2否</v>
      </c>
      <c r="AL22" s="129">
        <f t="shared" si="17"/>
        <v>432.53099999999995</v>
      </c>
    </row>
    <row r="23" spans="1:38" ht="30.75" customHeight="1">
      <c r="A23" s="53">
        <f>IF('2-定性盤查'!A18&lt;&gt;"",'2-定性盤查'!A18,"")</f>
        <v>15</v>
      </c>
      <c r="B23" s="53" t="str">
        <f>IF('2-定性盤查'!C18&lt;&gt;"",'2-定性盤查'!C18,"")</f>
        <v>上游原物料運輸及配送</v>
      </c>
      <c r="C23" s="53" t="str">
        <f>IF('2-定性盤查'!D18&lt;&gt;"",'2-定性盤查'!D18,"")</f>
        <v>小貨車</v>
      </c>
      <c r="D23" s="53" t="str">
        <f>IF('2-定性盤查'!E18&lt;&gt;"",'2-定性盤查'!E18,"")</f>
        <v>否</v>
      </c>
      <c r="E23" s="53">
        <f>IF('2-定性盤查'!F18&lt;&gt;"",'2-定性盤查'!F18,"")</f>
        <v>3</v>
      </c>
      <c r="F23" s="53" t="str">
        <f>IF('2-定性盤查'!G18&lt;&gt;"",'2-定性盤查'!G18,"")</f>
        <v/>
      </c>
      <c r="G23" s="257">
        <f>'3.1-活動數據'!R18</f>
        <v>124906.6407</v>
      </c>
      <c r="H23" s="194" t="s">
        <v>1760</v>
      </c>
      <c r="I23" s="53" t="str">
        <f>IF('2-定性盤查'!X18&lt;&gt;"",IF('2-定性盤查'!X18&lt;&gt;0,'2-定性盤查'!X18,""),"")</f>
        <v>CO2</v>
      </c>
      <c r="J23" s="165">
        <f>'3.2-排放係數'!D17</f>
        <v>5.8699999999999996E-4</v>
      </c>
      <c r="K23" s="153" t="str">
        <f>'3.2-排放係數'!E17</f>
        <v>噸CO2e/延噸公里</v>
      </c>
      <c r="L23" s="57">
        <f t="shared" si="0"/>
        <v>73.320198090899993</v>
      </c>
      <c r="M23" s="164">
        <v>1</v>
      </c>
      <c r="N23" s="57">
        <f t="shared" si="6"/>
        <v>73.320198090899993</v>
      </c>
      <c r="O23" s="53" t="str">
        <f>IF('2-定性盤查'!Y18&lt;&gt;"",IF('2-定性盤查'!Y18&lt;&gt;0,'2-定性盤查'!Y18,""),"")</f>
        <v/>
      </c>
      <c r="P23" s="167"/>
      <c r="Q23" s="164"/>
      <c r="R23" s="67" t="str">
        <f t="shared" si="1"/>
        <v/>
      </c>
      <c r="S23" s="164"/>
      <c r="T23" s="55" t="str">
        <f t="shared" si="7"/>
        <v/>
      </c>
      <c r="U23" s="53" t="str">
        <f>IF('2-定性盤查'!Z18&lt;&gt;"",IF('2-定性盤查'!Z18&lt;&gt;0,'2-定性盤查'!Z18,""),"")</f>
        <v/>
      </c>
      <c r="V23" s="164"/>
      <c r="W23" s="164"/>
      <c r="X23" s="67" t="str">
        <f t="shared" si="2"/>
        <v/>
      </c>
      <c r="Y23" s="164"/>
      <c r="Z23" s="55" t="str">
        <f t="shared" si="8"/>
        <v/>
      </c>
      <c r="AA23" s="57">
        <f>IF('2-定性盤查'!E19="是",IF(I23="CO2",SUM(T23,Z23),SUM(N23,T23,Z23)),IF(SUM(N23,T23,Z23)&lt;&gt;0,SUM(N23,T23,Z23),""))</f>
        <v>73.320198090899993</v>
      </c>
      <c r="AB23" s="57" t="str">
        <f>IF('2-定性盤查'!E19="是",IF(I23="CO2",N23,""),"")</f>
        <v/>
      </c>
      <c r="AC23" s="101">
        <f>IF(AA23&lt;&gt;"",AA23/'6-彙總表'!$J$5,"")</f>
        <v>8.5700591195608841E-2</v>
      </c>
      <c r="AD23" s="129" t="str">
        <f t="shared" si="9"/>
        <v>3CO2否</v>
      </c>
      <c r="AE23" s="129" t="str">
        <f t="shared" si="10"/>
        <v>3CO2</v>
      </c>
      <c r="AF23" s="129" t="str">
        <f t="shared" si="11"/>
        <v>3</v>
      </c>
      <c r="AG23" s="130" t="str">
        <f t="shared" si="12"/>
        <v>3</v>
      </c>
      <c r="AH23" s="129" t="str">
        <f t="shared" si="13"/>
        <v>3</v>
      </c>
      <c r="AI23" s="129" t="str">
        <f t="shared" si="14"/>
        <v>3</v>
      </c>
      <c r="AJ23" s="129" t="str">
        <f t="shared" si="15"/>
        <v>3</v>
      </c>
      <c r="AK23" s="129" t="str">
        <f t="shared" si="16"/>
        <v>3CO2否</v>
      </c>
      <c r="AL23" s="129">
        <f t="shared" si="17"/>
        <v>73.320198090899993</v>
      </c>
    </row>
    <row r="24" spans="1:38" ht="30.75">
      <c r="A24" s="53">
        <f>IF('2-定性盤查'!A19&lt;&gt;"",'2-定性盤查'!A19,"")</f>
        <v>16</v>
      </c>
      <c r="B24" s="53" t="str">
        <f>IF('2-定性盤查'!C19&lt;&gt;"",'2-定性盤查'!C19,"")</f>
        <v>下游運輸及輸配</v>
      </c>
      <c r="C24" s="53" t="str">
        <f>IF('2-定性盤查'!D19&lt;&gt;"",'2-定性盤查'!D19,"")</f>
        <v>小貨車</v>
      </c>
      <c r="D24" s="53" t="str">
        <f>IF('2-定性盤查'!E19&lt;&gt;"",'2-定性盤查'!E19,"")</f>
        <v>否</v>
      </c>
      <c r="E24" s="53">
        <f>IF('2-定性盤查'!F19&lt;&gt;"",'2-定性盤查'!F19,"")</f>
        <v>3</v>
      </c>
      <c r="F24" s="53" t="str">
        <f>IF('2-定性盤查'!G19&lt;&gt;"",'2-定性盤查'!G19,"")</f>
        <v/>
      </c>
      <c r="G24" s="257">
        <f>'3.1-活動數據'!R19</f>
        <v>4235.2939350000006</v>
      </c>
      <c r="H24" s="194" t="s">
        <v>1760</v>
      </c>
      <c r="I24" s="53" t="str">
        <f>IF('2-定性盤查'!X19&lt;&gt;"",IF('2-定性盤查'!X19&lt;&gt;0,'2-定性盤查'!X19,""),"")</f>
        <v>CO2</v>
      </c>
      <c r="J24" s="165">
        <f>'3.2-排放係數'!D18</f>
        <v>5.8699999999999996E-4</v>
      </c>
      <c r="K24" s="153" t="str">
        <f>'3.2-排放係數'!E18</f>
        <v>噸CO2e/延噸公里</v>
      </c>
      <c r="L24" s="57">
        <f t="shared" si="0"/>
        <v>2.4861175398450004</v>
      </c>
      <c r="M24" s="164">
        <v>1</v>
      </c>
      <c r="N24" s="57">
        <f t="shared" si="6"/>
        <v>2.4861175398450004</v>
      </c>
      <c r="O24" s="53" t="str">
        <f>IF('2-定性盤查'!Y19&lt;&gt;"",IF('2-定性盤查'!Y19&lt;&gt;0,'2-定性盤查'!Y19,""),"")</f>
        <v/>
      </c>
      <c r="P24" s="167"/>
      <c r="Q24" s="164"/>
      <c r="R24" s="67" t="str">
        <f t="shared" si="1"/>
        <v/>
      </c>
      <c r="S24" s="164"/>
      <c r="T24" s="55" t="str">
        <f t="shared" si="7"/>
        <v/>
      </c>
      <c r="U24" s="53" t="str">
        <f>IF('2-定性盤查'!Z19&lt;&gt;"",IF('2-定性盤查'!Z19&lt;&gt;0,'2-定性盤查'!Z19,""),"")</f>
        <v/>
      </c>
      <c r="V24" s="164"/>
      <c r="W24" s="164"/>
      <c r="X24" s="67" t="str">
        <f t="shared" si="2"/>
        <v/>
      </c>
      <c r="Y24" s="164"/>
      <c r="Z24" s="55" t="str">
        <f t="shared" si="8"/>
        <v/>
      </c>
      <c r="AA24" s="57">
        <f>IF('2-定性盤查'!E20="是",IF(I24="CO2",SUM(T24,Z24),SUM(N24,T24,Z24)),IF(SUM(N24,T24,Z24)&lt;&gt;0,SUM(N24,T24,Z24),""))</f>
        <v>2.4861175398450004</v>
      </c>
      <c r="AB24" s="57" t="str">
        <f>IF('2-定性盤查'!E20="是",IF(I24="CO2",N24,""),"")</f>
        <v/>
      </c>
      <c r="AC24" s="101">
        <f>IF(AA24&lt;&gt;"",AA24/'6-彙總表'!$J$5,"")</f>
        <v>2.9059079011535421E-3</v>
      </c>
      <c r="AD24" s="129" t="str">
        <f t="shared" si="9"/>
        <v>3CO2否</v>
      </c>
      <c r="AE24" s="129" t="str">
        <f t="shared" si="10"/>
        <v>3CO2</v>
      </c>
      <c r="AF24" s="129" t="str">
        <f t="shared" si="11"/>
        <v>3</v>
      </c>
      <c r="AG24" s="130" t="str">
        <f t="shared" si="12"/>
        <v>3</v>
      </c>
      <c r="AH24" s="129" t="str">
        <f t="shared" si="13"/>
        <v>3</v>
      </c>
      <c r="AI24" s="129" t="str">
        <f t="shared" si="14"/>
        <v>3</v>
      </c>
      <c r="AJ24" s="129" t="str">
        <f t="shared" si="15"/>
        <v>3</v>
      </c>
      <c r="AK24" s="129" t="str">
        <f t="shared" si="16"/>
        <v>3CO2否</v>
      </c>
      <c r="AL24" s="129">
        <f t="shared" si="17"/>
        <v>2.4861175398450004</v>
      </c>
    </row>
    <row r="25" spans="1:38">
      <c r="A25" s="53">
        <f>IF('2-定性盤查'!A20&lt;&gt;"",'2-定性盤查'!A20,"")</f>
        <v>17</v>
      </c>
      <c r="B25" s="53" t="str">
        <f>IF('2-定性盤查'!C20&lt;&gt;"",'2-定性盤查'!C20,"")</f>
        <v>購買產品及服務</v>
      </c>
      <c r="C25" s="53" t="str">
        <f>IF('2-定性盤查'!D20&lt;&gt;"",'2-定性盤查'!D20,"")</f>
        <v>稻穀</v>
      </c>
      <c r="D25" s="53" t="str">
        <f>IF('2-定性盤查'!E20&lt;&gt;"",'2-定性盤查'!E20,"")</f>
        <v>否</v>
      </c>
      <c r="E25" s="53">
        <f>IF('2-定性盤查'!F20&lt;&gt;"",'2-定性盤查'!F20,"")</f>
        <v>4</v>
      </c>
      <c r="F25" s="53" t="str">
        <f>IF('2-定性盤查'!G20&lt;&gt;"",'2-定性盤查'!G20,"")</f>
        <v/>
      </c>
      <c r="G25" s="257">
        <f>'3.1-活動數據'!R20</f>
        <v>5887.2340000000004</v>
      </c>
      <c r="H25" s="156" t="s">
        <v>1694</v>
      </c>
      <c r="I25" s="53" t="str">
        <f>IF('2-定性盤查'!X20&lt;&gt;"",IF('2-定性盤查'!X20&lt;&gt;0,'2-定性盤查'!X20,""),"")</f>
        <v>CO2</v>
      </c>
      <c r="J25" s="165">
        <f>'3.2-排放係數'!D19</f>
        <v>1.89E-2</v>
      </c>
      <c r="K25" s="153" t="str">
        <f>'3.2-排放係數'!E19</f>
        <v>頓CO2e/公噸</v>
      </c>
      <c r="L25" s="57">
        <f t="shared" si="0"/>
        <v>111.2687226</v>
      </c>
      <c r="M25" s="164">
        <v>1</v>
      </c>
      <c r="N25" s="57">
        <f t="shared" si="6"/>
        <v>111.2687226</v>
      </c>
      <c r="O25" s="53" t="str">
        <f>IF('2-定性盤查'!Y20&lt;&gt;"",IF('2-定性盤查'!Y20&lt;&gt;0,'2-定性盤查'!Y20,""),"")</f>
        <v/>
      </c>
      <c r="P25" s="167"/>
      <c r="Q25" s="164"/>
      <c r="R25" s="67" t="str">
        <f t="shared" si="1"/>
        <v/>
      </c>
      <c r="S25" s="164"/>
      <c r="T25" s="55" t="str">
        <f t="shared" si="7"/>
        <v/>
      </c>
      <c r="U25" s="53" t="str">
        <f>IF('2-定性盤查'!Z20&lt;&gt;"",IF('2-定性盤查'!Z20&lt;&gt;0,'2-定性盤查'!Z20,""),"")</f>
        <v/>
      </c>
      <c r="V25" s="164"/>
      <c r="W25" s="164"/>
      <c r="X25" s="67" t="str">
        <f t="shared" si="2"/>
        <v/>
      </c>
      <c r="Y25" s="164"/>
      <c r="Z25" s="55" t="str">
        <f t="shared" si="8"/>
        <v/>
      </c>
      <c r="AA25" s="57">
        <f>IF('2-定性盤查'!E21="是",IF(I25="CO2",SUM(T25,Z25),SUM(N25,T25,Z25)),IF(SUM(N25,T25,Z25)&lt;&gt;0,SUM(N25,T25,Z25),""))</f>
        <v>111.2687226</v>
      </c>
      <c r="AB25" s="57" t="str">
        <f>IF('2-定性盤查'!E21="是",IF(I25="CO2",N25,""),"")</f>
        <v/>
      </c>
      <c r="AC25" s="101">
        <f>IF(AA25&lt;&gt;"",AA25/'6-彙總表'!$J$5,"")</f>
        <v>0.13005686777575307</v>
      </c>
      <c r="AD25" s="129" t="str">
        <f t="shared" si="9"/>
        <v>4CO2否</v>
      </c>
      <c r="AE25" s="129" t="str">
        <f t="shared" si="10"/>
        <v>4CO2</v>
      </c>
      <c r="AF25" s="129" t="str">
        <f t="shared" si="11"/>
        <v>4</v>
      </c>
      <c r="AG25" s="130" t="str">
        <f t="shared" si="12"/>
        <v>4</v>
      </c>
      <c r="AH25" s="129" t="str">
        <f t="shared" si="13"/>
        <v>4</v>
      </c>
      <c r="AI25" s="129" t="str">
        <f t="shared" si="14"/>
        <v>4</v>
      </c>
      <c r="AJ25" s="129" t="str">
        <f t="shared" si="15"/>
        <v>4</v>
      </c>
      <c r="AK25" s="129" t="str">
        <f t="shared" si="16"/>
        <v>4CO2否</v>
      </c>
      <c r="AL25" s="129">
        <f t="shared" si="17"/>
        <v>111.2687226</v>
      </c>
    </row>
    <row r="26" spans="1:38">
      <c r="A26" s="53">
        <f>IF('2-定性盤查'!A21&lt;&gt;"",'2-定性盤查'!A21,"")</f>
        <v>18</v>
      </c>
      <c r="B26" s="53" t="str">
        <f>IF('2-定性盤查'!C21&lt;&gt;"",'2-定性盤查'!C21,"")</f>
        <v>燃料與能源相關活動</v>
      </c>
      <c r="C26" s="53" t="str">
        <f>IF('2-定性盤查'!D21&lt;&gt;"",'2-定性盤查'!D21,"")</f>
        <v>柴油上游</v>
      </c>
      <c r="D26" s="53" t="str">
        <f>IF('2-定性盤查'!E21&lt;&gt;"",'2-定性盤查'!E21,"")</f>
        <v>否</v>
      </c>
      <c r="E26" s="53">
        <f>IF('2-定性盤查'!F21&lt;&gt;"",'2-定性盤查'!F21,"")</f>
        <v>4</v>
      </c>
      <c r="F26" s="53" t="str">
        <f>IF('2-定性盤查'!G21&lt;&gt;"",'2-定性盤查'!G21,"")</f>
        <v/>
      </c>
      <c r="G26" s="257">
        <f>'3.1-活動數據'!R21</f>
        <v>38.538919999999997</v>
      </c>
      <c r="H26" s="156" t="s">
        <v>1696</v>
      </c>
      <c r="I26" s="53" t="str">
        <f>IF('2-定性盤查'!X21&lt;&gt;"",IF('2-定性盤查'!X21&lt;&gt;0,'2-定性盤查'!X21,""),"")</f>
        <v>CO2</v>
      </c>
      <c r="J26" s="165">
        <f>'3.2-排放係數'!D20</f>
        <v>0.73</v>
      </c>
      <c r="K26" s="153" t="str">
        <f>'3.2-排放係數'!E20</f>
        <v>噸CO2/公秉</v>
      </c>
      <c r="L26" s="57">
        <f t="shared" si="0"/>
        <v>28.133411599999999</v>
      </c>
      <c r="M26" s="164">
        <v>1</v>
      </c>
      <c r="N26" s="57">
        <f t="shared" si="6"/>
        <v>28.133411599999999</v>
      </c>
      <c r="O26" s="53" t="str">
        <f>IF('2-定性盤查'!Y21&lt;&gt;"",IF('2-定性盤查'!Y21&lt;&gt;0,'2-定性盤查'!Y21,""),"")</f>
        <v/>
      </c>
      <c r="P26" s="167"/>
      <c r="Q26" s="164"/>
      <c r="R26" s="67" t="str">
        <f t="shared" si="1"/>
        <v/>
      </c>
      <c r="S26" s="164"/>
      <c r="T26" s="55" t="str">
        <f t="shared" si="7"/>
        <v/>
      </c>
      <c r="U26" s="53" t="str">
        <f>IF('2-定性盤查'!Z21&lt;&gt;"",IF('2-定性盤查'!Z21&lt;&gt;0,'2-定性盤查'!Z21,""),"")</f>
        <v/>
      </c>
      <c r="V26" s="164"/>
      <c r="W26" s="164"/>
      <c r="X26" s="67" t="str">
        <f t="shared" si="2"/>
        <v/>
      </c>
      <c r="Y26" s="164"/>
      <c r="Z26" s="55" t="str">
        <f t="shared" si="8"/>
        <v/>
      </c>
      <c r="AA26" s="57">
        <f>IF('2-定性盤查'!E22="是",IF(I26="CO2",SUM(T26,Z26),SUM(N26,T26,Z26)),IF(SUM(N26,T26,Z26)&lt;&gt;0,SUM(N26,T26,Z26),""))</f>
        <v>28.133411599999999</v>
      </c>
      <c r="AB26" s="57" t="str">
        <f>IF('2-定性盤查'!E22="是",IF(I26="CO2",N26,""),"")</f>
        <v/>
      </c>
      <c r="AC26" s="101">
        <f>IF(AA26&lt;&gt;"",AA26/'6-彙總表'!$J$5,"")</f>
        <v>3.2883844687384207E-2</v>
      </c>
      <c r="AD26" s="129" t="str">
        <f t="shared" si="9"/>
        <v>4CO2否</v>
      </c>
      <c r="AE26" s="129" t="str">
        <f t="shared" si="10"/>
        <v>4CO2</v>
      </c>
      <c r="AF26" s="129" t="str">
        <f t="shared" si="11"/>
        <v>4</v>
      </c>
      <c r="AG26" s="130" t="str">
        <f t="shared" si="12"/>
        <v>4</v>
      </c>
      <c r="AH26" s="129" t="str">
        <f t="shared" si="13"/>
        <v>4</v>
      </c>
      <c r="AI26" s="129" t="str">
        <f t="shared" si="14"/>
        <v>4</v>
      </c>
      <c r="AJ26" s="129" t="str">
        <f t="shared" si="15"/>
        <v>4</v>
      </c>
      <c r="AK26" s="129" t="str">
        <f t="shared" si="16"/>
        <v>4CO2否</v>
      </c>
      <c r="AL26" s="129">
        <f t="shared" si="17"/>
        <v>28.133411599999999</v>
      </c>
    </row>
    <row r="27" spans="1:38">
      <c r="A27" s="53">
        <f>IF('2-定性盤查'!A22&lt;&gt;"",'2-定性盤查'!A22,"")</f>
        <v>19</v>
      </c>
      <c r="B27" s="53" t="str">
        <f>IF('2-定性盤查'!C22&lt;&gt;"",'2-定性盤查'!C22,"")</f>
        <v>燃料與能源相關活動</v>
      </c>
      <c r="C27" s="53" t="str">
        <f>IF('2-定性盤查'!D22&lt;&gt;"",'2-定性盤查'!D22,"")</f>
        <v>汽油上游</v>
      </c>
      <c r="D27" s="53" t="str">
        <f>IF('2-定性盤查'!E22&lt;&gt;"",'2-定性盤查'!E22,"")</f>
        <v>否</v>
      </c>
      <c r="E27" s="53">
        <f>IF('2-定性盤查'!F22&lt;&gt;"",'2-定性盤查'!F22,"")</f>
        <v>4</v>
      </c>
      <c r="F27" s="53" t="str">
        <f>IF('2-定性盤查'!G22&lt;&gt;"",'2-定性盤查'!G22,"")</f>
        <v/>
      </c>
      <c r="G27" s="257">
        <f>'3.1-活動數據'!R22</f>
        <v>0.98492999999999997</v>
      </c>
      <c r="H27" s="156" t="s">
        <v>1696</v>
      </c>
      <c r="I27" s="53" t="str">
        <f>IF('2-定性盤查'!X22&lt;&gt;"",IF('2-定性盤查'!X22&lt;&gt;0,'2-定性盤查'!X22,""),"")</f>
        <v>CO2</v>
      </c>
      <c r="J27" s="165">
        <f>'3.2-排放係數'!D21</f>
        <v>0.65700000000000003</v>
      </c>
      <c r="K27" s="153" t="str">
        <f>'3.2-排放係數'!E21</f>
        <v>噸CO2/公秉</v>
      </c>
      <c r="L27" s="57">
        <f t="shared" si="0"/>
        <v>0.64709901000000003</v>
      </c>
      <c r="M27" s="164">
        <v>1</v>
      </c>
      <c r="N27" s="57">
        <f t="shared" si="6"/>
        <v>0.64709901000000003</v>
      </c>
      <c r="O27" s="53" t="str">
        <f>IF('2-定性盤查'!Y22&lt;&gt;"",IF('2-定性盤查'!Y22&lt;&gt;0,'2-定性盤查'!Y22,""),"")</f>
        <v/>
      </c>
      <c r="P27" s="167"/>
      <c r="Q27" s="157"/>
      <c r="R27" s="67" t="str">
        <f t="shared" si="1"/>
        <v/>
      </c>
      <c r="S27" s="164"/>
      <c r="T27" s="55" t="str">
        <f t="shared" si="7"/>
        <v/>
      </c>
      <c r="U27" s="53" t="str">
        <f>IF('2-定性盤查'!Z22&lt;&gt;"",IF('2-定性盤查'!Z22&lt;&gt;0,'2-定性盤查'!Z22,""),"")</f>
        <v/>
      </c>
      <c r="V27" s="157"/>
      <c r="W27" s="157"/>
      <c r="X27" s="67" t="str">
        <f t="shared" si="2"/>
        <v/>
      </c>
      <c r="Y27" s="157"/>
      <c r="Z27" s="55" t="str">
        <f t="shared" si="8"/>
        <v/>
      </c>
      <c r="AA27" s="57">
        <f>IF('2-定性盤查'!E23="是",IF(I27="CO2",SUM(T27,Z27),SUM(N27,T27,Z27)),IF(SUM(N27,T27,Z27)&lt;&gt;0,SUM(N27,T27,Z27),""))</f>
        <v>0.64709901000000003</v>
      </c>
      <c r="AB27" s="57" t="str">
        <f>IF('2-定性盤查'!E23="是",IF(I27="CO2",N27,""),"")</f>
        <v/>
      </c>
      <c r="AC27" s="101">
        <f>IF(AA27&lt;&gt;"",AA27/'6-彙總表'!$J$5,"")</f>
        <v>7.5636412834482125E-4</v>
      </c>
      <c r="AD27" s="129" t="str">
        <f t="shared" si="9"/>
        <v>4CO2否</v>
      </c>
      <c r="AE27" s="129" t="str">
        <f t="shared" si="10"/>
        <v>4CO2</v>
      </c>
      <c r="AF27" s="129" t="str">
        <f t="shared" si="11"/>
        <v>4</v>
      </c>
      <c r="AG27" s="130" t="str">
        <f t="shared" si="12"/>
        <v>4</v>
      </c>
      <c r="AH27" s="129" t="str">
        <f t="shared" si="13"/>
        <v>4</v>
      </c>
      <c r="AI27" s="129" t="str">
        <f t="shared" si="14"/>
        <v>4</v>
      </c>
      <c r="AJ27" s="129" t="str">
        <f t="shared" si="15"/>
        <v>4</v>
      </c>
      <c r="AK27" s="129" t="str">
        <f t="shared" si="16"/>
        <v>4CO2否</v>
      </c>
      <c r="AL27" s="129">
        <f t="shared" si="17"/>
        <v>0.64709901000000003</v>
      </c>
    </row>
    <row r="28" spans="1:38">
      <c r="A28" s="53">
        <f>IF('2-定性盤查'!A23&lt;&gt;"",'2-定性盤查'!A23,"")</f>
        <v>20</v>
      </c>
      <c r="B28" s="53" t="str">
        <f>IF('2-定性盤查'!C23&lt;&gt;"",'2-定性盤查'!C23,"")</f>
        <v>燃料與能源相關活動</v>
      </c>
      <c r="C28" s="53" t="str">
        <f>IF('2-定性盤查'!D23&lt;&gt;"",'2-定性盤查'!D23,"")</f>
        <v>電力上游</v>
      </c>
      <c r="D28" s="53" t="str">
        <f>IF('2-定性盤查'!E23&lt;&gt;"",'2-定性盤查'!E23,"")</f>
        <v>否</v>
      </c>
      <c r="E28" s="53">
        <f>IF('2-定性盤查'!F23&lt;&gt;"",'2-定性盤查'!F23,"")</f>
        <v>4</v>
      </c>
      <c r="F28" s="53" t="str">
        <f>IF('2-定性盤查'!G23&lt;&gt;"",'2-定性盤查'!G23,"")</f>
        <v/>
      </c>
      <c r="G28" s="257">
        <f>'3.1-活動數據'!R23</f>
        <v>873.8</v>
      </c>
      <c r="H28" s="164" t="s">
        <v>1698</v>
      </c>
      <c r="I28" s="53" t="str">
        <f>IF('2-定性盤查'!X23&lt;&gt;"",IF('2-定性盤查'!X23&lt;&gt;0,'2-定性盤查'!X23,""),"")</f>
        <v>CO2</v>
      </c>
      <c r="J28" s="165">
        <f>'3.2-排放係數'!D22</f>
        <v>8.8200000000000001E-2</v>
      </c>
      <c r="K28" s="153" t="str">
        <f>'3.2-排放係數'!E22</f>
        <v>噸CO2e/MWH</v>
      </c>
      <c r="L28" s="57">
        <f t="shared" si="0"/>
        <v>77.069159999999997</v>
      </c>
      <c r="M28" s="156">
        <v>1</v>
      </c>
      <c r="N28" s="57">
        <f t="shared" si="6"/>
        <v>77.069159999999997</v>
      </c>
      <c r="O28" s="53" t="str">
        <f>IF('2-定性盤查'!Y23&lt;&gt;"",IF('2-定性盤查'!Y23&lt;&gt;0,'2-定性盤查'!Y23,""),"")</f>
        <v/>
      </c>
      <c r="P28" s="167"/>
      <c r="Q28" s="157"/>
      <c r="R28" s="67" t="str">
        <f t="shared" si="1"/>
        <v/>
      </c>
      <c r="S28" s="164"/>
      <c r="T28" s="55" t="str">
        <f t="shared" si="7"/>
        <v/>
      </c>
      <c r="U28" s="53" t="str">
        <f>IF('2-定性盤查'!Z23&lt;&gt;"",IF('2-定性盤查'!Z23&lt;&gt;0,'2-定性盤查'!Z23,""),"")</f>
        <v/>
      </c>
      <c r="V28" s="157"/>
      <c r="W28" s="157"/>
      <c r="X28" s="67" t="str">
        <f t="shared" si="2"/>
        <v/>
      </c>
      <c r="Y28" s="157"/>
      <c r="Z28" s="55" t="str">
        <f t="shared" si="8"/>
        <v/>
      </c>
      <c r="AA28" s="57">
        <f>IF('2-定性盤查'!E24="是",IF(I28="CO2",SUM(T28,Z28),SUM(N28,T28,Z28)),IF(SUM(N28,T28,Z28)&lt;&gt;0,SUM(N28,T28,Z28),""))</f>
        <v>77.069159999999997</v>
      </c>
      <c r="AB28" s="57" t="str">
        <f>IF('2-定性盤查'!E24="是",IF(I28="CO2",N28,""),"")</f>
        <v/>
      </c>
      <c r="AC28" s="101">
        <f>IF(AA28&lt;&gt;"",AA28/'6-彙總表'!$J$5,"")</f>
        <v>9.0082579520045253E-2</v>
      </c>
      <c r="AD28" s="129" t="str">
        <f t="shared" si="9"/>
        <v>4CO2否</v>
      </c>
      <c r="AE28" s="129" t="str">
        <f t="shared" si="10"/>
        <v>4CO2</v>
      </c>
      <c r="AF28" s="129" t="str">
        <f t="shared" si="11"/>
        <v>4</v>
      </c>
      <c r="AG28" s="130" t="str">
        <f t="shared" si="12"/>
        <v>4</v>
      </c>
      <c r="AH28" s="129" t="str">
        <f t="shared" si="13"/>
        <v>4</v>
      </c>
      <c r="AI28" s="129" t="str">
        <f t="shared" si="14"/>
        <v>4</v>
      </c>
      <c r="AJ28" s="129" t="str">
        <f t="shared" si="15"/>
        <v>4</v>
      </c>
      <c r="AK28" s="129" t="str">
        <f t="shared" si="16"/>
        <v>4CO2否</v>
      </c>
      <c r="AL28" s="129">
        <f t="shared" si="17"/>
        <v>77.069159999999997</v>
      </c>
    </row>
    <row r="29" spans="1:38">
      <c r="A29" s="53" t="str">
        <f>IF('2-定性盤查'!A24&lt;&gt;"",'2-定性盤查'!A24,"")</f>
        <v/>
      </c>
      <c r="B29" s="53" t="str">
        <f>IF('2-定性盤查'!C24&lt;&gt;"",'2-定性盤查'!C24,"")</f>
        <v/>
      </c>
      <c r="C29" s="53" t="str">
        <f>IF('2-定性盤查'!D24&lt;&gt;"",'2-定性盤查'!D24,"")</f>
        <v/>
      </c>
      <c r="D29" s="53" t="str">
        <f>IF('2-定性盤查'!E24&lt;&gt;"",'2-定性盤查'!E24,"")</f>
        <v/>
      </c>
      <c r="E29" s="53" t="str">
        <f>IF('2-定性盤查'!F24&lt;&gt;"",'2-定性盤查'!F24,"")</f>
        <v/>
      </c>
      <c r="F29" s="53" t="str">
        <f>IF('2-定性盤查'!G24&lt;&gt;"",'2-定性盤查'!G24,"")</f>
        <v/>
      </c>
      <c r="G29" s="157"/>
      <c r="H29" s="157"/>
      <c r="I29" s="53" t="str">
        <f>IF('2-定性盤查'!X24&lt;&gt;"",IF('2-定性盤查'!X24&lt;&gt;0,'2-定性盤查'!X24,""),"")</f>
        <v/>
      </c>
      <c r="J29" s="165"/>
      <c r="K29" s="157"/>
      <c r="L29" s="57" t="str">
        <f t="shared" si="0"/>
        <v/>
      </c>
      <c r="M29" s="157"/>
      <c r="N29" s="57" t="str">
        <f t="shared" si="6"/>
        <v/>
      </c>
      <c r="O29" s="53" t="str">
        <f>IF('2-定性盤查'!Y24&lt;&gt;"",IF('2-定性盤查'!Y24&lt;&gt;0,'2-定性盤查'!Y24,""),"")</f>
        <v/>
      </c>
      <c r="P29" s="157"/>
      <c r="Q29" s="157"/>
      <c r="R29" s="67" t="str">
        <f t="shared" si="1"/>
        <v/>
      </c>
      <c r="S29" s="164"/>
      <c r="T29" s="55" t="str">
        <f t="shared" si="7"/>
        <v/>
      </c>
      <c r="U29" s="53" t="str">
        <f>IF('2-定性盤查'!Z24&lt;&gt;"",IF('2-定性盤查'!Z24&lt;&gt;0,'2-定性盤查'!Z24,""),"")</f>
        <v/>
      </c>
      <c r="V29" s="157"/>
      <c r="W29" s="157"/>
      <c r="X29" s="67" t="str">
        <f t="shared" si="2"/>
        <v/>
      </c>
      <c r="Y29" s="157"/>
      <c r="Z29" s="55" t="str">
        <f t="shared" si="8"/>
        <v/>
      </c>
      <c r="AA29" s="57" t="str">
        <f>IF('2-定性盤查'!E25="是",IF(I29="CO2",SUM(T29,Z29),SUM(N29,T29,Z29)),IF(SUM(N29,T29,Z29)&lt;&gt;0,SUM(N29,T29,Z29),""))</f>
        <v/>
      </c>
      <c r="AB29" s="57" t="str">
        <f>IF('2-定性盤查'!E25="是",IF(I29="CO2",N29,""),"")</f>
        <v/>
      </c>
      <c r="AC29" s="101" t="str">
        <f>IF(AA29&lt;&gt;"",AA29/'6-彙總表'!$J$5,"")</f>
        <v/>
      </c>
      <c r="AD29" s="129" t="str">
        <f t="shared" si="9"/>
        <v/>
      </c>
      <c r="AE29" s="129" t="str">
        <f t="shared" si="10"/>
        <v/>
      </c>
      <c r="AF29" s="129" t="str">
        <f t="shared" si="11"/>
        <v/>
      </c>
      <c r="AG29" s="130" t="str">
        <f t="shared" si="12"/>
        <v/>
      </c>
      <c r="AH29" s="129" t="str">
        <f t="shared" si="13"/>
        <v/>
      </c>
      <c r="AI29" s="129" t="str">
        <f t="shared" si="14"/>
        <v/>
      </c>
      <c r="AJ29" s="129" t="str">
        <f t="shared" si="15"/>
        <v/>
      </c>
      <c r="AK29" s="129" t="str">
        <f t="shared" si="16"/>
        <v/>
      </c>
      <c r="AL29" s="129" t="str">
        <f t="shared" si="17"/>
        <v/>
      </c>
    </row>
    <row r="30" spans="1:38">
      <c r="A30" s="53" t="str">
        <f>IF('2-定性盤查'!A25&lt;&gt;"",'2-定性盤查'!A25,"")</f>
        <v/>
      </c>
      <c r="B30" s="53" t="str">
        <f>IF('2-定性盤查'!C25&lt;&gt;"",'2-定性盤查'!C25,"")</f>
        <v/>
      </c>
      <c r="C30" s="53" t="str">
        <f>IF('2-定性盤查'!D25&lt;&gt;"",'2-定性盤查'!D25,"")</f>
        <v/>
      </c>
      <c r="D30" s="53" t="str">
        <f>IF('2-定性盤查'!E25&lt;&gt;"",'2-定性盤查'!E25,"")</f>
        <v/>
      </c>
      <c r="E30" s="53" t="str">
        <f>IF('2-定性盤查'!F25&lt;&gt;"",'2-定性盤查'!F25,"")</f>
        <v/>
      </c>
      <c r="F30" s="53" t="str">
        <f>IF('2-定性盤查'!G25&lt;&gt;"",'2-定性盤查'!G25,"")</f>
        <v/>
      </c>
      <c r="G30" s="158"/>
      <c r="H30" s="158"/>
      <c r="I30" s="53" t="str">
        <f>IF('2-定性盤查'!X25&lt;&gt;"",IF('2-定性盤查'!X25&lt;&gt;0,'2-定性盤查'!X25,""),"")</f>
        <v/>
      </c>
      <c r="J30" s="158"/>
      <c r="K30" s="158"/>
      <c r="L30" s="57" t="str">
        <f t="shared" si="0"/>
        <v/>
      </c>
      <c r="M30" s="158"/>
      <c r="N30" s="57" t="str">
        <f t="shared" ref="N30:N58" si="78">IF(L30="","",L30*M30)</f>
        <v/>
      </c>
      <c r="O30" s="53" t="str">
        <f>IF('2-定性盤查'!Y25&lt;&gt;"",IF('2-定性盤查'!Y25&lt;&gt;0,'2-定性盤查'!Y25,""),"")</f>
        <v/>
      </c>
      <c r="P30" s="158"/>
      <c r="Q30" s="158"/>
      <c r="R30" s="67" t="str">
        <f t="shared" si="1"/>
        <v/>
      </c>
      <c r="S30" s="164"/>
      <c r="T30" s="55" t="str">
        <f t="shared" si="7"/>
        <v/>
      </c>
      <c r="U30" s="53" t="str">
        <f>IF('2-定性盤查'!Z25&lt;&gt;"",IF('2-定性盤查'!Z25&lt;&gt;0,'2-定性盤查'!Z25,""),"")</f>
        <v/>
      </c>
      <c r="V30" s="158"/>
      <c r="W30" s="158"/>
      <c r="X30" s="67" t="str">
        <f t="shared" si="2"/>
        <v/>
      </c>
      <c r="Y30" s="158"/>
      <c r="Z30" s="55" t="str">
        <f t="shared" si="8"/>
        <v/>
      </c>
      <c r="AA30" s="57" t="str">
        <f>IF('2-定性盤查'!E26="是",IF(I30="CO2",SUM(T30,Z30),SUM(N30,T30,Z30)),IF(SUM(N30,T30,Z30)&lt;&gt;0,SUM(N30,T30,Z30),""))</f>
        <v/>
      </c>
      <c r="AB30" s="57" t="str">
        <f>IF('2-定性盤查'!E26="是",IF(I30="CO2",N30,""),"")</f>
        <v/>
      </c>
      <c r="AC30" s="101" t="str">
        <f>IF(AA30&lt;&gt;"",AA30/'6-彙總表'!$J$5,"")</f>
        <v/>
      </c>
      <c r="AD30" s="129" t="str">
        <f t="shared" si="9"/>
        <v/>
      </c>
      <c r="AE30" s="129" t="str">
        <f t="shared" si="10"/>
        <v/>
      </c>
      <c r="AF30" s="129" t="str">
        <f t="shared" si="11"/>
        <v/>
      </c>
      <c r="AG30" s="130" t="str">
        <f t="shared" si="12"/>
        <v/>
      </c>
      <c r="AH30" s="129" t="str">
        <f t="shared" si="13"/>
        <v/>
      </c>
      <c r="AI30" s="129" t="str">
        <f t="shared" si="14"/>
        <v/>
      </c>
      <c r="AJ30" s="129" t="str">
        <f t="shared" si="15"/>
        <v/>
      </c>
      <c r="AK30" s="129" t="str">
        <f t="shared" si="16"/>
        <v/>
      </c>
      <c r="AL30" s="129" t="str">
        <f t="shared" si="17"/>
        <v/>
      </c>
    </row>
    <row r="31" spans="1:38">
      <c r="A31" s="53" t="str">
        <f>IF('2-定性盤查'!A26&lt;&gt;"",'2-定性盤查'!A26,"")</f>
        <v/>
      </c>
      <c r="B31" s="53" t="str">
        <f>IF('2-定性盤查'!C26&lt;&gt;"",'2-定性盤查'!C26,"")</f>
        <v/>
      </c>
      <c r="C31" s="53" t="str">
        <f>IF('2-定性盤查'!D26&lt;&gt;"",'2-定性盤查'!D26,"")</f>
        <v/>
      </c>
      <c r="D31" s="53" t="str">
        <f>IF('2-定性盤查'!E26&lt;&gt;"",'2-定性盤查'!E26,"")</f>
        <v/>
      </c>
      <c r="E31" s="53" t="str">
        <f>IF('2-定性盤查'!F26&lt;&gt;"",'2-定性盤查'!F26,"")</f>
        <v/>
      </c>
      <c r="F31" s="53" t="str">
        <f>IF('2-定性盤查'!G26&lt;&gt;"",'2-定性盤查'!G26,"")</f>
        <v/>
      </c>
      <c r="G31" s="158"/>
      <c r="H31" s="158"/>
      <c r="I31" s="53" t="str">
        <f>IF('2-定性盤查'!X26&lt;&gt;"",IF('2-定性盤查'!X26&lt;&gt;0,'2-定性盤查'!X26,""),"")</f>
        <v/>
      </c>
      <c r="J31" s="158"/>
      <c r="K31" s="158"/>
      <c r="L31" s="57" t="str">
        <f t="shared" si="0"/>
        <v/>
      </c>
      <c r="M31" s="158"/>
      <c r="N31" s="57" t="str">
        <f t="shared" si="78"/>
        <v/>
      </c>
      <c r="O31" s="53" t="str">
        <f>IF('2-定性盤查'!Y26&lt;&gt;"",IF('2-定性盤查'!Y26&lt;&gt;0,'2-定性盤查'!Y26,""),"")</f>
        <v/>
      </c>
      <c r="P31" s="158"/>
      <c r="Q31" s="158"/>
      <c r="R31" s="67" t="str">
        <f t="shared" si="1"/>
        <v/>
      </c>
      <c r="S31" s="164"/>
      <c r="T31" s="55" t="str">
        <f t="shared" si="7"/>
        <v/>
      </c>
      <c r="U31" s="53" t="str">
        <f>IF('2-定性盤查'!Z26&lt;&gt;"",IF('2-定性盤查'!Z26&lt;&gt;0,'2-定性盤查'!Z26,""),"")</f>
        <v/>
      </c>
      <c r="V31" s="158"/>
      <c r="W31" s="158"/>
      <c r="X31" s="67" t="str">
        <f t="shared" si="2"/>
        <v/>
      </c>
      <c r="Y31" s="158"/>
      <c r="Z31" s="55" t="str">
        <f t="shared" si="8"/>
        <v/>
      </c>
      <c r="AA31" s="57" t="str">
        <f>IF('2-定性盤查'!E27="是",IF(I31="CO2",SUM(T31,Z31),SUM(N31,T31,Z31)),IF(SUM(N31,T31,Z31)&lt;&gt;0,SUM(N31,T31,Z31),""))</f>
        <v/>
      </c>
      <c r="AB31" s="57" t="str">
        <f>IF('2-定性盤查'!E27="是",IF(I31="CO2",N31,""),"")</f>
        <v/>
      </c>
      <c r="AC31" s="101" t="str">
        <f>IF(AA31&lt;&gt;"",AA31/'6-彙總表'!$J$5,"")</f>
        <v/>
      </c>
      <c r="AD31" s="129" t="str">
        <f t="shared" si="9"/>
        <v/>
      </c>
      <c r="AE31" s="129" t="str">
        <f t="shared" si="10"/>
        <v/>
      </c>
      <c r="AF31" s="129" t="str">
        <f t="shared" si="11"/>
        <v/>
      </c>
      <c r="AG31" s="130" t="str">
        <f t="shared" si="12"/>
        <v/>
      </c>
      <c r="AH31" s="129" t="str">
        <f t="shared" si="13"/>
        <v/>
      </c>
      <c r="AI31" s="129" t="str">
        <f t="shared" si="14"/>
        <v/>
      </c>
      <c r="AJ31" s="129" t="str">
        <f t="shared" si="15"/>
        <v/>
      </c>
      <c r="AK31" s="129" t="str">
        <f t="shared" si="16"/>
        <v/>
      </c>
      <c r="AL31" s="129" t="str">
        <f t="shared" si="17"/>
        <v/>
      </c>
    </row>
    <row r="32" spans="1:38">
      <c r="A32" s="53" t="str">
        <f>IF('2-定性盤查'!A27&lt;&gt;"",'2-定性盤查'!A27,"")</f>
        <v/>
      </c>
      <c r="B32" s="53" t="str">
        <f>IF('2-定性盤查'!C27&lt;&gt;"",'2-定性盤查'!C27,"")</f>
        <v/>
      </c>
      <c r="C32" s="53" t="str">
        <f>IF('2-定性盤查'!D27&lt;&gt;"",'2-定性盤查'!D27,"")</f>
        <v/>
      </c>
      <c r="D32" s="53" t="str">
        <f>IF('2-定性盤查'!E27&lt;&gt;"",'2-定性盤查'!E27,"")</f>
        <v/>
      </c>
      <c r="E32" s="53" t="str">
        <f>IF('2-定性盤查'!F27&lt;&gt;"",'2-定性盤查'!F27,"")</f>
        <v/>
      </c>
      <c r="F32" s="53" t="str">
        <f>IF('2-定性盤查'!G27&lt;&gt;"",'2-定性盤查'!G27,"")</f>
        <v/>
      </c>
      <c r="G32" s="158"/>
      <c r="H32" s="158"/>
      <c r="I32" s="53" t="str">
        <f>IF('2-定性盤查'!X27&lt;&gt;"",IF('2-定性盤查'!X27&lt;&gt;0,'2-定性盤查'!X27,""),"")</f>
        <v/>
      </c>
      <c r="J32" s="158"/>
      <c r="K32" s="158"/>
      <c r="L32" s="57" t="str">
        <f t="shared" si="0"/>
        <v/>
      </c>
      <c r="M32" s="158"/>
      <c r="N32" s="57" t="str">
        <f t="shared" si="78"/>
        <v/>
      </c>
      <c r="O32" s="53" t="str">
        <f>IF('2-定性盤查'!Y27&lt;&gt;"",IF('2-定性盤查'!Y27&lt;&gt;0,'2-定性盤查'!Y27,""),"")</f>
        <v/>
      </c>
      <c r="P32" s="158"/>
      <c r="Q32" s="158"/>
      <c r="R32" s="67" t="str">
        <f t="shared" si="1"/>
        <v/>
      </c>
      <c r="S32" s="164"/>
      <c r="T32" s="55" t="str">
        <f t="shared" si="7"/>
        <v/>
      </c>
      <c r="U32" s="53" t="str">
        <f>IF('2-定性盤查'!Z27&lt;&gt;"",IF('2-定性盤查'!Z27&lt;&gt;0,'2-定性盤查'!Z27,""),"")</f>
        <v/>
      </c>
      <c r="V32" s="158"/>
      <c r="W32" s="158"/>
      <c r="X32" s="67" t="str">
        <f t="shared" si="2"/>
        <v/>
      </c>
      <c r="Y32" s="158"/>
      <c r="Z32" s="55" t="str">
        <f t="shared" si="8"/>
        <v/>
      </c>
      <c r="AA32" s="57" t="str">
        <f>IF('2-定性盤查'!E28="是",IF(I32="CO2",SUM(T32,Z32),SUM(N32,T32,Z32)),IF(SUM(N32,T32,Z32)&lt;&gt;0,SUM(N32,T32,Z32),""))</f>
        <v/>
      </c>
      <c r="AB32" s="57" t="str">
        <f>IF('2-定性盤查'!E28="是",IF(I32="CO2",N32,""),"")</f>
        <v/>
      </c>
      <c r="AC32" s="101" t="str">
        <f>IF(AA32&lt;&gt;"",AA32/'6-彙總表'!$J$5,"")</f>
        <v/>
      </c>
      <c r="AD32" s="129" t="str">
        <f t="shared" si="9"/>
        <v/>
      </c>
      <c r="AE32" s="129" t="str">
        <f t="shared" si="10"/>
        <v/>
      </c>
      <c r="AF32" s="129" t="str">
        <f t="shared" si="11"/>
        <v/>
      </c>
      <c r="AG32" s="130" t="str">
        <f t="shared" si="12"/>
        <v/>
      </c>
      <c r="AH32" s="129" t="str">
        <f t="shared" si="13"/>
        <v/>
      </c>
      <c r="AI32" s="129" t="str">
        <f t="shared" si="14"/>
        <v/>
      </c>
      <c r="AJ32" s="129" t="str">
        <f t="shared" si="15"/>
        <v/>
      </c>
      <c r="AK32" s="129" t="str">
        <f t="shared" si="16"/>
        <v/>
      </c>
      <c r="AL32" s="129" t="str">
        <f t="shared" si="17"/>
        <v/>
      </c>
    </row>
    <row r="33" spans="1:38">
      <c r="A33" s="53" t="str">
        <f>IF('2-定性盤查'!A28&lt;&gt;"",'2-定性盤查'!A28,"")</f>
        <v/>
      </c>
      <c r="B33" s="53" t="str">
        <f>IF('2-定性盤查'!C28&lt;&gt;"",'2-定性盤查'!C28,"")</f>
        <v/>
      </c>
      <c r="C33" s="53" t="str">
        <f>IF('2-定性盤查'!D28&lt;&gt;"",'2-定性盤查'!D28,"")</f>
        <v/>
      </c>
      <c r="D33" s="53" t="str">
        <f>IF('2-定性盤查'!E28&lt;&gt;"",'2-定性盤查'!E28,"")</f>
        <v/>
      </c>
      <c r="E33" s="53" t="str">
        <f>IF('2-定性盤查'!F28&lt;&gt;"",'2-定性盤查'!F28,"")</f>
        <v/>
      </c>
      <c r="F33" s="53" t="str">
        <f>IF('2-定性盤查'!G28&lt;&gt;"",'2-定性盤查'!G28,"")</f>
        <v/>
      </c>
      <c r="G33" s="158"/>
      <c r="H33" s="158"/>
      <c r="I33" s="53" t="str">
        <f>IF('2-定性盤查'!X28&lt;&gt;"",IF('2-定性盤查'!X28&lt;&gt;0,'2-定性盤查'!X28,""),"")</f>
        <v/>
      </c>
      <c r="J33" s="158"/>
      <c r="K33" s="158"/>
      <c r="L33" s="57" t="str">
        <f t="shared" si="0"/>
        <v/>
      </c>
      <c r="M33" s="158"/>
      <c r="N33" s="57" t="str">
        <f t="shared" si="78"/>
        <v/>
      </c>
      <c r="O33" s="53" t="str">
        <f>IF('2-定性盤查'!Y28&lt;&gt;"",IF('2-定性盤查'!Y28&lt;&gt;0,'2-定性盤查'!Y28,""),"")</f>
        <v/>
      </c>
      <c r="P33" s="158"/>
      <c r="Q33" s="158"/>
      <c r="R33" s="67" t="str">
        <f t="shared" si="1"/>
        <v/>
      </c>
      <c r="S33" s="164"/>
      <c r="T33" s="55" t="str">
        <f t="shared" si="7"/>
        <v/>
      </c>
      <c r="U33" s="53" t="str">
        <f>IF('2-定性盤查'!Z28&lt;&gt;"",IF('2-定性盤查'!Z28&lt;&gt;0,'2-定性盤查'!Z28,""),"")</f>
        <v/>
      </c>
      <c r="V33" s="158"/>
      <c r="W33" s="158"/>
      <c r="X33" s="67" t="str">
        <f t="shared" si="2"/>
        <v/>
      </c>
      <c r="Y33" s="158"/>
      <c r="Z33" s="55" t="str">
        <f t="shared" si="8"/>
        <v/>
      </c>
      <c r="AA33" s="57" t="str">
        <f>IF('2-定性盤查'!E29="是",IF(I33="CO2",SUM(T33,Z33),SUM(N33,T33,Z33)),IF(SUM(N33,T33,Z33)&lt;&gt;0,SUM(N33,T33,Z33),""))</f>
        <v/>
      </c>
      <c r="AB33" s="57" t="str">
        <f>IF('2-定性盤查'!E29="是",IF(I33="CO2",N33,""),"")</f>
        <v/>
      </c>
      <c r="AC33" s="101" t="str">
        <f>IF(AA33&lt;&gt;"",AA33/'6-彙總表'!$J$5,"")</f>
        <v/>
      </c>
      <c r="AD33" s="129" t="str">
        <f t="shared" si="9"/>
        <v/>
      </c>
      <c r="AE33" s="129" t="str">
        <f t="shared" si="10"/>
        <v/>
      </c>
      <c r="AF33" s="129" t="str">
        <f t="shared" si="11"/>
        <v/>
      </c>
      <c r="AG33" s="130" t="str">
        <f t="shared" si="12"/>
        <v/>
      </c>
      <c r="AH33" s="129" t="str">
        <f t="shared" si="13"/>
        <v/>
      </c>
      <c r="AI33" s="129" t="str">
        <f t="shared" si="14"/>
        <v/>
      </c>
      <c r="AJ33" s="129" t="str">
        <f t="shared" si="15"/>
        <v/>
      </c>
      <c r="AK33" s="129" t="str">
        <f t="shared" si="16"/>
        <v/>
      </c>
      <c r="AL33" s="129" t="str">
        <f t="shared" si="17"/>
        <v/>
      </c>
    </row>
    <row r="34" spans="1:38">
      <c r="A34" s="53" t="str">
        <f>IF('2-定性盤查'!A29&lt;&gt;"",'2-定性盤查'!A29,"")</f>
        <v/>
      </c>
      <c r="B34" s="53" t="str">
        <f>IF('2-定性盤查'!C29&lt;&gt;"",'2-定性盤查'!C29,"")</f>
        <v/>
      </c>
      <c r="C34" s="53" t="str">
        <f>IF('2-定性盤查'!D29&lt;&gt;"",'2-定性盤查'!D29,"")</f>
        <v/>
      </c>
      <c r="D34" s="53" t="str">
        <f>IF('2-定性盤查'!E29&lt;&gt;"",'2-定性盤查'!E29,"")</f>
        <v/>
      </c>
      <c r="E34" s="53" t="str">
        <f>IF('2-定性盤查'!F29&lt;&gt;"",'2-定性盤查'!F29,"")</f>
        <v/>
      </c>
      <c r="F34" s="53" t="str">
        <f>IF('2-定性盤查'!G29&lt;&gt;"",'2-定性盤查'!G29,"")</f>
        <v/>
      </c>
      <c r="G34" s="158"/>
      <c r="H34" s="158"/>
      <c r="I34" s="53" t="str">
        <f>IF('2-定性盤查'!X29&lt;&gt;"",IF('2-定性盤查'!X29&lt;&gt;0,'2-定性盤查'!X29,""),"")</f>
        <v/>
      </c>
      <c r="J34" s="158"/>
      <c r="K34" s="158"/>
      <c r="L34" s="57" t="str">
        <f t="shared" si="0"/>
        <v/>
      </c>
      <c r="M34" s="158"/>
      <c r="N34" s="57" t="str">
        <f t="shared" si="78"/>
        <v/>
      </c>
      <c r="O34" s="53" t="str">
        <f>IF('2-定性盤查'!Y29&lt;&gt;"",IF('2-定性盤查'!Y29&lt;&gt;0,'2-定性盤查'!Y29,""),"")</f>
        <v/>
      </c>
      <c r="P34" s="158"/>
      <c r="Q34" s="158"/>
      <c r="R34" s="67" t="str">
        <f t="shared" si="1"/>
        <v/>
      </c>
      <c r="S34" s="164"/>
      <c r="T34" s="55" t="str">
        <f t="shared" si="7"/>
        <v/>
      </c>
      <c r="U34" s="53" t="str">
        <f>IF('2-定性盤查'!Z29&lt;&gt;"",IF('2-定性盤查'!Z29&lt;&gt;0,'2-定性盤查'!Z29,""),"")</f>
        <v/>
      </c>
      <c r="V34" s="158"/>
      <c r="W34" s="158"/>
      <c r="X34" s="67" t="str">
        <f t="shared" si="2"/>
        <v/>
      </c>
      <c r="Y34" s="158"/>
      <c r="Z34" s="55" t="str">
        <f t="shared" si="8"/>
        <v/>
      </c>
      <c r="AA34" s="57" t="str">
        <f>IF('2-定性盤查'!E30="是",IF(I34="CO2",SUM(T34,Z34),SUM(N34,T34,Z34)),IF(SUM(N34,T34,Z34)&lt;&gt;0,SUM(N34,T34,Z34),""))</f>
        <v/>
      </c>
      <c r="AB34" s="57" t="str">
        <f>IF('2-定性盤查'!E30="是",IF(I34="CO2",N34,""),"")</f>
        <v/>
      </c>
      <c r="AC34" s="101" t="str">
        <f>IF(AA34&lt;&gt;"",AA34/'6-彙總表'!$J$5,"")</f>
        <v/>
      </c>
      <c r="AD34" s="129" t="str">
        <f t="shared" si="9"/>
        <v/>
      </c>
      <c r="AE34" s="129" t="str">
        <f t="shared" si="10"/>
        <v/>
      </c>
      <c r="AF34" s="129" t="str">
        <f t="shared" si="11"/>
        <v/>
      </c>
      <c r="AG34" s="130" t="str">
        <f t="shared" si="12"/>
        <v/>
      </c>
      <c r="AH34" s="129" t="str">
        <f t="shared" si="13"/>
        <v/>
      </c>
      <c r="AI34" s="129" t="str">
        <f t="shared" si="14"/>
        <v/>
      </c>
      <c r="AJ34" s="129" t="str">
        <f t="shared" si="15"/>
        <v/>
      </c>
      <c r="AK34" s="129" t="str">
        <f t="shared" si="16"/>
        <v/>
      </c>
      <c r="AL34" s="129" t="str">
        <f t="shared" si="17"/>
        <v/>
      </c>
    </row>
    <row r="35" spans="1:38">
      <c r="A35" s="53" t="str">
        <f>IF('2-定性盤查'!A30&lt;&gt;"",'2-定性盤查'!A30,"")</f>
        <v/>
      </c>
      <c r="B35" s="53" t="str">
        <f>IF('2-定性盤查'!C30&lt;&gt;"",'2-定性盤查'!C30,"")</f>
        <v/>
      </c>
      <c r="C35" s="53" t="str">
        <f>IF('2-定性盤查'!D30&lt;&gt;"",'2-定性盤查'!D30,"")</f>
        <v/>
      </c>
      <c r="D35" s="53" t="str">
        <f>IF('2-定性盤查'!E30&lt;&gt;"",'2-定性盤查'!E30,"")</f>
        <v/>
      </c>
      <c r="E35" s="53" t="str">
        <f>IF('2-定性盤查'!F30&lt;&gt;"",'2-定性盤查'!F30,"")</f>
        <v/>
      </c>
      <c r="F35" s="53" t="str">
        <f>IF('2-定性盤查'!G30&lt;&gt;"",'2-定性盤查'!G30,"")</f>
        <v/>
      </c>
      <c r="G35" s="158"/>
      <c r="H35" s="158"/>
      <c r="I35" s="53" t="str">
        <f>IF('2-定性盤查'!X30&lt;&gt;"",IF('2-定性盤查'!X30&lt;&gt;0,'2-定性盤查'!X30,""),"")</f>
        <v/>
      </c>
      <c r="J35" s="158"/>
      <c r="K35" s="158"/>
      <c r="L35" s="57" t="str">
        <f t="shared" si="0"/>
        <v/>
      </c>
      <c r="M35" s="158"/>
      <c r="N35" s="57" t="str">
        <f t="shared" si="78"/>
        <v/>
      </c>
      <c r="O35" s="53" t="str">
        <f>IF('2-定性盤查'!Y30&lt;&gt;"",IF('2-定性盤查'!Y30&lt;&gt;0,'2-定性盤查'!Y30,""),"")</f>
        <v/>
      </c>
      <c r="P35" s="158"/>
      <c r="Q35" s="158"/>
      <c r="R35" s="67" t="str">
        <f t="shared" si="1"/>
        <v/>
      </c>
      <c r="S35" s="164"/>
      <c r="T35" s="55" t="str">
        <f t="shared" si="7"/>
        <v/>
      </c>
      <c r="U35" s="53" t="str">
        <f>IF('2-定性盤查'!Z30&lt;&gt;"",IF('2-定性盤查'!Z30&lt;&gt;0,'2-定性盤查'!Z30,""),"")</f>
        <v/>
      </c>
      <c r="V35" s="158"/>
      <c r="W35" s="158"/>
      <c r="X35" s="67" t="str">
        <f t="shared" si="2"/>
        <v/>
      </c>
      <c r="Y35" s="158"/>
      <c r="Z35" s="55" t="str">
        <f t="shared" si="8"/>
        <v/>
      </c>
      <c r="AA35" s="57" t="str">
        <f>IF('2-定性盤查'!E31="是",IF(I35="CO2",SUM(T35,Z35),SUM(N35,T35,Z35)),IF(SUM(N35,T35,Z35)&lt;&gt;0,SUM(N35,T35,Z35),""))</f>
        <v/>
      </c>
      <c r="AB35" s="57" t="str">
        <f>IF('2-定性盤查'!E31="是",IF(I35="CO2",N35,""),"")</f>
        <v/>
      </c>
      <c r="AC35" s="101" t="str">
        <f>IF(AA35&lt;&gt;"",AA35/'6-彙總表'!$J$5,"")</f>
        <v/>
      </c>
      <c r="AD35" s="129" t="str">
        <f t="shared" si="9"/>
        <v/>
      </c>
      <c r="AE35" s="129" t="str">
        <f t="shared" si="10"/>
        <v/>
      </c>
      <c r="AF35" s="129" t="str">
        <f t="shared" si="11"/>
        <v/>
      </c>
      <c r="AG35" s="130" t="str">
        <f t="shared" si="12"/>
        <v/>
      </c>
      <c r="AH35" s="129" t="str">
        <f t="shared" si="13"/>
        <v/>
      </c>
      <c r="AI35" s="129" t="str">
        <f t="shared" si="14"/>
        <v/>
      </c>
      <c r="AJ35" s="129" t="str">
        <f t="shared" si="15"/>
        <v/>
      </c>
      <c r="AK35" s="129" t="str">
        <f t="shared" si="16"/>
        <v/>
      </c>
      <c r="AL35" s="129" t="str">
        <f t="shared" si="17"/>
        <v/>
      </c>
    </row>
    <row r="36" spans="1:38">
      <c r="A36" s="53" t="str">
        <f>IF('2-定性盤查'!A31&lt;&gt;"",'2-定性盤查'!A31,"")</f>
        <v/>
      </c>
      <c r="B36" s="53" t="str">
        <f>IF('2-定性盤查'!C31&lt;&gt;"",'2-定性盤查'!C31,"")</f>
        <v/>
      </c>
      <c r="C36" s="53" t="str">
        <f>IF('2-定性盤查'!D31&lt;&gt;"",'2-定性盤查'!D31,"")</f>
        <v/>
      </c>
      <c r="D36" s="53" t="str">
        <f>IF('2-定性盤查'!E31&lt;&gt;"",'2-定性盤查'!E31,"")</f>
        <v/>
      </c>
      <c r="E36" s="53" t="str">
        <f>IF('2-定性盤查'!F31&lt;&gt;"",'2-定性盤查'!F31,"")</f>
        <v/>
      </c>
      <c r="F36" s="53" t="str">
        <f>IF('2-定性盤查'!G31&lt;&gt;"",'2-定性盤查'!G31,"")</f>
        <v/>
      </c>
      <c r="G36" s="158"/>
      <c r="H36" s="158"/>
      <c r="I36" s="53" t="str">
        <f>IF('2-定性盤查'!X31&lt;&gt;"",IF('2-定性盤查'!X31&lt;&gt;0,'2-定性盤查'!X31,""),"")</f>
        <v/>
      </c>
      <c r="J36" s="158"/>
      <c r="K36" s="158"/>
      <c r="L36" s="57" t="str">
        <f t="shared" si="0"/>
        <v/>
      </c>
      <c r="M36" s="158"/>
      <c r="N36" s="57" t="str">
        <f t="shared" si="78"/>
        <v/>
      </c>
      <c r="O36" s="53" t="str">
        <f>IF('2-定性盤查'!Y31&lt;&gt;"",IF('2-定性盤查'!Y31&lt;&gt;0,'2-定性盤查'!Y31,""),"")</f>
        <v/>
      </c>
      <c r="P36" s="158"/>
      <c r="Q36" s="158"/>
      <c r="R36" s="67" t="str">
        <f t="shared" si="1"/>
        <v/>
      </c>
      <c r="S36" s="164"/>
      <c r="T36" s="55" t="str">
        <f t="shared" si="7"/>
        <v/>
      </c>
      <c r="U36" s="53" t="str">
        <f>IF('2-定性盤查'!Z31&lt;&gt;"",IF('2-定性盤查'!Z31&lt;&gt;0,'2-定性盤查'!Z31,""),"")</f>
        <v/>
      </c>
      <c r="V36" s="158"/>
      <c r="W36" s="158"/>
      <c r="X36" s="67" t="str">
        <f t="shared" si="2"/>
        <v/>
      </c>
      <c r="Y36" s="158"/>
      <c r="Z36" s="55" t="str">
        <f t="shared" si="8"/>
        <v/>
      </c>
      <c r="AA36" s="57" t="str">
        <f>IF('2-定性盤查'!E32="是",IF(I36="CO2",SUM(T36,Z36),SUM(N36,T36,Z36)),IF(SUM(N36,T36,Z36)&lt;&gt;0,SUM(N36,T36,Z36),""))</f>
        <v/>
      </c>
      <c r="AB36" s="57" t="str">
        <f>IF('2-定性盤查'!E32="是",IF(I36="CO2",N36,""),"")</f>
        <v/>
      </c>
      <c r="AC36" s="101" t="str">
        <f>IF(AA36&lt;&gt;"",AA36/'6-彙總表'!$J$5,"")</f>
        <v/>
      </c>
      <c r="AD36" s="129" t="str">
        <f t="shared" si="9"/>
        <v/>
      </c>
      <c r="AE36" s="129" t="str">
        <f t="shared" si="10"/>
        <v/>
      </c>
      <c r="AF36" s="129" t="str">
        <f t="shared" si="11"/>
        <v/>
      </c>
      <c r="AG36" s="130" t="str">
        <f t="shared" si="12"/>
        <v/>
      </c>
      <c r="AH36" s="129" t="str">
        <f t="shared" si="13"/>
        <v/>
      </c>
      <c r="AI36" s="129" t="str">
        <f t="shared" si="14"/>
        <v/>
      </c>
      <c r="AJ36" s="129" t="str">
        <f t="shared" si="15"/>
        <v/>
      </c>
      <c r="AK36" s="129" t="str">
        <f t="shared" si="16"/>
        <v/>
      </c>
      <c r="AL36" s="129" t="str">
        <f t="shared" si="17"/>
        <v/>
      </c>
    </row>
    <row r="37" spans="1:38">
      <c r="A37" s="53" t="str">
        <f>IF('2-定性盤查'!A32&lt;&gt;"",'2-定性盤查'!A32,"")</f>
        <v/>
      </c>
      <c r="B37" s="53" t="str">
        <f>IF('2-定性盤查'!C32&lt;&gt;"",'2-定性盤查'!C32,"")</f>
        <v/>
      </c>
      <c r="C37" s="53" t="str">
        <f>IF('2-定性盤查'!D32&lt;&gt;"",'2-定性盤查'!D32,"")</f>
        <v/>
      </c>
      <c r="D37" s="53" t="str">
        <f>IF('2-定性盤查'!E32&lt;&gt;"",'2-定性盤查'!E32,"")</f>
        <v/>
      </c>
      <c r="E37" s="53" t="str">
        <f>IF('2-定性盤查'!F32&lt;&gt;"",'2-定性盤查'!F32,"")</f>
        <v/>
      </c>
      <c r="F37" s="53" t="str">
        <f>IF('2-定性盤查'!G32&lt;&gt;"",'2-定性盤查'!G32,"")</f>
        <v/>
      </c>
      <c r="G37" s="158"/>
      <c r="H37" s="158"/>
      <c r="I37" s="53" t="str">
        <f>IF('2-定性盤查'!X32&lt;&gt;"",IF('2-定性盤查'!X32&lt;&gt;0,'2-定性盤查'!X32,""),"")</f>
        <v/>
      </c>
      <c r="J37" s="158"/>
      <c r="K37" s="158"/>
      <c r="L37" s="57" t="str">
        <f t="shared" si="0"/>
        <v/>
      </c>
      <c r="M37" s="158"/>
      <c r="N37" s="57" t="str">
        <f t="shared" si="78"/>
        <v/>
      </c>
      <c r="O37" s="53" t="str">
        <f>IF('2-定性盤查'!Y32&lt;&gt;"",IF('2-定性盤查'!Y32&lt;&gt;0,'2-定性盤查'!Y32,""),"")</f>
        <v/>
      </c>
      <c r="P37" s="158"/>
      <c r="Q37" s="158"/>
      <c r="R37" s="67" t="str">
        <f t="shared" si="1"/>
        <v/>
      </c>
      <c r="S37" s="164"/>
      <c r="T37" s="55" t="str">
        <f t="shared" si="7"/>
        <v/>
      </c>
      <c r="U37" s="53" t="str">
        <f>IF('2-定性盤查'!Z32&lt;&gt;"",IF('2-定性盤查'!Z32&lt;&gt;0,'2-定性盤查'!Z32,""),"")</f>
        <v/>
      </c>
      <c r="V37" s="158"/>
      <c r="W37" s="158"/>
      <c r="X37" s="67" t="str">
        <f t="shared" si="2"/>
        <v/>
      </c>
      <c r="Y37" s="158"/>
      <c r="Z37" s="55" t="str">
        <f t="shared" si="8"/>
        <v/>
      </c>
      <c r="AA37" s="57" t="str">
        <f>IF('2-定性盤查'!E33="是",IF(I37="CO2",SUM(T37,Z37),SUM(N37,T37,Z37)),IF(SUM(N37,T37,Z37)&lt;&gt;0,SUM(N37,T37,Z37),""))</f>
        <v/>
      </c>
      <c r="AB37" s="57" t="str">
        <f>IF('2-定性盤查'!E33="是",IF(I37="CO2",N37,""),"")</f>
        <v/>
      </c>
      <c r="AC37" s="101" t="str">
        <f>IF(AA37&lt;&gt;"",AA37/'6-彙總表'!$J$5,"")</f>
        <v/>
      </c>
      <c r="AD37" s="129" t="str">
        <f t="shared" si="9"/>
        <v/>
      </c>
      <c r="AE37" s="129" t="str">
        <f t="shared" si="10"/>
        <v/>
      </c>
      <c r="AF37" s="129" t="str">
        <f t="shared" si="11"/>
        <v/>
      </c>
      <c r="AG37" s="130" t="str">
        <f t="shared" si="12"/>
        <v/>
      </c>
      <c r="AH37" s="129" t="str">
        <f t="shared" si="13"/>
        <v/>
      </c>
      <c r="AI37" s="129" t="str">
        <f t="shared" si="14"/>
        <v/>
      </c>
      <c r="AJ37" s="129" t="str">
        <f t="shared" si="15"/>
        <v/>
      </c>
      <c r="AK37" s="129" t="str">
        <f t="shared" si="16"/>
        <v/>
      </c>
      <c r="AL37" s="129" t="str">
        <f t="shared" si="17"/>
        <v/>
      </c>
    </row>
    <row r="38" spans="1:38">
      <c r="A38" s="53" t="str">
        <f>IF('2-定性盤查'!A33&lt;&gt;"",'2-定性盤查'!A33,"")</f>
        <v/>
      </c>
      <c r="B38" s="53" t="str">
        <f>IF('2-定性盤查'!C33&lt;&gt;"",'2-定性盤查'!C33,"")</f>
        <v/>
      </c>
      <c r="C38" s="53" t="str">
        <f>IF('2-定性盤查'!D33&lt;&gt;"",'2-定性盤查'!D33,"")</f>
        <v/>
      </c>
      <c r="D38" s="53" t="str">
        <f>IF('2-定性盤查'!E33&lt;&gt;"",'2-定性盤查'!E33,"")</f>
        <v/>
      </c>
      <c r="E38" s="53" t="str">
        <f>IF('2-定性盤查'!F33&lt;&gt;"",'2-定性盤查'!F33,"")</f>
        <v/>
      </c>
      <c r="F38" s="53" t="str">
        <f>IF('2-定性盤查'!G33&lt;&gt;"",'2-定性盤查'!G33,"")</f>
        <v/>
      </c>
      <c r="G38" s="158"/>
      <c r="H38" s="158"/>
      <c r="I38" s="53" t="str">
        <f>IF('2-定性盤查'!X33&lt;&gt;"",IF('2-定性盤查'!X33&lt;&gt;0,'2-定性盤查'!X33,""),"")</f>
        <v/>
      </c>
      <c r="J38" s="158"/>
      <c r="K38" s="158"/>
      <c r="L38" s="57" t="str">
        <f t="shared" si="0"/>
        <v/>
      </c>
      <c r="M38" s="158"/>
      <c r="N38" s="57" t="str">
        <f t="shared" si="78"/>
        <v/>
      </c>
      <c r="O38" s="53" t="str">
        <f>IF('2-定性盤查'!Y33&lt;&gt;"",IF('2-定性盤查'!Y33&lt;&gt;0,'2-定性盤查'!Y33,""),"")</f>
        <v/>
      </c>
      <c r="P38" s="158"/>
      <c r="Q38" s="158"/>
      <c r="R38" s="67" t="str">
        <f t="shared" si="1"/>
        <v/>
      </c>
      <c r="S38" s="164"/>
      <c r="T38" s="55" t="str">
        <f t="shared" si="7"/>
        <v/>
      </c>
      <c r="U38" s="53" t="str">
        <f>IF('2-定性盤查'!Z33&lt;&gt;"",IF('2-定性盤查'!Z33&lt;&gt;0,'2-定性盤查'!Z33,""),"")</f>
        <v/>
      </c>
      <c r="V38" s="158"/>
      <c r="W38" s="158"/>
      <c r="X38" s="67" t="str">
        <f t="shared" si="2"/>
        <v/>
      </c>
      <c r="Y38" s="158"/>
      <c r="Z38" s="55" t="str">
        <f t="shared" si="8"/>
        <v/>
      </c>
      <c r="AA38" s="57" t="str">
        <f>IF('2-定性盤查'!E34="是",IF(I38="CO2",SUM(T38,Z38),SUM(N38,T38,Z38)),IF(SUM(N38,T38,Z38)&lt;&gt;0,SUM(N38,T38,Z38),""))</f>
        <v/>
      </c>
      <c r="AB38" s="57" t="str">
        <f>IF('2-定性盤查'!E34="是",IF(I38="CO2",N38,""),"")</f>
        <v/>
      </c>
      <c r="AC38" s="101" t="str">
        <f>IF(AA38&lt;&gt;"",AA38/'6-彙總表'!$J$5,"")</f>
        <v/>
      </c>
      <c r="AD38" s="129" t="str">
        <f t="shared" si="9"/>
        <v/>
      </c>
      <c r="AE38" s="129" t="str">
        <f t="shared" si="10"/>
        <v/>
      </c>
      <c r="AF38" s="129" t="str">
        <f t="shared" si="11"/>
        <v/>
      </c>
      <c r="AG38" s="130" t="str">
        <f t="shared" si="12"/>
        <v/>
      </c>
      <c r="AH38" s="129" t="str">
        <f t="shared" si="13"/>
        <v/>
      </c>
      <c r="AI38" s="129" t="str">
        <f t="shared" si="14"/>
        <v/>
      </c>
      <c r="AJ38" s="129" t="str">
        <f t="shared" si="15"/>
        <v/>
      </c>
      <c r="AK38" s="129" t="str">
        <f t="shared" si="16"/>
        <v/>
      </c>
      <c r="AL38" s="129" t="str">
        <f t="shared" si="17"/>
        <v/>
      </c>
    </row>
    <row r="39" spans="1:38">
      <c r="A39" s="53" t="str">
        <f>IF('2-定性盤查'!A34&lt;&gt;"",'2-定性盤查'!A34,"")</f>
        <v/>
      </c>
      <c r="B39" s="53" t="str">
        <f>IF('2-定性盤查'!C34&lt;&gt;"",'2-定性盤查'!C34,"")</f>
        <v/>
      </c>
      <c r="C39" s="53" t="str">
        <f>IF('2-定性盤查'!D34&lt;&gt;"",'2-定性盤查'!D34,"")</f>
        <v/>
      </c>
      <c r="D39" s="53" t="str">
        <f>IF('2-定性盤查'!E34&lt;&gt;"",'2-定性盤查'!E34,"")</f>
        <v/>
      </c>
      <c r="E39" s="53" t="str">
        <f>IF('2-定性盤查'!F34&lt;&gt;"",'2-定性盤查'!F34,"")</f>
        <v/>
      </c>
      <c r="F39" s="53" t="str">
        <f>IF('2-定性盤查'!G34&lt;&gt;"",'2-定性盤查'!G34,"")</f>
        <v/>
      </c>
      <c r="G39" s="158"/>
      <c r="H39" s="158"/>
      <c r="I39" s="53" t="str">
        <f>IF('2-定性盤查'!X34&lt;&gt;"",IF('2-定性盤查'!X34&lt;&gt;0,'2-定性盤查'!X34,""),"")</f>
        <v/>
      </c>
      <c r="J39" s="158"/>
      <c r="K39" s="158"/>
      <c r="L39" s="57" t="str">
        <f t="shared" si="0"/>
        <v/>
      </c>
      <c r="M39" s="158"/>
      <c r="N39" s="57" t="str">
        <f t="shared" si="78"/>
        <v/>
      </c>
      <c r="O39" s="53" t="str">
        <f>IF('2-定性盤查'!Y34&lt;&gt;"",IF('2-定性盤查'!Y34&lt;&gt;0,'2-定性盤查'!Y34,""),"")</f>
        <v/>
      </c>
      <c r="P39" s="158"/>
      <c r="Q39" s="158"/>
      <c r="R39" s="67" t="str">
        <f t="shared" si="1"/>
        <v/>
      </c>
      <c r="S39" s="164"/>
      <c r="T39" s="55" t="str">
        <f t="shared" si="7"/>
        <v/>
      </c>
      <c r="U39" s="53" t="str">
        <f>IF('2-定性盤查'!Z34&lt;&gt;"",IF('2-定性盤查'!Z34&lt;&gt;0,'2-定性盤查'!Z34,""),"")</f>
        <v/>
      </c>
      <c r="V39" s="158"/>
      <c r="W39" s="158"/>
      <c r="X39" s="67" t="str">
        <f t="shared" si="2"/>
        <v/>
      </c>
      <c r="Y39" s="158"/>
      <c r="Z39" s="55" t="str">
        <f t="shared" si="8"/>
        <v/>
      </c>
      <c r="AA39" s="57" t="str">
        <f>IF('2-定性盤查'!E35="是",IF(I39="CO2",SUM(T39,Z39),SUM(N39,T39,Z39)),IF(SUM(N39,T39,Z39)&lt;&gt;0,SUM(N39,T39,Z39),""))</f>
        <v/>
      </c>
      <c r="AB39" s="57" t="str">
        <f>IF('2-定性盤查'!E35="是",IF(I39="CO2",N39,""),"")</f>
        <v/>
      </c>
      <c r="AC39" s="101" t="str">
        <f>IF(AA39&lt;&gt;"",AA39/'6-彙總表'!$J$5,"")</f>
        <v/>
      </c>
      <c r="AD39" s="129" t="str">
        <f t="shared" si="9"/>
        <v/>
      </c>
      <c r="AE39" s="129" t="str">
        <f t="shared" si="10"/>
        <v/>
      </c>
      <c r="AF39" s="129" t="str">
        <f t="shared" si="11"/>
        <v/>
      </c>
      <c r="AG39" s="130" t="str">
        <f t="shared" si="12"/>
        <v/>
      </c>
      <c r="AH39" s="129" t="str">
        <f t="shared" si="13"/>
        <v/>
      </c>
      <c r="AI39" s="129" t="str">
        <f t="shared" si="14"/>
        <v/>
      </c>
      <c r="AJ39" s="129" t="str">
        <f t="shared" si="15"/>
        <v/>
      </c>
      <c r="AK39" s="129" t="str">
        <f t="shared" si="16"/>
        <v/>
      </c>
      <c r="AL39" s="129" t="str">
        <f t="shared" si="17"/>
        <v/>
      </c>
    </row>
    <row r="40" spans="1:38">
      <c r="A40" s="53" t="str">
        <f>IF('2-定性盤查'!A35&lt;&gt;"",'2-定性盤查'!A35,"")</f>
        <v/>
      </c>
      <c r="B40" s="53" t="str">
        <f>IF('2-定性盤查'!C35&lt;&gt;"",'2-定性盤查'!C35,"")</f>
        <v/>
      </c>
      <c r="C40" s="53" t="str">
        <f>IF('2-定性盤查'!D35&lt;&gt;"",'2-定性盤查'!D35,"")</f>
        <v/>
      </c>
      <c r="D40" s="53" t="str">
        <f>IF('2-定性盤查'!E35&lt;&gt;"",'2-定性盤查'!E35,"")</f>
        <v/>
      </c>
      <c r="E40" s="53" t="str">
        <f>IF('2-定性盤查'!F35&lt;&gt;"",'2-定性盤查'!F35,"")</f>
        <v/>
      </c>
      <c r="F40" s="53" t="str">
        <f>IF('2-定性盤查'!G35&lt;&gt;"",'2-定性盤查'!G35,"")</f>
        <v/>
      </c>
      <c r="G40" s="158"/>
      <c r="H40" s="158"/>
      <c r="I40" s="53" t="str">
        <f>IF('2-定性盤查'!X35&lt;&gt;"",IF('2-定性盤查'!X35&lt;&gt;0,'2-定性盤查'!X35,""),"")</f>
        <v/>
      </c>
      <c r="J40" s="158"/>
      <c r="K40" s="158"/>
      <c r="L40" s="57" t="str">
        <f t="shared" si="0"/>
        <v/>
      </c>
      <c r="M40" s="158"/>
      <c r="N40" s="57" t="str">
        <f t="shared" si="78"/>
        <v/>
      </c>
      <c r="O40" s="53" t="str">
        <f>IF('2-定性盤查'!Y35&lt;&gt;"",IF('2-定性盤查'!Y35&lt;&gt;0,'2-定性盤查'!Y35,""),"")</f>
        <v/>
      </c>
      <c r="P40" s="158"/>
      <c r="Q40" s="158"/>
      <c r="R40" s="67" t="str">
        <f t="shared" si="1"/>
        <v/>
      </c>
      <c r="S40" s="164"/>
      <c r="T40" s="55" t="str">
        <f t="shared" si="7"/>
        <v/>
      </c>
      <c r="U40" s="53" t="str">
        <f>IF('2-定性盤查'!Z35&lt;&gt;"",IF('2-定性盤查'!Z35&lt;&gt;0,'2-定性盤查'!Z35,""),"")</f>
        <v/>
      </c>
      <c r="V40" s="158"/>
      <c r="W40" s="158"/>
      <c r="X40" s="67" t="str">
        <f t="shared" si="2"/>
        <v/>
      </c>
      <c r="Y40" s="158"/>
      <c r="Z40" s="55" t="str">
        <f t="shared" si="8"/>
        <v/>
      </c>
      <c r="AA40" s="57" t="str">
        <f>IF('2-定性盤查'!E36="是",IF(I40="CO2",SUM(T40,Z40),SUM(N40,T40,Z40)),IF(SUM(N40,T40,Z40)&lt;&gt;0,SUM(N40,T40,Z40),""))</f>
        <v/>
      </c>
      <c r="AB40" s="57" t="str">
        <f>IF('2-定性盤查'!E36="是",IF(I40="CO2",N40,""),"")</f>
        <v/>
      </c>
      <c r="AC40" s="101" t="str">
        <f>IF(AA40&lt;&gt;"",AA40/'6-彙總表'!$J$5,"")</f>
        <v/>
      </c>
      <c r="AD40" s="129" t="str">
        <f t="shared" si="9"/>
        <v/>
      </c>
      <c r="AE40" s="129" t="str">
        <f t="shared" si="10"/>
        <v/>
      </c>
      <c r="AF40" s="129" t="str">
        <f t="shared" si="11"/>
        <v/>
      </c>
      <c r="AG40" s="130" t="str">
        <f t="shared" si="12"/>
        <v/>
      </c>
      <c r="AH40" s="129" t="str">
        <f t="shared" si="13"/>
        <v/>
      </c>
      <c r="AI40" s="129" t="str">
        <f t="shared" si="14"/>
        <v/>
      </c>
      <c r="AJ40" s="129" t="str">
        <f t="shared" si="15"/>
        <v/>
      </c>
      <c r="AK40" s="129" t="str">
        <f t="shared" si="16"/>
        <v/>
      </c>
      <c r="AL40" s="129" t="str">
        <f t="shared" si="17"/>
        <v/>
      </c>
    </row>
    <row r="41" spans="1:38">
      <c r="A41" s="53" t="str">
        <f>IF('2-定性盤查'!A36&lt;&gt;"",'2-定性盤查'!A36,"")</f>
        <v/>
      </c>
      <c r="B41" s="53" t="str">
        <f>IF('2-定性盤查'!C36&lt;&gt;"",'2-定性盤查'!C36,"")</f>
        <v/>
      </c>
      <c r="C41" s="53" t="str">
        <f>IF('2-定性盤查'!D36&lt;&gt;"",'2-定性盤查'!D36,"")</f>
        <v/>
      </c>
      <c r="D41" s="53" t="str">
        <f>IF('2-定性盤查'!E36&lt;&gt;"",'2-定性盤查'!E36,"")</f>
        <v/>
      </c>
      <c r="E41" s="53" t="str">
        <f>IF('2-定性盤查'!F36&lt;&gt;"",'2-定性盤查'!F36,"")</f>
        <v/>
      </c>
      <c r="F41" s="53" t="str">
        <f>IF('2-定性盤查'!G36&lt;&gt;"",'2-定性盤查'!G36,"")</f>
        <v/>
      </c>
      <c r="G41" s="158"/>
      <c r="H41" s="158"/>
      <c r="I41" s="53" t="str">
        <f>IF('2-定性盤查'!X36&lt;&gt;"",IF('2-定性盤查'!X36&lt;&gt;0,'2-定性盤查'!X36,""),"")</f>
        <v/>
      </c>
      <c r="J41" s="158"/>
      <c r="K41" s="158"/>
      <c r="L41" s="57" t="str">
        <f t="shared" si="0"/>
        <v/>
      </c>
      <c r="M41" s="158"/>
      <c r="N41" s="57" t="str">
        <f t="shared" si="78"/>
        <v/>
      </c>
      <c r="O41" s="53" t="str">
        <f>IF('2-定性盤查'!Y36&lt;&gt;"",IF('2-定性盤查'!Y36&lt;&gt;0,'2-定性盤查'!Y36,""),"")</f>
        <v/>
      </c>
      <c r="P41" s="158"/>
      <c r="Q41" s="158"/>
      <c r="R41" s="67" t="str">
        <f t="shared" si="1"/>
        <v/>
      </c>
      <c r="S41" s="164"/>
      <c r="T41" s="55" t="str">
        <f t="shared" si="7"/>
        <v/>
      </c>
      <c r="U41" s="53" t="str">
        <f>IF('2-定性盤查'!Z36&lt;&gt;"",IF('2-定性盤查'!Z36&lt;&gt;0,'2-定性盤查'!Z36,""),"")</f>
        <v/>
      </c>
      <c r="V41" s="158"/>
      <c r="W41" s="158"/>
      <c r="X41" s="67" t="str">
        <f t="shared" si="2"/>
        <v/>
      </c>
      <c r="Y41" s="158"/>
      <c r="Z41" s="55" t="str">
        <f t="shared" si="8"/>
        <v/>
      </c>
      <c r="AA41" s="57" t="str">
        <f>IF('2-定性盤查'!E37="是",IF(I41="CO2",SUM(T41,Z41),SUM(N41,T41,Z41)),IF(SUM(N41,T41,Z41)&lt;&gt;0,SUM(N41,T41,Z41),""))</f>
        <v/>
      </c>
      <c r="AB41" s="57" t="str">
        <f>IF('2-定性盤查'!E37="是",IF(I41="CO2",N41,""),"")</f>
        <v/>
      </c>
      <c r="AC41" s="101" t="str">
        <f>IF(AA41&lt;&gt;"",AA41/'6-彙總表'!$J$5,"")</f>
        <v/>
      </c>
      <c r="AD41" s="129" t="str">
        <f t="shared" si="9"/>
        <v/>
      </c>
      <c r="AE41" s="129" t="str">
        <f t="shared" si="10"/>
        <v/>
      </c>
      <c r="AF41" s="129" t="str">
        <f t="shared" si="11"/>
        <v/>
      </c>
      <c r="AG41" s="130" t="str">
        <f t="shared" si="12"/>
        <v/>
      </c>
      <c r="AH41" s="129" t="str">
        <f t="shared" si="13"/>
        <v/>
      </c>
      <c r="AI41" s="129" t="str">
        <f t="shared" si="14"/>
        <v/>
      </c>
      <c r="AJ41" s="129" t="str">
        <f t="shared" si="15"/>
        <v/>
      </c>
      <c r="AK41" s="129" t="str">
        <f t="shared" si="16"/>
        <v/>
      </c>
      <c r="AL41" s="129" t="str">
        <f t="shared" si="17"/>
        <v/>
      </c>
    </row>
    <row r="42" spans="1:38">
      <c r="A42" s="53" t="str">
        <f>IF('2-定性盤查'!A37&lt;&gt;"",'2-定性盤查'!A37,"")</f>
        <v/>
      </c>
      <c r="B42" s="53" t="str">
        <f>IF('2-定性盤查'!C37&lt;&gt;"",'2-定性盤查'!C37,"")</f>
        <v/>
      </c>
      <c r="C42" s="53" t="str">
        <f>IF('2-定性盤查'!D37&lt;&gt;"",'2-定性盤查'!D37,"")</f>
        <v/>
      </c>
      <c r="D42" s="53" t="str">
        <f>IF('2-定性盤查'!E37&lt;&gt;"",'2-定性盤查'!E37,"")</f>
        <v/>
      </c>
      <c r="E42" s="53" t="str">
        <f>IF('2-定性盤查'!F37&lt;&gt;"",'2-定性盤查'!F37,"")</f>
        <v/>
      </c>
      <c r="F42" s="53" t="str">
        <f>IF('2-定性盤查'!G37&lt;&gt;"",'2-定性盤查'!G37,"")</f>
        <v/>
      </c>
      <c r="G42" s="158"/>
      <c r="H42" s="158"/>
      <c r="I42" s="53" t="str">
        <f>IF('2-定性盤查'!X37&lt;&gt;"",IF('2-定性盤查'!X37&lt;&gt;0,'2-定性盤查'!X37,""),"")</f>
        <v/>
      </c>
      <c r="J42" s="158"/>
      <c r="K42" s="158"/>
      <c r="L42" s="57" t="str">
        <f t="shared" si="0"/>
        <v/>
      </c>
      <c r="M42" s="158"/>
      <c r="N42" s="57" t="str">
        <f t="shared" si="78"/>
        <v/>
      </c>
      <c r="O42" s="53" t="str">
        <f>IF('2-定性盤查'!Y37&lt;&gt;"",IF('2-定性盤查'!Y37&lt;&gt;0,'2-定性盤查'!Y37,""),"")</f>
        <v/>
      </c>
      <c r="P42" s="158"/>
      <c r="Q42" s="158"/>
      <c r="R42" s="67" t="str">
        <f t="shared" si="1"/>
        <v/>
      </c>
      <c r="S42" s="164"/>
      <c r="T42" s="55" t="str">
        <f t="shared" si="7"/>
        <v/>
      </c>
      <c r="U42" s="53" t="str">
        <f>IF('2-定性盤查'!Z37&lt;&gt;"",IF('2-定性盤查'!Z37&lt;&gt;0,'2-定性盤查'!Z37,""),"")</f>
        <v/>
      </c>
      <c r="V42" s="158"/>
      <c r="W42" s="158"/>
      <c r="X42" s="67" t="str">
        <f t="shared" si="2"/>
        <v/>
      </c>
      <c r="Y42" s="158"/>
      <c r="Z42" s="55" t="str">
        <f t="shared" si="8"/>
        <v/>
      </c>
      <c r="AA42" s="57" t="str">
        <f>IF('2-定性盤查'!E38="是",IF(I42="CO2",SUM(T42,Z42),SUM(N42,T42,Z42)),IF(SUM(N42,T42,Z42)&lt;&gt;0,SUM(N42,T42,Z42),""))</f>
        <v/>
      </c>
      <c r="AB42" s="57" t="str">
        <f>IF('2-定性盤查'!E38="是",IF(I42="CO2",N42,""),"")</f>
        <v/>
      </c>
      <c r="AC42" s="101" t="str">
        <f>IF(AA42&lt;&gt;"",AA42/'6-彙總表'!$J$5,"")</f>
        <v/>
      </c>
      <c r="AD42" s="129" t="str">
        <f t="shared" si="9"/>
        <v/>
      </c>
      <c r="AE42" s="129" t="str">
        <f t="shared" si="10"/>
        <v/>
      </c>
      <c r="AF42" s="129" t="str">
        <f t="shared" si="11"/>
        <v/>
      </c>
      <c r="AG42" s="130" t="str">
        <f t="shared" si="12"/>
        <v/>
      </c>
      <c r="AH42" s="129" t="str">
        <f t="shared" si="13"/>
        <v/>
      </c>
      <c r="AI42" s="129" t="str">
        <f t="shared" si="14"/>
        <v/>
      </c>
      <c r="AJ42" s="129" t="str">
        <f t="shared" si="15"/>
        <v/>
      </c>
      <c r="AK42" s="129" t="str">
        <f t="shared" si="16"/>
        <v/>
      </c>
      <c r="AL42" s="129" t="str">
        <f t="shared" si="17"/>
        <v/>
      </c>
    </row>
    <row r="43" spans="1:38">
      <c r="A43" s="53" t="str">
        <f>IF('2-定性盤查'!A38&lt;&gt;"",'2-定性盤查'!A38,"")</f>
        <v/>
      </c>
      <c r="B43" s="53" t="str">
        <f>IF('2-定性盤查'!C38&lt;&gt;"",'2-定性盤查'!C38,"")</f>
        <v/>
      </c>
      <c r="C43" s="53" t="str">
        <f>IF('2-定性盤查'!D38&lt;&gt;"",'2-定性盤查'!D38,"")</f>
        <v/>
      </c>
      <c r="D43" s="53" t="str">
        <f>IF('2-定性盤查'!E38&lt;&gt;"",'2-定性盤查'!E38,"")</f>
        <v/>
      </c>
      <c r="E43" s="53" t="str">
        <f>IF('2-定性盤查'!F38&lt;&gt;"",'2-定性盤查'!F38,"")</f>
        <v/>
      </c>
      <c r="F43" s="53" t="str">
        <f>IF('2-定性盤查'!G38&lt;&gt;"",'2-定性盤查'!G38,"")</f>
        <v/>
      </c>
      <c r="G43" s="158"/>
      <c r="H43" s="158"/>
      <c r="I43" s="53" t="str">
        <f>IF('2-定性盤查'!X38&lt;&gt;"",IF('2-定性盤查'!X38&lt;&gt;0,'2-定性盤查'!X38,""),"")</f>
        <v/>
      </c>
      <c r="J43" s="158"/>
      <c r="K43" s="158"/>
      <c r="L43" s="57" t="str">
        <f t="shared" si="0"/>
        <v/>
      </c>
      <c r="M43" s="158"/>
      <c r="N43" s="57" t="str">
        <f t="shared" si="78"/>
        <v/>
      </c>
      <c r="O43" s="53" t="str">
        <f>IF('2-定性盤查'!Y38&lt;&gt;"",IF('2-定性盤查'!Y38&lt;&gt;0,'2-定性盤查'!Y38,""),"")</f>
        <v/>
      </c>
      <c r="P43" s="158"/>
      <c r="Q43" s="158"/>
      <c r="R43" s="67" t="str">
        <f t="shared" si="1"/>
        <v/>
      </c>
      <c r="S43" s="164"/>
      <c r="T43" s="55" t="str">
        <f t="shared" si="7"/>
        <v/>
      </c>
      <c r="U43" s="53" t="str">
        <f>IF('2-定性盤查'!Z38&lt;&gt;"",IF('2-定性盤查'!Z38&lt;&gt;0,'2-定性盤查'!Z38,""),"")</f>
        <v/>
      </c>
      <c r="V43" s="158"/>
      <c r="W43" s="158"/>
      <c r="X43" s="67" t="str">
        <f t="shared" si="2"/>
        <v/>
      </c>
      <c r="Y43" s="158"/>
      <c r="Z43" s="55" t="str">
        <f t="shared" si="8"/>
        <v/>
      </c>
      <c r="AA43" s="57" t="str">
        <f>IF('2-定性盤查'!E39="是",IF(I43="CO2",SUM(T43,Z43),SUM(N43,T43,Z43)),IF(SUM(N43,T43,Z43)&lt;&gt;0,SUM(N43,T43,Z43),""))</f>
        <v/>
      </c>
      <c r="AB43" s="57" t="str">
        <f>IF('2-定性盤查'!E39="是",IF(I43="CO2",N43,""),"")</f>
        <v/>
      </c>
      <c r="AC43" s="101" t="str">
        <f>IF(AA43&lt;&gt;"",AA43/'6-彙總表'!$J$5,"")</f>
        <v/>
      </c>
      <c r="AD43" s="129" t="str">
        <f t="shared" si="9"/>
        <v/>
      </c>
      <c r="AE43" s="129" t="str">
        <f t="shared" si="10"/>
        <v/>
      </c>
      <c r="AF43" s="129" t="str">
        <f t="shared" si="11"/>
        <v/>
      </c>
      <c r="AG43" s="130" t="str">
        <f t="shared" si="12"/>
        <v/>
      </c>
      <c r="AH43" s="129" t="str">
        <f t="shared" si="13"/>
        <v/>
      </c>
      <c r="AI43" s="129" t="str">
        <f t="shared" si="14"/>
        <v/>
      </c>
      <c r="AJ43" s="129" t="str">
        <f t="shared" si="15"/>
        <v/>
      </c>
      <c r="AK43" s="129" t="str">
        <f t="shared" si="16"/>
        <v/>
      </c>
      <c r="AL43" s="129" t="str">
        <f t="shared" si="17"/>
        <v/>
      </c>
    </row>
    <row r="44" spans="1:38">
      <c r="A44" s="53" t="str">
        <f>IF('2-定性盤查'!A39&lt;&gt;"",'2-定性盤查'!A39,"")</f>
        <v/>
      </c>
      <c r="B44" s="53" t="str">
        <f>IF('2-定性盤查'!C39&lt;&gt;"",'2-定性盤查'!C39,"")</f>
        <v/>
      </c>
      <c r="C44" s="53" t="str">
        <f>IF('2-定性盤查'!D39&lt;&gt;"",'2-定性盤查'!D39,"")</f>
        <v/>
      </c>
      <c r="D44" s="53" t="str">
        <f>IF('2-定性盤查'!E39&lt;&gt;"",'2-定性盤查'!E39,"")</f>
        <v/>
      </c>
      <c r="E44" s="53" t="str">
        <f>IF('2-定性盤查'!F39&lt;&gt;"",'2-定性盤查'!F39,"")</f>
        <v/>
      </c>
      <c r="F44" s="53" t="str">
        <f>IF('2-定性盤查'!G39&lt;&gt;"",'2-定性盤查'!G39,"")</f>
        <v/>
      </c>
      <c r="G44" s="158"/>
      <c r="H44" s="158"/>
      <c r="I44" s="53" t="str">
        <f>IF('2-定性盤查'!X39&lt;&gt;"",IF('2-定性盤查'!X39&lt;&gt;0,'2-定性盤查'!X39,""),"")</f>
        <v/>
      </c>
      <c r="J44" s="158"/>
      <c r="K44" s="158"/>
      <c r="L44" s="57" t="str">
        <f t="shared" si="0"/>
        <v/>
      </c>
      <c r="M44" s="158"/>
      <c r="N44" s="57" t="str">
        <f t="shared" si="78"/>
        <v/>
      </c>
      <c r="O44" s="53" t="str">
        <f>IF('2-定性盤查'!Y39&lt;&gt;"",IF('2-定性盤查'!Y39&lt;&gt;0,'2-定性盤查'!Y39,""),"")</f>
        <v/>
      </c>
      <c r="P44" s="158"/>
      <c r="Q44" s="158"/>
      <c r="R44" s="67" t="str">
        <f t="shared" si="1"/>
        <v/>
      </c>
      <c r="S44" s="164"/>
      <c r="T44" s="55" t="str">
        <f t="shared" si="7"/>
        <v/>
      </c>
      <c r="U44" s="53" t="str">
        <f>IF('2-定性盤查'!Z39&lt;&gt;"",IF('2-定性盤查'!Z39&lt;&gt;0,'2-定性盤查'!Z39,""),"")</f>
        <v/>
      </c>
      <c r="V44" s="158"/>
      <c r="W44" s="158"/>
      <c r="X44" s="67" t="str">
        <f t="shared" si="2"/>
        <v/>
      </c>
      <c r="Y44" s="158"/>
      <c r="Z44" s="55" t="str">
        <f t="shared" si="8"/>
        <v/>
      </c>
      <c r="AA44" s="57" t="str">
        <f>IF('2-定性盤查'!E40="是",IF(I44="CO2",SUM(T44,Z44),SUM(N44,T44,Z44)),IF(SUM(N44,T44,Z44)&lt;&gt;0,SUM(N44,T44,Z44),""))</f>
        <v/>
      </c>
      <c r="AB44" s="57" t="str">
        <f>IF('2-定性盤查'!E40="是",IF(I44="CO2",N44,""),"")</f>
        <v/>
      </c>
      <c r="AC44" s="101" t="str">
        <f>IF(AA44&lt;&gt;"",AA44/'6-彙總表'!$J$5,"")</f>
        <v/>
      </c>
      <c r="AD44" s="129" t="str">
        <f t="shared" si="9"/>
        <v/>
      </c>
      <c r="AE44" s="129" t="str">
        <f t="shared" si="10"/>
        <v/>
      </c>
      <c r="AF44" s="129" t="str">
        <f t="shared" si="11"/>
        <v/>
      </c>
      <c r="AG44" s="130" t="str">
        <f t="shared" si="12"/>
        <v/>
      </c>
      <c r="AH44" s="129" t="str">
        <f t="shared" si="13"/>
        <v/>
      </c>
      <c r="AI44" s="129" t="str">
        <f t="shared" si="14"/>
        <v/>
      </c>
      <c r="AJ44" s="129" t="str">
        <f t="shared" si="15"/>
        <v/>
      </c>
      <c r="AK44" s="129" t="str">
        <f t="shared" si="16"/>
        <v/>
      </c>
      <c r="AL44" s="129" t="str">
        <f t="shared" si="17"/>
        <v/>
      </c>
    </row>
    <row r="45" spans="1:38">
      <c r="A45" s="53" t="str">
        <f>IF('2-定性盤查'!A40&lt;&gt;"",'2-定性盤查'!A40,"")</f>
        <v/>
      </c>
      <c r="B45" s="53" t="str">
        <f>IF('2-定性盤查'!C40&lt;&gt;"",'2-定性盤查'!C40,"")</f>
        <v/>
      </c>
      <c r="C45" s="53" t="str">
        <f>IF('2-定性盤查'!D40&lt;&gt;"",'2-定性盤查'!D40,"")</f>
        <v/>
      </c>
      <c r="D45" s="53" t="str">
        <f>IF('2-定性盤查'!E40&lt;&gt;"",'2-定性盤查'!E40,"")</f>
        <v/>
      </c>
      <c r="E45" s="53" t="str">
        <f>IF('2-定性盤查'!F40&lt;&gt;"",'2-定性盤查'!F40,"")</f>
        <v/>
      </c>
      <c r="F45" s="53" t="str">
        <f>IF('2-定性盤查'!G40&lt;&gt;"",'2-定性盤查'!G40,"")</f>
        <v/>
      </c>
      <c r="G45" s="158"/>
      <c r="H45" s="158"/>
      <c r="I45" s="53" t="str">
        <f>IF('2-定性盤查'!X40&lt;&gt;"",IF('2-定性盤查'!X40&lt;&gt;0,'2-定性盤查'!X40,""),"")</f>
        <v/>
      </c>
      <c r="J45" s="158"/>
      <c r="K45" s="158"/>
      <c r="L45" s="57" t="str">
        <f t="shared" si="0"/>
        <v/>
      </c>
      <c r="M45" s="158"/>
      <c r="N45" s="57" t="str">
        <f t="shared" si="78"/>
        <v/>
      </c>
      <c r="O45" s="53" t="str">
        <f>IF('2-定性盤查'!Y40&lt;&gt;"",IF('2-定性盤查'!Y40&lt;&gt;0,'2-定性盤查'!Y40,""),"")</f>
        <v/>
      </c>
      <c r="P45" s="158"/>
      <c r="Q45" s="158"/>
      <c r="R45" s="67" t="str">
        <f t="shared" si="1"/>
        <v/>
      </c>
      <c r="S45" s="164"/>
      <c r="T45" s="55" t="str">
        <f t="shared" si="7"/>
        <v/>
      </c>
      <c r="U45" s="53" t="str">
        <f>IF('2-定性盤查'!Z40&lt;&gt;"",IF('2-定性盤查'!Z40&lt;&gt;0,'2-定性盤查'!Z40,""),"")</f>
        <v/>
      </c>
      <c r="V45" s="158"/>
      <c r="W45" s="158"/>
      <c r="X45" s="67" t="str">
        <f t="shared" si="2"/>
        <v/>
      </c>
      <c r="Y45" s="158"/>
      <c r="Z45" s="55" t="str">
        <f t="shared" si="8"/>
        <v/>
      </c>
      <c r="AA45" s="57" t="str">
        <f>IF('2-定性盤查'!E41="是",IF(I45="CO2",SUM(T45,Z45),SUM(N45,T45,Z45)),IF(SUM(N45,T45,Z45)&lt;&gt;0,SUM(N45,T45,Z45),""))</f>
        <v/>
      </c>
      <c r="AB45" s="57" t="str">
        <f>IF('2-定性盤查'!E41="是",IF(I45="CO2",N45,""),"")</f>
        <v/>
      </c>
      <c r="AC45" s="101" t="str">
        <f>IF(AA45&lt;&gt;"",AA45/'6-彙總表'!$J$5,"")</f>
        <v/>
      </c>
      <c r="AD45" s="129" t="str">
        <f t="shared" si="9"/>
        <v/>
      </c>
      <c r="AE45" s="129" t="str">
        <f t="shared" si="10"/>
        <v/>
      </c>
      <c r="AF45" s="129" t="str">
        <f t="shared" si="11"/>
        <v/>
      </c>
      <c r="AG45" s="130" t="str">
        <f t="shared" si="12"/>
        <v/>
      </c>
      <c r="AH45" s="129" t="str">
        <f t="shared" si="13"/>
        <v/>
      </c>
      <c r="AI45" s="129" t="str">
        <f t="shared" si="14"/>
        <v/>
      </c>
      <c r="AJ45" s="129" t="str">
        <f t="shared" si="15"/>
        <v/>
      </c>
      <c r="AK45" s="129" t="str">
        <f t="shared" si="16"/>
        <v/>
      </c>
      <c r="AL45" s="129" t="str">
        <f t="shared" si="17"/>
        <v/>
      </c>
    </row>
    <row r="46" spans="1:38">
      <c r="A46" s="53" t="str">
        <f>IF('2-定性盤查'!A41&lt;&gt;"",'2-定性盤查'!A41,"")</f>
        <v/>
      </c>
      <c r="B46" s="53" t="str">
        <f>IF('2-定性盤查'!C41&lt;&gt;"",'2-定性盤查'!C41,"")</f>
        <v/>
      </c>
      <c r="C46" s="53" t="str">
        <f>IF('2-定性盤查'!D41&lt;&gt;"",'2-定性盤查'!D41,"")</f>
        <v/>
      </c>
      <c r="D46" s="53" t="str">
        <f>IF('2-定性盤查'!E41&lt;&gt;"",'2-定性盤查'!E41,"")</f>
        <v/>
      </c>
      <c r="E46" s="53" t="str">
        <f>IF('2-定性盤查'!F41&lt;&gt;"",'2-定性盤查'!F41,"")</f>
        <v/>
      </c>
      <c r="F46" s="53" t="str">
        <f>IF('2-定性盤查'!G41&lt;&gt;"",'2-定性盤查'!G41,"")</f>
        <v/>
      </c>
      <c r="G46" s="158"/>
      <c r="H46" s="158"/>
      <c r="I46" s="53" t="str">
        <f>IF('2-定性盤查'!X41&lt;&gt;"",IF('2-定性盤查'!X41&lt;&gt;0,'2-定性盤查'!X41,""),"")</f>
        <v/>
      </c>
      <c r="J46" s="158"/>
      <c r="K46" s="158"/>
      <c r="L46" s="57" t="str">
        <f t="shared" si="0"/>
        <v/>
      </c>
      <c r="M46" s="158"/>
      <c r="N46" s="57" t="str">
        <f t="shared" si="78"/>
        <v/>
      </c>
      <c r="O46" s="53" t="str">
        <f>IF('2-定性盤查'!Y41&lt;&gt;"",IF('2-定性盤查'!Y41&lt;&gt;0,'2-定性盤查'!Y41,""),"")</f>
        <v/>
      </c>
      <c r="P46" s="158"/>
      <c r="Q46" s="158"/>
      <c r="R46" s="67" t="str">
        <f t="shared" si="1"/>
        <v/>
      </c>
      <c r="S46" s="164"/>
      <c r="T46" s="55" t="str">
        <f t="shared" si="7"/>
        <v/>
      </c>
      <c r="U46" s="53" t="str">
        <f>IF('2-定性盤查'!Z41&lt;&gt;"",IF('2-定性盤查'!Z41&lt;&gt;0,'2-定性盤查'!Z41,""),"")</f>
        <v/>
      </c>
      <c r="V46" s="158"/>
      <c r="W46" s="158"/>
      <c r="X46" s="67" t="str">
        <f t="shared" si="2"/>
        <v/>
      </c>
      <c r="Y46" s="158"/>
      <c r="Z46" s="55" t="str">
        <f t="shared" si="8"/>
        <v/>
      </c>
      <c r="AA46" s="57" t="str">
        <f>IF('2-定性盤查'!E42="是",IF(I46="CO2",SUM(T46,Z46),SUM(N46,T46,Z46)),IF(SUM(N46,T46,Z46)&lt;&gt;0,SUM(N46,T46,Z46),""))</f>
        <v/>
      </c>
      <c r="AB46" s="57" t="str">
        <f>IF('2-定性盤查'!E42="是",IF(I46="CO2",N46,""),"")</f>
        <v/>
      </c>
      <c r="AC46" s="101" t="str">
        <f>IF(AA46&lt;&gt;"",AA46/'6-彙總表'!$J$5,"")</f>
        <v/>
      </c>
      <c r="AD46" s="129" t="str">
        <f t="shared" si="9"/>
        <v/>
      </c>
      <c r="AE46" s="129" t="str">
        <f t="shared" si="10"/>
        <v/>
      </c>
      <c r="AF46" s="129" t="str">
        <f t="shared" si="11"/>
        <v/>
      </c>
      <c r="AG46" s="130" t="str">
        <f t="shared" si="12"/>
        <v/>
      </c>
      <c r="AH46" s="129" t="str">
        <f t="shared" si="13"/>
        <v/>
      </c>
      <c r="AI46" s="129" t="str">
        <f t="shared" si="14"/>
        <v/>
      </c>
      <c r="AJ46" s="129" t="str">
        <f t="shared" si="15"/>
        <v/>
      </c>
      <c r="AK46" s="129" t="str">
        <f t="shared" si="16"/>
        <v/>
      </c>
      <c r="AL46" s="129" t="str">
        <f t="shared" si="17"/>
        <v/>
      </c>
    </row>
    <row r="47" spans="1:38">
      <c r="A47" s="53" t="str">
        <f>IF('2-定性盤查'!A42&lt;&gt;"",'2-定性盤查'!A42,"")</f>
        <v/>
      </c>
      <c r="B47" s="53" t="str">
        <f>IF('2-定性盤查'!C42&lt;&gt;"",'2-定性盤查'!C42,"")</f>
        <v/>
      </c>
      <c r="C47" s="53" t="str">
        <f>IF('2-定性盤查'!D42&lt;&gt;"",'2-定性盤查'!D42,"")</f>
        <v/>
      </c>
      <c r="D47" s="53" t="str">
        <f>IF('2-定性盤查'!E42&lt;&gt;"",'2-定性盤查'!E42,"")</f>
        <v/>
      </c>
      <c r="E47" s="53" t="str">
        <f>IF('2-定性盤查'!F42&lt;&gt;"",'2-定性盤查'!F42,"")</f>
        <v/>
      </c>
      <c r="F47" s="53" t="str">
        <f>IF('2-定性盤查'!G42&lt;&gt;"",'2-定性盤查'!G42,"")</f>
        <v/>
      </c>
      <c r="G47" s="158"/>
      <c r="H47" s="158"/>
      <c r="I47" s="53" t="str">
        <f>IF('2-定性盤查'!X42&lt;&gt;"",IF('2-定性盤查'!X42&lt;&gt;0,'2-定性盤查'!X42,""),"")</f>
        <v/>
      </c>
      <c r="J47" s="158"/>
      <c r="K47" s="158"/>
      <c r="L47" s="57" t="str">
        <f t="shared" si="0"/>
        <v/>
      </c>
      <c r="M47" s="158"/>
      <c r="N47" s="57" t="str">
        <f t="shared" si="78"/>
        <v/>
      </c>
      <c r="O47" s="53" t="str">
        <f>IF('2-定性盤查'!Y42&lt;&gt;"",IF('2-定性盤查'!Y42&lt;&gt;0,'2-定性盤查'!Y42,""),"")</f>
        <v/>
      </c>
      <c r="P47" s="158"/>
      <c r="Q47" s="158"/>
      <c r="R47" s="67" t="str">
        <f t="shared" si="1"/>
        <v/>
      </c>
      <c r="S47" s="164"/>
      <c r="T47" s="55" t="str">
        <f t="shared" si="7"/>
        <v/>
      </c>
      <c r="U47" s="53" t="str">
        <f>IF('2-定性盤查'!Z42&lt;&gt;"",IF('2-定性盤查'!Z42&lt;&gt;0,'2-定性盤查'!Z42,""),"")</f>
        <v/>
      </c>
      <c r="V47" s="158"/>
      <c r="W47" s="158"/>
      <c r="X47" s="67" t="str">
        <f t="shared" si="2"/>
        <v/>
      </c>
      <c r="Y47" s="158"/>
      <c r="Z47" s="55" t="str">
        <f t="shared" si="8"/>
        <v/>
      </c>
      <c r="AA47" s="57" t="str">
        <f>IF('2-定性盤查'!E43="是",IF(I47="CO2",SUM(T47,Z47),SUM(N47,T47,Z47)),IF(SUM(N47,T47,Z47)&lt;&gt;0,SUM(N47,T47,Z47),""))</f>
        <v/>
      </c>
      <c r="AB47" s="57" t="str">
        <f>IF('2-定性盤查'!E43="是",IF(I47="CO2",N47,""),"")</f>
        <v/>
      </c>
      <c r="AC47" s="101" t="str">
        <f>IF(AA47&lt;&gt;"",AA47/'6-彙總表'!$J$5,"")</f>
        <v/>
      </c>
      <c r="AD47" s="129" t="str">
        <f t="shared" si="9"/>
        <v/>
      </c>
      <c r="AE47" s="129" t="str">
        <f t="shared" si="10"/>
        <v/>
      </c>
      <c r="AF47" s="129" t="str">
        <f t="shared" si="11"/>
        <v/>
      </c>
      <c r="AG47" s="130" t="str">
        <f t="shared" si="12"/>
        <v/>
      </c>
      <c r="AH47" s="129" t="str">
        <f t="shared" si="13"/>
        <v/>
      </c>
      <c r="AI47" s="129" t="str">
        <f t="shared" si="14"/>
        <v/>
      </c>
      <c r="AJ47" s="129" t="str">
        <f t="shared" si="15"/>
        <v/>
      </c>
      <c r="AK47" s="129" t="str">
        <f t="shared" si="16"/>
        <v/>
      </c>
      <c r="AL47" s="129" t="str">
        <f t="shared" si="17"/>
        <v/>
      </c>
    </row>
    <row r="48" spans="1:38">
      <c r="A48" s="53" t="str">
        <f>IF('2-定性盤查'!A43&lt;&gt;"",'2-定性盤查'!A43,"")</f>
        <v/>
      </c>
      <c r="B48" s="53" t="str">
        <f>IF('2-定性盤查'!C43&lt;&gt;"",'2-定性盤查'!C43,"")</f>
        <v/>
      </c>
      <c r="C48" s="53" t="str">
        <f>IF('2-定性盤查'!D43&lt;&gt;"",'2-定性盤查'!D43,"")</f>
        <v/>
      </c>
      <c r="D48" s="53" t="str">
        <f>IF('2-定性盤查'!E43&lt;&gt;"",'2-定性盤查'!E43,"")</f>
        <v/>
      </c>
      <c r="E48" s="53" t="str">
        <f>IF('2-定性盤查'!F43&lt;&gt;"",'2-定性盤查'!F43,"")</f>
        <v/>
      </c>
      <c r="F48" s="53" t="str">
        <f>IF('2-定性盤查'!G43&lt;&gt;"",'2-定性盤查'!G43,"")</f>
        <v/>
      </c>
      <c r="G48" s="158"/>
      <c r="H48" s="158"/>
      <c r="I48" s="53" t="str">
        <f>IF('2-定性盤查'!X43&lt;&gt;"",IF('2-定性盤查'!X43&lt;&gt;0,'2-定性盤查'!X43,""),"")</f>
        <v/>
      </c>
      <c r="J48" s="158"/>
      <c r="K48" s="158"/>
      <c r="L48" s="57" t="str">
        <f t="shared" si="0"/>
        <v/>
      </c>
      <c r="M48" s="158"/>
      <c r="N48" s="57" t="str">
        <f t="shared" si="78"/>
        <v/>
      </c>
      <c r="O48" s="53" t="str">
        <f>IF('2-定性盤查'!Y43&lt;&gt;"",IF('2-定性盤查'!Y43&lt;&gt;0,'2-定性盤查'!Y43,""),"")</f>
        <v/>
      </c>
      <c r="P48" s="158"/>
      <c r="Q48" s="158"/>
      <c r="R48" s="67" t="str">
        <f t="shared" si="1"/>
        <v/>
      </c>
      <c r="S48" s="164"/>
      <c r="T48" s="55" t="str">
        <f t="shared" si="7"/>
        <v/>
      </c>
      <c r="U48" s="53" t="str">
        <f>IF('2-定性盤查'!Z43&lt;&gt;"",IF('2-定性盤查'!Z43&lt;&gt;0,'2-定性盤查'!Z43,""),"")</f>
        <v/>
      </c>
      <c r="V48" s="158"/>
      <c r="W48" s="158"/>
      <c r="X48" s="67" t="str">
        <f t="shared" si="2"/>
        <v/>
      </c>
      <c r="Y48" s="158"/>
      <c r="Z48" s="55" t="str">
        <f t="shared" si="8"/>
        <v/>
      </c>
      <c r="AA48" s="57" t="str">
        <f>IF('2-定性盤查'!E44="是",IF(I48="CO2",SUM(T48,Z48),SUM(N48,T48,Z48)),IF(SUM(N48,T48,Z48)&lt;&gt;0,SUM(N48,T48,Z48),""))</f>
        <v/>
      </c>
      <c r="AB48" s="57" t="str">
        <f>IF('2-定性盤查'!E44="是",IF(I48="CO2",N48,""),"")</f>
        <v/>
      </c>
      <c r="AC48" s="101" t="str">
        <f>IF(AA48&lt;&gt;"",AA48/'6-彙總表'!$J$5,"")</f>
        <v/>
      </c>
      <c r="AD48" s="129" t="str">
        <f t="shared" si="9"/>
        <v/>
      </c>
      <c r="AE48" s="129" t="str">
        <f t="shared" si="10"/>
        <v/>
      </c>
      <c r="AF48" s="129" t="str">
        <f t="shared" si="11"/>
        <v/>
      </c>
      <c r="AG48" s="130" t="str">
        <f t="shared" si="12"/>
        <v/>
      </c>
      <c r="AH48" s="129" t="str">
        <f t="shared" si="13"/>
        <v/>
      </c>
      <c r="AI48" s="129" t="str">
        <f t="shared" si="14"/>
        <v/>
      </c>
      <c r="AJ48" s="129" t="str">
        <f t="shared" si="15"/>
        <v/>
      </c>
      <c r="AK48" s="129" t="str">
        <f t="shared" si="16"/>
        <v/>
      </c>
      <c r="AL48" s="129" t="str">
        <f t="shared" si="17"/>
        <v/>
      </c>
    </row>
    <row r="49" spans="1:38">
      <c r="A49" s="53" t="str">
        <f>IF('2-定性盤查'!A44&lt;&gt;"",'2-定性盤查'!A44,"")</f>
        <v/>
      </c>
      <c r="B49" s="53" t="str">
        <f>IF('2-定性盤查'!C44&lt;&gt;"",'2-定性盤查'!C44,"")</f>
        <v/>
      </c>
      <c r="C49" s="53" t="str">
        <f>IF('2-定性盤查'!D44&lt;&gt;"",'2-定性盤查'!D44,"")</f>
        <v/>
      </c>
      <c r="D49" s="53" t="str">
        <f>IF('2-定性盤查'!E44&lt;&gt;"",'2-定性盤查'!E44,"")</f>
        <v/>
      </c>
      <c r="E49" s="53" t="str">
        <f>IF('2-定性盤查'!F44&lt;&gt;"",'2-定性盤查'!F44,"")</f>
        <v/>
      </c>
      <c r="F49" s="53" t="str">
        <f>IF('2-定性盤查'!G44&lt;&gt;"",'2-定性盤查'!G44,"")</f>
        <v/>
      </c>
      <c r="G49" s="158"/>
      <c r="H49" s="158"/>
      <c r="I49" s="53" t="str">
        <f>IF('2-定性盤查'!X44&lt;&gt;"",IF('2-定性盤查'!X44&lt;&gt;0,'2-定性盤查'!X44,""),"")</f>
        <v/>
      </c>
      <c r="J49" s="158"/>
      <c r="K49" s="158"/>
      <c r="L49" s="57" t="str">
        <f t="shared" si="0"/>
        <v/>
      </c>
      <c r="M49" s="158"/>
      <c r="N49" s="57" t="str">
        <f t="shared" si="78"/>
        <v/>
      </c>
      <c r="O49" s="53" t="str">
        <f>IF('2-定性盤查'!Y44&lt;&gt;"",IF('2-定性盤查'!Y44&lt;&gt;0,'2-定性盤查'!Y44,""),"")</f>
        <v/>
      </c>
      <c r="P49" s="158"/>
      <c r="Q49" s="158"/>
      <c r="R49" s="67" t="str">
        <f t="shared" si="1"/>
        <v/>
      </c>
      <c r="S49" s="164"/>
      <c r="T49" s="55" t="str">
        <f t="shared" si="7"/>
        <v/>
      </c>
      <c r="U49" s="53" t="str">
        <f>IF('2-定性盤查'!Z44&lt;&gt;"",IF('2-定性盤查'!Z44&lt;&gt;0,'2-定性盤查'!Z44,""),"")</f>
        <v/>
      </c>
      <c r="V49" s="158"/>
      <c r="W49" s="158"/>
      <c r="X49" s="67" t="str">
        <f t="shared" si="2"/>
        <v/>
      </c>
      <c r="Y49" s="158"/>
      <c r="Z49" s="55" t="str">
        <f t="shared" si="8"/>
        <v/>
      </c>
      <c r="AA49" s="57" t="str">
        <f>IF('2-定性盤查'!E45="是",IF(I49="CO2",SUM(T49,Z49),SUM(N49,T49,Z49)),IF(SUM(N49,T49,Z49)&lt;&gt;0,SUM(N49,T49,Z49),""))</f>
        <v/>
      </c>
      <c r="AB49" s="57" t="str">
        <f>IF('2-定性盤查'!E45="是",IF(I49="CO2",N49,""),"")</f>
        <v/>
      </c>
      <c r="AC49" s="101" t="str">
        <f>IF(AA49&lt;&gt;"",AA49/'6-彙總表'!$J$5,"")</f>
        <v/>
      </c>
      <c r="AD49" s="129" t="str">
        <f t="shared" si="9"/>
        <v/>
      </c>
      <c r="AE49" s="129" t="str">
        <f t="shared" si="10"/>
        <v/>
      </c>
      <c r="AF49" s="129" t="str">
        <f t="shared" si="11"/>
        <v/>
      </c>
      <c r="AG49" s="130" t="str">
        <f t="shared" si="12"/>
        <v/>
      </c>
      <c r="AH49" s="129" t="str">
        <f t="shared" si="13"/>
        <v/>
      </c>
      <c r="AI49" s="129" t="str">
        <f t="shared" si="14"/>
        <v/>
      </c>
      <c r="AJ49" s="129" t="str">
        <f t="shared" si="15"/>
        <v/>
      </c>
      <c r="AK49" s="129" t="str">
        <f t="shared" si="16"/>
        <v/>
      </c>
      <c r="AL49" s="129" t="str">
        <f t="shared" si="17"/>
        <v/>
      </c>
    </row>
    <row r="50" spans="1:38">
      <c r="A50" s="53" t="str">
        <f>IF('2-定性盤查'!A45&lt;&gt;"",'2-定性盤查'!A45,"")</f>
        <v/>
      </c>
      <c r="B50" s="53" t="str">
        <f>IF('2-定性盤查'!C45&lt;&gt;"",'2-定性盤查'!C45,"")</f>
        <v/>
      </c>
      <c r="C50" s="53" t="str">
        <f>IF('2-定性盤查'!D45&lt;&gt;"",'2-定性盤查'!D45,"")</f>
        <v/>
      </c>
      <c r="D50" s="53" t="str">
        <f>IF('2-定性盤查'!E45&lt;&gt;"",'2-定性盤查'!E45,"")</f>
        <v/>
      </c>
      <c r="E50" s="53" t="str">
        <f>IF('2-定性盤查'!F45&lt;&gt;"",'2-定性盤查'!F45,"")</f>
        <v/>
      </c>
      <c r="F50" s="53" t="str">
        <f>IF('2-定性盤查'!G45&lt;&gt;"",'2-定性盤查'!G45,"")</f>
        <v/>
      </c>
      <c r="G50" s="158"/>
      <c r="H50" s="158"/>
      <c r="I50" s="53" t="str">
        <f>IF('2-定性盤查'!X45&lt;&gt;"",IF('2-定性盤查'!X45&lt;&gt;0,'2-定性盤查'!X45,""),"")</f>
        <v/>
      </c>
      <c r="J50" s="158"/>
      <c r="K50" s="158"/>
      <c r="L50" s="57" t="str">
        <f t="shared" si="0"/>
        <v/>
      </c>
      <c r="M50" s="158"/>
      <c r="N50" s="57" t="str">
        <f t="shared" si="78"/>
        <v/>
      </c>
      <c r="O50" s="53" t="str">
        <f>IF('2-定性盤查'!Y45&lt;&gt;"",IF('2-定性盤查'!Y45&lt;&gt;0,'2-定性盤查'!Y45,""),"")</f>
        <v/>
      </c>
      <c r="P50" s="158"/>
      <c r="Q50" s="158"/>
      <c r="R50" s="67" t="str">
        <f t="shared" si="1"/>
        <v/>
      </c>
      <c r="S50" s="164"/>
      <c r="T50" s="55" t="str">
        <f t="shared" si="7"/>
        <v/>
      </c>
      <c r="U50" s="53" t="str">
        <f>IF('2-定性盤查'!Z45&lt;&gt;"",IF('2-定性盤查'!Z45&lt;&gt;0,'2-定性盤查'!Z45,""),"")</f>
        <v/>
      </c>
      <c r="V50" s="158"/>
      <c r="W50" s="158"/>
      <c r="X50" s="67" t="str">
        <f t="shared" si="2"/>
        <v/>
      </c>
      <c r="Y50" s="158"/>
      <c r="Z50" s="55" t="str">
        <f t="shared" si="8"/>
        <v/>
      </c>
      <c r="AA50" s="57" t="str">
        <f>IF('2-定性盤查'!E46="是",IF(I50="CO2",SUM(T50,Z50),SUM(N50,T50,Z50)),IF(SUM(N50,T50,Z50)&lt;&gt;0,SUM(N50,T50,Z50),""))</f>
        <v/>
      </c>
      <c r="AB50" s="57" t="str">
        <f>IF('2-定性盤查'!E46="是",IF(I50="CO2",N50,""),"")</f>
        <v/>
      </c>
      <c r="AC50" s="101" t="str">
        <f>IF(AA50&lt;&gt;"",AA50/'6-彙總表'!$J$5,"")</f>
        <v/>
      </c>
      <c r="AD50" s="129" t="str">
        <f t="shared" si="9"/>
        <v/>
      </c>
      <c r="AE50" s="129" t="str">
        <f t="shared" si="10"/>
        <v/>
      </c>
      <c r="AF50" s="129" t="str">
        <f t="shared" si="11"/>
        <v/>
      </c>
      <c r="AG50" s="130" t="str">
        <f t="shared" si="12"/>
        <v/>
      </c>
      <c r="AH50" s="129" t="str">
        <f t="shared" si="13"/>
        <v/>
      </c>
      <c r="AI50" s="129" t="str">
        <f t="shared" si="14"/>
        <v/>
      </c>
      <c r="AJ50" s="129" t="str">
        <f t="shared" si="15"/>
        <v/>
      </c>
      <c r="AK50" s="129" t="str">
        <f t="shared" si="16"/>
        <v/>
      </c>
      <c r="AL50" s="129" t="str">
        <f t="shared" si="17"/>
        <v/>
      </c>
    </row>
    <row r="51" spans="1:38">
      <c r="A51" s="53" t="str">
        <f>IF('2-定性盤查'!A46&lt;&gt;"",'2-定性盤查'!A46,"")</f>
        <v/>
      </c>
      <c r="B51" s="53" t="str">
        <f>IF('2-定性盤查'!C46&lt;&gt;"",'2-定性盤查'!C46,"")</f>
        <v/>
      </c>
      <c r="C51" s="53" t="str">
        <f>IF('2-定性盤查'!D46&lt;&gt;"",'2-定性盤查'!D46,"")</f>
        <v/>
      </c>
      <c r="D51" s="53" t="str">
        <f>IF('2-定性盤查'!E46&lt;&gt;"",'2-定性盤查'!E46,"")</f>
        <v/>
      </c>
      <c r="E51" s="53" t="str">
        <f>IF('2-定性盤查'!F46&lt;&gt;"",'2-定性盤查'!F46,"")</f>
        <v/>
      </c>
      <c r="F51" s="53" t="str">
        <f>IF('2-定性盤查'!G46&lt;&gt;"",'2-定性盤查'!G46,"")</f>
        <v/>
      </c>
      <c r="G51" s="158"/>
      <c r="H51" s="158"/>
      <c r="I51" s="53" t="str">
        <f>IF('2-定性盤查'!X46&lt;&gt;"",IF('2-定性盤查'!X46&lt;&gt;0,'2-定性盤查'!X46,""),"")</f>
        <v/>
      </c>
      <c r="J51" s="158"/>
      <c r="K51" s="158"/>
      <c r="L51" s="57" t="str">
        <f t="shared" si="0"/>
        <v/>
      </c>
      <c r="M51" s="158"/>
      <c r="N51" s="57" t="str">
        <f t="shared" si="78"/>
        <v/>
      </c>
      <c r="O51" s="53" t="str">
        <f>IF('2-定性盤查'!Y46&lt;&gt;"",IF('2-定性盤查'!Y46&lt;&gt;0,'2-定性盤查'!Y46,""),"")</f>
        <v/>
      </c>
      <c r="P51" s="158"/>
      <c r="Q51" s="158"/>
      <c r="R51" s="67" t="str">
        <f t="shared" si="1"/>
        <v/>
      </c>
      <c r="S51" s="164"/>
      <c r="T51" s="55" t="str">
        <f t="shared" si="7"/>
        <v/>
      </c>
      <c r="U51" s="53" t="str">
        <f>IF('2-定性盤查'!Z46&lt;&gt;"",IF('2-定性盤查'!Z46&lt;&gt;0,'2-定性盤查'!Z46,""),"")</f>
        <v/>
      </c>
      <c r="V51" s="158"/>
      <c r="W51" s="158"/>
      <c r="X51" s="67" t="str">
        <f t="shared" si="2"/>
        <v/>
      </c>
      <c r="Y51" s="158"/>
      <c r="Z51" s="55" t="str">
        <f t="shared" si="8"/>
        <v/>
      </c>
      <c r="AA51" s="57" t="str">
        <f>IF('2-定性盤查'!E47="是",IF(I51="CO2",SUM(T51,Z51),SUM(N51,T51,Z51)),IF(SUM(N51,T51,Z51)&lt;&gt;0,SUM(N51,T51,Z51),""))</f>
        <v/>
      </c>
      <c r="AB51" s="57" t="str">
        <f>IF('2-定性盤查'!E47="是",IF(I51="CO2",N51,""),"")</f>
        <v/>
      </c>
      <c r="AC51" s="101" t="str">
        <f>IF(AA51&lt;&gt;"",AA51/'6-彙總表'!$J$5,"")</f>
        <v/>
      </c>
      <c r="AD51" s="129" t="str">
        <f t="shared" si="9"/>
        <v/>
      </c>
      <c r="AE51" s="129" t="str">
        <f t="shared" si="10"/>
        <v/>
      </c>
      <c r="AF51" s="129" t="str">
        <f t="shared" si="11"/>
        <v/>
      </c>
      <c r="AG51" s="130" t="str">
        <f t="shared" si="12"/>
        <v/>
      </c>
      <c r="AH51" s="129" t="str">
        <f t="shared" si="13"/>
        <v/>
      </c>
      <c r="AI51" s="129" t="str">
        <f t="shared" si="14"/>
        <v/>
      </c>
      <c r="AJ51" s="129" t="str">
        <f t="shared" si="15"/>
        <v/>
      </c>
      <c r="AK51" s="129" t="str">
        <f t="shared" si="16"/>
        <v/>
      </c>
      <c r="AL51" s="129" t="str">
        <f t="shared" si="17"/>
        <v/>
      </c>
    </row>
    <row r="52" spans="1:38">
      <c r="A52" s="53" t="str">
        <f>IF('2-定性盤查'!A47&lt;&gt;"",'2-定性盤查'!A47,"")</f>
        <v/>
      </c>
      <c r="B52" s="53" t="str">
        <f>IF('2-定性盤查'!C47&lt;&gt;"",'2-定性盤查'!C47,"")</f>
        <v/>
      </c>
      <c r="C52" s="53" t="str">
        <f>IF('2-定性盤查'!D47&lt;&gt;"",'2-定性盤查'!D47,"")</f>
        <v/>
      </c>
      <c r="D52" s="53" t="str">
        <f>IF('2-定性盤查'!E47&lt;&gt;"",'2-定性盤查'!E47,"")</f>
        <v/>
      </c>
      <c r="E52" s="53" t="str">
        <f>IF('2-定性盤查'!F47&lt;&gt;"",'2-定性盤查'!F47,"")</f>
        <v/>
      </c>
      <c r="F52" s="53" t="str">
        <f>IF('2-定性盤查'!G47&lt;&gt;"",'2-定性盤查'!G47,"")</f>
        <v/>
      </c>
      <c r="G52" s="158"/>
      <c r="H52" s="158"/>
      <c r="I52" s="53" t="str">
        <f>IF('2-定性盤查'!X47&lt;&gt;"",IF('2-定性盤查'!X47&lt;&gt;0,'2-定性盤查'!X47,""),"")</f>
        <v/>
      </c>
      <c r="J52" s="158"/>
      <c r="K52" s="158"/>
      <c r="L52" s="57" t="str">
        <f t="shared" si="0"/>
        <v/>
      </c>
      <c r="M52" s="158"/>
      <c r="N52" s="57" t="str">
        <f t="shared" si="78"/>
        <v/>
      </c>
      <c r="O52" s="53" t="str">
        <f>IF('2-定性盤查'!Y47&lt;&gt;"",IF('2-定性盤查'!Y47&lt;&gt;0,'2-定性盤查'!Y47,""),"")</f>
        <v/>
      </c>
      <c r="P52" s="158"/>
      <c r="Q52" s="158"/>
      <c r="R52" s="67" t="str">
        <f t="shared" si="1"/>
        <v/>
      </c>
      <c r="S52" s="164"/>
      <c r="T52" s="55" t="str">
        <f t="shared" si="7"/>
        <v/>
      </c>
      <c r="U52" s="53" t="str">
        <f>IF('2-定性盤查'!Z47&lt;&gt;"",IF('2-定性盤查'!Z47&lt;&gt;0,'2-定性盤查'!Z47,""),"")</f>
        <v/>
      </c>
      <c r="V52" s="158"/>
      <c r="W52" s="158"/>
      <c r="X52" s="67" t="str">
        <f t="shared" si="2"/>
        <v/>
      </c>
      <c r="Y52" s="158"/>
      <c r="Z52" s="55" t="str">
        <f t="shared" si="8"/>
        <v/>
      </c>
      <c r="AA52" s="57" t="str">
        <f>IF('2-定性盤查'!E48="是",IF(I52="CO2",SUM(T52,Z52),SUM(N52,T52,Z52)),IF(SUM(N52,T52,Z52)&lt;&gt;0,SUM(N52,T52,Z52),""))</f>
        <v/>
      </c>
      <c r="AB52" s="57" t="str">
        <f>IF('2-定性盤查'!E48="是",IF(I52="CO2",N52,""),"")</f>
        <v/>
      </c>
      <c r="AC52" s="101" t="str">
        <f>IF(AA52&lt;&gt;"",AA52/'6-彙總表'!$J$5,"")</f>
        <v/>
      </c>
      <c r="AD52" s="129" t="str">
        <f t="shared" si="9"/>
        <v/>
      </c>
      <c r="AE52" s="129" t="str">
        <f t="shared" si="10"/>
        <v/>
      </c>
      <c r="AF52" s="129" t="str">
        <f t="shared" si="11"/>
        <v/>
      </c>
      <c r="AG52" s="130" t="str">
        <f t="shared" si="12"/>
        <v/>
      </c>
      <c r="AH52" s="129" t="str">
        <f t="shared" si="13"/>
        <v/>
      </c>
      <c r="AI52" s="129" t="str">
        <f t="shared" si="14"/>
        <v/>
      </c>
      <c r="AJ52" s="129" t="str">
        <f t="shared" si="15"/>
        <v/>
      </c>
      <c r="AK52" s="129" t="str">
        <f t="shared" si="16"/>
        <v/>
      </c>
      <c r="AL52" s="129" t="str">
        <f t="shared" si="17"/>
        <v/>
      </c>
    </row>
    <row r="53" spans="1:38">
      <c r="A53" s="53" t="str">
        <f>IF('2-定性盤查'!A48&lt;&gt;"",'2-定性盤查'!A48,"")</f>
        <v/>
      </c>
      <c r="B53" s="53" t="str">
        <f>IF('2-定性盤查'!C48&lt;&gt;"",'2-定性盤查'!C48,"")</f>
        <v/>
      </c>
      <c r="C53" s="53" t="str">
        <f>IF('2-定性盤查'!D48&lt;&gt;"",'2-定性盤查'!D48,"")</f>
        <v/>
      </c>
      <c r="D53" s="53" t="str">
        <f>IF('2-定性盤查'!E48&lt;&gt;"",'2-定性盤查'!E48,"")</f>
        <v/>
      </c>
      <c r="E53" s="53" t="str">
        <f>IF('2-定性盤查'!F48&lt;&gt;"",'2-定性盤查'!F48,"")</f>
        <v/>
      </c>
      <c r="F53" s="53" t="str">
        <f>IF('2-定性盤查'!G48&lt;&gt;"",'2-定性盤查'!G48,"")</f>
        <v/>
      </c>
      <c r="G53" s="158"/>
      <c r="H53" s="158"/>
      <c r="I53" s="53" t="str">
        <f>IF('2-定性盤查'!X48&lt;&gt;"",IF('2-定性盤查'!X48&lt;&gt;0,'2-定性盤查'!X48,""),"")</f>
        <v/>
      </c>
      <c r="J53" s="158"/>
      <c r="K53" s="158"/>
      <c r="L53" s="57" t="str">
        <f t="shared" si="0"/>
        <v/>
      </c>
      <c r="M53" s="158"/>
      <c r="N53" s="57" t="str">
        <f t="shared" si="78"/>
        <v/>
      </c>
      <c r="O53" s="53" t="str">
        <f>IF('2-定性盤查'!Y48&lt;&gt;"",IF('2-定性盤查'!Y48&lt;&gt;0,'2-定性盤查'!Y48,""),"")</f>
        <v/>
      </c>
      <c r="P53" s="158"/>
      <c r="Q53" s="158"/>
      <c r="R53" s="67" t="str">
        <f t="shared" si="1"/>
        <v/>
      </c>
      <c r="S53" s="164"/>
      <c r="T53" s="55" t="str">
        <f t="shared" si="7"/>
        <v/>
      </c>
      <c r="U53" s="53" t="str">
        <f>IF('2-定性盤查'!Z48&lt;&gt;"",IF('2-定性盤查'!Z48&lt;&gt;0,'2-定性盤查'!Z48,""),"")</f>
        <v/>
      </c>
      <c r="V53" s="158"/>
      <c r="W53" s="158"/>
      <c r="X53" s="67" t="str">
        <f t="shared" si="2"/>
        <v/>
      </c>
      <c r="Y53" s="158"/>
      <c r="Z53" s="55" t="str">
        <f t="shared" si="8"/>
        <v/>
      </c>
      <c r="AA53" s="57" t="str">
        <f>IF('2-定性盤查'!E49="是",IF(I53="CO2",SUM(T53,Z53),SUM(N53,T53,Z53)),IF(SUM(N53,T53,Z53)&lt;&gt;0,SUM(N53,T53,Z53),""))</f>
        <v/>
      </c>
      <c r="AB53" s="57" t="str">
        <f>IF('2-定性盤查'!E49="是",IF(I53="CO2",N53,""),"")</f>
        <v/>
      </c>
      <c r="AC53" s="101" t="str">
        <f>IF(AA53&lt;&gt;"",AA53/'6-彙總表'!$J$5,"")</f>
        <v/>
      </c>
      <c r="AD53" s="129" t="str">
        <f t="shared" si="9"/>
        <v/>
      </c>
      <c r="AE53" s="129" t="str">
        <f t="shared" si="10"/>
        <v/>
      </c>
      <c r="AF53" s="129" t="str">
        <f t="shared" si="11"/>
        <v/>
      </c>
      <c r="AG53" s="130" t="str">
        <f t="shared" si="12"/>
        <v/>
      </c>
      <c r="AH53" s="129" t="str">
        <f t="shared" si="13"/>
        <v/>
      </c>
      <c r="AI53" s="129" t="str">
        <f t="shared" si="14"/>
        <v/>
      </c>
      <c r="AJ53" s="129" t="str">
        <f t="shared" si="15"/>
        <v/>
      </c>
      <c r="AK53" s="129" t="str">
        <f t="shared" si="16"/>
        <v/>
      </c>
      <c r="AL53" s="129" t="str">
        <f t="shared" si="17"/>
        <v/>
      </c>
    </row>
    <row r="54" spans="1:38">
      <c r="A54" s="53" t="str">
        <f>IF('2-定性盤查'!A49&lt;&gt;"",'2-定性盤查'!A49,"")</f>
        <v/>
      </c>
      <c r="B54" s="53" t="str">
        <f>IF('2-定性盤查'!C49&lt;&gt;"",'2-定性盤查'!C49,"")</f>
        <v/>
      </c>
      <c r="C54" s="53" t="str">
        <f>IF('2-定性盤查'!D49&lt;&gt;"",'2-定性盤查'!D49,"")</f>
        <v/>
      </c>
      <c r="D54" s="53" t="str">
        <f>IF('2-定性盤查'!E49&lt;&gt;"",'2-定性盤查'!E49,"")</f>
        <v/>
      </c>
      <c r="E54" s="53" t="str">
        <f>IF('2-定性盤查'!F49&lt;&gt;"",'2-定性盤查'!F49,"")</f>
        <v/>
      </c>
      <c r="F54" s="53" t="str">
        <f>IF('2-定性盤查'!G49&lt;&gt;"",'2-定性盤查'!G49,"")</f>
        <v/>
      </c>
      <c r="G54" s="158"/>
      <c r="H54" s="158"/>
      <c r="I54" s="53" t="str">
        <f>IF('2-定性盤查'!X49&lt;&gt;"",IF('2-定性盤查'!X49&lt;&gt;0,'2-定性盤查'!X49,""),"")</f>
        <v/>
      </c>
      <c r="J54" s="158"/>
      <c r="K54" s="158"/>
      <c r="L54" s="57" t="str">
        <f t="shared" si="0"/>
        <v/>
      </c>
      <c r="M54" s="158"/>
      <c r="N54" s="57" t="str">
        <f t="shared" si="78"/>
        <v/>
      </c>
      <c r="O54" s="53" t="str">
        <f>IF('2-定性盤查'!Y49&lt;&gt;"",IF('2-定性盤查'!Y49&lt;&gt;0,'2-定性盤查'!Y49,""),"")</f>
        <v/>
      </c>
      <c r="P54" s="158"/>
      <c r="Q54" s="158"/>
      <c r="R54" s="67" t="str">
        <f t="shared" si="1"/>
        <v/>
      </c>
      <c r="S54" s="164"/>
      <c r="T54" s="55" t="str">
        <f t="shared" si="7"/>
        <v/>
      </c>
      <c r="U54" s="53" t="str">
        <f>IF('2-定性盤查'!Z49&lt;&gt;"",IF('2-定性盤查'!Z49&lt;&gt;0,'2-定性盤查'!Z49,""),"")</f>
        <v/>
      </c>
      <c r="V54" s="158"/>
      <c r="W54" s="158"/>
      <c r="X54" s="67" t="str">
        <f t="shared" si="2"/>
        <v/>
      </c>
      <c r="Y54" s="158"/>
      <c r="Z54" s="55" t="str">
        <f t="shared" si="8"/>
        <v/>
      </c>
      <c r="AA54" s="57" t="str">
        <f>IF('2-定性盤查'!E50="是",IF(I54="CO2",SUM(T54,Z54),SUM(N54,T54,Z54)),IF(SUM(N54,T54,Z54)&lt;&gt;0,SUM(N54,T54,Z54),""))</f>
        <v/>
      </c>
      <c r="AB54" s="57" t="str">
        <f>IF('2-定性盤查'!E50="是",IF(I54="CO2",N54,""),"")</f>
        <v/>
      </c>
      <c r="AC54" s="101" t="str">
        <f>IF(AA54&lt;&gt;"",AA54/'6-彙總表'!$J$5,"")</f>
        <v/>
      </c>
      <c r="AD54" s="129" t="str">
        <f t="shared" si="9"/>
        <v/>
      </c>
      <c r="AE54" s="129" t="str">
        <f t="shared" si="10"/>
        <v/>
      </c>
      <c r="AF54" s="129" t="str">
        <f t="shared" si="11"/>
        <v/>
      </c>
      <c r="AG54" s="130" t="str">
        <f t="shared" si="12"/>
        <v/>
      </c>
      <c r="AH54" s="129" t="str">
        <f t="shared" si="13"/>
        <v/>
      </c>
      <c r="AI54" s="129" t="str">
        <f t="shared" si="14"/>
        <v/>
      </c>
      <c r="AJ54" s="129" t="str">
        <f t="shared" si="15"/>
        <v/>
      </c>
      <c r="AK54" s="129" t="str">
        <f t="shared" si="16"/>
        <v/>
      </c>
      <c r="AL54" s="129" t="str">
        <f t="shared" si="17"/>
        <v/>
      </c>
    </row>
    <row r="55" spans="1:38">
      <c r="A55" s="53" t="str">
        <f>IF('2-定性盤查'!A50&lt;&gt;"",'2-定性盤查'!A50,"")</f>
        <v/>
      </c>
      <c r="B55" s="53" t="str">
        <f>IF('2-定性盤查'!C50&lt;&gt;"",'2-定性盤查'!C50,"")</f>
        <v/>
      </c>
      <c r="C55" s="53" t="str">
        <f>IF('2-定性盤查'!D50&lt;&gt;"",'2-定性盤查'!D50,"")</f>
        <v/>
      </c>
      <c r="D55" s="53" t="str">
        <f>IF('2-定性盤查'!E50&lt;&gt;"",'2-定性盤查'!E50,"")</f>
        <v/>
      </c>
      <c r="E55" s="53" t="str">
        <f>IF('2-定性盤查'!F50&lt;&gt;"",'2-定性盤查'!F50,"")</f>
        <v/>
      </c>
      <c r="F55" s="53" t="str">
        <f>IF('2-定性盤查'!G50&lt;&gt;"",'2-定性盤查'!G50,"")</f>
        <v/>
      </c>
      <c r="G55" s="158"/>
      <c r="H55" s="158"/>
      <c r="I55" s="53" t="str">
        <f>IF('2-定性盤查'!X50&lt;&gt;"",IF('2-定性盤查'!X50&lt;&gt;0,'2-定性盤查'!X50,""),"")</f>
        <v/>
      </c>
      <c r="J55" s="158"/>
      <c r="K55" s="158"/>
      <c r="L55" s="57" t="str">
        <f t="shared" si="0"/>
        <v/>
      </c>
      <c r="M55" s="158"/>
      <c r="N55" s="57" t="str">
        <f t="shared" si="78"/>
        <v/>
      </c>
      <c r="O55" s="53" t="str">
        <f>IF('2-定性盤查'!Y50&lt;&gt;"",IF('2-定性盤查'!Y50&lt;&gt;0,'2-定性盤查'!Y50,""),"")</f>
        <v/>
      </c>
      <c r="P55" s="158"/>
      <c r="Q55" s="158"/>
      <c r="R55" s="67" t="str">
        <f t="shared" si="1"/>
        <v/>
      </c>
      <c r="S55" s="164"/>
      <c r="T55" s="55" t="str">
        <f t="shared" si="7"/>
        <v/>
      </c>
      <c r="U55" s="53" t="str">
        <f>IF('2-定性盤查'!Z50&lt;&gt;"",IF('2-定性盤查'!Z50&lt;&gt;0,'2-定性盤查'!Z50,""),"")</f>
        <v/>
      </c>
      <c r="V55" s="158"/>
      <c r="W55" s="158"/>
      <c r="X55" s="67" t="str">
        <f t="shared" si="2"/>
        <v/>
      </c>
      <c r="Y55" s="158"/>
      <c r="Z55" s="55" t="str">
        <f t="shared" si="8"/>
        <v/>
      </c>
      <c r="AA55" s="57" t="str">
        <f>IF('2-定性盤查'!E51="是",IF(I55="CO2",SUM(T55,Z55),SUM(N55,T55,Z55)),IF(SUM(N55,T55,Z55)&lt;&gt;0,SUM(N55,T55,Z55),""))</f>
        <v/>
      </c>
      <c r="AB55" s="57" t="str">
        <f>IF('2-定性盤查'!E51="是",IF(I55="CO2",N55,""),"")</f>
        <v/>
      </c>
      <c r="AC55" s="101" t="str">
        <f>IF(AA55&lt;&gt;"",AA55/'6-彙總表'!$J$5,"")</f>
        <v/>
      </c>
      <c r="AD55" s="129" t="str">
        <f t="shared" si="9"/>
        <v/>
      </c>
      <c r="AE55" s="129" t="str">
        <f t="shared" si="10"/>
        <v/>
      </c>
      <c r="AF55" s="129" t="str">
        <f t="shared" si="11"/>
        <v/>
      </c>
      <c r="AG55" s="130" t="str">
        <f t="shared" si="12"/>
        <v/>
      </c>
      <c r="AH55" s="129" t="str">
        <f t="shared" si="13"/>
        <v/>
      </c>
      <c r="AI55" s="129" t="str">
        <f t="shared" si="14"/>
        <v/>
      </c>
      <c r="AJ55" s="129" t="str">
        <f t="shared" si="15"/>
        <v/>
      </c>
      <c r="AK55" s="129" t="str">
        <f t="shared" si="16"/>
        <v/>
      </c>
      <c r="AL55" s="129" t="str">
        <f t="shared" si="17"/>
        <v/>
      </c>
    </row>
    <row r="56" spans="1:38">
      <c r="A56" s="53" t="str">
        <f>IF('2-定性盤查'!A51&lt;&gt;"",'2-定性盤查'!A51,"")</f>
        <v/>
      </c>
      <c r="B56" s="53" t="str">
        <f>IF('2-定性盤查'!C51&lt;&gt;"",'2-定性盤查'!C51,"")</f>
        <v/>
      </c>
      <c r="C56" s="53" t="str">
        <f>IF('2-定性盤查'!D51&lt;&gt;"",'2-定性盤查'!D51,"")</f>
        <v/>
      </c>
      <c r="D56" s="53" t="str">
        <f>IF('2-定性盤查'!E51&lt;&gt;"",'2-定性盤查'!E51,"")</f>
        <v/>
      </c>
      <c r="E56" s="53" t="str">
        <f>IF('2-定性盤查'!F51&lt;&gt;"",'2-定性盤查'!F51,"")</f>
        <v/>
      </c>
      <c r="F56" s="53" t="str">
        <f>IF('2-定性盤查'!G51&lt;&gt;"",'2-定性盤查'!G51,"")</f>
        <v/>
      </c>
      <c r="G56" s="158"/>
      <c r="H56" s="158"/>
      <c r="I56" s="53" t="str">
        <f>IF('2-定性盤查'!X51&lt;&gt;"",IF('2-定性盤查'!X51&lt;&gt;0,'2-定性盤查'!X51,""),"")</f>
        <v/>
      </c>
      <c r="J56" s="158"/>
      <c r="K56" s="158"/>
      <c r="L56" s="57" t="str">
        <f t="shared" si="0"/>
        <v/>
      </c>
      <c r="M56" s="158"/>
      <c r="N56" s="57" t="str">
        <f t="shared" si="78"/>
        <v/>
      </c>
      <c r="O56" s="53" t="str">
        <f>IF('2-定性盤查'!Y51&lt;&gt;"",IF('2-定性盤查'!Y51&lt;&gt;0,'2-定性盤查'!Y51,""),"")</f>
        <v/>
      </c>
      <c r="P56" s="158"/>
      <c r="Q56" s="158"/>
      <c r="R56" s="67" t="str">
        <f t="shared" si="1"/>
        <v/>
      </c>
      <c r="S56" s="164"/>
      <c r="T56" s="55" t="str">
        <f t="shared" si="7"/>
        <v/>
      </c>
      <c r="U56" s="53" t="str">
        <f>IF('2-定性盤查'!Z51&lt;&gt;"",IF('2-定性盤查'!Z51&lt;&gt;0,'2-定性盤查'!Z51,""),"")</f>
        <v/>
      </c>
      <c r="V56" s="158"/>
      <c r="W56" s="158"/>
      <c r="X56" s="67" t="str">
        <f t="shared" si="2"/>
        <v/>
      </c>
      <c r="Y56" s="158"/>
      <c r="Z56" s="55" t="str">
        <f t="shared" si="8"/>
        <v/>
      </c>
      <c r="AA56" s="57" t="str">
        <f>IF('2-定性盤查'!E52="是",IF(I56="CO2",SUM(T56,Z56),SUM(N56,T56,Z56)),IF(SUM(N56,T56,Z56)&lt;&gt;0,SUM(N56,T56,Z56),""))</f>
        <v/>
      </c>
      <c r="AB56" s="57" t="str">
        <f>IF('2-定性盤查'!E52="是",IF(I56="CO2",N56,""),"")</f>
        <v/>
      </c>
      <c r="AC56" s="101" t="str">
        <f>IF(AA56&lt;&gt;"",AA56/'6-彙總表'!$J$5,"")</f>
        <v/>
      </c>
      <c r="AD56" s="129" t="str">
        <f t="shared" si="9"/>
        <v/>
      </c>
      <c r="AE56" s="129" t="str">
        <f t="shared" si="10"/>
        <v/>
      </c>
      <c r="AF56" s="129" t="str">
        <f t="shared" si="11"/>
        <v/>
      </c>
      <c r="AG56" s="130" t="str">
        <f t="shared" si="12"/>
        <v/>
      </c>
      <c r="AH56" s="129" t="str">
        <f t="shared" si="13"/>
        <v/>
      </c>
      <c r="AI56" s="129" t="str">
        <f t="shared" si="14"/>
        <v/>
      </c>
      <c r="AJ56" s="129" t="str">
        <f t="shared" si="15"/>
        <v/>
      </c>
      <c r="AK56" s="129" t="str">
        <f t="shared" si="16"/>
        <v/>
      </c>
      <c r="AL56" s="129" t="str">
        <f t="shared" si="17"/>
        <v/>
      </c>
    </row>
    <row r="57" spans="1:38">
      <c r="A57" s="53" t="str">
        <f>IF('2-定性盤查'!A52&lt;&gt;"",'2-定性盤查'!A52,"")</f>
        <v/>
      </c>
      <c r="B57" s="53" t="str">
        <f>IF('2-定性盤查'!C52&lt;&gt;"",'2-定性盤查'!C52,"")</f>
        <v/>
      </c>
      <c r="C57" s="53" t="str">
        <f>IF('2-定性盤查'!D52&lt;&gt;"",'2-定性盤查'!D52,"")</f>
        <v/>
      </c>
      <c r="D57" s="53" t="str">
        <f>IF('2-定性盤查'!E52&lt;&gt;"",'2-定性盤查'!E52,"")</f>
        <v/>
      </c>
      <c r="E57" s="53" t="str">
        <f>IF('2-定性盤查'!F52&lt;&gt;"",'2-定性盤查'!F52,"")</f>
        <v/>
      </c>
      <c r="F57" s="53" t="str">
        <f>IF('2-定性盤查'!G52&lt;&gt;"",'2-定性盤查'!G52,"")</f>
        <v/>
      </c>
      <c r="G57" s="158"/>
      <c r="H57" s="158"/>
      <c r="I57" s="53" t="str">
        <f>IF('2-定性盤查'!X52&lt;&gt;"",IF('2-定性盤查'!X52&lt;&gt;0,'2-定性盤查'!X52,""),"")</f>
        <v/>
      </c>
      <c r="J57" s="158"/>
      <c r="K57" s="158"/>
      <c r="L57" s="57" t="str">
        <f t="shared" si="0"/>
        <v/>
      </c>
      <c r="M57" s="158"/>
      <c r="N57" s="57" t="str">
        <f t="shared" si="78"/>
        <v/>
      </c>
      <c r="O57" s="53" t="str">
        <f>IF('2-定性盤查'!Y52&lt;&gt;"",IF('2-定性盤查'!Y52&lt;&gt;0,'2-定性盤查'!Y52,""),"")</f>
        <v/>
      </c>
      <c r="P57" s="158"/>
      <c r="Q57" s="158"/>
      <c r="R57" s="67" t="str">
        <f t="shared" si="1"/>
        <v/>
      </c>
      <c r="S57" s="164"/>
      <c r="T57" s="55" t="str">
        <f t="shared" si="7"/>
        <v/>
      </c>
      <c r="U57" s="53" t="str">
        <f>IF('2-定性盤查'!Z52&lt;&gt;"",IF('2-定性盤查'!Z52&lt;&gt;0,'2-定性盤查'!Z52,""),"")</f>
        <v/>
      </c>
      <c r="V57" s="158"/>
      <c r="W57" s="158"/>
      <c r="X57" s="67" t="str">
        <f t="shared" si="2"/>
        <v/>
      </c>
      <c r="Y57" s="158"/>
      <c r="Z57" s="55" t="str">
        <f t="shared" si="8"/>
        <v/>
      </c>
      <c r="AA57" s="57" t="str">
        <f>IF('2-定性盤查'!E53="是",IF(I57="CO2",SUM(T57,Z57),SUM(N57,T57,Z57)),IF(SUM(N57,T57,Z57)&lt;&gt;0,SUM(N57,T57,Z57),""))</f>
        <v/>
      </c>
      <c r="AB57" s="57" t="str">
        <f>IF('2-定性盤查'!E53="是",IF(I57="CO2",N57,""),"")</f>
        <v/>
      </c>
      <c r="AC57" s="101" t="str">
        <f>IF(AA57&lt;&gt;"",AA57/'6-彙總表'!$J$5,"")</f>
        <v/>
      </c>
      <c r="AD57" s="129" t="str">
        <f t="shared" si="9"/>
        <v/>
      </c>
      <c r="AE57" s="129" t="str">
        <f t="shared" si="10"/>
        <v/>
      </c>
      <c r="AF57" s="129" t="str">
        <f t="shared" si="11"/>
        <v/>
      </c>
      <c r="AG57" s="130" t="str">
        <f t="shared" si="12"/>
        <v/>
      </c>
      <c r="AH57" s="129" t="str">
        <f t="shared" si="13"/>
        <v/>
      </c>
      <c r="AI57" s="129" t="str">
        <f t="shared" si="14"/>
        <v/>
      </c>
      <c r="AJ57" s="129" t="str">
        <f t="shared" si="15"/>
        <v/>
      </c>
      <c r="AK57" s="129" t="str">
        <f t="shared" si="16"/>
        <v/>
      </c>
      <c r="AL57" s="129" t="str">
        <f t="shared" si="17"/>
        <v/>
      </c>
    </row>
    <row r="58" spans="1:38">
      <c r="A58" s="53" t="str">
        <f>IF('2-定性盤查'!A53&lt;&gt;"",'2-定性盤查'!A53,"")</f>
        <v/>
      </c>
      <c r="B58" s="53" t="str">
        <f>IF('2-定性盤查'!C53&lt;&gt;"",'2-定性盤查'!C53,"")</f>
        <v/>
      </c>
      <c r="C58" s="53" t="str">
        <f>IF('2-定性盤查'!D53&lt;&gt;"",'2-定性盤查'!D53,"")</f>
        <v/>
      </c>
      <c r="D58" s="53" t="str">
        <f>IF('2-定性盤查'!E53&lt;&gt;"",'2-定性盤查'!E53,"")</f>
        <v/>
      </c>
      <c r="E58" s="53" t="str">
        <f>IF('2-定性盤查'!F53&lt;&gt;"",'2-定性盤查'!F53,"")</f>
        <v/>
      </c>
      <c r="F58" s="53" t="str">
        <f>IF('2-定性盤查'!G53&lt;&gt;"",'2-定性盤查'!G53,"")</f>
        <v/>
      </c>
      <c r="G58" s="158"/>
      <c r="H58" s="158"/>
      <c r="I58" s="53" t="str">
        <f>IF('2-定性盤查'!X53&lt;&gt;"",IF('2-定性盤查'!X53&lt;&gt;0,'2-定性盤查'!X53,""),"")</f>
        <v/>
      </c>
      <c r="J58" s="158"/>
      <c r="K58" s="158"/>
      <c r="L58" s="57" t="str">
        <f t="shared" si="0"/>
        <v/>
      </c>
      <c r="M58" s="158"/>
      <c r="N58" s="57" t="str">
        <f t="shared" si="78"/>
        <v/>
      </c>
      <c r="O58" s="53" t="str">
        <f>IF('2-定性盤查'!Y53&lt;&gt;"",IF('2-定性盤查'!Y53&lt;&gt;0,'2-定性盤查'!Y53,""),"")</f>
        <v/>
      </c>
      <c r="P58" s="158"/>
      <c r="Q58" s="158"/>
      <c r="R58" s="67" t="str">
        <f t="shared" si="1"/>
        <v/>
      </c>
      <c r="S58" s="164"/>
      <c r="T58" s="55" t="str">
        <f t="shared" si="7"/>
        <v/>
      </c>
      <c r="U58" s="53" t="str">
        <f>IF('2-定性盤查'!Z53&lt;&gt;"",IF('2-定性盤查'!Z53&lt;&gt;0,'2-定性盤查'!Z53,""),"")</f>
        <v/>
      </c>
      <c r="V58" s="158"/>
      <c r="W58" s="158"/>
      <c r="X58" s="67" t="str">
        <f t="shared" si="2"/>
        <v/>
      </c>
      <c r="Y58" s="158"/>
      <c r="Z58" s="55" t="str">
        <f t="shared" si="8"/>
        <v/>
      </c>
      <c r="AA58" s="57" t="str">
        <f>IF('2-定性盤查'!E54="是",IF(I58="CO2",SUM(T58,Z58),SUM(N58,T58,Z58)),IF(SUM(N58,T58,Z58)&lt;&gt;0,SUM(N58,T58,Z58),""))</f>
        <v/>
      </c>
      <c r="AB58" s="57" t="str">
        <f>IF('2-定性盤查'!E54="是",IF(I58="CO2",N58,""),"")</f>
        <v/>
      </c>
      <c r="AC58" s="101" t="str">
        <f>IF(AA58&lt;&gt;"",AA58/'6-彙總表'!$J$5,"")</f>
        <v/>
      </c>
      <c r="AD58" s="129" t="str">
        <f t="shared" si="9"/>
        <v/>
      </c>
      <c r="AE58" s="129" t="str">
        <f t="shared" si="10"/>
        <v/>
      </c>
      <c r="AF58" s="129" t="str">
        <f t="shared" si="11"/>
        <v/>
      </c>
      <c r="AG58" s="130" t="str">
        <f t="shared" si="12"/>
        <v/>
      </c>
      <c r="AH58" s="129" t="str">
        <f t="shared" si="13"/>
        <v/>
      </c>
      <c r="AI58" s="129" t="str">
        <f t="shared" si="14"/>
        <v/>
      </c>
      <c r="AJ58" s="129" t="str">
        <f t="shared" si="15"/>
        <v/>
      </c>
      <c r="AK58" s="129" t="str">
        <f t="shared" si="16"/>
        <v/>
      </c>
      <c r="AL58" s="129" t="str">
        <f t="shared" si="17"/>
        <v/>
      </c>
    </row>
    <row r="59" spans="1:38">
      <c r="A59" s="53" t="str">
        <f>IF('2-定性盤查'!A54&lt;&gt;"",'2-定性盤查'!A54,"")</f>
        <v/>
      </c>
      <c r="B59" s="53" t="str">
        <f>IF('2-定性盤查'!C54&lt;&gt;"",'2-定性盤查'!C54,"")</f>
        <v/>
      </c>
      <c r="C59" s="53" t="str">
        <f>IF('2-定性盤查'!D54&lt;&gt;"",'2-定性盤查'!D54,"")</f>
        <v/>
      </c>
      <c r="D59" s="53" t="str">
        <f>IF('2-定性盤查'!E54&lt;&gt;"",'2-定性盤查'!E54,"")</f>
        <v/>
      </c>
      <c r="E59" s="53" t="str">
        <f>IF('2-定性盤查'!F54&lt;&gt;"",'2-定性盤查'!F54,"")</f>
        <v/>
      </c>
      <c r="F59" s="53" t="str">
        <f>IF('2-定性盤查'!G54&lt;&gt;"",'2-定性盤查'!G54,"")</f>
        <v/>
      </c>
      <c r="G59" s="158"/>
      <c r="H59" s="158"/>
      <c r="I59" s="53" t="str">
        <f>IF('2-定性盤查'!X54&lt;&gt;"",IF('2-定性盤查'!X54&lt;&gt;0,'2-定性盤查'!X54,""),"")</f>
        <v/>
      </c>
      <c r="J59" s="158"/>
      <c r="K59" s="158"/>
      <c r="L59" s="57" t="str">
        <f t="shared" si="0"/>
        <v/>
      </c>
      <c r="M59" s="158"/>
      <c r="N59" s="57" t="str">
        <f t="shared" ref="N59:N122" si="79">IF(L59="","",L59*M59)</f>
        <v/>
      </c>
      <c r="O59" s="53" t="str">
        <f>IF('2-定性盤查'!Y54&lt;&gt;"",IF('2-定性盤查'!Y54&lt;&gt;0,'2-定性盤查'!Y54,""),"")</f>
        <v/>
      </c>
      <c r="P59" s="158"/>
      <c r="Q59" s="158"/>
      <c r="R59" s="67" t="str">
        <f t="shared" si="1"/>
        <v/>
      </c>
      <c r="S59" s="164"/>
      <c r="T59" s="55" t="str">
        <f t="shared" si="7"/>
        <v/>
      </c>
      <c r="U59" s="53" t="str">
        <f>IF('2-定性盤查'!Z54&lt;&gt;"",IF('2-定性盤查'!Z54&lt;&gt;0,'2-定性盤查'!Z54,""),"")</f>
        <v/>
      </c>
      <c r="V59" s="158"/>
      <c r="W59" s="158"/>
      <c r="X59" s="67" t="str">
        <f t="shared" si="2"/>
        <v/>
      </c>
      <c r="Y59" s="158"/>
      <c r="Z59" s="55" t="str">
        <f t="shared" si="8"/>
        <v/>
      </c>
      <c r="AA59" s="57" t="str">
        <f>IF('2-定性盤查'!E55="是",IF(I59="CO2",SUM(T59,Z59),SUM(N59,T59,Z59)),IF(SUM(N59,T59,Z59)&lt;&gt;0,SUM(N59,T59,Z59),""))</f>
        <v/>
      </c>
      <c r="AB59" s="57" t="str">
        <f>IF('2-定性盤查'!E55="是",IF(I59="CO2",N59,""),"")</f>
        <v/>
      </c>
      <c r="AC59" s="101" t="str">
        <f>IF(AA59&lt;&gt;"",AA59/'6-彙總表'!$J$5,"")</f>
        <v/>
      </c>
      <c r="AD59" s="129" t="str">
        <f t="shared" ref="AD59:AD122" si="80">E59&amp;I59&amp;D59</f>
        <v/>
      </c>
      <c r="AE59" s="129" t="str">
        <f t="shared" ref="AE59:AE122" si="81">E59&amp;I59</f>
        <v/>
      </c>
      <c r="AF59" s="129" t="str">
        <f t="shared" ref="AF59:AF122" si="82">E59&amp;O59</f>
        <v/>
      </c>
      <c r="AG59" s="130" t="str">
        <f t="shared" ref="AG59:AG122" si="83">E59&amp;U59</f>
        <v/>
      </c>
      <c r="AH59" s="129" t="str">
        <f t="shared" ref="AH59:AH122" si="84">E59&amp;F59</f>
        <v/>
      </c>
      <c r="AI59" s="129" t="str">
        <f t="shared" ref="AI59:AI122" si="85">E59&amp;F59</f>
        <v/>
      </c>
      <c r="AJ59" s="129" t="str">
        <f t="shared" ref="AJ59:AJ122" si="86">E59&amp;F59</f>
        <v/>
      </c>
      <c r="AK59" s="129" t="str">
        <f t="shared" ref="AK59:AK122" si="87">E59&amp;I59&amp;F59&amp;D59</f>
        <v/>
      </c>
      <c r="AL59" s="129" t="str">
        <f t="shared" ref="AL59:AL122" si="88">IFERROR(ABS(AA59),"")</f>
        <v/>
      </c>
    </row>
    <row r="60" spans="1:38">
      <c r="A60" s="53" t="str">
        <f>IF('2-定性盤查'!A55&lt;&gt;"",'2-定性盤查'!A55,"")</f>
        <v/>
      </c>
      <c r="B60" s="53" t="str">
        <f>IF('2-定性盤查'!C55&lt;&gt;"",'2-定性盤查'!C55,"")</f>
        <v/>
      </c>
      <c r="C60" s="53" t="str">
        <f>IF('2-定性盤查'!D55&lt;&gt;"",'2-定性盤查'!D55,"")</f>
        <v/>
      </c>
      <c r="D60" s="53" t="str">
        <f>IF('2-定性盤查'!E55&lt;&gt;"",'2-定性盤查'!E55,"")</f>
        <v/>
      </c>
      <c r="E60" s="53" t="str">
        <f>IF('2-定性盤查'!F55&lt;&gt;"",'2-定性盤查'!F55,"")</f>
        <v/>
      </c>
      <c r="F60" s="53" t="str">
        <f>IF('2-定性盤查'!G55&lt;&gt;"",'2-定性盤查'!G55,"")</f>
        <v/>
      </c>
      <c r="G60" s="158"/>
      <c r="H60" s="158"/>
      <c r="I60" s="53" t="str">
        <f>IF('2-定性盤查'!X55&lt;&gt;"",IF('2-定性盤查'!X55&lt;&gt;0,'2-定性盤查'!X55,""),"")</f>
        <v/>
      </c>
      <c r="J60" s="158"/>
      <c r="K60" s="158"/>
      <c r="L60" s="57" t="str">
        <f t="shared" si="0"/>
        <v/>
      </c>
      <c r="M60" s="158"/>
      <c r="N60" s="57" t="str">
        <f t="shared" si="79"/>
        <v/>
      </c>
      <c r="O60" s="53" t="str">
        <f>IF('2-定性盤查'!Y55&lt;&gt;"",IF('2-定性盤查'!Y55&lt;&gt;0,'2-定性盤查'!Y55,""),"")</f>
        <v/>
      </c>
      <c r="P60" s="158"/>
      <c r="Q60" s="158"/>
      <c r="R60" s="67" t="str">
        <f t="shared" si="1"/>
        <v/>
      </c>
      <c r="S60" s="164"/>
      <c r="T60" s="55" t="str">
        <f t="shared" si="7"/>
        <v/>
      </c>
      <c r="U60" s="53" t="str">
        <f>IF('2-定性盤查'!Z55&lt;&gt;"",IF('2-定性盤查'!Z55&lt;&gt;0,'2-定性盤查'!Z55,""),"")</f>
        <v/>
      </c>
      <c r="V60" s="158"/>
      <c r="W60" s="158"/>
      <c r="X60" s="67" t="str">
        <f t="shared" si="2"/>
        <v/>
      </c>
      <c r="Y60" s="158"/>
      <c r="Z60" s="55" t="str">
        <f t="shared" si="8"/>
        <v/>
      </c>
      <c r="AA60" s="57" t="str">
        <f>IF('2-定性盤查'!E56="是",IF(I60="CO2",SUM(T60,Z60),SUM(N60,T60,Z60)),IF(SUM(N60,T60,Z60)&lt;&gt;0,SUM(N60,T60,Z60),""))</f>
        <v/>
      </c>
      <c r="AB60" s="57" t="str">
        <f>IF('2-定性盤查'!E56="是",IF(I60="CO2",N60,""),"")</f>
        <v/>
      </c>
      <c r="AC60" s="101" t="str">
        <f>IF(AA60&lt;&gt;"",AA60/'6-彙總表'!$J$5,"")</f>
        <v/>
      </c>
      <c r="AD60" s="129" t="str">
        <f t="shared" si="80"/>
        <v/>
      </c>
      <c r="AE60" s="129" t="str">
        <f t="shared" si="81"/>
        <v/>
      </c>
      <c r="AF60" s="129" t="str">
        <f t="shared" si="82"/>
        <v/>
      </c>
      <c r="AG60" s="130" t="str">
        <f t="shared" si="83"/>
        <v/>
      </c>
      <c r="AH60" s="129" t="str">
        <f t="shared" si="84"/>
        <v/>
      </c>
      <c r="AI60" s="129" t="str">
        <f t="shared" si="85"/>
        <v/>
      </c>
      <c r="AJ60" s="129" t="str">
        <f t="shared" si="86"/>
        <v/>
      </c>
      <c r="AK60" s="129" t="str">
        <f t="shared" si="87"/>
        <v/>
      </c>
      <c r="AL60" s="129" t="str">
        <f t="shared" si="88"/>
        <v/>
      </c>
    </row>
    <row r="61" spans="1:38">
      <c r="A61" s="53" t="str">
        <f>IF('2-定性盤查'!A56&lt;&gt;"",'2-定性盤查'!A56,"")</f>
        <v/>
      </c>
      <c r="B61" s="53" t="str">
        <f>IF('2-定性盤查'!C56&lt;&gt;"",'2-定性盤查'!C56,"")</f>
        <v/>
      </c>
      <c r="C61" s="53" t="str">
        <f>IF('2-定性盤查'!D56&lt;&gt;"",'2-定性盤查'!D56,"")</f>
        <v/>
      </c>
      <c r="D61" s="53" t="str">
        <f>IF('2-定性盤查'!E56&lt;&gt;"",'2-定性盤查'!E56,"")</f>
        <v/>
      </c>
      <c r="E61" s="53" t="str">
        <f>IF('2-定性盤查'!F56&lt;&gt;"",'2-定性盤查'!F56,"")</f>
        <v/>
      </c>
      <c r="F61" s="53" t="str">
        <f>IF('2-定性盤查'!G56&lt;&gt;"",'2-定性盤查'!G56,"")</f>
        <v/>
      </c>
      <c r="G61" s="158"/>
      <c r="H61" s="158"/>
      <c r="I61" s="53" t="str">
        <f>IF('2-定性盤查'!X56&lt;&gt;"",IF('2-定性盤查'!X56&lt;&gt;0,'2-定性盤查'!X56,""),"")</f>
        <v/>
      </c>
      <c r="J61" s="158"/>
      <c r="K61" s="158"/>
      <c r="L61" s="57" t="str">
        <f t="shared" si="0"/>
        <v/>
      </c>
      <c r="M61" s="158"/>
      <c r="N61" s="57" t="str">
        <f t="shared" si="79"/>
        <v/>
      </c>
      <c r="O61" s="53" t="str">
        <f>IF('2-定性盤查'!Y56&lt;&gt;"",IF('2-定性盤查'!Y56&lt;&gt;0,'2-定性盤查'!Y56,""),"")</f>
        <v/>
      </c>
      <c r="P61" s="158"/>
      <c r="Q61" s="158"/>
      <c r="R61" s="67" t="str">
        <f t="shared" si="1"/>
        <v/>
      </c>
      <c r="S61" s="164"/>
      <c r="T61" s="55" t="str">
        <f t="shared" si="7"/>
        <v/>
      </c>
      <c r="U61" s="53" t="str">
        <f>IF('2-定性盤查'!Z56&lt;&gt;"",IF('2-定性盤查'!Z56&lt;&gt;0,'2-定性盤查'!Z56,""),"")</f>
        <v/>
      </c>
      <c r="V61" s="158"/>
      <c r="W61" s="158"/>
      <c r="X61" s="67" t="str">
        <f t="shared" si="2"/>
        <v/>
      </c>
      <c r="Y61" s="158"/>
      <c r="Z61" s="55" t="str">
        <f t="shared" si="8"/>
        <v/>
      </c>
      <c r="AA61" s="57" t="str">
        <f>IF('2-定性盤查'!E57="是",IF(I61="CO2",SUM(T61,Z61),SUM(N61,T61,Z61)),IF(SUM(N61,T61,Z61)&lt;&gt;0,SUM(N61,T61,Z61),""))</f>
        <v/>
      </c>
      <c r="AB61" s="57" t="str">
        <f>IF('2-定性盤查'!E57="是",IF(I61="CO2",N61,""),"")</f>
        <v/>
      </c>
      <c r="AC61" s="101" t="str">
        <f>IF(AA61&lt;&gt;"",AA61/'6-彙總表'!$J$5,"")</f>
        <v/>
      </c>
      <c r="AD61" s="129" t="str">
        <f t="shared" si="80"/>
        <v/>
      </c>
      <c r="AE61" s="129" t="str">
        <f t="shared" si="81"/>
        <v/>
      </c>
      <c r="AF61" s="129" t="str">
        <f t="shared" si="82"/>
        <v/>
      </c>
      <c r="AG61" s="130" t="str">
        <f t="shared" si="83"/>
        <v/>
      </c>
      <c r="AH61" s="129" t="str">
        <f t="shared" si="84"/>
        <v/>
      </c>
      <c r="AI61" s="129" t="str">
        <f t="shared" si="85"/>
        <v/>
      </c>
      <c r="AJ61" s="129" t="str">
        <f t="shared" si="86"/>
        <v/>
      </c>
      <c r="AK61" s="129" t="str">
        <f t="shared" si="87"/>
        <v/>
      </c>
      <c r="AL61" s="129" t="str">
        <f t="shared" si="88"/>
        <v/>
      </c>
    </row>
    <row r="62" spans="1:38">
      <c r="A62" s="53" t="str">
        <f>IF('2-定性盤查'!A57&lt;&gt;"",'2-定性盤查'!A57,"")</f>
        <v/>
      </c>
      <c r="B62" s="53" t="str">
        <f>IF('2-定性盤查'!C57&lt;&gt;"",'2-定性盤查'!C57,"")</f>
        <v/>
      </c>
      <c r="C62" s="53" t="str">
        <f>IF('2-定性盤查'!D57&lt;&gt;"",'2-定性盤查'!D57,"")</f>
        <v/>
      </c>
      <c r="D62" s="53" t="str">
        <f>IF('2-定性盤查'!E57&lt;&gt;"",'2-定性盤查'!E57,"")</f>
        <v/>
      </c>
      <c r="E62" s="53" t="str">
        <f>IF('2-定性盤查'!F57&lt;&gt;"",'2-定性盤查'!F57,"")</f>
        <v/>
      </c>
      <c r="F62" s="53" t="str">
        <f>IF('2-定性盤查'!G57&lt;&gt;"",'2-定性盤查'!G57,"")</f>
        <v/>
      </c>
      <c r="G62" s="158"/>
      <c r="H62" s="158"/>
      <c r="I62" s="53" t="str">
        <f>IF('2-定性盤查'!X57&lt;&gt;"",IF('2-定性盤查'!X57&lt;&gt;0,'2-定性盤查'!X57,""),"")</f>
        <v/>
      </c>
      <c r="J62" s="158"/>
      <c r="K62" s="158"/>
      <c r="L62" s="57" t="str">
        <f t="shared" si="0"/>
        <v/>
      </c>
      <c r="M62" s="158"/>
      <c r="N62" s="57" t="str">
        <f t="shared" si="79"/>
        <v/>
      </c>
      <c r="O62" s="53" t="str">
        <f>IF('2-定性盤查'!Y57&lt;&gt;"",IF('2-定性盤查'!Y57&lt;&gt;0,'2-定性盤查'!Y57,""),"")</f>
        <v/>
      </c>
      <c r="P62" s="158"/>
      <c r="Q62" s="158"/>
      <c r="R62" s="67" t="str">
        <f t="shared" si="1"/>
        <v/>
      </c>
      <c r="S62" s="164"/>
      <c r="T62" s="55" t="str">
        <f t="shared" si="7"/>
        <v/>
      </c>
      <c r="U62" s="53" t="str">
        <f>IF('2-定性盤查'!Z57&lt;&gt;"",IF('2-定性盤查'!Z57&lt;&gt;0,'2-定性盤查'!Z57,""),"")</f>
        <v/>
      </c>
      <c r="V62" s="158"/>
      <c r="W62" s="158"/>
      <c r="X62" s="67" t="str">
        <f t="shared" si="2"/>
        <v/>
      </c>
      <c r="Y62" s="158"/>
      <c r="Z62" s="55" t="str">
        <f t="shared" si="8"/>
        <v/>
      </c>
      <c r="AA62" s="57" t="str">
        <f>IF('2-定性盤查'!E58="是",IF(I62="CO2",SUM(T62,Z62),SUM(N62,T62,Z62)),IF(SUM(N62,T62,Z62)&lt;&gt;0,SUM(N62,T62,Z62),""))</f>
        <v/>
      </c>
      <c r="AB62" s="57" t="str">
        <f>IF('2-定性盤查'!E58="是",IF(I62="CO2",N62,""),"")</f>
        <v/>
      </c>
      <c r="AC62" s="101" t="str">
        <f>IF(AA62&lt;&gt;"",AA62/'6-彙總表'!$J$5,"")</f>
        <v/>
      </c>
      <c r="AD62" s="129" t="str">
        <f t="shared" si="80"/>
        <v/>
      </c>
      <c r="AE62" s="129" t="str">
        <f t="shared" si="81"/>
        <v/>
      </c>
      <c r="AF62" s="129" t="str">
        <f t="shared" si="82"/>
        <v/>
      </c>
      <c r="AG62" s="130" t="str">
        <f t="shared" si="83"/>
        <v/>
      </c>
      <c r="AH62" s="129" t="str">
        <f t="shared" si="84"/>
        <v/>
      </c>
      <c r="AI62" s="129" t="str">
        <f t="shared" si="85"/>
        <v/>
      </c>
      <c r="AJ62" s="129" t="str">
        <f t="shared" si="86"/>
        <v/>
      </c>
      <c r="AK62" s="129" t="str">
        <f t="shared" si="87"/>
        <v/>
      </c>
      <c r="AL62" s="129" t="str">
        <f t="shared" si="88"/>
        <v/>
      </c>
    </row>
    <row r="63" spans="1:38">
      <c r="A63" s="53" t="str">
        <f>IF('2-定性盤查'!A58&lt;&gt;"",'2-定性盤查'!A58,"")</f>
        <v/>
      </c>
      <c r="B63" s="53" t="str">
        <f>IF('2-定性盤查'!C58&lt;&gt;"",'2-定性盤查'!C58,"")</f>
        <v/>
      </c>
      <c r="C63" s="53" t="str">
        <f>IF('2-定性盤查'!D58&lt;&gt;"",'2-定性盤查'!D58,"")</f>
        <v/>
      </c>
      <c r="D63" s="53" t="str">
        <f>IF('2-定性盤查'!E58&lt;&gt;"",'2-定性盤查'!E58,"")</f>
        <v/>
      </c>
      <c r="E63" s="53" t="str">
        <f>IF('2-定性盤查'!F58&lt;&gt;"",'2-定性盤查'!F58,"")</f>
        <v/>
      </c>
      <c r="F63" s="53" t="str">
        <f>IF('2-定性盤查'!G58&lt;&gt;"",'2-定性盤查'!G58,"")</f>
        <v/>
      </c>
      <c r="G63" s="158"/>
      <c r="H63" s="158"/>
      <c r="I63" s="53" t="str">
        <f>IF('2-定性盤查'!X58&lt;&gt;"",IF('2-定性盤查'!X58&lt;&gt;0,'2-定性盤查'!X58,""),"")</f>
        <v/>
      </c>
      <c r="J63" s="158"/>
      <c r="K63" s="158"/>
      <c r="L63" s="57" t="str">
        <f t="shared" si="0"/>
        <v/>
      </c>
      <c r="M63" s="158"/>
      <c r="N63" s="57" t="str">
        <f t="shared" si="79"/>
        <v/>
      </c>
      <c r="O63" s="53" t="str">
        <f>IF('2-定性盤查'!Y58&lt;&gt;"",IF('2-定性盤查'!Y58&lt;&gt;0,'2-定性盤查'!Y58,""),"")</f>
        <v/>
      </c>
      <c r="P63" s="158"/>
      <c r="Q63" s="158"/>
      <c r="R63" s="67" t="str">
        <f t="shared" si="1"/>
        <v/>
      </c>
      <c r="S63" s="164"/>
      <c r="T63" s="55" t="str">
        <f t="shared" si="7"/>
        <v/>
      </c>
      <c r="U63" s="53" t="str">
        <f>IF('2-定性盤查'!Z58&lt;&gt;"",IF('2-定性盤查'!Z58&lt;&gt;0,'2-定性盤查'!Z58,""),"")</f>
        <v/>
      </c>
      <c r="V63" s="158"/>
      <c r="W63" s="158"/>
      <c r="X63" s="67" t="str">
        <f t="shared" si="2"/>
        <v/>
      </c>
      <c r="Y63" s="158"/>
      <c r="Z63" s="55" t="str">
        <f t="shared" si="8"/>
        <v/>
      </c>
      <c r="AA63" s="57" t="str">
        <f>IF('2-定性盤查'!E59="是",IF(I63="CO2",SUM(T63,Z63),SUM(N63,T63,Z63)),IF(SUM(N63,T63,Z63)&lt;&gt;0,SUM(N63,T63,Z63),""))</f>
        <v/>
      </c>
      <c r="AB63" s="57" t="str">
        <f>IF('2-定性盤查'!E59="是",IF(I63="CO2",N63,""),"")</f>
        <v/>
      </c>
      <c r="AC63" s="101" t="str">
        <f>IF(AA63&lt;&gt;"",AA63/'6-彙總表'!$J$5,"")</f>
        <v/>
      </c>
      <c r="AD63" s="129" t="str">
        <f t="shared" si="80"/>
        <v/>
      </c>
      <c r="AE63" s="129" t="str">
        <f t="shared" si="81"/>
        <v/>
      </c>
      <c r="AF63" s="129" t="str">
        <f t="shared" si="82"/>
        <v/>
      </c>
      <c r="AG63" s="130" t="str">
        <f t="shared" si="83"/>
        <v/>
      </c>
      <c r="AH63" s="129" t="str">
        <f t="shared" si="84"/>
        <v/>
      </c>
      <c r="AI63" s="129" t="str">
        <f t="shared" si="85"/>
        <v/>
      </c>
      <c r="AJ63" s="129" t="str">
        <f t="shared" si="86"/>
        <v/>
      </c>
      <c r="AK63" s="129" t="str">
        <f t="shared" si="87"/>
        <v/>
      </c>
      <c r="AL63" s="129" t="str">
        <f t="shared" si="88"/>
        <v/>
      </c>
    </row>
    <row r="64" spans="1:38">
      <c r="A64" s="53" t="str">
        <f>IF('2-定性盤查'!A59&lt;&gt;"",'2-定性盤查'!A59,"")</f>
        <v/>
      </c>
      <c r="B64" s="53" t="str">
        <f>IF('2-定性盤查'!C59&lt;&gt;"",'2-定性盤查'!C59,"")</f>
        <v/>
      </c>
      <c r="C64" s="53" t="str">
        <f>IF('2-定性盤查'!D59&lt;&gt;"",'2-定性盤查'!D59,"")</f>
        <v/>
      </c>
      <c r="D64" s="53" t="str">
        <f>IF('2-定性盤查'!E59&lt;&gt;"",'2-定性盤查'!E59,"")</f>
        <v/>
      </c>
      <c r="E64" s="53" t="str">
        <f>IF('2-定性盤查'!F59&lt;&gt;"",'2-定性盤查'!F59,"")</f>
        <v/>
      </c>
      <c r="F64" s="53" t="str">
        <f>IF('2-定性盤查'!G59&lt;&gt;"",'2-定性盤查'!G59,"")</f>
        <v/>
      </c>
      <c r="G64" s="158"/>
      <c r="H64" s="158"/>
      <c r="I64" s="53" t="str">
        <f>IF('2-定性盤查'!X59&lt;&gt;"",IF('2-定性盤查'!X59&lt;&gt;0,'2-定性盤查'!X59,""),"")</f>
        <v/>
      </c>
      <c r="J64" s="158"/>
      <c r="K64" s="158"/>
      <c r="L64" s="57" t="str">
        <f t="shared" si="0"/>
        <v/>
      </c>
      <c r="M64" s="158"/>
      <c r="N64" s="57" t="str">
        <f t="shared" si="79"/>
        <v/>
      </c>
      <c r="O64" s="53" t="str">
        <f>IF('2-定性盤查'!Y59&lt;&gt;"",IF('2-定性盤查'!Y59&lt;&gt;0,'2-定性盤查'!Y59,""),"")</f>
        <v/>
      </c>
      <c r="P64" s="158"/>
      <c r="Q64" s="158"/>
      <c r="R64" s="67" t="str">
        <f t="shared" si="1"/>
        <v/>
      </c>
      <c r="S64" s="164"/>
      <c r="T64" s="55" t="str">
        <f t="shared" si="7"/>
        <v/>
      </c>
      <c r="U64" s="53" t="str">
        <f>IF('2-定性盤查'!Z59&lt;&gt;"",IF('2-定性盤查'!Z59&lt;&gt;0,'2-定性盤查'!Z59,""),"")</f>
        <v/>
      </c>
      <c r="V64" s="158"/>
      <c r="W64" s="158"/>
      <c r="X64" s="67" t="str">
        <f t="shared" si="2"/>
        <v/>
      </c>
      <c r="Y64" s="158"/>
      <c r="Z64" s="55" t="str">
        <f t="shared" si="8"/>
        <v/>
      </c>
      <c r="AA64" s="57" t="str">
        <f>IF('2-定性盤查'!E60="是",IF(I64="CO2",SUM(T64,Z64),SUM(N64,T64,Z64)),IF(SUM(N64,T64,Z64)&lt;&gt;0,SUM(N64,T64,Z64),""))</f>
        <v/>
      </c>
      <c r="AB64" s="57" t="str">
        <f>IF('2-定性盤查'!E60="是",IF(I64="CO2",N64,""),"")</f>
        <v/>
      </c>
      <c r="AC64" s="101" t="str">
        <f>IF(AA64&lt;&gt;"",AA64/'6-彙總表'!$J$5,"")</f>
        <v/>
      </c>
      <c r="AD64" s="129" t="str">
        <f t="shared" si="80"/>
        <v/>
      </c>
      <c r="AE64" s="129" t="str">
        <f t="shared" si="81"/>
        <v/>
      </c>
      <c r="AF64" s="129" t="str">
        <f t="shared" si="82"/>
        <v/>
      </c>
      <c r="AG64" s="130" t="str">
        <f t="shared" si="83"/>
        <v/>
      </c>
      <c r="AH64" s="129" t="str">
        <f t="shared" si="84"/>
        <v/>
      </c>
      <c r="AI64" s="129" t="str">
        <f t="shared" si="85"/>
        <v/>
      </c>
      <c r="AJ64" s="129" t="str">
        <f t="shared" si="86"/>
        <v/>
      </c>
      <c r="AK64" s="129" t="str">
        <f t="shared" si="87"/>
        <v/>
      </c>
      <c r="AL64" s="129" t="str">
        <f t="shared" si="88"/>
        <v/>
      </c>
    </row>
    <row r="65" spans="1:38">
      <c r="A65" s="53" t="str">
        <f>IF('2-定性盤查'!A60&lt;&gt;"",'2-定性盤查'!A60,"")</f>
        <v/>
      </c>
      <c r="B65" s="53" t="str">
        <f>IF('2-定性盤查'!C60&lt;&gt;"",'2-定性盤查'!C60,"")</f>
        <v/>
      </c>
      <c r="C65" s="53" t="str">
        <f>IF('2-定性盤查'!D60&lt;&gt;"",'2-定性盤查'!D60,"")</f>
        <v/>
      </c>
      <c r="D65" s="53" t="str">
        <f>IF('2-定性盤查'!E60&lt;&gt;"",'2-定性盤查'!E60,"")</f>
        <v/>
      </c>
      <c r="E65" s="53" t="str">
        <f>IF('2-定性盤查'!F60&lt;&gt;"",'2-定性盤查'!F60,"")</f>
        <v/>
      </c>
      <c r="F65" s="53" t="str">
        <f>IF('2-定性盤查'!G60&lt;&gt;"",'2-定性盤查'!G60,"")</f>
        <v/>
      </c>
      <c r="G65" s="158"/>
      <c r="H65" s="158"/>
      <c r="I65" s="53" t="str">
        <f>IF('2-定性盤查'!X60&lt;&gt;"",IF('2-定性盤查'!X60&lt;&gt;0,'2-定性盤查'!X60,""),"")</f>
        <v/>
      </c>
      <c r="J65" s="158"/>
      <c r="K65" s="158"/>
      <c r="L65" s="57" t="str">
        <f t="shared" si="0"/>
        <v/>
      </c>
      <c r="M65" s="158"/>
      <c r="N65" s="57" t="str">
        <f t="shared" si="79"/>
        <v/>
      </c>
      <c r="O65" s="53" t="str">
        <f>IF('2-定性盤查'!Y60&lt;&gt;"",IF('2-定性盤查'!Y60&lt;&gt;0,'2-定性盤查'!Y60,""),"")</f>
        <v/>
      </c>
      <c r="P65" s="158"/>
      <c r="Q65" s="158"/>
      <c r="R65" s="67" t="str">
        <f t="shared" si="1"/>
        <v/>
      </c>
      <c r="S65" s="164"/>
      <c r="T65" s="55" t="str">
        <f t="shared" si="7"/>
        <v/>
      </c>
      <c r="U65" s="53" t="str">
        <f>IF('2-定性盤查'!Z60&lt;&gt;"",IF('2-定性盤查'!Z60&lt;&gt;0,'2-定性盤查'!Z60,""),"")</f>
        <v/>
      </c>
      <c r="V65" s="158"/>
      <c r="W65" s="158"/>
      <c r="X65" s="67" t="str">
        <f t="shared" si="2"/>
        <v/>
      </c>
      <c r="Y65" s="158"/>
      <c r="Z65" s="55" t="str">
        <f t="shared" si="8"/>
        <v/>
      </c>
      <c r="AA65" s="57" t="str">
        <f>IF('2-定性盤查'!E61="是",IF(I65="CO2",SUM(T65,Z65),SUM(N65,T65,Z65)),IF(SUM(N65,T65,Z65)&lt;&gt;0,SUM(N65,T65,Z65),""))</f>
        <v/>
      </c>
      <c r="AB65" s="57" t="str">
        <f>IF('2-定性盤查'!E61="是",IF(I65="CO2",N65,""),"")</f>
        <v/>
      </c>
      <c r="AC65" s="101" t="str">
        <f>IF(AA65&lt;&gt;"",AA65/'6-彙總表'!$J$5,"")</f>
        <v/>
      </c>
      <c r="AD65" s="129" t="str">
        <f t="shared" si="80"/>
        <v/>
      </c>
      <c r="AE65" s="129" t="str">
        <f t="shared" si="81"/>
        <v/>
      </c>
      <c r="AF65" s="129" t="str">
        <f t="shared" si="82"/>
        <v/>
      </c>
      <c r="AG65" s="130" t="str">
        <f t="shared" si="83"/>
        <v/>
      </c>
      <c r="AH65" s="129" t="str">
        <f t="shared" si="84"/>
        <v/>
      </c>
      <c r="AI65" s="129" t="str">
        <f t="shared" si="85"/>
        <v/>
      </c>
      <c r="AJ65" s="129" t="str">
        <f t="shared" si="86"/>
        <v/>
      </c>
      <c r="AK65" s="129" t="str">
        <f t="shared" si="87"/>
        <v/>
      </c>
      <c r="AL65" s="129" t="str">
        <f t="shared" si="88"/>
        <v/>
      </c>
    </row>
    <row r="66" spans="1:38">
      <c r="A66" s="53" t="str">
        <f>IF('2-定性盤查'!A61&lt;&gt;"",'2-定性盤查'!A61,"")</f>
        <v/>
      </c>
      <c r="B66" s="53" t="str">
        <f>IF('2-定性盤查'!C61&lt;&gt;"",'2-定性盤查'!C61,"")</f>
        <v/>
      </c>
      <c r="C66" s="53" t="str">
        <f>IF('2-定性盤查'!D61&lt;&gt;"",'2-定性盤查'!D61,"")</f>
        <v/>
      </c>
      <c r="D66" s="53" t="str">
        <f>IF('2-定性盤查'!E61&lt;&gt;"",'2-定性盤查'!E61,"")</f>
        <v/>
      </c>
      <c r="E66" s="53" t="str">
        <f>IF('2-定性盤查'!F61&lt;&gt;"",'2-定性盤查'!F61,"")</f>
        <v/>
      </c>
      <c r="F66" s="53" t="str">
        <f>IF('2-定性盤查'!G61&lt;&gt;"",'2-定性盤查'!G61,"")</f>
        <v/>
      </c>
      <c r="G66" s="158"/>
      <c r="H66" s="158"/>
      <c r="I66" s="53" t="str">
        <f>IF('2-定性盤查'!X61&lt;&gt;"",IF('2-定性盤查'!X61&lt;&gt;0,'2-定性盤查'!X61,""),"")</f>
        <v/>
      </c>
      <c r="J66" s="158"/>
      <c r="K66" s="158"/>
      <c r="L66" s="57" t="str">
        <f t="shared" si="0"/>
        <v/>
      </c>
      <c r="M66" s="158"/>
      <c r="N66" s="57" t="str">
        <f t="shared" si="79"/>
        <v/>
      </c>
      <c r="O66" s="53" t="str">
        <f>IF('2-定性盤查'!Y61&lt;&gt;"",IF('2-定性盤查'!Y61&lt;&gt;0,'2-定性盤查'!Y61,""),"")</f>
        <v/>
      </c>
      <c r="P66" s="158"/>
      <c r="Q66" s="158"/>
      <c r="R66" s="67" t="str">
        <f t="shared" si="1"/>
        <v/>
      </c>
      <c r="S66" s="164"/>
      <c r="T66" s="55" t="str">
        <f t="shared" si="7"/>
        <v/>
      </c>
      <c r="U66" s="53" t="str">
        <f>IF('2-定性盤查'!Z61&lt;&gt;"",IF('2-定性盤查'!Z61&lt;&gt;0,'2-定性盤查'!Z61,""),"")</f>
        <v/>
      </c>
      <c r="V66" s="158"/>
      <c r="W66" s="158"/>
      <c r="X66" s="67" t="str">
        <f t="shared" si="2"/>
        <v/>
      </c>
      <c r="Y66" s="158"/>
      <c r="Z66" s="55" t="str">
        <f t="shared" si="8"/>
        <v/>
      </c>
      <c r="AA66" s="57" t="str">
        <f>IF('2-定性盤查'!E62="是",IF(I66="CO2",SUM(T66,Z66),SUM(N66,T66,Z66)),IF(SUM(N66,T66,Z66)&lt;&gt;0,SUM(N66,T66,Z66),""))</f>
        <v/>
      </c>
      <c r="AB66" s="57" t="str">
        <f>IF('2-定性盤查'!E62="是",IF(I66="CO2",N66,""),"")</f>
        <v/>
      </c>
      <c r="AC66" s="101" t="str">
        <f>IF(AA66&lt;&gt;"",AA66/'6-彙總表'!$J$5,"")</f>
        <v/>
      </c>
      <c r="AD66" s="129" t="str">
        <f t="shared" si="80"/>
        <v/>
      </c>
      <c r="AE66" s="129" t="str">
        <f t="shared" si="81"/>
        <v/>
      </c>
      <c r="AF66" s="129" t="str">
        <f t="shared" si="82"/>
        <v/>
      </c>
      <c r="AG66" s="130" t="str">
        <f t="shared" si="83"/>
        <v/>
      </c>
      <c r="AH66" s="129" t="str">
        <f t="shared" si="84"/>
        <v/>
      </c>
      <c r="AI66" s="129" t="str">
        <f t="shared" si="85"/>
        <v/>
      </c>
      <c r="AJ66" s="129" t="str">
        <f t="shared" si="86"/>
        <v/>
      </c>
      <c r="AK66" s="129" t="str">
        <f t="shared" si="87"/>
        <v/>
      </c>
      <c r="AL66" s="129" t="str">
        <f t="shared" si="88"/>
        <v/>
      </c>
    </row>
    <row r="67" spans="1:38">
      <c r="A67" s="53" t="str">
        <f>IF('2-定性盤查'!A62&lt;&gt;"",'2-定性盤查'!A62,"")</f>
        <v/>
      </c>
      <c r="B67" s="53" t="str">
        <f>IF('2-定性盤查'!C62&lt;&gt;"",'2-定性盤查'!C62,"")</f>
        <v/>
      </c>
      <c r="C67" s="53" t="str">
        <f>IF('2-定性盤查'!D62&lt;&gt;"",'2-定性盤查'!D62,"")</f>
        <v/>
      </c>
      <c r="D67" s="53" t="str">
        <f>IF('2-定性盤查'!E62&lt;&gt;"",'2-定性盤查'!E62,"")</f>
        <v/>
      </c>
      <c r="E67" s="53" t="str">
        <f>IF('2-定性盤查'!F62&lt;&gt;"",'2-定性盤查'!F62,"")</f>
        <v/>
      </c>
      <c r="F67" s="53" t="str">
        <f>IF('2-定性盤查'!G62&lt;&gt;"",'2-定性盤查'!G62,"")</f>
        <v/>
      </c>
      <c r="G67" s="158"/>
      <c r="H67" s="158"/>
      <c r="I67" s="53" t="str">
        <f>IF('2-定性盤查'!X62&lt;&gt;"",IF('2-定性盤查'!X62&lt;&gt;0,'2-定性盤查'!X62,""),"")</f>
        <v/>
      </c>
      <c r="J67" s="158"/>
      <c r="K67" s="158"/>
      <c r="L67" s="57" t="str">
        <f t="shared" si="0"/>
        <v/>
      </c>
      <c r="M67" s="158"/>
      <c r="N67" s="57" t="str">
        <f t="shared" si="79"/>
        <v/>
      </c>
      <c r="O67" s="53" t="str">
        <f>IF('2-定性盤查'!Y62&lt;&gt;"",IF('2-定性盤查'!Y62&lt;&gt;0,'2-定性盤查'!Y62,""),"")</f>
        <v/>
      </c>
      <c r="P67" s="158"/>
      <c r="Q67" s="158"/>
      <c r="R67" s="67" t="str">
        <f t="shared" si="1"/>
        <v/>
      </c>
      <c r="S67" s="164"/>
      <c r="T67" s="55" t="str">
        <f t="shared" si="7"/>
        <v/>
      </c>
      <c r="U67" s="53" t="str">
        <f>IF('2-定性盤查'!Z62&lt;&gt;"",IF('2-定性盤查'!Z62&lt;&gt;0,'2-定性盤查'!Z62,""),"")</f>
        <v/>
      </c>
      <c r="V67" s="158"/>
      <c r="W67" s="158"/>
      <c r="X67" s="67" t="str">
        <f t="shared" si="2"/>
        <v/>
      </c>
      <c r="Y67" s="158"/>
      <c r="Z67" s="55" t="str">
        <f t="shared" si="8"/>
        <v/>
      </c>
      <c r="AA67" s="57" t="str">
        <f>IF('2-定性盤查'!E63="是",IF(I67="CO2",SUM(T67,Z67),SUM(N67,T67,Z67)),IF(SUM(N67,T67,Z67)&lt;&gt;0,SUM(N67,T67,Z67),""))</f>
        <v/>
      </c>
      <c r="AB67" s="57" t="str">
        <f>IF('2-定性盤查'!E63="是",IF(I67="CO2",N67,""),"")</f>
        <v/>
      </c>
      <c r="AC67" s="101" t="str">
        <f>IF(AA67&lt;&gt;"",AA67/'6-彙總表'!$J$5,"")</f>
        <v/>
      </c>
      <c r="AD67" s="129" t="str">
        <f t="shared" si="80"/>
        <v/>
      </c>
      <c r="AE67" s="129" t="str">
        <f t="shared" si="81"/>
        <v/>
      </c>
      <c r="AF67" s="129" t="str">
        <f t="shared" si="82"/>
        <v/>
      </c>
      <c r="AG67" s="130" t="str">
        <f t="shared" si="83"/>
        <v/>
      </c>
      <c r="AH67" s="129" t="str">
        <f t="shared" si="84"/>
        <v/>
      </c>
      <c r="AI67" s="129" t="str">
        <f t="shared" si="85"/>
        <v/>
      </c>
      <c r="AJ67" s="129" t="str">
        <f t="shared" si="86"/>
        <v/>
      </c>
      <c r="AK67" s="129" t="str">
        <f t="shared" si="87"/>
        <v/>
      </c>
      <c r="AL67" s="129" t="str">
        <f t="shared" si="88"/>
        <v/>
      </c>
    </row>
    <row r="68" spans="1:38">
      <c r="A68" s="53" t="str">
        <f>IF('2-定性盤查'!A63&lt;&gt;"",'2-定性盤查'!A63,"")</f>
        <v/>
      </c>
      <c r="B68" s="53" t="str">
        <f>IF('2-定性盤查'!C63&lt;&gt;"",'2-定性盤查'!C63,"")</f>
        <v/>
      </c>
      <c r="C68" s="53" t="str">
        <f>IF('2-定性盤查'!D63&lt;&gt;"",'2-定性盤查'!D63,"")</f>
        <v/>
      </c>
      <c r="D68" s="53" t="str">
        <f>IF('2-定性盤查'!E63&lt;&gt;"",'2-定性盤查'!E63,"")</f>
        <v/>
      </c>
      <c r="E68" s="53" t="str">
        <f>IF('2-定性盤查'!F63&lt;&gt;"",'2-定性盤查'!F63,"")</f>
        <v/>
      </c>
      <c r="F68" s="53" t="str">
        <f>IF('2-定性盤查'!G63&lt;&gt;"",'2-定性盤查'!G63,"")</f>
        <v/>
      </c>
      <c r="G68" s="158"/>
      <c r="H68" s="158"/>
      <c r="I68" s="53" t="str">
        <f>IF('2-定性盤查'!X63&lt;&gt;"",IF('2-定性盤查'!X63&lt;&gt;0,'2-定性盤查'!X63,""),"")</f>
        <v/>
      </c>
      <c r="J68" s="158"/>
      <c r="K68" s="158"/>
      <c r="L68" s="57" t="str">
        <f t="shared" si="0"/>
        <v/>
      </c>
      <c r="M68" s="158"/>
      <c r="N68" s="57" t="str">
        <f t="shared" si="79"/>
        <v/>
      </c>
      <c r="O68" s="53" t="str">
        <f>IF('2-定性盤查'!Y63&lt;&gt;"",IF('2-定性盤查'!Y63&lt;&gt;0,'2-定性盤查'!Y63,""),"")</f>
        <v/>
      </c>
      <c r="P68" s="158"/>
      <c r="Q68" s="158"/>
      <c r="R68" s="67" t="str">
        <f t="shared" si="1"/>
        <v/>
      </c>
      <c r="S68" s="164"/>
      <c r="T68" s="55" t="str">
        <f t="shared" si="7"/>
        <v/>
      </c>
      <c r="U68" s="53" t="str">
        <f>IF('2-定性盤查'!Z63&lt;&gt;"",IF('2-定性盤查'!Z63&lt;&gt;0,'2-定性盤查'!Z63,""),"")</f>
        <v/>
      </c>
      <c r="V68" s="158"/>
      <c r="W68" s="158"/>
      <c r="X68" s="67" t="str">
        <f t="shared" si="2"/>
        <v/>
      </c>
      <c r="Y68" s="158"/>
      <c r="Z68" s="55" t="str">
        <f t="shared" si="8"/>
        <v/>
      </c>
      <c r="AA68" s="57" t="str">
        <f>IF('2-定性盤查'!E64="是",IF(I68="CO2",SUM(T68,Z68),SUM(N68,T68,Z68)),IF(SUM(N68,T68,Z68)&lt;&gt;0,SUM(N68,T68,Z68),""))</f>
        <v/>
      </c>
      <c r="AB68" s="57" t="str">
        <f>IF('2-定性盤查'!E64="是",IF(I68="CO2",N68,""),"")</f>
        <v/>
      </c>
      <c r="AC68" s="101" t="str">
        <f>IF(AA68&lt;&gt;"",AA68/'6-彙總表'!$J$5,"")</f>
        <v/>
      </c>
      <c r="AD68" s="129" t="str">
        <f t="shared" si="80"/>
        <v/>
      </c>
      <c r="AE68" s="129" t="str">
        <f t="shared" si="81"/>
        <v/>
      </c>
      <c r="AF68" s="129" t="str">
        <f t="shared" si="82"/>
        <v/>
      </c>
      <c r="AG68" s="130" t="str">
        <f t="shared" si="83"/>
        <v/>
      </c>
      <c r="AH68" s="129" t="str">
        <f t="shared" si="84"/>
        <v/>
      </c>
      <c r="AI68" s="129" t="str">
        <f t="shared" si="85"/>
        <v/>
      </c>
      <c r="AJ68" s="129" t="str">
        <f t="shared" si="86"/>
        <v/>
      </c>
      <c r="AK68" s="129" t="str">
        <f t="shared" si="87"/>
        <v/>
      </c>
      <c r="AL68" s="129" t="str">
        <f t="shared" si="88"/>
        <v/>
      </c>
    </row>
    <row r="69" spans="1:38">
      <c r="A69" s="53" t="str">
        <f>IF('2-定性盤查'!A64&lt;&gt;"",'2-定性盤查'!A64,"")</f>
        <v/>
      </c>
      <c r="B69" s="53" t="str">
        <f>IF('2-定性盤查'!C64&lt;&gt;"",'2-定性盤查'!C64,"")</f>
        <v/>
      </c>
      <c r="C69" s="53" t="str">
        <f>IF('2-定性盤查'!D64&lt;&gt;"",'2-定性盤查'!D64,"")</f>
        <v/>
      </c>
      <c r="D69" s="53" t="str">
        <f>IF('2-定性盤查'!E64&lt;&gt;"",'2-定性盤查'!E64,"")</f>
        <v/>
      </c>
      <c r="E69" s="53" t="str">
        <f>IF('2-定性盤查'!F64&lt;&gt;"",'2-定性盤查'!F64,"")</f>
        <v/>
      </c>
      <c r="F69" s="53" t="str">
        <f>IF('2-定性盤查'!G64&lt;&gt;"",'2-定性盤查'!G64,"")</f>
        <v/>
      </c>
      <c r="G69" s="158"/>
      <c r="H69" s="158"/>
      <c r="I69" s="53" t="str">
        <f>IF('2-定性盤查'!X64&lt;&gt;"",IF('2-定性盤查'!X64&lt;&gt;0,'2-定性盤查'!X64,""),"")</f>
        <v/>
      </c>
      <c r="J69" s="158"/>
      <c r="K69" s="158"/>
      <c r="L69" s="57" t="str">
        <f t="shared" si="0"/>
        <v/>
      </c>
      <c r="M69" s="158"/>
      <c r="N69" s="57" t="str">
        <f t="shared" si="79"/>
        <v/>
      </c>
      <c r="O69" s="53" t="str">
        <f>IF('2-定性盤查'!Y64&lt;&gt;"",IF('2-定性盤查'!Y64&lt;&gt;0,'2-定性盤查'!Y64,""),"")</f>
        <v/>
      </c>
      <c r="P69" s="158"/>
      <c r="Q69" s="158"/>
      <c r="R69" s="67" t="str">
        <f t="shared" si="1"/>
        <v/>
      </c>
      <c r="S69" s="164"/>
      <c r="T69" s="55" t="str">
        <f t="shared" si="7"/>
        <v/>
      </c>
      <c r="U69" s="53" t="str">
        <f>IF('2-定性盤查'!Z64&lt;&gt;"",IF('2-定性盤查'!Z64&lt;&gt;0,'2-定性盤查'!Z64,""),"")</f>
        <v/>
      </c>
      <c r="V69" s="158"/>
      <c r="W69" s="158"/>
      <c r="X69" s="67" t="str">
        <f t="shared" si="2"/>
        <v/>
      </c>
      <c r="Y69" s="158"/>
      <c r="Z69" s="55" t="str">
        <f t="shared" si="8"/>
        <v/>
      </c>
      <c r="AA69" s="57" t="str">
        <f>IF('2-定性盤查'!E65="是",IF(I69="CO2",SUM(T69,Z69),SUM(N69,T69,Z69)),IF(SUM(N69,T69,Z69)&lt;&gt;0,SUM(N69,T69,Z69),""))</f>
        <v/>
      </c>
      <c r="AB69" s="57" t="str">
        <f>IF('2-定性盤查'!E65="是",IF(I69="CO2",N69,""),"")</f>
        <v/>
      </c>
      <c r="AC69" s="101" t="str">
        <f>IF(AA69&lt;&gt;"",AA69/'6-彙總表'!$J$5,"")</f>
        <v/>
      </c>
      <c r="AD69" s="129" t="str">
        <f t="shared" si="80"/>
        <v/>
      </c>
      <c r="AE69" s="129" t="str">
        <f t="shared" si="81"/>
        <v/>
      </c>
      <c r="AF69" s="129" t="str">
        <f t="shared" si="82"/>
        <v/>
      </c>
      <c r="AG69" s="130" t="str">
        <f t="shared" si="83"/>
        <v/>
      </c>
      <c r="AH69" s="129" t="str">
        <f t="shared" si="84"/>
        <v/>
      </c>
      <c r="AI69" s="129" t="str">
        <f t="shared" si="85"/>
        <v/>
      </c>
      <c r="AJ69" s="129" t="str">
        <f t="shared" si="86"/>
        <v/>
      </c>
      <c r="AK69" s="129" t="str">
        <f t="shared" si="87"/>
        <v/>
      </c>
      <c r="AL69" s="129" t="str">
        <f t="shared" si="88"/>
        <v/>
      </c>
    </row>
    <row r="70" spans="1:38">
      <c r="A70" s="53" t="str">
        <f>IF('2-定性盤查'!A65&lt;&gt;"",'2-定性盤查'!A65,"")</f>
        <v/>
      </c>
      <c r="B70" s="53" t="str">
        <f>IF('2-定性盤查'!C65&lt;&gt;"",'2-定性盤查'!C65,"")</f>
        <v/>
      </c>
      <c r="C70" s="53" t="str">
        <f>IF('2-定性盤查'!D65&lt;&gt;"",'2-定性盤查'!D65,"")</f>
        <v/>
      </c>
      <c r="D70" s="53" t="str">
        <f>IF('2-定性盤查'!E65&lt;&gt;"",'2-定性盤查'!E65,"")</f>
        <v/>
      </c>
      <c r="E70" s="53" t="str">
        <f>IF('2-定性盤查'!F65&lt;&gt;"",'2-定性盤查'!F65,"")</f>
        <v/>
      </c>
      <c r="F70" s="53" t="str">
        <f>IF('2-定性盤查'!G65&lt;&gt;"",'2-定性盤查'!G65,"")</f>
        <v/>
      </c>
      <c r="G70" s="158"/>
      <c r="H70" s="158"/>
      <c r="I70" s="53" t="str">
        <f>IF('2-定性盤查'!X65&lt;&gt;"",IF('2-定性盤查'!X65&lt;&gt;0,'2-定性盤查'!X65,""),"")</f>
        <v/>
      </c>
      <c r="J70" s="158"/>
      <c r="K70" s="158"/>
      <c r="L70" s="57" t="str">
        <f t="shared" si="0"/>
        <v/>
      </c>
      <c r="M70" s="158"/>
      <c r="N70" s="57" t="str">
        <f t="shared" si="79"/>
        <v/>
      </c>
      <c r="O70" s="53" t="str">
        <f>IF('2-定性盤查'!Y65&lt;&gt;"",IF('2-定性盤查'!Y65&lt;&gt;0,'2-定性盤查'!Y65,""),"")</f>
        <v/>
      </c>
      <c r="P70" s="158"/>
      <c r="Q70" s="158"/>
      <c r="R70" s="67" t="str">
        <f t="shared" si="1"/>
        <v/>
      </c>
      <c r="S70" s="164"/>
      <c r="T70" s="55" t="str">
        <f t="shared" si="7"/>
        <v/>
      </c>
      <c r="U70" s="53" t="str">
        <f>IF('2-定性盤查'!Z65&lt;&gt;"",IF('2-定性盤查'!Z65&lt;&gt;0,'2-定性盤查'!Z65,""),"")</f>
        <v/>
      </c>
      <c r="V70" s="158"/>
      <c r="W70" s="158"/>
      <c r="X70" s="67" t="str">
        <f t="shared" si="2"/>
        <v/>
      </c>
      <c r="Y70" s="158"/>
      <c r="Z70" s="55" t="str">
        <f t="shared" si="8"/>
        <v/>
      </c>
      <c r="AA70" s="57" t="str">
        <f>IF('2-定性盤查'!E66="是",IF(I70="CO2",SUM(T70,Z70),SUM(N70,T70,Z70)),IF(SUM(N70,T70,Z70)&lt;&gt;0,SUM(N70,T70,Z70),""))</f>
        <v/>
      </c>
      <c r="AB70" s="57" t="str">
        <f>IF('2-定性盤查'!E66="是",IF(I70="CO2",N70,""),"")</f>
        <v/>
      </c>
      <c r="AC70" s="101" t="str">
        <f>IF(AA70&lt;&gt;"",AA70/'6-彙總表'!$J$5,"")</f>
        <v/>
      </c>
      <c r="AD70" s="129" t="str">
        <f t="shared" si="80"/>
        <v/>
      </c>
      <c r="AE70" s="129" t="str">
        <f t="shared" si="81"/>
        <v/>
      </c>
      <c r="AF70" s="129" t="str">
        <f t="shared" si="82"/>
        <v/>
      </c>
      <c r="AG70" s="130" t="str">
        <f t="shared" si="83"/>
        <v/>
      </c>
      <c r="AH70" s="129" t="str">
        <f t="shared" si="84"/>
        <v/>
      </c>
      <c r="AI70" s="129" t="str">
        <f t="shared" si="85"/>
        <v/>
      </c>
      <c r="AJ70" s="129" t="str">
        <f t="shared" si="86"/>
        <v/>
      </c>
      <c r="AK70" s="129" t="str">
        <f t="shared" si="87"/>
        <v/>
      </c>
      <c r="AL70" s="129" t="str">
        <f t="shared" si="88"/>
        <v/>
      </c>
    </row>
    <row r="71" spans="1:38">
      <c r="A71" s="53" t="str">
        <f>IF('2-定性盤查'!A66&lt;&gt;"",'2-定性盤查'!A66,"")</f>
        <v/>
      </c>
      <c r="B71" s="53" t="str">
        <f>IF('2-定性盤查'!C66&lt;&gt;"",'2-定性盤查'!C66,"")</f>
        <v/>
      </c>
      <c r="C71" s="53" t="str">
        <f>IF('2-定性盤查'!D66&lt;&gt;"",'2-定性盤查'!D66,"")</f>
        <v/>
      </c>
      <c r="D71" s="53" t="str">
        <f>IF('2-定性盤查'!E66&lt;&gt;"",'2-定性盤查'!E66,"")</f>
        <v/>
      </c>
      <c r="E71" s="53" t="str">
        <f>IF('2-定性盤查'!F66&lt;&gt;"",'2-定性盤查'!F66,"")</f>
        <v/>
      </c>
      <c r="F71" s="53" t="str">
        <f>IF('2-定性盤查'!G66&lt;&gt;"",'2-定性盤查'!G66,"")</f>
        <v/>
      </c>
      <c r="G71" s="158"/>
      <c r="H71" s="158"/>
      <c r="I71" s="53" t="str">
        <f>IF('2-定性盤查'!X66&lt;&gt;"",IF('2-定性盤查'!X66&lt;&gt;0,'2-定性盤查'!X66,""),"")</f>
        <v/>
      </c>
      <c r="J71" s="158"/>
      <c r="K71" s="158"/>
      <c r="L71" s="57" t="str">
        <f t="shared" si="0"/>
        <v/>
      </c>
      <c r="M71" s="158"/>
      <c r="N71" s="57" t="str">
        <f t="shared" si="79"/>
        <v/>
      </c>
      <c r="O71" s="53" t="str">
        <f>IF('2-定性盤查'!Y66&lt;&gt;"",IF('2-定性盤查'!Y66&lt;&gt;0,'2-定性盤查'!Y66,""),"")</f>
        <v/>
      </c>
      <c r="P71" s="158"/>
      <c r="Q71" s="158"/>
      <c r="R71" s="67" t="str">
        <f t="shared" si="1"/>
        <v/>
      </c>
      <c r="S71" s="164"/>
      <c r="T71" s="55" t="str">
        <f t="shared" si="7"/>
        <v/>
      </c>
      <c r="U71" s="53" t="str">
        <f>IF('2-定性盤查'!Z66&lt;&gt;"",IF('2-定性盤查'!Z66&lt;&gt;0,'2-定性盤查'!Z66,""),"")</f>
        <v/>
      </c>
      <c r="V71" s="158"/>
      <c r="W71" s="158"/>
      <c r="X71" s="67" t="str">
        <f t="shared" si="2"/>
        <v/>
      </c>
      <c r="Y71" s="158"/>
      <c r="Z71" s="55" t="str">
        <f t="shared" si="8"/>
        <v/>
      </c>
      <c r="AA71" s="57" t="str">
        <f>IF('2-定性盤查'!E67="是",IF(I71="CO2",SUM(T71,Z71),SUM(N71,T71,Z71)),IF(SUM(N71,T71,Z71)&lt;&gt;0,SUM(N71,T71,Z71),""))</f>
        <v/>
      </c>
      <c r="AB71" s="57" t="str">
        <f>IF('2-定性盤查'!E67="是",IF(I71="CO2",N71,""),"")</f>
        <v/>
      </c>
      <c r="AC71" s="101" t="str">
        <f>IF(AA71&lt;&gt;"",AA71/'6-彙總表'!$J$5,"")</f>
        <v/>
      </c>
      <c r="AD71" s="129" t="str">
        <f t="shared" si="80"/>
        <v/>
      </c>
      <c r="AE71" s="129" t="str">
        <f t="shared" si="81"/>
        <v/>
      </c>
      <c r="AF71" s="129" t="str">
        <f t="shared" si="82"/>
        <v/>
      </c>
      <c r="AG71" s="130" t="str">
        <f t="shared" si="83"/>
        <v/>
      </c>
      <c r="AH71" s="129" t="str">
        <f t="shared" si="84"/>
        <v/>
      </c>
      <c r="AI71" s="129" t="str">
        <f t="shared" si="85"/>
        <v/>
      </c>
      <c r="AJ71" s="129" t="str">
        <f t="shared" si="86"/>
        <v/>
      </c>
      <c r="AK71" s="129" t="str">
        <f t="shared" si="87"/>
        <v/>
      </c>
      <c r="AL71" s="129" t="str">
        <f t="shared" si="88"/>
        <v/>
      </c>
    </row>
    <row r="72" spans="1:38">
      <c r="A72" s="53" t="str">
        <f>IF('2-定性盤查'!A67&lt;&gt;"",'2-定性盤查'!A67,"")</f>
        <v/>
      </c>
      <c r="B72" s="53" t="str">
        <f>IF('2-定性盤查'!C67&lt;&gt;"",'2-定性盤查'!C67,"")</f>
        <v/>
      </c>
      <c r="C72" s="53" t="str">
        <f>IF('2-定性盤查'!D67&lt;&gt;"",'2-定性盤查'!D67,"")</f>
        <v/>
      </c>
      <c r="D72" s="53" t="str">
        <f>IF('2-定性盤查'!E67&lt;&gt;"",'2-定性盤查'!E67,"")</f>
        <v/>
      </c>
      <c r="E72" s="53" t="str">
        <f>IF('2-定性盤查'!F67&lt;&gt;"",'2-定性盤查'!F67,"")</f>
        <v/>
      </c>
      <c r="F72" s="53" t="str">
        <f>IF('2-定性盤查'!G67&lt;&gt;"",'2-定性盤查'!G67,"")</f>
        <v/>
      </c>
      <c r="G72" s="158"/>
      <c r="H72" s="158"/>
      <c r="I72" s="53" t="str">
        <f>IF('2-定性盤查'!X67&lt;&gt;"",IF('2-定性盤查'!X67&lt;&gt;0,'2-定性盤查'!X67,""),"")</f>
        <v/>
      </c>
      <c r="J72" s="158"/>
      <c r="K72" s="158"/>
      <c r="L72" s="57" t="str">
        <f t="shared" si="0"/>
        <v/>
      </c>
      <c r="M72" s="158"/>
      <c r="N72" s="57" t="str">
        <f t="shared" si="79"/>
        <v/>
      </c>
      <c r="O72" s="53" t="str">
        <f>IF('2-定性盤查'!Y67&lt;&gt;"",IF('2-定性盤查'!Y67&lt;&gt;0,'2-定性盤查'!Y67,""),"")</f>
        <v/>
      </c>
      <c r="P72" s="158"/>
      <c r="Q72" s="158"/>
      <c r="R72" s="67" t="str">
        <f t="shared" si="1"/>
        <v/>
      </c>
      <c r="S72" s="164"/>
      <c r="T72" s="55" t="str">
        <f t="shared" si="7"/>
        <v/>
      </c>
      <c r="U72" s="53" t="str">
        <f>IF('2-定性盤查'!Z67&lt;&gt;"",IF('2-定性盤查'!Z67&lt;&gt;0,'2-定性盤查'!Z67,""),"")</f>
        <v/>
      </c>
      <c r="V72" s="158"/>
      <c r="W72" s="158"/>
      <c r="X72" s="67" t="str">
        <f t="shared" si="2"/>
        <v/>
      </c>
      <c r="Y72" s="158"/>
      <c r="Z72" s="55" t="str">
        <f t="shared" si="8"/>
        <v/>
      </c>
      <c r="AA72" s="57" t="str">
        <f>IF('2-定性盤查'!E68="是",IF(I72="CO2",SUM(T72,Z72),SUM(N72,T72,Z72)),IF(SUM(N72,T72,Z72)&lt;&gt;0,SUM(N72,T72,Z72),""))</f>
        <v/>
      </c>
      <c r="AB72" s="57" t="str">
        <f>IF('2-定性盤查'!E68="是",IF(I72="CO2",N72,""),"")</f>
        <v/>
      </c>
      <c r="AC72" s="101" t="str">
        <f>IF(AA72&lt;&gt;"",AA72/'6-彙總表'!$J$5,"")</f>
        <v/>
      </c>
      <c r="AD72" s="129" t="str">
        <f t="shared" si="80"/>
        <v/>
      </c>
      <c r="AE72" s="129" t="str">
        <f t="shared" si="81"/>
        <v/>
      </c>
      <c r="AF72" s="129" t="str">
        <f t="shared" si="82"/>
        <v/>
      </c>
      <c r="AG72" s="130" t="str">
        <f t="shared" si="83"/>
        <v/>
      </c>
      <c r="AH72" s="129" t="str">
        <f t="shared" si="84"/>
        <v/>
      </c>
      <c r="AI72" s="129" t="str">
        <f t="shared" si="85"/>
        <v/>
      </c>
      <c r="AJ72" s="129" t="str">
        <f t="shared" si="86"/>
        <v/>
      </c>
      <c r="AK72" s="129" t="str">
        <f t="shared" si="87"/>
        <v/>
      </c>
      <c r="AL72" s="129" t="str">
        <f t="shared" si="88"/>
        <v/>
      </c>
    </row>
    <row r="73" spans="1:38">
      <c r="A73" s="53" t="str">
        <f>IF('2-定性盤查'!A68&lt;&gt;"",'2-定性盤查'!A68,"")</f>
        <v/>
      </c>
      <c r="B73" s="53" t="str">
        <f>IF('2-定性盤查'!C68&lt;&gt;"",'2-定性盤查'!C68,"")</f>
        <v/>
      </c>
      <c r="C73" s="53" t="str">
        <f>IF('2-定性盤查'!D68&lt;&gt;"",'2-定性盤查'!D68,"")</f>
        <v/>
      </c>
      <c r="D73" s="53" t="str">
        <f>IF('2-定性盤查'!E68&lt;&gt;"",'2-定性盤查'!E68,"")</f>
        <v/>
      </c>
      <c r="E73" s="53" t="str">
        <f>IF('2-定性盤查'!F68&lt;&gt;"",'2-定性盤查'!F68,"")</f>
        <v/>
      </c>
      <c r="F73" s="53" t="str">
        <f>IF('2-定性盤查'!G68&lt;&gt;"",'2-定性盤查'!G68,"")</f>
        <v/>
      </c>
      <c r="G73" s="158"/>
      <c r="H73" s="158"/>
      <c r="I73" s="53" t="str">
        <f>IF('2-定性盤查'!X68&lt;&gt;"",IF('2-定性盤查'!X68&lt;&gt;0,'2-定性盤查'!X68,""),"")</f>
        <v/>
      </c>
      <c r="J73" s="158"/>
      <c r="K73" s="158"/>
      <c r="L73" s="57" t="str">
        <f t="shared" si="0"/>
        <v/>
      </c>
      <c r="M73" s="158"/>
      <c r="N73" s="57" t="str">
        <f t="shared" si="79"/>
        <v/>
      </c>
      <c r="O73" s="53" t="str">
        <f>IF('2-定性盤查'!Y68&lt;&gt;"",IF('2-定性盤查'!Y68&lt;&gt;0,'2-定性盤查'!Y68,""),"")</f>
        <v/>
      </c>
      <c r="P73" s="158"/>
      <c r="Q73" s="158"/>
      <c r="R73" s="67" t="str">
        <f t="shared" si="1"/>
        <v/>
      </c>
      <c r="S73" s="164"/>
      <c r="T73" s="55" t="str">
        <f t="shared" si="7"/>
        <v/>
      </c>
      <c r="U73" s="53" t="str">
        <f>IF('2-定性盤查'!Z68&lt;&gt;"",IF('2-定性盤查'!Z68&lt;&gt;0,'2-定性盤查'!Z68,""),"")</f>
        <v/>
      </c>
      <c r="V73" s="158"/>
      <c r="W73" s="158"/>
      <c r="X73" s="67" t="str">
        <f t="shared" si="2"/>
        <v/>
      </c>
      <c r="Y73" s="158"/>
      <c r="Z73" s="55" t="str">
        <f t="shared" si="8"/>
        <v/>
      </c>
      <c r="AA73" s="57" t="str">
        <f>IF('2-定性盤查'!E69="是",IF(I73="CO2",SUM(T73,Z73),SUM(N73,T73,Z73)),IF(SUM(N73,T73,Z73)&lt;&gt;0,SUM(N73,T73,Z73),""))</f>
        <v/>
      </c>
      <c r="AB73" s="57" t="str">
        <f>IF('2-定性盤查'!E69="是",IF(I73="CO2",N73,""),"")</f>
        <v/>
      </c>
      <c r="AC73" s="101" t="str">
        <f>IF(AA73&lt;&gt;"",AA73/'6-彙總表'!$J$5,"")</f>
        <v/>
      </c>
      <c r="AD73" s="129" t="str">
        <f t="shared" si="80"/>
        <v/>
      </c>
      <c r="AE73" s="129" t="str">
        <f t="shared" si="81"/>
        <v/>
      </c>
      <c r="AF73" s="129" t="str">
        <f t="shared" si="82"/>
        <v/>
      </c>
      <c r="AG73" s="130" t="str">
        <f t="shared" si="83"/>
        <v/>
      </c>
      <c r="AH73" s="129" t="str">
        <f t="shared" si="84"/>
        <v/>
      </c>
      <c r="AI73" s="129" t="str">
        <f t="shared" si="85"/>
        <v/>
      </c>
      <c r="AJ73" s="129" t="str">
        <f t="shared" si="86"/>
        <v/>
      </c>
      <c r="AK73" s="129" t="str">
        <f t="shared" si="87"/>
        <v/>
      </c>
      <c r="AL73" s="129" t="str">
        <f t="shared" si="88"/>
        <v/>
      </c>
    </row>
    <row r="74" spans="1:38">
      <c r="A74" s="53" t="str">
        <f>IF('2-定性盤查'!A69&lt;&gt;"",'2-定性盤查'!A69,"")</f>
        <v/>
      </c>
      <c r="B74" s="53" t="str">
        <f>IF('2-定性盤查'!C69&lt;&gt;"",'2-定性盤查'!C69,"")</f>
        <v/>
      </c>
      <c r="C74" s="53" t="str">
        <f>IF('2-定性盤查'!D69&lt;&gt;"",'2-定性盤查'!D69,"")</f>
        <v/>
      </c>
      <c r="D74" s="53" t="str">
        <f>IF('2-定性盤查'!E69&lt;&gt;"",'2-定性盤查'!E69,"")</f>
        <v/>
      </c>
      <c r="E74" s="53" t="str">
        <f>IF('2-定性盤查'!F69&lt;&gt;"",'2-定性盤查'!F69,"")</f>
        <v/>
      </c>
      <c r="F74" s="53" t="str">
        <f>IF('2-定性盤查'!G69&lt;&gt;"",'2-定性盤查'!G69,"")</f>
        <v/>
      </c>
      <c r="G74" s="158"/>
      <c r="H74" s="158"/>
      <c r="I74" s="53" t="str">
        <f>IF('2-定性盤查'!X69&lt;&gt;"",IF('2-定性盤查'!X69&lt;&gt;0,'2-定性盤查'!X69,""),"")</f>
        <v/>
      </c>
      <c r="J74" s="158"/>
      <c r="K74" s="158"/>
      <c r="L74" s="57" t="str">
        <f t="shared" si="0"/>
        <v/>
      </c>
      <c r="M74" s="158"/>
      <c r="N74" s="57" t="str">
        <f t="shared" si="79"/>
        <v/>
      </c>
      <c r="O74" s="53" t="str">
        <f>IF('2-定性盤查'!Y69&lt;&gt;"",IF('2-定性盤查'!Y69&lt;&gt;0,'2-定性盤查'!Y69,""),"")</f>
        <v/>
      </c>
      <c r="P74" s="158"/>
      <c r="Q74" s="158"/>
      <c r="R74" s="67" t="str">
        <f t="shared" si="1"/>
        <v/>
      </c>
      <c r="S74" s="164"/>
      <c r="T74" s="55" t="str">
        <f t="shared" si="7"/>
        <v/>
      </c>
      <c r="U74" s="53" t="str">
        <f>IF('2-定性盤查'!Z69&lt;&gt;"",IF('2-定性盤查'!Z69&lt;&gt;0,'2-定性盤查'!Z69,""),"")</f>
        <v/>
      </c>
      <c r="V74" s="158"/>
      <c r="W74" s="158"/>
      <c r="X74" s="67" t="str">
        <f t="shared" si="2"/>
        <v/>
      </c>
      <c r="Y74" s="158"/>
      <c r="Z74" s="55" t="str">
        <f t="shared" si="8"/>
        <v/>
      </c>
      <c r="AA74" s="57" t="str">
        <f>IF('2-定性盤查'!E70="是",IF(I74="CO2",SUM(T74,Z74),SUM(N74,T74,Z74)),IF(SUM(N74,T74,Z74)&lt;&gt;0,SUM(N74,T74,Z74),""))</f>
        <v/>
      </c>
      <c r="AB74" s="57" t="str">
        <f>IF('2-定性盤查'!E70="是",IF(I74="CO2",N74,""),"")</f>
        <v/>
      </c>
      <c r="AC74" s="101" t="str">
        <f>IF(AA74&lt;&gt;"",AA74/'6-彙總表'!$J$5,"")</f>
        <v/>
      </c>
      <c r="AD74" s="129" t="str">
        <f t="shared" si="80"/>
        <v/>
      </c>
      <c r="AE74" s="129" t="str">
        <f t="shared" si="81"/>
        <v/>
      </c>
      <c r="AF74" s="129" t="str">
        <f t="shared" si="82"/>
        <v/>
      </c>
      <c r="AG74" s="130" t="str">
        <f t="shared" si="83"/>
        <v/>
      </c>
      <c r="AH74" s="129" t="str">
        <f t="shared" si="84"/>
        <v/>
      </c>
      <c r="AI74" s="129" t="str">
        <f t="shared" si="85"/>
        <v/>
      </c>
      <c r="AJ74" s="129" t="str">
        <f t="shared" si="86"/>
        <v/>
      </c>
      <c r="AK74" s="129" t="str">
        <f t="shared" si="87"/>
        <v/>
      </c>
      <c r="AL74" s="129" t="str">
        <f t="shared" si="88"/>
        <v/>
      </c>
    </row>
    <row r="75" spans="1:38">
      <c r="A75" s="53" t="str">
        <f>IF('2-定性盤查'!A70&lt;&gt;"",'2-定性盤查'!A70,"")</f>
        <v/>
      </c>
      <c r="B75" s="53" t="str">
        <f>IF('2-定性盤查'!C70&lt;&gt;"",'2-定性盤查'!C70,"")</f>
        <v/>
      </c>
      <c r="C75" s="53" t="str">
        <f>IF('2-定性盤查'!D70&lt;&gt;"",'2-定性盤查'!D70,"")</f>
        <v/>
      </c>
      <c r="D75" s="53" t="str">
        <f>IF('2-定性盤查'!E70&lt;&gt;"",'2-定性盤查'!E70,"")</f>
        <v/>
      </c>
      <c r="E75" s="53" t="str">
        <f>IF('2-定性盤查'!F70&lt;&gt;"",'2-定性盤查'!F70,"")</f>
        <v/>
      </c>
      <c r="F75" s="53" t="str">
        <f>IF('2-定性盤查'!G70&lt;&gt;"",'2-定性盤查'!G70,"")</f>
        <v/>
      </c>
      <c r="G75" s="158"/>
      <c r="H75" s="158"/>
      <c r="I75" s="53" t="str">
        <f>IF('2-定性盤查'!X70&lt;&gt;"",IF('2-定性盤查'!X70&lt;&gt;0,'2-定性盤查'!X70,""),"")</f>
        <v/>
      </c>
      <c r="J75" s="158"/>
      <c r="K75" s="158"/>
      <c r="L75" s="57" t="str">
        <f t="shared" si="0"/>
        <v/>
      </c>
      <c r="M75" s="158"/>
      <c r="N75" s="57" t="str">
        <f t="shared" si="79"/>
        <v/>
      </c>
      <c r="O75" s="53" t="str">
        <f>IF('2-定性盤查'!Y70&lt;&gt;"",IF('2-定性盤查'!Y70&lt;&gt;0,'2-定性盤查'!Y70,""),"")</f>
        <v/>
      </c>
      <c r="P75" s="158"/>
      <c r="Q75" s="158"/>
      <c r="R75" s="67" t="str">
        <f t="shared" si="1"/>
        <v/>
      </c>
      <c r="S75" s="164"/>
      <c r="T75" s="55" t="str">
        <f t="shared" si="7"/>
        <v/>
      </c>
      <c r="U75" s="53" t="str">
        <f>IF('2-定性盤查'!Z70&lt;&gt;"",IF('2-定性盤查'!Z70&lt;&gt;0,'2-定性盤查'!Z70,""),"")</f>
        <v/>
      </c>
      <c r="V75" s="158"/>
      <c r="W75" s="158"/>
      <c r="X75" s="67" t="str">
        <f t="shared" si="2"/>
        <v/>
      </c>
      <c r="Y75" s="158"/>
      <c r="Z75" s="55" t="str">
        <f t="shared" si="8"/>
        <v/>
      </c>
      <c r="AA75" s="57" t="str">
        <f>IF('2-定性盤查'!E71="是",IF(I75="CO2",SUM(T75,Z75),SUM(N75,T75,Z75)),IF(SUM(N75,T75,Z75)&lt;&gt;0,SUM(N75,T75,Z75),""))</f>
        <v/>
      </c>
      <c r="AB75" s="57" t="str">
        <f>IF('2-定性盤查'!E71="是",IF(I75="CO2",N75,""),"")</f>
        <v/>
      </c>
      <c r="AC75" s="101" t="str">
        <f>IF(AA75&lt;&gt;"",AA75/'6-彙總表'!$J$5,"")</f>
        <v/>
      </c>
      <c r="AD75" s="129" t="str">
        <f t="shared" si="80"/>
        <v/>
      </c>
      <c r="AE75" s="129" t="str">
        <f t="shared" si="81"/>
        <v/>
      </c>
      <c r="AF75" s="129" t="str">
        <f t="shared" si="82"/>
        <v/>
      </c>
      <c r="AG75" s="130" t="str">
        <f t="shared" si="83"/>
        <v/>
      </c>
      <c r="AH75" s="129" t="str">
        <f t="shared" si="84"/>
        <v/>
      </c>
      <c r="AI75" s="129" t="str">
        <f t="shared" si="85"/>
        <v/>
      </c>
      <c r="AJ75" s="129" t="str">
        <f t="shared" si="86"/>
        <v/>
      </c>
      <c r="AK75" s="129" t="str">
        <f t="shared" si="87"/>
        <v/>
      </c>
      <c r="AL75" s="129" t="str">
        <f t="shared" si="88"/>
        <v/>
      </c>
    </row>
    <row r="76" spans="1:38">
      <c r="A76" s="53" t="str">
        <f>IF('2-定性盤查'!A71&lt;&gt;"",'2-定性盤查'!A71,"")</f>
        <v/>
      </c>
      <c r="B76" s="53" t="str">
        <f>IF('2-定性盤查'!C71&lt;&gt;"",'2-定性盤查'!C71,"")</f>
        <v/>
      </c>
      <c r="C76" s="53" t="str">
        <f>IF('2-定性盤查'!D71&lt;&gt;"",'2-定性盤查'!D71,"")</f>
        <v/>
      </c>
      <c r="D76" s="53" t="str">
        <f>IF('2-定性盤查'!E71&lt;&gt;"",'2-定性盤查'!E71,"")</f>
        <v/>
      </c>
      <c r="E76" s="53" t="str">
        <f>IF('2-定性盤查'!F71&lt;&gt;"",'2-定性盤查'!F71,"")</f>
        <v/>
      </c>
      <c r="F76" s="53" t="str">
        <f>IF('2-定性盤查'!G71&lt;&gt;"",'2-定性盤查'!G71,"")</f>
        <v/>
      </c>
      <c r="G76" s="158"/>
      <c r="H76" s="158"/>
      <c r="I76" s="53" t="str">
        <f>IF('2-定性盤查'!X71&lt;&gt;"",IF('2-定性盤查'!X71&lt;&gt;0,'2-定性盤查'!X71,""),"")</f>
        <v/>
      </c>
      <c r="J76" s="158"/>
      <c r="K76" s="158"/>
      <c r="L76" s="57" t="str">
        <f t="shared" si="0"/>
        <v/>
      </c>
      <c r="M76" s="158"/>
      <c r="N76" s="57" t="str">
        <f t="shared" si="79"/>
        <v/>
      </c>
      <c r="O76" s="53" t="str">
        <f>IF('2-定性盤查'!Y71&lt;&gt;"",IF('2-定性盤查'!Y71&lt;&gt;0,'2-定性盤查'!Y71,""),"")</f>
        <v/>
      </c>
      <c r="P76" s="158"/>
      <c r="Q76" s="158"/>
      <c r="R76" s="67" t="str">
        <f t="shared" si="1"/>
        <v/>
      </c>
      <c r="S76" s="164"/>
      <c r="T76" s="55" t="str">
        <f t="shared" si="7"/>
        <v/>
      </c>
      <c r="U76" s="53" t="str">
        <f>IF('2-定性盤查'!Z71&lt;&gt;"",IF('2-定性盤查'!Z71&lt;&gt;0,'2-定性盤查'!Z71,""),"")</f>
        <v/>
      </c>
      <c r="V76" s="158"/>
      <c r="W76" s="158"/>
      <c r="X76" s="67" t="str">
        <f t="shared" si="2"/>
        <v/>
      </c>
      <c r="Y76" s="158"/>
      <c r="Z76" s="55" t="str">
        <f t="shared" si="8"/>
        <v/>
      </c>
      <c r="AA76" s="57" t="str">
        <f>IF('2-定性盤查'!E72="是",IF(I76="CO2",SUM(T76,Z76),SUM(N76,T76,Z76)),IF(SUM(N76,T76,Z76)&lt;&gt;0,SUM(N76,T76,Z76),""))</f>
        <v/>
      </c>
      <c r="AB76" s="57" t="str">
        <f>IF('2-定性盤查'!E72="是",IF(I76="CO2",N76,""),"")</f>
        <v/>
      </c>
      <c r="AC76" s="101" t="str">
        <f>IF(AA76&lt;&gt;"",AA76/'6-彙總表'!$J$5,"")</f>
        <v/>
      </c>
      <c r="AD76" s="129" t="str">
        <f t="shared" si="80"/>
        <v/>
      </c>
      <c r="AE76" s="129" t="str">
        <f t="shared" si="81"/>
        <v/>
      </c>
      <c r="AF76" s="129" t="str">
        <f t="shared" si="82"/>
        <v/>
      </c>
      <c r="AG76" s="130" t="str">
        <f t="shared" si="83"/>
        <v/>
      </c>
      <c r="AH76" s="129" t="str">
        <f t="shared" si="84"/>
        <v/>
      </c>
      <c r="AI76" s="129" t="str">
        <f t="shared" si="85"/>
        <v/>
      </c>
      <c r="AJ76" s="129" t="str">
        <f t="shared" si="86"/>
        <v/>
      </c>
      <c r="AK76" s="129" t="str">
        <f t="shared" si="87"/>
        <v/>
      </c>
      <c r="AL76" s="129" t="str">
        <f t="shared" si="88"/>
        <v/>
      </c>
    </row>
    <row r="77" spans="1:38">
      <c r="A77" s="53" t="str">
        <f>IF('2-定性盤查'!A72&lt;&gt;"",'2-定性盤查'!A72,"")</f>
        <v/>
      </c>
      <c r="B77" s="53" t="str">
        <f>IF('2-定性盤查'!C72&lt;&gt;"",'2-定性盤查'!C72,"")</f>
        <v/>
      </c>
      <c r="C77" s="53" t="str">
        <f>IF('2-定性盤查'!D72&lt;&gt;"",'2-定性盤查'!D72,"")</f>
        <v/>
      </c>
      <c r="D77" s="53" t="str">
        <f>IF('2-定性盤查'!E72&lt;&gt;"",'2-定性盤查'!E72,"")</f>
        <v/>
      </c>
      <c r="E77" s="53" t="str">
        <f>IF('2-定性盤查'!F72&lt;&gt;"",'2-定性盤查'!F72,"")</f>
        <v/>
      </c>
      <c r="F77" s="53" t="str">
        <f>IF('2-定性盤查'!G72&lt;&gt;"",'2-定性盤查'!G72,"")</f>
        <v/>
      </c>
      <c r="G77" s="158"/>
      <c r="H77" s="158"/>
      <c r="I77" s="53" t="str">
        <f>IF('2-定性盤查'!X72&lt;&gt;"",IF('2-定性盤查'!X72&lt;&gt;0,'2-定性盤查'!X72,""),"")</f>
        <v/>
      </c>
      <c r="J77" s="158"/>
      <c r="K77" s="158"/>
      <c r="L77" s="57" t="str">
        <f t="shared" si="0"/>
        <v/>
      </c>
      <c r="M77" s="158"/>
      <c r="N77" s="57" t="str">
        <f t="shared" si="79"/>
        <v/>
      </c>
      <c r="O77" s="53" t="str">
        <f>IF('2-定性盤查'!Y72&lt;&gt;"",IF('2-定性盤查'!Y72&lt;&gt;0,'2-定性盤查'!Y72,""),"")</f>
        <v/>
      </c>
      <c r="P77" s="158"/>
      <c r="Q77" s="158"/>
      <c r="R77" s="67" t="str">
        <f t="shared" si="1"/>
        <v/>
      </c>
      <c r="S77" s="164"/>
      <c r="T77" s="55" t="str">
        <f t="shared" si="7"/>
        <v/>
      </c>
      <c r="U77" s="53" t="str">
        <f>IF('2-定性盤查'!Z72&lt;&gt;"",IF('2-定性盤查'!Z72&lt;&gt;0,'2-定性盤查'!Z72,""),"")</f>
        <v/>
      </c>
      <c r="V77" s="158"/>
      <c r="W77" s="158"/>
      <c r="X77" s="67" t="str">
        <f t="shared" si="2"/>
        <v/>
      </c>
      <c r="Y77" s="158"/>
      <c r="Z77" s="55" t="str">
        <f t="shared" si="8"/>
        <v/>
      </c>
      <c r="AA77" s="57" t="str">
        <f>IF('2-定性盤查'!E73="是",IF(I77="CO2",SUM(T77,Z77),SUM(N77,T77,Z77)),IF(SUM(N77,T77,Z77)&lt;&gt;0,SUM(N77,T77,Z77),""))</f>
        <v/>
      </c>
      <c r="AB77" s="57" t="str">
        <f>IF('2-定性盤查'!E73="是",IF(I77="CO2",N77,""),"")</f>
        <v/>
      </c>
      <c r="AC77" s="101" t="str">
        <f>IF(AA77&lt;&gt;"",AA77/'6-彙總表'!$J$5,"")</f>
        <v/>
      </c>
      <c r="AD77" s="129" t="str">
        <f t="shared" si="80"/>
        <v/>
      </c>
      <c r="AE77" s="129" t="str">
        <f t="shared" si="81"/>
        <v/>
      </c>
      <c r="AF77" s="129" t="str">
        <f t="shared" si="82"/>
        <v/>
      </c>
      <c r="AG77" s="130" t="str">
        <f t="shared" si="83"/>
        <v/>
      </c>
      <c r="AH77" s="129" t="str">
        <f t="shared" si="84"/>
        <v/>
      </c>
      <c r="AI77" s="129" t="str">
        <f t="shared" si="85"/>
        <v/>
      </c>
      <c r="AJ77" s="129" t="str">
        <f t="shared" si="86"/>
        <v/>
      </c>
      <c r="AK77" s="129" t="str">
        <f t="shared" si="87"/>
        <v/>
      </c>
      <c r="AL77" s="129" t="str">
        <f t="shared" si="88"/>
        <v/>
      </c>
    </row>
    <row r="78" spans="1:38">
      <c r="A78" s="53" t="str">
        <f>IF('2-定性盤查'!A73&lt;&gt;"",'2-定性盤查'!A73,"")</f>
        <v/>
      </c>
      <c r="B78" s="53" t="str">
        <f>IF('2-定性盤查'!C73&lt;&gt;"",'2-定性盤查'!C73,"")</f>
        <v/>
      </c>
      <c r="C78" s="53" t="str">
        <f>IF('2-定性盤查'!D73&lt;&gt;"",'2-定性盤查'!D73,"")</f>
        <v/>
      </c>
      <c r="D78" s="53" t="str">
        <f>IF('2-定性盤查'!E73&lt;&gt;"",'2-定性盤查'!E73,"")</f>
        <v/>
      </c>
      <c r="E78" s="53" t="str">
        <f>IF('2-定性盤查'!F73&lt;&gt;"",'2-定性盤查'!F73,"")</f>
        <v/>
      </c>
      <c r="F78" s="53" t="str">
        <f>IF('2-定性盤查'!G73&lt;&gt;"",'2-定性盤查'!G73,"")</f>
        <v/>
      </c>
      <c r="G78" s="158"/>
      <c r="H78" s="158"/>
      <c r="I78" s="53" t="str">
        <f>IF('2-定性盤查'!X73&lt;&gt;"",IF('2-定性盤查'!X73&lt;&gt;0,'2-定性盤查'!X73,""),"")</f>
        <v/>
      </c>
      <c r="J78" s="158"/>
      <c r="K78" s="158"/>
      <c r="L78" s="57" t="str">
        <f t="shared" ref="L78:L141" si="89">IF(I78="","",G78*J78)</f>
        <v/>
      </c>
      <c r="M78" s="158"/>
      <c r="N78" s="57" t="str">
        <f t="shared" si="79"/>
        <v/>
      </c>
      <c r="O78" s="53" t="str">
        <f>IF('2-定性盤查'!Y73&lt;&gt;"",IF('2-定性盤查'!Y73&lt;&gt;0,'2-定性盤查'!Y73,""),"")</f>
        <v/>
      </c>
      <c r="P78" s="158"/>
      <c r="Q78" s="158"/>
      <c r="R78" s="67" t="str">
        <f t="shared" ref="R78:R141" si="90">IF(O78="","",$G78*P78)</f>
        <v/>
      </c>
      <c r="S78" s="164"/>
      <c r="T78" s="55" t="str">
        <f t="shared" si="7"/>
        <v/>
      </c>
      <c r="U78" s="53" t="str">
        <f>IF('2-定性盤查'!Z73&lt;&gt;"",IF('2-定性盤查'!Z73&lt;&gt;0,'2-定性盤查'!Z73,""),"")</f>
        <v/>
      </c>
      <c r="V78" s="158"/>
      <c r="W78" s="158"/>
      <c r="X78" s="67" t="str">
        <f t="shared" ref="X78:X141" si="91">IF(U78="","",$G78*V78)</f>
        <v/>
      </c>
      <c r="Y78" s="158"/>
      <c r="Z78" s="55" t="str">
        <f t="shared" si="8"/>
        <v/>
      </c>
      <c r="AA78" s="57" t="str">
        <f>IF('2-定性盤查'!E74="是",IF(I78="CO2",SUM(T78,Z78),SUM(N78,T78,Z78)),IF(SUM(N78,T78,Z78)&lt;&gt;0,SUM(N78,T78,Z78),""))</f>
        <v/>
      </c>
      <c r="AB78" s="57" t="str">
        <f>IF('2-定性盤查'!E74="是",IF(I78="CO2",N78,""),"")</f>
        <v/>
      </c>
      <c r="AC78" s="101" t="str">
        <f>IF(AA78&lt;&gt;"",AA78/'6-彙總表'!$J$5,"")</f>
        <v/>
      </c>
      <c r="AD78" s="129" t="str">
        <f t="shared" si="80"/>
        <v/>
      </c>
      <c r="AE78" s="129" t="str">
        <f t="shared" si="81"/>
        <v/>
      </c>
      <c r="AF78" s="129" t="str">
        <f t="shared" si="82"/>
        <v/>
      </c>
      <c r="AG78" s="130" t="str">
        <f t="shared" si="83"/>
        <v/>
      </c>
      <c r="AH78" s="129" t="str">
        <f t="shared" si="84"/>
        <v/>
      </c>
      <c r="AI78" s="129" t="str">
        <f t="shared" si="85"/>
        <v/>
      </c>
      <c r="AJ78" s="129" t="str">
        <f t="shared" si="86"/>
        <v/>
      </c>
      <c r="AK78" s="129" t="str">
        <f t="shared" si="87"/>
        <v/>
      </c>
      <c r="AL78" s="129" t="str">
        <f t="shared" si="88"/>
        <v/>
      </c>
    </row>
    <row r="79" spans="1:38">
      <c r="A79" s="53" t="str">
        <f>IF('2-定性盤查'!A74&lt;&gt;"",'2-定性盤查'!A74,"")</f>
        <v/>
      </c>
      <c r="B79" s="53" t="str">
        <f>IF('2-定性盤查'!C74&lt;&gt;"",'2-定性盤查'!C74,"")</f>
        <v/>
      </c>
      <c r="C79" s="53" t="str">
        <f>IF('2-定性盤查'!D74&lt;&gt;"",'2-定性盤查'!D74,"")</f>
        <v/>
      </c>
      <c r="D79" s="53" t="str">
        <f>IF('2-定性盤查'!E74&lt;&gt;"",'2-定性盤查'!E74,"")</f>
        <v/>
      </c>
      <c r="E79" s="53" t="str">
        <f>IF('2-定性盤查'!F74&lt;&gt;"",'2-定性盤查'!F74,"")</f>
        <v/>
      </c>
      <c r="F79" s="53" t="str">
        <f>IF('2-定性盤查'!G74&lt;&gt;"",'2-定性盤查'!G74,"")</f>
        <v/>
      </c>
      <c r="G79" s="158"/>
      <c r="H79" s="158"/>
      <c r="I79" s="53" t="str">
        <f>IF('2-定性盤查'!X74&lt;&gt;"",IF('2-定性盤查'!X74&lt;&gt;0,'2-定性盤查'!X74,""),"")</f>
        <v/>
      </c>
      <c r="J79" s="158"/>
      <c r="K79" s="158"/>
      <c r="L79" s="57" t="str">
        <f t="shared" si="89"/>
        <v/>
      </c>
      <c r="M79" s="158"/>
      <c r="N79" s="57" t="str">
        <f t="shared" si="79"/>
        <v/>
      </c>
      <c r="O79" s="53" t="str">
        <f>IF('2-定性盤查'!Y74&lt;&gt;"",IF('2-定性盤查'!Y74&lt;&gt;0,'2-定性盤查'!Y74,""),"")</f>
        <v/>
      </c>
      <c r="P79" s="158"/>
      <c r="Q79" s="158"/>
      <c r="R79" s="67" t="str">
        <f t="shared" si="90"/>
        <v/>
      </c>
      <c r="S79" s="164"/>
      <c r="T79" s="55" t="str">
        <f t="shared" ref="T79:T142" si="92">IF(R79="","",R79*S79)</f>
        <v/>
      </c>
      <c r="U79" s="53" t="str">
        <f>IF('2-定性盤查'!Z74&lt;&gt;"",IF('2-定性盤查'!Z74&lt;&gt;0,'2-定性盤查'!Z74,""),"")</f>
        <v/>
      </c>
      <c r="V79" s="158"/>
      <c r="W79" s="158"/>
      <c r="X79" s="67" t="str">
        <f t="shared" si="91"/>
        <v/>
      </c>
      <c r="Y79" s="158"/>
      <c r="Z79" s="55" t="str">
        <f t="shared" ref="Z79:Z142" si="93">IF(X79="","",X79*Y79)</f>
        <v/>
      </c>
      <c r="AA79" s="57" t="str">
        <f>IF('2-定性盤查'!E75="是",IF(I79="CO2",SUM(T79,Z79),SUM(N79,T79,Z79)),IF(SUM(N79,T79,Z79)&lt;&gt;0,SUM(N79,T79,Z79),""))</f>
        <v/>
      </c>
      <c r="AB79" s="57" t="str">
        <f>IF('2-定性盤查'!E75="是",IF(I79="CO2",N79,""),"")</f>
        <v/>
      </c>
      <c r="AC79" s="101" t="str">
        <f>IF(AA79&lt;&gt;"",AA79/'6-彙總表'!$J$5,"")</f>
        <v/>
      </c>
      <c r="AD79" s="129" t="str">
        <f t="shared" si="80"/>
        <v/>
      </c>
      <c r="AE79" s="129" t="str">
        <f t="shared" si="81"/>
        <v/>
      </c>
      <c r="AF79" s="129" t="str">
        <f t="shared" si="82"/>
        <v/>
      </c>
      <c r="AG79" s="130" t="str">
        <f t="shared" si="83"/>
        <v/>
      </c>
      <c r="AH79" s="129" t="str">
        <f t="shared" si="84"/>
        <v/>
      </c>
      <c r="AI79" s="129" t="str">
        <f t="shared" si="85"/>
        <v/>
      </c>
      <c r="AJ79" s="129" t="str">
        <f t="shared" si="86"/>
        <v/>
      </c>
      <c r="AK79" s="129" t="str">
        <f t="shared" si="87"/>
        <v/>
      </c>
      <c r="AL79" s="129" t="str">
        <f t="shared" si="88"/>
        <v/>
      </c>
    </row>
    <row r="80" spans="1:38">
      <c r="A80" s="53" t="str">
        <f>IF('2-定性盤查'!A75&lt;&gt;"",'2-定性盤查'!A75,"")</f>
        <v/>
      </c>
      <c r="B80" s="53" t="str">
        <f>IF('2-定性盤查'!C75&lt;&gt;"",'2-定性盤查'!C75,"")</f>
        <v/>
      </c>
      <c r="C80" s="53" t="str">
        <f>IF('2-定性盤查'!D75&lt;&gt;"",'2-定性盤查'!D75,"")</f>
        <v/>
      </c>
      <c r="D80" s="53" t="str">
        <f>IF('2-定性盤查'!E75&lt;&gt;"",'2-定性盤查'!E75,"")</f>
        <v/>
      </c>
      <c r="E80" s="53" t="str">
        <f>IF('2-定性盤查'!F75&lt;&gt;"",'2-定性盤查'!F75,"")</f>
        <v/>
      </c>
      <c r="F80" s="53" t="str">
        <f>IF('2-定性盤查'!G75&lt;&gt;"",'2-定性盤查'!G75,"")</f>
        <v/>
      </c>
      <c r="G80" s="158"/>
      <c r="H80" s="158"/>
      <c r="I80" s="53" t="str">
        <f>IF('2-定性盤查'!X75&lt;&gt;"",IF('2-定性盤查'!X75&lt;&gt;0,'2-定性盤查'!X75,""),"")</f>
        <v/>
      </c>
      <c r="J80" s="158"/>
      <c r="K80" s="158"/>
      <c r="L80" s="57" t="str">
        <f t="shared" si="89"/>
        <v/>
      </c>
      <c r="M80" s="158"/>
      <c r="N80" s="57" t="str">
        <f t="shared" si="79"/>
        <v/>
      </c>
      <c r="O80" s="53" t="str">
        <f>IF('2-定性盤查'!Y75&lt;&gt;"",IF('2-定性盤查'!Y75&lt;&gt;0,'2-定性盤查'!Y75,""),"")</f>
        <v/>
      </c>
      <c r="P80" s="158"/>
      <c r="Q80" s="158"/>
      <c r="R80" s="67" t="str">
        <f t="shared" si="90"/>
        <v/>
      </c>
      <c r="S80" s="164"/>
      <c r="T80" s="55" t="str">
        <f t="shared" si="92"/>
        <v/>
      </c>
      <c r="U80" s="53" t="str">
        <f>IF('2-定性盤查'!Z75&lt;&gt;"",IF('2-定性盤查'!Z75&lt;&gt;0,'2-定性盤查'!Z75,""),"")</f>
        <v/>
      </c>
      <c r="V80" s="158"/>
      <c r="W80" s="158"/>
      <c r="X80" s="67" t="str">
        <f t="shared" si="91"/>
        <v/>
      </c>
      <c r="Y80" s="158"/>
      <c r="Z80" s="55" t="str">
        <f t="shared" si="93"/>
        <v/>
      </c>
      <c r="AA80" s="57" t="str">
        <f>IF('2-定性盤查'!E76="是",IF(I80="CO2",SUM(T80,Z80),SUM(N80,T80,Z80)),IF(SUM(N80,T80,Z80)&lt;&gt;0,SUM(N80,T80,Z80),""))</f>
        <v/>
      </c>
      <c r="AB80" s="57" t="str">
        <f>IF('2-定性盤查'!E76="是",IF(I80="CO2",N80,""),"")</f>
        <v/>
      </c>
      <c r="AC80" s="101" t="str">
        <f>IF(AA80&lt;&gt;"",AA80/'6-彙總表'!$J$5,"")</f>
        <v/>
      </c>
      <c r="AD80" s="129" t="str">
        <f t="shared" si="80"/>
        <v/>
      </c>
      <c r="AE80" s="129" t="str">
        <f t="shared" si="81"/>
        <v/>
      </c>
      <c r="AF80" s="129" t="str">
        <f t="shared" si="82"/>
        <v/>
      </c>
      <c r="AG80" s="130" t="str">
        <f t="shared" si="83"/>
        <v/>
      </c>
      <c r="AH80" s="129" t="str">
        <f t="shared" si="84"/>
        <v/>
      </c>
      <c r="AI80" s="129" t="str">
        <f t="shared" si="85"/>
        <v/>
      </c>
      <c r="AJ80" s="129" t="str">
        <f t="shared" si="86"/>
        <v/>
      </c>
      <c r="AK80" s="129" t="str">
        <f t="shared" si="87"/>
        <v/>
      </c>
      <c r="AL80" s="129" t="str">
        <f t="shared" si="88"/>
        <v/>
      </c>
    </row>
    <row r="81" spans="1:38">
      <c r="A81" s="53" t="str">
        <f>IF('2-定性盤查'!A76&lt;&gt;"",'2-定性盤查'!A76,"")</f>
        <v/>
      </c>
      <c r="B81" s="53" t="str">
        <f>IF('2-定性盤查'!C76&lt;&gt;"",'2-定性盤查'!C76,"")</f>
        <v/>
      </c>
      <c r="C81" s="53" t="str">
        <f>IF('2-定性盤查'!D76&lt;&gt;"",'2-定性盤查'!D76,"")</f>
        <v/>
      </c>
      <c r="D81" s="53" t="str">
        <f>IF('2-定性盤查'!E76&lt;&gt;"",'2-定性盤查'!E76,"")</f>
        <v/>
      </c>
      <c r="E81" s="53" t="str">
        <f>IF('2-定性盤查'!F76&lt;&gt;"",'2-定性盤查'!F76,"")</f>
        <v/>
      </c>
      <c r="F81" s="53" t="str">
        <f>IF('2-定性盤查'!G76&lt;&gt;"",'2-定性盤查'!G76,"")</f>
        <v/>
      </c>
      <c r="G81" s="158"/>
      <c r="H81" s="158"/>
      <c r="I81" s="53" t="str">
        <f>IF('2-定性盤查'!X76&lt;&gt;"",IF('2-定性盤查'!X76&lt;&gt;0,'2-定性盤查'!X76,""),"")</f>
        <v/>
      </c>
      <c r="J81" s="158"/>
      <c r="K81" s="158"/>
      <c r="L81" s="57" t="str">
        <f t="shared" si="89"/>
        <v/>
      </c>
      <c r="M81" s="158"/>
      <c r="N81" s="57" t="str">
        <f t="shared" si="79"/>
        <v/>
      </c>
      <c r="O81" s="53" t="str">
        <f>IF('2-定性盤查'!Y76&lt;&gt;"",IF('2-定性盤查'!Y76&lt;&gt;0,'2-定性盤查'!Y76,""),"")</f>
        <v/>
      </c>
      <c r="P81" s="158"/>
      <c r="Q81" s="158"/>
      <c r="R81" s="67" t="str">
        <f t="shared" si="90"/>
        <v/>
      </c>
      <c r="S81" s="164"/>
      <c r="T81" s="55" t="str">
        <f t="shared" si="92"/>
        <v/>
      </c>
      <c r="U81" s="53" t="str">
        <f>IF('2-定性盤查'!Z76&lt;&gt;"",IF('2-定性盤查'!Z76&lt;&gt;0,'2-定性盤查'!Z76,""),"")</f>
        <v/>
      </c>
      <c r="V81" s="158"/>
      <c r="W81" s="158"/>
      <c r="X81" s="67" t="str">
        <f t="shared" si="91"/>
        <v/>
      </c>
      <c r="Y81" s="158"/>
      <c r="Z81" s="55" t="str">
        <f t="shared" si="93"/>
        <v/>
      </c>
      <c r="AA81" s="57" t="str">
        <f>IF('2-定性盤查'!E77="是",IF(I81="CO2",SUM(T81,Z81),SUM(N81,T81,Z81)),IF(SUM(N81,T81,Z81)&lt;&gt;0,SUM(N81,T81,Z81),""))</f>
        <v/>
      </c>
      <c r="AB81" s="57" t="str">
        <f>IF('2-定性盤查'!E77="是",IF(I81="CO2",N81,""),"")</f>
        <v/>
      </c>
      <c r="AC81" s="101" t="str">
        <f>IF(AA81&lt;&gt;"",AA81/'6-彙總表'!$J$5,"")</f>
        <v/>
      </c>
      <c r="AD81" s="129" t="str">
        <f t="shared" si="80"/>
        <v/>
      </c>
      <c r="AE81" s="129" t="str">
        <f t="shared" si="81"/>
        <v/>
      </c>
      <c r="AF81" s="129" t="str">
        <f t="shared" si="82"/>
        <v/>
      </c>
      <c r="AG81" s="130" t="str">
        <f t="shared" si="83"/>
        <v/>
      </c>
      <c r="AH81" s="129" t="str">
        <f t="shared" si="84"/>
        <v/>
      </c>
      <c r="AI81" s="129" t="str">
        <f t="shared" si="85"/>
        <v/>
      </c>
      <c r="AJ81" s="129" t="str">
        <f t="shared" si="86"/>
        <v/>
      </c>
      <c r="AK81" s="129" t="str">
        <f t="shared" si="87"/>
        <v/>
      </c>
      <c r="AL81" s="129" t="str">
        <f t="shared" si="88"/>
        <v/>
      </c>
    </row>
    <row r="82" spans="1:38">
      <c r="A82" s="53" t="str">
        <f>IF('2-定性盤查'!A77&lt;&gt;"",'2-定性盤查'!A77,"")</f>
        <v/>
      </c>
      <c r="B82" s="53" t="str">
        <f>IF('2-定性盤查'!C77&lt;&gt;"",'2-定性盤查'!C77,"")</f>
        <v/>
      </c>
      <c r="C82" s="53" t="str">
        <f>IF('2-定性盤查'!D77&lt;&gt;"",'2-定性盤查'!D77,"")</f>
        <v/>
      </c>
      <c r="D82" s="53" t="str">
        <f>IF('2-定性盤查'!E77&lt;&gt;"",'2-定性盤查'!E77,"")</f>
        <v/>
      </c>
      <c r="E82" s="53" t="str">
        <f>IF('2-定性盤查'!F77&lt;&gt;"",'2-定性盤查'!F77,"")</f>
        <v/>
      </c>
      <c r="F82" s="53" t="str">
        <f>IF('2-定性盤查'!G77&lt;&gt;"",'2-定性盤查'!G77,"")</f>
        <v/>
      </c>
      <c r="G82" s="158"/>
      <c r="H82" s="158"/>
      <c r="I82" s="53" t="str">
        <f>IF('2-定性盤查'!X77&lt;&gt;"",IF('2-定性盤查'!X77&lt;&gt;0,'2-定性盤查'!X77,""),"")</f>
        <v/>
      </c>
      <c r="J82" s="158"/>
      <c r="K82" s="158"/>
      <c r="L82" s="57" t="str">
        <f t="shared" si="89"/>
        <v/>
      </c>
      <c r="M82" s="158"/>
      <c r="N82" s="57" t="str">
        <f t="shared" si="79"/>
        <v/>
      </c>
      <c r="O82" s="53" t="str">
        <f>IF('2-定性盤查'!Y77&lt;&gt;"",IF('2-定性盤查'!Y77&lt;&gt;0,'2-定性盤查'!Y77,""),"")</f>
        <v/>
      </c>
      <c r="P82" s="158"/>
      <c r="Q82" s="158"/>
      <c r="R82" s="67" t="str">
        <f t="shared" si="90"/>
        <v/>
      </c>
      <c r="S82" s="164"/>
      <c r="T82" s="55" t="str">
        <f t="shared" si="92"/>
        <v/>
      </c>
      <c r="U82" s="53" t="str">
        <f>IF('2-定性盤查'!Z77&lt;&gt;"",IF('2-定性盤查'!Z77&lt;&gt;0,'2-定性盤查'!Z77,""),"")</f>
        <v/>
      </c>
      <c r="V82" s="158"/>
      <c r="W82" s="158"/>
      <c r="X82" s="67" t="str">
        <f t="shared" si="91"/>
        <v/>
      </c>
      <c r="Y82" s="158"/>
      <c r="Z82" s="55" t="str">
        <f t="shared" si="93"/>
        <v/>
      </c>
      <c r="AA82" s="57" t="str">
        <f>IF('2-定性盤查'!E78="是",IF(I82="CO2",SUM(T82,Z82),SUM(N82,T82,Z82)),IF(SUM(N82,T82,Z82)&lt;&gt;0,SUM(N82,T82,Z82),""))</f>
        <v/>
      </c>
      <c r="AB82" s="57" t="str">
        <f>IF('2-定性盤查'!E78="是",IF(I82="CO2",N82,""),"")</f>
        <v/>
      </c>
      <c r="AC82" s="101" t="str">
        <f>IF(AA82&lt;&gt;"",AA82/'6-彙總表'!$J$5,"")</f>
        <v/>
      </c>
      <c r="AD82" s="129" t="str">
        <f t="shared" si="80"/>
        <v/>
      </c>
      <c r="AE82" s="129" t="str">
        <f t="shared" si="81"/>
        <v/>
      </c>
      <c r="AF82" s="129" t="str">
        <f t="shared" si="82"/>
        <v/>
      </c>
      <c r="AG82" s="130" t="str">
        <f t="shared" si="83"/>
        <v/>
      </c>
      <c r="AH82" s="129" t="str">
        <f t="shared" si="84"/>
        <v/>
      </c>
      <c r="AI82" s="129" t="str">
        <f t="shared" si="85"/>
        <v/>
      </c>
      <c r="AJ82" s="129" t="str">
        <f t="shared" si="86"/>
        <v/>
      </c>
      <c r="AK82" s="129" t="str">
        <f t="shared" si="87"/>
        <v/>
      </c>
      <c r="AL82" s="129" t="str">
        <f t="shared" si="88"/>
        <v/>
      </c>
    </row>
    <row r="83" spans="1:38">
      <c r="A83" s="53" t="str">
        <f>IF('2-定性盤查'!A78&lt;&gt;"",'2-定性盤查'!A78,"")</f>
        <v/>
      </c>
      <c r="B83" s="53" t="str">
        <f>IF('2-定性盤查'!C78&lt;&gt;"",'2-定性盤查'!C78,"")</f>
        <v/>
      </c>
      <c r="C83" s="53" t="str">
        <f>IF('2-定性盤查'!D78&lt;&gt;"",'2-定性盤查'!D78,"")</f>
        <v/>
      </c>
      <c r="D83" s="53" t="str">
        <f>IF('2-定性盤查'!E78&lt;&gt;"",'2-定性盤查'!E78,"")</f>
        <v/>
      </c>
      <c r="E83" s="53" t="str">
        <f>IF('2-定性盤查'!F78&lt;&gt;"",'2-定性盤查'!F78,"")</f>
        <v/>
      </c>
      <c r="F83" s="53" t="str">
        <f>IF('2-定性盤查'!G78&lt;&gt;"",'2-定性盤查'!G78,"")</f>
        <v/>
      </c>
      <c r="G83" s="158"/>
      <c r="H83" s="158"/>
      <c r="I83" s="53" t="str">
        <f>IF('2-定性盤查'!X78&lt;&gt;"",IF('2-定性盤查'!X78&lt;&gt;0,'2-定性盤查'!X78,""),"")</f>
        <v/>
      </c>
      <c r="J83" s="158"/>
      <c r="K83" s="158"/>
      <c r="L83" s="57" t="str">
        <f t="shared" si="89"/>
        <v/>
      </c>
      <c r="M83" s="158"/>
      <c r="N83" s="57" t="str">
        <f t="shared" si="79"/>
        <v/>
      </c>
      <c r="O83" s="53" t="str">
        <f>IF('2-定性盤查'!Y78&lt;&gt;"",IF('2-定性盤查'!Y78&lt;&gt;0,'2-定性盤查'!Y78,""),"")</f>
        <v/>
      </c>
      <c r="P83" s="158"/>
      <c r="Q83" s="158"/>
      <c r="R83" s="67" t="str">
        <f t="shared" si="90"/>
        <v/>
      </c>
      <c r="S83" s="164"/>
      <c r="T83" s="55" t="str">
        <f t="shared" si="92"/>
        <v/>
      </c>
      <c r="U83" s="53" t="str">
        <f>IF('2-定性盤查'!Z78&lt;&gt;"",IF('2-定性盤查'!Z78&lt;&gt;0,'2-定性盤查'!Z78,""),"")</f>
        <v/>
      </c>
      <c r="V83" s="158"/>
      <c r="W83" s="158"/>
      <c r="X83" s="67" t="str">
        <f t="shared" si="91"/>
        <v/>
      </c>
      <c r="Y83" s="158"/>
      <c r="Z83" s="55" t="str">
        <f t="shared" si="93"/>
        <v/>
      </c>
      <c r="AA83" s="57" t="str">
        <f>IF('2-定性盤查'!E79="是",IF(I83="CO2",SUM(T83,Z83),SUM(N83,T83,Z83)),IF(SUM(N83,T83,Z83)&lt;&gt;0,SUM(N83,T83,Z83),""))</f>
        <v/>
      </c>
      <c r="AB83" s="57" t="str">
        <f>IF('2-定性盤查'!E79="是",IF(I83="CO2",N83,""),"")</f>
        <v/>
      </c>
      <c r="AC83" s="101" t="str">
        <f>IF(AA83&lt;&gt;"",AA83/'6-彙總表'!$J$5,"")</f>
        <v/>
      </c>
      <c r="AD83" s="129" t="str">
        <f t="shared" si="80"/>
        <v/>
      </c>
      <c r="AE83" s="129" t="str">
        <f t="shared" si="81"/>
        <v/>
      </c>
      <c r="AF83" s="129" t="str">
        <f t="shared" si="82"/>
        <v/>
      </c>
      <c r="AG83" s="130" t="str">
        <f t="shared" si="83"/>
        <v/>
      </c>
      <c r="AH83" s="129" t="str">
        <f t="shared" si="84"/>
        <v/>
      </c>
      <c r="AI83" s="129" t="str">
        <f t="shared" si="85"/>
        <v/>
      </c>
      <c r="AJ83" s="129" t="str">
        <f t="shared" si="86"/>
        <v/>
      </c>
      <c r="AK83" s="129" t="str">
        <f t="shared" si="87"/>
        <v/>
      </c>
      <c r="AL83" s="129" t="str">
        <f t="shared" si="88"/>
        <v/>
      </c>
    </row>
    <row r="84" spans="1:38">
      <c r="A84" s="53" t="str">
        <f>IF('2-定性盤查'!A79&lt;&gt;"",'2-定性盤查'!A79,"")</f>
        <v/>
      </c>
      <c r="B84" s="53" t="str">
        <f>IF('2-定性盤查'!C79&lt;&gt;"",'2-定性盤查'!C79,"")</f>
        <v/>
      </c>
      <c r="C84" s="53" t="str">
        <f>IF('2-定性盤查'!D79&lt;&gt;"",'2-定性盤查'!D79,"")</f>
        <v/>
      </c>
      <c r="D84" s="53" t="str">
        <f>IF('2-定性盤查'!E79&lt;&gt;"",'2-定性盤查'!E79,"")</f>
        <v/>
      </c>
      <c r="E84" s="53" t="str">
        <f>IF('2-定性盤查'!F79&lt;&gt;"",'2-定性盤查'!F79,"")</f>
        <v/>
      </c>
      <c r="F84" s="53" t="str">
        <f>IF('2-定性盤查'!G79&lt;&gt;"",'2-定性盤查'!G79,"")</f>
        <v/>
      </c>
      <c r="G84" s="158"/>
      <c r="H84" s="158"/>
      <c r="I84" s="53" t="str">
        <f>IF('2-定性盤查'!X79&lt;&gt;"",IF('2-定性盤查'!X79&lt;&gt;0,'2-定性盤查'!X79,""),"")</f>
        <v/>
      </c>
      <c r="J84" s="158"/>
      <c r="K84" s="158"/>
      <c r="L84" s="57" t="str">
        <f t="shared" si="89"/>
        <v/>
      </c>
      <c r="M84" s="158"/>
      <c r="N84" s="57" t="str">
        <f t="shared" si="79"/>
        <v/>
      </c>
      <c r="O84" s="53" t="str">
        <f>IF('2-定性盤查'!Y79&lt;&gt;"",IF('2-定性盤查'!Y79&lt;&gt;0,'2-定性盤查'!Y79,""),"")</f>
        <v/>
      </c>
      <c r="P84" s="158"/>
      <c r="Q84" s="158"/>
      <c r="R84" s="67" t="str">
        <f t="shared" si="90"/>
        <v/>
      </c>
      <c r="S84" s="164"/>
      <c r="T84" s="55" t="str">
        <f t="shared" si="92"/>
        <v/>
      </c>
      <c r="U84" s="53" t="str">
        <f>IF('2-定性盤查'!Z79&lt;&gt;"",IF('2-定性盤查'!Z79&lt;&gt;0,'2-定性盤查'!Z79,""),"")</f>
        <v/>
      </c>
      <c r="V84" s="158"/>
      <c r="W84" s="158"/>
      <c r="X84" s="67" t="str">
        <f t="shared" si="91"/>
        <v/>
      </c>
      <c r="Y84" s="158"/>
      <c r="Z84" s="55" t="str">
        <f t="shared" si="93"/>
        <v/>
      </c>
      <c r="AA84" s="57" t="str">
        <f>IF('2-定性盤查'!E80="是",IF(I84="CO2",SUM(T84,Z84),SUM(N84,T84,Z84)),IF(SUM(N84,T84,Z84)&lt;&gt;0,SUM(N84,T84,Z84),""))</f>
        <v/>
      </c>
      <c r="AB84" s="57" t="str">
        <f>IF('2-定性盤查'!E80="是",IF(I84="CO2",N84,""),"")</f>
        <v/>
      </c>
      <c r="AC84" s="101" t="str">
        <f>IF(AA84&lt;&gt;"",AA84/'6-彙總表'!$J$5,"")</f>
        <v/>
      </c>
      <c r="AD84" s="129" t="str">
        <f t="shared" si="80"/>
        <v/>
      </c>
      <c r="AE84" s="129" t="str">
        <f t="shared" si="81"/>
        <v/>
      </c>
      <c r="AF84" s="129" t="str">
        <f t="shared" si="82"/>
        <v/>
      </c>
      <c r="AG84" s="130" t="str">
        <f t="shared" si="83"/>
        <v/>
      </c>
      <c r="AH84" s="129" t="str">
        <f t="shared" si="84"/>
        <v/>
      </c>
      <c r="AI84" s="129" t="str">
        <f t="shared" si="85"/>
        <v/>
      </c>
      <c r="AJ84" s="129" t="str">
        <f t="shared" si="86"/>
        <v/>
      </c>
      <c r="AK84" s="129" t="str">
        <f t="shared" si="87"/>
        <v/>
      </c>
      <c r="AL84" s="129" t="str">
        <f t="shared" si="88"/>
        <v/>
      </c>
    </row>
    <row r="85" spans="1:38">
      <c r="A85" s="53" t="str">
        <f>IF('2-定性盤查'!A80&lt;&gt;"",'2-定性盤查'!A80,"")</f>
        <v/>
      </c>
      <c r="B85" s="53" t="str">
        <f>IF('2-定性盤查'!C80&lt;&gt;"",'2-定性盤查'!C80,"")</f>
        <v/>
      </c>
      <c r="C85" s="53" t="str">
        <f>IF('2-定性盤查'!D80&lt;&gt;"",'2-定性盤查'!D80,"")</f>
        <v/>
      </c>
      <c r="D85" s="53" t="str">
        <f>IF('2-定性盤查'!E80&lt;&gt;"",'2-定性盤查'!E80,"")</f>
        <v/>
      </c>
      <c r="E85" s="53" t="str">
        <f>IF('2-定性盤查'!F80&lt;&gt;"",'2-定性盤查'!F80,"")</f>
        <v/>
      </c>
      <c r="F85" s="53" t="str">
        <f>IF('2-定性盤查'!G80&lt;&gt;"",'2-定性盤查'!G80,"")</f>
        <v/>
      </c>
      <c r="G85" s="158"/>
      <c r="H85" s="158"/>
      <c r="I85" s="53" t="str">
        <f>IF('2-定性盤查'!X80&lt;&gt;"",IF('2-定性盤查'!X80&lt;&gt;0,'2-定性盤查'!X80,""),"")</f>
        <v/>
      </c>
      <c r="J85" s="158"/>
      <c r="K85" s="158"/>
      <c r="L85" s="57" t="str">
        <f t="shared" si="89"/>
        <v/>
      </c>
      <c r="M85" s="158"/>
      <c r="N85" s="57" t="str">
        <f t="shared" si="79"/>
        <v/>
      </c>
      <c r="O85" s="53" t="str">
        <f>IF('2-定性盤查'!Y80&lt;&gt;"",IF('2-定性盤查'!Y80&lt;&gt;0,'2-定性盤查'!Y80,""),"")</f>
        <v/>
      </c>
      <c r="P85" s="158"/>
      <c r="Q85" s="158"/>
      <c r="R85" s="67" t="str">
        <f t="shared" si="90"/>
        <v/>
      </c>
      <c r="S85" s="164"/>
      <c r="T85" s="55" t="str">
        <f t="shared" si="92"/>
        <v/>
      </c>
      <c r="U85" s="53" t="str">
        <f>IF('2-定性盤查'!Z80&lt;&gt;"",IF('2-定性盤查'!Z80&lt;&gt;0,'2-定性盤查'!Z80,""),"")</f>
        <v/>
      </c>
      <c r="V85" s="158"/>
      <c r="W85" s="158"/>
      <c r="X85" s="67" t="str">
        <f t="shared" si="91"/>
        <v/>
      </c>
      <c r="Y85" s="158"/>
      <c r="Z85" s="55" t="str">
        <f t="shared" si="93"/>
        <v/>
      </c>
      <c r="AA85" s="57" t="str">
        <f>IF('2-定性盤查'!E81="是",IF(I85="CO2",SUM(T85,Z85),SUM(N85,T85,Z85)),IF(SUM(N85,T85,Z85)&lt;&gt;0,SUM(N85,T85,Z85),""))</f>
        <v/>
      </c>
      <c r="AB85" s="57" t="str">
        <f>IF('2-定性盤查'!E81="是",IF(I85="CO2",N85,""),"")</f>
        <v/>
      </c>
      <c r="AC85" s="101" t="str">
        <f>IF(AA85&lt;&gt;"",AA85/'6-彙總表'!$J$5,"")</f>
        <v/>
      </c>
      <c r="AD85" s="129" t="str">
        <f t="shared" si="80"/>
        <v/>
      </c>
      <c r="AE85" s="129" t="str">
        <f t="shared" si="81"/>
        <v/>
      </c>
      <c r="AF85" s="129" t="str">
        <f t="shared" si="82"/>
        <v/>
      </c>
      <c r="AG85" s="130" t="str">
        <f t="shared" si="83"/>
        <v/>
      </c>
      <c r="AH85" s="129" t="str">
        <f t="shared" si="84"/>
        <v/>
      </c>
      <c r="AI85" s="129" t="str">
        <f t="shared" si="85"/>
        <v/>
      </c>
      <c r="AJ85" s="129" t="str">
        <f t="shared" si="86"/>
        <v/>
      </c>
      <c r="AK85" s="129" t="str">
        <f t="shared" si="87"/>
        <v/>
      </c>
      <c r="AL85" s="129" t="str">
        <f t="shared" si="88"/>
        <v/>
      </c>
    </row>
    <row r="86" spans="1:38">
      <c r="A86" s="53" t="str">
        <f>IF('2-定性盤查'!A81&lt;&gt;"",'2-定性盤查'!A81,"")</f>
        <v/>
      </c>
      <c r="B86" s="53" t="str">
        <f>IF('2-定性盤查'!C81&lt;&gt;"",'2-定性盤查'!C81,"")</f>
        <v/>
      </c>
      <c r="C86" s="53" t="str">
        <f>IF('2-定性盤查'!D81&lt;&gt;"",'2-定性盤查'!D81,"")</f>
        <v/>
      </c>
      <c r="D86" s="53" t="str">
        <f>IF('2-定性盤查'!E81&lt;&gt;"",'2-定性盤查'!E81,"")</f>
        <v/>
      </c>
      <c r="E86" s="53" t="str">
        <f>IF('2-定性盤查'!F81&lt;&gt;"",'2-定性盤查'!F81,"")</f>
        <v/>
      </c>
      <c r="F86" s="53" t="str">
        <f>IF('2-定性盤查'!G81&lt;&gt;"",'2-定性盤查'!G81,"")</f>
        <v/>
      </c>
      <c r="G86" s="158"/>
      <c r="H86" s="158"/>
      <c r="I86" s="53" t="str">
        <f>IF('2-定性盤查'!X81&lt;&gt;"",IF('2-定性盤查'!X81&lt;&gt;0,'2-定性盤查'!X81,""),"")</f>
        <v/>
      </c>
      <c r="J86" s="158"/>
      <c r="K86" s="158"/>
      <c r="L86" s="57" t="str">
        <f t="shared" si="89"/>
        <v/>
      </c>
      <c r="M86" s="158"/>
      <c r="N86" s="57" t="str">
        <f t="shared" si="79"/>
        <v/>
      </c>
      <c r="O86" s="53" t="str">
        <f>IF('2-定性盤查'!Y81&lt;&gt;"",IF('2-定性盤查'!Y81&lt;&gt;0,'2-定性盤查'!Y81,""),"")</f>
        <v/>
      </c>
      <c r="P86" s="158"/>
      <c r="Q86" s="158"/>
      <c r="R86" s="67" t="str">
        <f t="shared" si="90"/>
        <v/>
      </c>
      <c r="S86" s="164"/>
      <c r="T86" s="55" t="str">
        <f t="shared" si="92"/>
        <v/>
      </c>
      <c r="U86" s="53" t="str">
        <f>IF('2-定性盤查'!Z81&lt;&gt;"",IF('2-定性盤查'!Z81&lt;&gt;0,'2-定性盤查'!Z81,""),"")</f>
        <v/>
      </c>
      <c r="V86" s="158"/>
      <c r="W86" s="158"/>
      <c r="X86" s="67" t="str">
        <f t="shared" si="91"/>
        <v/>
      </c>
      <c r="Y86" s="158"/>
      <c r="Z86" s="55" t="str">
        <f t="shared" si="93"/>
        <v/>
      </c>
      <c r="AA86" s="57" t="str">
        <f>IF('2-定性盤查'!E82="是",IF(I86="CO2",SUM(T86,Z86),SUM(N86,T86,Z86)),IF(SUM(N86,T86,Z86)&lt;&gt;0,SUM(N86,T86,Z86),""))</f>
        <v/>
      </c>
      <c r="AB86" s="57" t="str">
        <f>IF('2-定性盤查'!E82="是",IF(I86="CO2",N86,""),"")</f>
        <v/>
      </c>
      <c r="AC86" s="101" t="str">
        <f>IF(AA86&lt;&gt;"",AA86/'6-彙總表'!$J$5,"")</f>
        <v/>
      </c>
      <c r="AD86" s="129" t="str">
        <f t="shared" si="80"/>
        <v/>
      </c>
      <c r="AE86" s="129" t="str">
        <f t="shared" si="81"/>
        <v/>
      </c>
      <c r="AF86" s="129" t="str">
        <f t="shared" si="82"/>
        <v/>
      </c>
      <c r="AG86" s="130" t="str">
        <f t="shared" si="83"/>
        <v/>
      </c>
      <c r="AH86" s="129" t="str">
        <f t="shared" si="84"/>
        <v/>
      </c>
      <c r="AI86" s="129" t="str">
        <f t="shared" si="85"/>
        <v/>
      </c>
      <c r="AJ86" s="129" t="str">
        <f t="shared" si="86"/>
        <v/>
      </c>
      <c r="AK86" s="129" t="str">
        <f t="shared" si="87"/>
        <v/>
      </c>
      <c r="AL86" s="129" t="str">
        <f t="shared" si="88"/>
        <v/>
      </c>
    </row>
    <row r="87" spans="1:38">
      <c r="A87" s="53" t="str">
        <f>IF('2-定性盤查'!A82&lt;&gt;"",'2-定性盤查'!A82,"")</f>
        <v/>
      </c>
      <c r="B87" s="53" t="str">
        <f>IF('2-定性盤查'!C82&lt;&gt;"",'2-定性盤查'!C82,"")</f>
        <v/>
      </c>
      <c r="C87" s="53" t="str">
        <f>IF('2-定性盤查'!D82&lt;&gt;"",'2-定性盤查'!D82,"")</f>
        <v/>
      </c>
      <c r="D87" s="53" t="str">
        <f>IF('2-定性盤查'!E82&lt;&gt;"",'2-定性盤查'!E82,"")</f>
        <v/>
      </c>
      <c r="E87" s="53" t="str">
        <f>IF('2-定性盤查'!F82&lt;&gt;"",'2-定性盤查'!F82,"")</f>
        <v/>
      </c>
      <c r="F87" s="53" t="str">
        <f>IF('2-定性盤查'!G82&lt;&gt;"",'2-定性盤查'!G82,"")</f>
        <v/>
      </c>
      <c r="G87" s="158"/>
      <c r="H87" s="158"/>
      <c r="I87" s="53" t="str">
        <f>IF('2-定性盤查'!X82&lt;&gt;"",IF('2-定性盤查'!X82&lt;&gt;0,'2-定性盤查'!X82,""),"")</f>
        <v/>
      </c>
      <c r="J87" s="158"/>
      <c r="K87" s="158"/>
      <c r="L87" s="57" t="str">
        <f t="shared" si="89"/>
        <v/>
      </c>
      <c r="M87" s="158"/>
      <c r="N87" s="57" t="str">
        <f t="shared" si="79"/>
        <v/>
      </c>
      <c r="O87" s="53" t="str">
        <f>IF('2-定性盤查'!Y82&lt;&gt;"",IF('2-定性盤查'!Y82&lt;&gt;0,'2-定性盤查'!Y82,""),"")</f>
        <v/>
      </c>
      <c r="P87" s="158"/>
      <c r="Q87" s="158"/>
      <c r="R87" s="67" t="str">
        <f t="shared" si="90"/>
        <v/>
      </c>
      <c r="S87" s="164"/>
      <c r="T87" s="55" t="str">
        <f t="shared" si="92"/>
        <v/>
      </c>
      <c r="U87" s="53" t="str">
        <f>IF('2-定性盤查'!Z82&lt;&gt;"",IF('2-定性盤查'!Z82&lt;&gt;0,'2-定性盤查'!Z82,""),"")</f>
        <v/>
      </c>
      <c r="V87" s="158"/>
      <c r="W87" s="158"/>
      <c r="X87" s="67" t="str">
        <f t="shared" si="91"/>
        <v/>
      </c>
      <c r="Y87" s="158"/>
      <c r="Z87" s="55" t="str">
        <f t="shared" si="93"/>
        <v/>
      </c>
      <c r="AA87" s="57" t="str">
        <f>IF('2-定性盤查'!E83="是",IF(I87="CO2",SUM(T87,Z87),SUM(N87,T87,Z87)),IF(SUM(N87,T87,Z87)&lt;&gt;0,SUM(N87,T87,Z87),""))</f>
        <v/>
      </c>
      <c r="AB87" s="57" t="str">
        <f>IF('2-定性盤查'!E83="是",IF(I87="CO2",N87,""),"")</f>
        <v/>
      </c>
      <c r="AC87" s="101" t="str">
        <f>IF(AA87&lt;&gt;"",AA87/'6-彙總表'!$J$5,"")</f>
        <v/>
      </c>
      <c r="AD87" s="129" t="str">
        <f t="shared" si="80"/>
        <v/>
      </c>
      <c r="AE87" s="129" t="str">
        <f t="shared" si="81"/>
        <v/>
      </c>
      <c r="AF87" s="129" t="str">
        <f t="shared" si="82"/>
        <v/>
      </c>
      <c r="AG87" s="130" t="str">
        <f t="shared" si="83"/>
        <v/>
      </c>
      <c r="AH87" s="129" t="str">
        <f t="shared" si="84"/>
        <v/>
      </c>
      <c r="AI87" s="129" t="str">
        <f t="shared" si="85"/>
        <v/>
      </c>
      <c r="AJ87" s="129" t="str">
        <f t="shared" si="86"/>
        <v/>
      </c>
      <c r="AK87" s="129" t="str">
        <f t="shared" si="87"/>
        <v/>
      </c>
      <c r="AL87" s="129" t="str">
        <f t="shared" si="88"/>
        <v/>
      </c>
    </row>
    <row r="88" spans="1:38">
      <c r="A88" s="53" t="str">
        <f>IF('2-定性盤查'!A83&lt;&gt;"",'2-定性盤查'!A83,"")</f>
        <v/>
      </c>
      <c r="B88" s="53" t="str">
        <f>IF('2-定性盤查'!C83&lt;&gt;"",'2-定性盤查'!C83,"")</f>
        <v/>
      </c>
      <c r="C88" s="53" t="str">
        <f>IF('2-定性盤查'!D83&lt;&gt;"",'2-定性盤查'!D83,"")</f>
        <v/>
      </c>
      <c r="D88" s="53" t="str">
        <f>IF('2-定性盤查'!E83&lt;&gt;"",'2-定性盤查'!E83,"")</f>
        <v/>
      </c>
      <c r="E88" s="53" t="str">
        <f>IF('2-定性盤查'!F83&lt;&gt;"",'2-定性盤查'!F83,"")</f>
        <v/>
      </c>
      <c r="F88" s="53" t="str">
        <f>IF('2-定性盤查'!G83&lt;&gt;"",'2-定性盤查'!G83,"")</f>
        <v/>
      </c>
      <c r="G88" s="158"/>
      <c r="H88" s="158"/>
      <c r="I88" s="53" t="str">
        <f>IF('2-定性盤查'!X83&lt;&gt;"",IF('2-定性盤查'!X83&lt;&gt;0,'2-定性盤查'!X83,""),"")</f>
        <v/>
      </c>
      <c r="J88" s="158"/>
      <c r="K88" s="158"/>
      <c r="L88" s="57" t="str">
        <f t="shared" si="89"/>
        <v/>
      </c>
      <c r="M88" s="158"/>
      <c r="N88" s="57" t="str">
        <f t="shared" si="79"/>
        <v/>
      </c>
      <c r="O88" s="53" t="str">
        <f>IF('2-定性盤查'!Y83&lt;&gt;"",IF('2-定性盤查'!Y83&lt;&gt;0,'2-定性盤查'!Y83,""),"")</f>
        <v/>
      </c>
      <c r="P88" s="158"/>
      <c r="Q88" s="158"/>
      <c r="R88" s="67" t="str">
        <f t="shared" si="90"/>
        <v/>
      </c>
      <c r="S88" s="164"/>
      <c r="T88" s="55" t="str">
        <f t="shared" si="92"/>
        <v/>
      </c>
      <c r="U88" s="53" t="str">
        <f>IF('2-定性盤查'!Z83&lt;&gt;"",IF('2-定性盤查'!Z83&lt;&gt;0,'2-定性盤查'!Z83,""),"")</f>
        <v/>
      </c>
      <c r="V88" s="158"/>
      <c r="W88" s="158"/>
      <c r="X88" s="67" t="str">
        <f t="shared" si="91"/>
        <v/>
      </c>
      <c r="Y88" s="158"/>
      <c r="Z88" s="55" t="str">
        <f t="shared" si="93"/>
        <v/>
      </c>
      <c r="AA88" s="57" t="str">
        <f>IF('2-定性盤查'!E84="是",IF(I88="CO2",SUM(T88,Z88),SUM(N88,T88,Z88)),IF(SUM(N88,T88,Z88)&lt;&gt;0,SUM(N88,T88,Z88),""))</f>
        <v/>
      </c>
      <c r="AB88" s="57" t="str">
        <f>IF('2-定性盤查'!E84="是",IF(I88="CO2",N88,""),"")</f>
        <v/>
      </c>
      <c r="AC88" s="101" t="str">
        <f>IF(AA88&lt;&gt;"",AA88/'6-彙總表'!$J$5,"")</f>
        <v/>
      </c>
      <c r="AD88" s="129" t="str">
        <f t="shared" si="80"/>
        <v/>
      </c>
      <c r="AE88" s="129" t="str">
        <f t="shared" si="81"/>
        <v/>
      </c>
      <c r="AF88" s="129" t="str">
        <f t="shared" si="82"/>
        <v/>
      </c>
      <c r="AG88" s="130" t="str">
        <f t="shared" si="83"/>
        <v/>
      </c>
      <c r="AH88" s="129" t="str">
        <f t="shared" si="84"/>
        <v/>
      </c>
      <c r="AI88" s="129" t="str">
        <f t="shared" si="85"/>
        <v/>
      </c>
      <c r="AJ88" s="129" t="str">
        <f t="shared" si="86"/>
        <v/>
      </c>
      <c r="AK88" s="129" t="str">
        <f t="shared" si="87"/>
        <v/>
      </c>
      <c r="AL88" s="129" t="str">
        <f t="shared" si="88"/>
        <v/>
      </c>
    </row>
    <row r="89" spans="1:38">
      <c r="A89" s="53" t="str">
        <f>IF('2-定性盤查'!A84&lt;&gt;"",'2-定性盤查'!A84,"")</f>
        <v/>
      </c>
      <c r="B89" s="53" t="str">
        <f>IF('2-定性盤查'!C84&lt;&gt;"",'2-定性盤查'!C84,"")</f>
        <v/>
      </c>
      <c r="C89" s="53" t="str">
        <f>IF('2-定性盤查'!D84&lt;&gt;"",'2-定性盤查'!D84,"")</f>
        <v/>
      </c>
      <c r="D89" s="53" t="str">
        <f>IF('2-定性盤查'!E84&lt;&gt;"",'2-定性盤查'!E84,"")</f>
        <v/>
      </c>
      <c r="E89" s="53" t="str">
        <f>IF('2-定性盤查'!F84&lt;&gt;"",'2-定性盤查'!F84,"")</f>
        <v/>
      </c>
      <c r="F89" s="53" t="str">
        <f>IF('2-定性盤查'!G84&lt;&gt;"",'2-定性盤查'!G84,"")</f>
        <v/>
      </c>
      <c r="G89" s="158"/>
      <c r="H89" s="158"/>
      <c r="I89" s="53" t="str">
        <f>IF('2-定性盤查'!X84&lt;&gt;"",IF('2-定性盤查'!X84&lt;&gt;0,'2-定性盤查'!X84,""),"")</f>
        <v/>
      </c>
      <c r="J89" s="158"/>
      <c r="K89" s="158"/>
      <c r="L89" s="57" t="str">
        <f t="shared" si="89"/>
        <v/>
      </c>
      <c r="M89" s="158"/>
      <c r="N89" s="57" t="str">
        <f t="shared" si="79"/>
        <v/>
      </c>
      <c r="O89" s="53" t="str">
        <f>IF('2-定性盤查'!Y84&lt;&gt;"",IF('2-定性盤查'!Y84&lt;&gt;0,'2-定性盤查'!Y84,""),"")</f>
        <v/>
      </c>
      <c r="P89" s="158"/>
      <c r="Q89" s="158"/>
      <c r="R89" s="67" t="str">
        <f t="shared" si="90"/>
        <v/>
      </c>
      <c r="S89" s="164"/>
      <c r="T89" s="55" t="str">
        <f t="shared" si="92"/>
        <v/>
      </c>
      <c r="U89" s="53" t="str">
        <f>IF('2-定性盤查'!Z84&lt;&gt;"",IF('2-定性盤查'!Z84&lt;&gt;0,'2-定性盤查'!Z84,""),"")</f>
        <v/>
      </c>
      <c r="V89" s="158"/>
      <c r="W89" s="158"/>
      <c r="X89" s="67" t="str">
        <f t="shared" si="91"/>
        <v/>
      </c>
      <c r="Y89" s="158"/>
      <c r="Z89" s="55" t="str">
        <f t="shared" si="93"/>
        <v/>
      </c>
      <c r="AA89" s="57" t="str">
        <f>IF('2-定性盤查'!E85="是",IF(I89="CO2",SUM(T89,Z89),SUM(N89,T89,Z89)),IF(SUM(N89,T89,Z89)&lt;&gt;0,SUM(N89,T89,Z89),""))</f>
        <v/>
      </c>
      <c r="AB89" s="57" t="str">
        <f>IF('2-定性盤查'!E85="是",IF(I89="CO2",N89,""),"")</f>
        <v/>
      </c>
      <c r="AC89" s="101" t="str">
        <f>IF(AA89&lt;&gt;"",AA89/'6-彙總表'!$J$5,"")</f>
        <v/>
      </c>
      <c r="AD89" s="129" t="str">
        <f t="shared" si="80"/>
        <v/>
      </c>
      <c r="AE89" s="129" t="str">
        <f t="shared" si="81"/>
        <v/>
      </c>
      <c r="AF89" s="129" t="str">
        <f t="shared" si="82"/>
        <v/>
      </c>
      <c r="AG89" s="130" t="str">
        <f t="shared" si="83"/>
        <v/>
      </c>
      <c r="AH89" s="129" t="str">
        <f t="shared" si="84"/>
        <v/>
      </c>
      <c r="AI89" s="129" t="str">
        <f t="shared" si="85"/>
        <v/>
      </c>
      <c r="AJ89" s="129" t="str">
        <f t="shared" si="86"/>
        <v/>
      </c>
      <c r="AK89" s="129" t="str">
        <f t="shared" si="87"/>
        <v/>
      </c>
      <c r="AL89" s="129" t="str">
        <f t="shared" si="88"/>
        <v/>
      </c>
    </row>
    <row r="90" spans="1:38">
      <c r="A90" s="53" t="str">
        <f>IF('2-定性盤查'!A85&lt;&gt;"",'2-定性盤查'!A85,"")</f>
        <v/>
      </c>
      <c r="B90" s="53" t="str">
        <f>IF('2-定性盤查'!C85&lt;&gt;"",'2-定性盤查'!C85,"")</f>
        <v/>
      </c>
      <c r="C90" s="53" t="str">
        <f>IF('2-定性盤查'!D85&lt;&gt;"",'2-定性盤查'!D85,"")</f>
        <v/>
      </c>
      <c r="D90" s="53" t="str">
        <f>IF('2-定性盤查'!E85&lt;&gt;"",'2-定性盤查'!E85,"")</f>
        <v/>
      </c>
      <c r="E90" s="53" t="str">
        <f>IF('2-定性盤查'!F85&lt;&gt;"",'2-定性盤查'!F85,"")</f>
        <v/>
      </c>
      <c r="F90" s="53" t="str">
        <f>IF('2-定性盤查'!G85&lt;&gt;"",'2-定性盤查'!G85,"")</f>
        <v/>
      </c>
      <c r="G90" s="158"/>
      <c r="H90" s="158"/>
      <c r="I90" s="53" t="str">
        <f>IF('2-定性盤查'!X85&lt;&gt;"",IF('2-定性盤查'!X85&lt;&gt;0,'2-定性盤查'!X85,""),"")</f>
        <v/>
      </c>
      <c r="J90" s="158"/>
      <c r="K90" s="158"/>
      <c r="L90" s="57" t="str">
        <f t="shared" si="89"/>
        <v/>
      </c>
      <c r="M90" s="158"/>
      <c r="N90" s="57" t="str">
        <f t="shared" si="79"/>
        <v/>
      </c>
      <c r="O90" s="53" t="str">
        <f>IF('2-定性盤查'!Y85&lt;&gt;"",IF('2-定性盤查'!Y85&lt;&gt;0,'2-定性盤查'!Y85,""),"")</f>
        <v/>
      </c>
      <c r="P90" s="158"/>
      <c r="Q90" s="158"/>
      <c r="R90" s="67" t="str">
        <f t="shared" si="90"/>
        <v/>
      </c>
      <c r="S90" s="164"/>
      <c r="T90" s="55" t="str">
        <f t="shared" si="92"/>
        <v/>
      </c>
      <c r="U90" s="53" t="str">
        <f>IF('2-定性盤查'!Z85&lt;&gt;"",IF('2-定性盤查'!Z85&lt;&gt;0,'2-定性盤查'!Z85,""),"")</f>
        <v/>
      </c>
      <c r="V90" s="158"/>
      <c r="W90" s="158"/>
      <c r="X90" s="67" t="str">
        <f t="shared" si="91"/>
        <v/>
      </c>
      <c r="Y90" s="158"/>
      <c r="Z90" s="55" t="str">
        <f t="shared" si="93"/>
        <v/>
      </c>
      <c r="AA90" s="57" t="str">
        <f>IF('2-定性盤查'!E86="是",IF(I90="CO2",SUM(T90,Z90),SUM(N90,T90,Z90)),IF(SUM(N90,T90,Z90)&lt;&gt;0,SUM(N90,T90,Z90),""))</f>
        <v/>
      </c>
      <c r="AB90" s="57" t="str">
        <f>IF('2-定性盤查'!E86="是",IF(I90="CO2",N90,""),"")</f>
        <v/>
      </c>
      <c r="AC90" s="101" t="str">
        <f>IF(AA90&lt;&gt;"",AA90/'6-彙總表'!$J$5,"")</f>
        <v/>
      </c>
      <c r="AD90" s="129" t="str">
        <f t="shared" si="80"/>
        <v/>
      </c>
      <c r="AE90" s="129" t="str">
        <f t="shared" si="81"/>
        <v/>
      </c>
      <c r="AF90" s="129" t="str">
        <f t="shared" si="82"/>
        <v/>
      </c>
      <c r="AG90" s="130" t="str">
        <f t="shared" si="83"/>
        <v/>
      </c>
      <c r="AH90" s="129" t="str">
        <f t="shared" si="84"/>
        <v/>
      </c>
      <c r="AI90" s="129" t="str">
        <f t="shared" si="85"/>
        <v/>
      </c>
      <c r="AJ90" s="129" t="str">
        <f t="shared" si="86"/>
        <v/>
      </c>
      <c r="AK90" s="129" t="str">
        <f t="shared" si="87"/>
        <v/>
      </c>
      <c r="AL90" s="129" t="str">
        <f t="shared" si="88"/>
        <v/>
      </c>
    </row>
    <row r="91" spans="1:38">
      <c r="A91" s="53" t="str">
        <f>IF('2-定性盤查'!A86&lt;&gt;"",'2-定性盤查'!A86,"")</f>
        <v/>
      </c>
      <c r="B91" s="53" t="str">
        <f>IF('2-定性盤查'!C86&lt;&gt;"",'2-定性盤查'!C86,"")</f>
        <v/>
      </c>
      <c r="C91" s="53" t="str">
        <f>IF('2-定性盤查'!D86&lt;&gt;"",'2-定性盤查'!D86,"")</f>
        <v/>
      </c>
      <c r="D91" s="53" t="str">
        <f>IF('2-定性盤查'!E86&lt;&gt;"",'2-定性盤查'!E86,"")</f>
        <v/>
      </c>
      <c r="E91" s="53" t="str">
        <f>IF('2-定性盤查'!F86&lt;&gt;"",'2-定性盤查'!F86,"")</f>
        <v/>
      </c>
      <c r="F91" s="53" t="str">
        <f>IF('2-定性盤查'!G86&lt;&gt;"",'2-定性盤查'!G86,"")</f>
        <v/>
      </c>
      <c r="G91" s="158"/>
      <c r="H91" s="158"/>
      <c r="I91" s="53" t="str">
        <f>IF('2-定性盤查'!X86&lt;&gt;"",IF('2-定性盤查'!X86&lt;&gt;0,'2-定性盤查'!X86,""),"")</f>
        <v/>
      </c>
      <c r="J91" s="158"/>
      <c r="K91" s="158"/>
      <c r="L91" s="57" t="str">
        <f t="shared" si="89"/>
        <v/>
      </c>
      <c r="M91" s="158"/>
      <c r="N91" s="57" t="str">
        <f t="shared" si="79"/>
        <v/>
      </c>
      <c r="O91" s="53" t="str">
        <f>IF('2-定性盤查'!Y86&lt;&gt;"",IF('2-定性盤查'!Y86&lt;&gt;0,'2-定性盤查'!Y86,""),"")</f>
        <v/>
      </c>
      <c r="P91" s="158"/>
      <c r="Q91" s="158"/>
      <c r="R91" s="67" t="str">
        <f t="shared" si="90"/>
        <v/>
      </c>
      <c r="S91" s="164"/>
      <c r="T91" s="55" t="str">
        <f t="shared" si="92"/>
        <v/>
      </c>
      <c r="U91" s="53" t="str">
        <f>IF('2-定性盤查'!Z86&lt;&gt;"",IF('2-定性盤查'!Z86&lt;&gt;0,'2-定性盤查'!Z86,""),"")</f>
        <v/>
      </c>
      <c r="V91" s="158"/>
      <c r="W91" s="158"/>
      <c r="X91" s="67" t="str">
        <f t="shared" si="91"/>
        <v/>
      </c>
      <c r="Y91" s="158"/>
      <c r="Z91" s="55" t="str">
        <f t="shared" si="93"/>
        <v/>
      </c>
      <c r="AA91" s="57" t="str">
        <f>IF('2-定性盤查'!E87="是",IF(I91="CO2",SUM(T91,Z91),SUM(N91,T91,Z91)),IF(SUM(N91,T91,Z91)&lt;&gt;0,SUM(N91,T91,Z91),""))</f>
        <v/>
      </c>
      <c r="AB91" s="57" t="str">
        <f>IF('2-定性盤查'!E87="是",IF(I91="CO2",N91,""),"")</f>
        <v/>
      </c>
      <c r="AC91" s="101" t="str">
        <f>IF(AA91&lt;&gt;"",AA91/'6-彙總表'!$J$5,"")</f>
        <v/>
      </c>
      <c r="AD91" s="129" t="str">
        <f t="shared" si="80"/>
        <v/>
      </c>
      <c r="AE91" s="129" t="str">
        <f t="shared" si="81"/>
        <v/>
      </c>
      <c r="AF91" s="129" t="str">
        <f t="shared" si="82"/>
        <v/>
      </c>
      <c r="AG91" s="130" t="str">
        <f t="shared" si="83"/>
        <v/>
      </c>
      <c r="AH91" s="129" t="str">
        <f t="shared" si="84"/>
        <v/>
      </c>
      <c r="AI91" s="129" t="str">
        <f t="shared" si="85"/>
        <v/>
      </c>
      <c r="AJ91" s="129" t="str">
        <f t="shared" si="86"/>
        <v/>
      </c>
      <c r="AK91" s="129" t="str">
        <f t="shared" si="87"/>
        <v/>
      </c>
      <c r="AL91" s="129" t="str">
        <f t="shared" si="88"/>
        <v/>
      </c>
    </row>
    <row r="92" spans="1:38">
      <c r="A92" s="53" t="str">
        <f>IF('2-定性盤查'!A87&lt;&gt;"",'2-定性盤查'!A87,"")</f>
        <v/>
      </c>
      <c r="B92" s="53" t="str">
        <f>IF('2-定性盤查'!C87&lt;&gt;"",'2-定性盤查'!C87,"")</f>
        <v/>
      </c>
      <c r="C92" s="53" t="str">
        <f>IF('2-定性盤查'!D87&lt;&gt;"",'2-定性盤查'!D87,"")</f>
        <v/>
      </c>
      <c r="D92" s="53" t="str">
        <f>IF('2-定性盤查'!E87&lt;&gt;"",'2-定性盤查'!E87,"")</f>
        <v/>
      </c>
      <c r="E92" s="53" t="str">
        <f>IF('2-定性盤查'!F87&lt;&gt;"",'2-定性盤查'!F87,"")</f>
        <v/>
      </c>
      <c r="F92" s="53" t="str">
        <f>IF('2-定性盤查'!G87&lt;&gt;"",'2-定性盤查'!G87,"")</f>
        <v/>
      </c>
      <c r="G92" s="158"/>
      <c r="H92" s="158"/>
      <c r="I92" s="53" t="str">
        <f>IF('2-定性盤查'!X87&lt;&gt;"",IF('2-定性盤查'!X87&lt;&gt;0,'2-定性盤查'!X87,""),"")</f>
        <v/>
      </c>
      <c r="J92" s="158"/>
      <c r="K92" s="158"/>
      <c r="L92" s="57" t="str">
        <f t="shared" si="89"/>
        <v/>
      </c>
      <c r="M92" s="158"/>
      <c r="N92" s="57" t="str">
        <f t="shared" si="79"/>
        <v/>
      </c>
      <c r="O92" s="53" t="str">
        <f>IF('2-定性盤查'!Y87&lt;&gt;"",IF('2-定性盤查'!Y87&lt;&gt;0,'2-定性盤查'!Y87,""),"")</f>
        <v/>
      </c>
      <c r="P92" s="158"/>
      <c r="Q92" s="158"/>
      <c r="R92" s="67" t="str">
        <f t="shared" si="90"/>
        <v/>
      </c>
      <c r="S92" s="164"/>
      <c r="T92" s="55" t="str">
        <f t="shared" si="92"/>
        <v/>
      </c>
      <c r="U92" s="53" t="str">
        <f>IF('2-定性盤查'!Z87&lt;&gt;"",IF('2-定性盤查'!Z87&lt;&gt;0,'2-定性盤查'!Z87,""),"")</f>
        <v/>
      </c>
      <c r="V92" s="158"/>
      <c r="W92" s="158"/>
      <c r="X92" s="67" t="str">
        <f t="shared" si="91"/>
        <v/>
      </c>
      <c r="Y92" s="158"/>
      <c r="Z92" s="55" t="str">
        <f t="shared" si="93"/>
        <v/>
      </c>
      <c r="AA92" s="57" t="str">
        <f>IF('2-定性盤查'!E88="是",IF(I92="CO2",SUM(T92,Z92),SUM(N92,T92,Z92)),IF(SUM(N92,T92,Z92)&lt;&gt;0,SUM(N92,T92,Z92),""))</f>
        <v/>
      </c>
      <c r="AB92" s="57" t="str">
        <f>IF('2-定性盤查'!E88="是",IF(I92="CO2",N92,""),"")</f>
        <v/>
      </c>
      <c r="AC92" s="101" t="str">
        <f>IF(AA92&lt;&gt;"",AA92/'6-彙總表'!$J$5,"")</f>
        <v/>
      </c>
      <c r="AD92" s="129" t="str">
        <f t="shared" si="80"/>
        <v/>
      </c>
      <c r="AE92" s="129" t="str">
        <f t="shared" si="81"/>
        <v/>
      </c>
      <c r="AF92" s="129" t="str">
        <f t="shared" si="82"/>
        <v/>
      </c>
      <c r="AG92" s="130" t="str">
        <f t="shared" si="83"/>
        <v/>
      </c>
      <c r="AH92" s="129" t="str">
        <f t="shared" si="84"/>
        <v/>
      </c>
      <c r="AI92" s="129" t="str">
        <f t="shared" si="85"/>
        <v/>
      </c>
      <c r="AJ92" s="129" t="str">
        <f t="shared" si="86"/>
        <v/>
      </c>
      <c r="AK92" s="129" t="str">
        <f t="shared" si="87"/>
        <v/>
      </c>
      <c r="AL92" s="129" t="str">
        <f t="shared" si="88"/>
        <v/>
      </c>
    </row>
    <row r="93" spans="1:38">
      <c r="A93" s="53" t="str">
        <f>IF('2-定性盤查'!A88&lt;&gt;"",'2-定性盤查'!A88,"")</f>
        <v/>
      </c>
      <c r="B93" s="53" t="str">
        <f>IF('2-定性盤查'!C88&lt;&gt;"",'2-定性盤查'!C88,"")</f>
        <v/>
      </c>
      <c r="C93" s="53" t="str">
        <f>IF('2-定性盤查'!D88&lt;&gt;"",'2-定性盤查'!D88,"")</f>
        <v/>
      </c>
      <c r="D93" s="53" t="str">
        <f>IF('2-定性盤查'!E88&lt;&gt;"",'2-定性盤查'!E88,"")</f>
        <v/>
      </c>
      <c r="E93" s="53" t="str">
        <f>IF('2-定性盤查'!F88&lt;&gt;"",'2-定性盤查'!F88,"")</f>
        <v/>
      </c>
      <c r="F93" s="53" t="str">
        <f>IF('2-定性盤查'!G88&lt;&gt;"",'2-定性盤查'!G88,"")</f>
        <v/>
      </c>
      <c r="G93" s="158"/>
      <c r="H93" s="158"/>
      <c r="I93" s="53" t="str">
        <f>IF('2-定性盤查'!X88&lt;&gt;"",IF('2-定性盤查'!X88&lt;&gt;0,'2-定性盤查'!X88,""),"")</f>
        <v/>
      </c>
      <c r="J93" s="158"/>
      <c r="K93" s="158"/>
      <c r="L93" s="57" t="str">
        <f t="shared" si="89"/>
        <v/>
      </c>
      <c r="M93" s="158"/>
      <c r="N93" s="57" t="str">
        <f t="shared" si="79"/>
        <v/>
      </c>
      <c r="O93" s="53" t="str">
        <f>IF('2-定性盤查'!Y88&lt;&gt;"",IF('2-定性盤查'!Y88&lt;&gt;0,'2-定性盤查'!Y88,""),"")</f>
        <v/>
      </c>
      <c r="P93" s="158"/>
      <c r="Q93" s="158"/>
      <c r="R93" s="67" t="str">
        <f t="shared" si="90"/>
        <v/>
      </c>
      <c r="S93" s="164"/>
      <c r="T93" s="55" t="str">
        <f t="shared" si="92"/>
        <v/>
      </c>
      <c r="U93" s="53" t="str">
        <f>IF('2-定性盤查'!Z88&lt;&gt;"",IF('2-定性盤查'!Z88&lt;&gt;0,'2-定性盤查'!Z88,""),"")</f>
        <v/>
      </c>
      <c r="V93" s="158"/>
      <c r="W93" s="158"/>
      <c r="X93" s="67" t="str">
        <f t="shared" si="91"/>
        <v/>
      </c>
      <c r="Y93" s="158"/>
      <c r="Z93" s="55" t="str">
        <f t="shared" si="93"/>
        <v/>
      </c>
      <c r="AA93" s="57" t="str">
        <f>IF('2-定性盤查'!E89="是",IF(I93="CO2",SUM(T93,Z93),SUM(N93,T93,Z93)),IF(SUM(N93,T93,Z93)&lt;&gt;0,SUM(N93,T93,Z93),""))</f>
        <v/>
      </c>
      <c r="AB93" s="57" t="str">
        <f>IF('2-定性盤查'!E89="是",IF(I93="CO2",N93,""),"")</f>
        <v/>
      </c>
      <c r="AC93" s="101" t="str">
        <f>IF(AA93&lt;&gt;"",AA93/'6-彙總表'!$J$5,"")</f>
        <v/>
      </c>
      <c r="AD93" s="129" t="str">
        <f t="shared" si="80"/>
        <v/>
      </c>
      <c r="AE93" s="129" t="str">
        <f t="shared" si="81"/>
        <v/>
      </c>
      <c r="AF93" s="129" t="str">
        <f t="shared" si="82"/>
        <v/>
      </c>
      <c r="AG93" s="130" t="str">
        <f t="shared" si="83"/>
        <v/>
      </c>
      <c r="AH93" s="129" t="str">
        <f t="shared" si="84"/>
        <v/>
      </c>
      <c r="AI93" s="129" t="str">
        <f t="shared" si="85"/>
        <v/>
      </c>
      <c r="AJ93" s="129" t="str">
        <f t="shared" si="86"/>
        <v/>
      </c>
      <c r="AK93" s="129" t="str">
        <f t="shared" si="87"/>
        <v/>
      </c>
      <c r="AL93" s="129" t="str">
        <f t="shared" si="88"/>
        <v/>
      </c>
    </row>
    <row r="94" spans="1:38">
      <c r="A94" s="53" t="str">
        <f>IF('2-定性盤查'!A89&lt;&gt;"",'2-定性盤查'!A89,"")</f>
        <v/>
      </c>
      <c r="B94" s="53" t="str">
        <f>IF('2-定性盤查'!C89&lt;&gt;"",'2-定性盤查'!C89,"")</f>
        <v/>
      </c>
      <c r="C94" s="53" t="str">
        <f>IF('2-定性盤查'!D89&lt;&gt;"",'2-定性盤查'!D89,"")</f>
        <v/>
      </c>
      <c r="D94" s="53" t="str">
        <f>IF('2-定性盤查'!E89&lt;&gt;"",'2-定性盤查'!E89,"")</f>
        <v/>
      </c>
      <c r="E94" s="53" t="str">
        <f>IF('2-定性盤查'!F89&lt;&gt;"",'2-定性盤查'!F89,"")</f>
        <v/>
      </c>
      <c r="F94" s="53" t="str">
        <f>IF('2-定性盤查'!G89&lt;&gt;"",'2-定性盤查'!G89,"")</f>
        <v/>
      </c>
      <c r="G94" s="158"/>
      <c r="H94" s="158"/>
      <c r="I94" s="53" t="str">
        <f>IF('2-定性盤查'!X89&lt;&gt;"",IF('2-定性盤查'!X89&lt;&gt;0,'2-定性盤查'!X89,""),"")</f>
        <v/>
      </c>
      <c r="J94" s="158"/>
      <c r="K94" s="158"/>
      <c r="L94" s="57" t="str">
        <f t="shared" si="89"/>
        <v/>
      </c>
      <c r="M94" s="158"/>
      <c r="N94" s="57" t="str">
        <f t="shared" si="79"/>
        <v/>
      </c>
      <c r="O94" s="53" t="str">
        <f>IF('2-定性盤查'!Y89&lt;&gt;"",IF('2-定性盤查'!Y89&lt;&gt;0,'2-定性盤查'!Y89,""),"")</f>
        <v/>
      </c>
      <c r="P94" s="158"/>
      <c r="Q94" s="158"/>
      <c r="R94" s="67" t="str">
        <f t="shared" si="90"/>
        <v/>
      </c>
      <c r="S94" s="164"/>
      <c r="T94" s="55" t="str">
        <f t="shared" si="92"/>
        <v/>
      </c>
      <c r="U94" s="53" t="str">
        <f>IF('2-定性盤查'!Z89&lt;&gt;"",IF('2-定性盤查'!Z89&lt;&gt;0,'2-定性盤查'!Z89,""),"")</f>
        <v/>
      </c>
      <c r="V94" s="158"/>
      <c r="W94" s="158"/>
      <c r="X94" s="67" t="str">
        <f t="shared" si="91"/>
        <v/>
      </c>
      <c r="Y94" s="158"/>
      <c r="Z94" s="55" t="str">
        <f t="shared" si="93"/>
        <v/>
      </c>
      <c r="AA94" s="57" t="str">
        <f>IF('2-定性盤查'!E90="是",IF(I94="CO2",SUM(T94,Z94),SUM(N94,T94,Z94)),IF(SUM(N94,T94,Z94)&lt;&gt;0,SUM(N94,T94,Z94),""))</f>
        <v/>
      </c>
      <c r="AB94" s="57" t="str">
        <f>IF('2-定性盤查'!E90="是",IF(I94="CO2",N94,""),"")</f>
        <v/>
      </c>
      <c r="AC94" s="101" t="str">
        <f>IF(AA94&lt;&gt;"",AA94/'6-彙總表'!$J$5,"")</f>
        <v/>
      </c>
      <c r="AD94" s="129" t="str">
        <f t="shared" si="80"/>
        <v/>
      </c>
      <c r="AE94" s="129" t="str">
        <f t="shared" si="81"/>
        <v/>
      </c>
      <c r="AF94" s="129" t="str">
        <f t="shared" si="82"/>
        <v/>
      </c>
      <c r="AG94" s="130" t="str">
        <f t="shared" si="83"/>
        <v/>
      </c>
      <c r="AH94" s="129" t="str">
        <f t="shared" si="84"/>
        <v/>
      </c>
      <c r="AI94" s="129" t="str">
        <f t="shared" si="85"/>
        <v/>
      </c>
      <c r="AJ94" s="129" t="str">
        <f t="shared" si="86"/>
        <v/>
      </c>
      <c r="AK94" s="129" t="str">
        <f t="shared" si="87"/>
        <v/>
      </c>
      <c r="AL94" s="129" t="str">
        <f t="shared" si="88"/>
        <v/>
      </c>
    </row>
    <row r="95" spans="1:38">
      <c r="A95" s="53" t="str">
        <f>IF('2-定性盤查'!A90&lt;&gt;"",'2-定性盤查'!A90,"")</f>
        <v/>
      </c>
      <c r="B95" s="53" t="str">
        <f>IF('2-定性盤查'!C90&lt;&gt;"",'2-定性盤查'!C90,"")</f>
        <v/>
      </c>
      <c r="C95" s="53" t="str">
        <f>IF('2-定性盤查'!D90&lt;&gt;"",'2-定性盤查'!D90,"")</f>
        <v/>
      </c>
      <c r="D95" s="53" t="str">
        <f>IF('2-定性盤查'!E90&lt;&gt;"",'2-定性盤查'!E90,"")</f>
        <v/>
      </c>
      <c r="E95" s="53" t="str">
        <f>IF('2-定性盤查'!F90&lt;&gt;"",'2-定性盤查'!F90,"")</f>
        <v/>
      </c>
      <c r="F95" s="53" t="str">
        <f>IF('2-定性盤查'!G90&lt;&gt;"",'2-定性盤查'!G90,"")</f>
        <v/>
      </c>
      <c r="G95" s="158"/>
      <c r="H95" s="158"/>
      <c r="I95" s="53" t="str">
        <f>IF('2-定性盤查'!X90&lt;&gt;"",IF('2-定性盤查'!X90&lt;&gt;0,'2-定性盤查'!X90,""),"")</f>
        <v/>
      </c>
      <c r="J95" s="158"/>
      <c r="K95" s="158"/>
      <c r="L95" s="57" t="str">
        <f t="shared" si="89"/>
        <v/>
      </c>
      <c r="M95" s="158"/>
      <c r="N95" s="57" t="str">
        <f t="shared" si="79"/>
        <v/>
      </c>
      <c r="O95" s="53" t="str">
        <f>IF('2-定性盤查'!Y90&lt;&gt;"",IF('2-定性盤查'!Y90&lt;&gt;0,'2-定性盤查'!Y90,""),"")</f>
        <v/>
      </c>
      <c r="P95" s="158"/>
      <c r="Q95" s="158"/>
      <c r="R95" s="67" t="str">
        <f t="shared" si="90"/>
        <v/>
      </c>
      <c r="S95" s="164"/>
      <c r="T95" s="55" t="str">
        <f t="shared" si="92"/>
        <v/>
      </c>
      <c r="U95" s="53" t="str">
        <f>IF('2-定性盤查'!Z90&lt;&gt;"",IF('2-定性盤查'!Z90&lt;&gt;0,'2-定性盤查'!Z90,""),"")</f>
        <v/>
      </c>
      <c r="V95" s="158"/>
      <c r="W95" s="158"/>
      <c r="X95" s="67" t="str">
        <f t="shared" si="91"/>
        <v/>
      </c>
      <c r="Y95" s="158"/>
      <c r="Z95" s="55" t="str">
        <f t="shared" si="93"/>
        <v/>
      </c>
      <c r="AA95" s="57" t="str">
        <f>IF('2-定性盤查'!E91="是",IF(I95="CO2",SUM(T95,Z95),SUM(N95,T95,Z95)),IF(SUM(N95,T95,Z95)&lt;&gt;0,SUM(N95,T95,Z95),""))</f>
        <v/>
      </c>
      <c r="AB95" s="57" t="str">
        <f>IF('2-定性盤查'!E91="是",IF(I95="CO2",N95,""),"")</f>
        <v/>
      </c>
      <c r="AC95" s="101" t="str">
        <f>IF(AA95&lt;&gt;"",AA95/'6-彙總表'!$J$5,"")</f>
        <v/>
      </c>
      <c r="AD95" s="129" t="str">
        <f t="shared" si="80"/>
        <v/>
      </c>
      <c r="AE95" s="129" t="str">
        <f t="shared" si="81"/>
        <v/>
      </c>
      <c r="AF95" s="129" t="str">
        <f t="shared" si="82"/>
        <v/>
      </c>
      <c r="AG95" s="130" t="str">
        <f t="shared" si="83"/>
        <v/>
      </c>
      <c r="AH95" s="129" t="str">
        <f t="shared" si="84"/>
        <v/>
      </c>
      <c r="AI95" s="129" t="str">
        <f t="shared" si="85"/>
        <v/>
      </c>
      <c r="AJ95" s="129" t="str">
        <f t="shared" si="86"/>
        <v/>
      </c>
      <c r="AK95" s="129" t="str">
        <f t="shared" si="87"/>
        <v/>
      </c>
      <c r="AL95" s="129" t="str">
        <f t="shared" si="88"/>
        <v/>
      </c>
    </row>
    <row r="96" spans="1:38">
      <c r="A96" s="53" t="str">
        <f>IF('2-定性盤查'!A91&lt;&gt;"",'2-定性盤查'!A91,"")</f>
        <v/>
      </c>
      <c r="B96" s="53" t="str">
        <f>IF('2-定性盤查'!C91&lt;&gt;"",'2-定性盤查'!C91,"")</f>
        <v/>
      </c>
      <c r="C96" s="53" t="str">
        <f>IF('2-定性盤查'!D91&lt;&gt;"",'2-定性盤查'!D91,"")</f>
        <v/>
      </c>
      <c r="D96" s="53" t="str">
        <f>IF('2-定性盤查'!E91&lt;&gt;"",'2-定性盤查'!E91,"")</f>
        <v/>
      </c>
      <c r="E96" s="53" t="str">
        <f>IF('2-定性盤查'!F91&lt;&gt;"",'2-定性盤查'!F91,"")</f>
        <v/>
      </c>
      <c r="F96" s="53" t="str">
        <f>IF('2-定性盤查'!G91&lt;&gt;"",'2-定性盤查'!G91,"")</f>
        <v/>
      </c>
      <c r="G96" s="158"/>
      <c r="H96" s="158"/>
      <c r="I96" s="53" t="str">
        <f>IF('2-定性盤查'!X91&lt;&gt;"",IF('2-定性盤查'!X91&lt;&gt;0,'2-定性盤查'!X91,""),"")</f>
        <v/>
      </c>
      <c r="J96" s="158"/>
      <c r="K96" s="158"/>
      <c r="L96" s="57" t="str">
        <f t="shared" si="89"/>
        <v/>
      </c>
      <c r="M96" s="158"/>
      <c r="N96" s="57" t="str">
        <f t="shared" si="79"/>
        <v/>
      </c>
      <c r="O96" s="53" t="str">
        <f>IF('2-定性盤查'!Y91&lt;&gt;"",IF('2-定性盤查'!Y91&lt;&gt;0,'2-定性盤查'!Y91,""),"")</f>
        <v/>
      </c>
      <c r="P96" s="158"/>
      <c r="Q96" s="158"/>
      <c r="R96" s="67" t="str">
        <f t="shared" si="90"/>
        <v/>
      </c>
      <c r="S96" s="164"/>
      <c r="T96" s="55" t="str">
        <f t="shared" si="92"/>
        <v/>
      </c>
      <c r="U96" s="53" t="str">
        <f>IF('2-定性盤查'!Z91&lt;&gt;"",IF('2-定性盤查'!Z91&lt;&gt;0,'2-定性盤查'!Z91,""),"")</f>
        <v/>
      </c>
      <c r="V96" s="158"/>
      <c r="W96" s="158"/>
      <c r="X96" s="67" t="str">
        <f t="shared" si="91"/>
        <v/>
      </c>
      <c r="Y96" s="158"/>
      <c r="Z96" s="55" t="str">
        <f t="shared" si="93"/>
        <v/>
      </c>
      <c r="AA96" s="57" t="str">
        <f>IF('2-定性盤查'!E92="是",IF(I96="CO2",SUM(T96,Z96),SUM(N96,T96,Z96)),IF(SUM(N96,T96,Z96)&lt;&gt;0,SUM(N96,T96,Z96),""))</f>
        <v/>
      </c>
      <c r="AB96" s="57" t="str">
        <f>IF('2-定性盤查'!E92="是",IF(I96="CO2",N96,""),"")</f>
        <v/>
      </c>
      <c r="AC96" s="101" t="str">
        <f>IF(AA96&lt;&gt;"",AA96/'6-彙總表'!$J$5,"")</f>
        <v/>
      </c>
      <c r="AD96" s="129" t="str">
        <f t="shared" si="80"/>
        <v/>
      </c>
      <c r="AE96" s="129" t="str">
        <f t="shared" si="81"/>
        <v/>
      </c>
      <c r="AF96" s="129" t="str">
        <f t="shared" si="82"/>
        <v/>
      </c>
      <c r="AG96" s="130" t="str">
        <f t="shared" si="83"/>
        <v/>
      </c>
      <c r="AH96" s="129" t="str">
        <f t="shared" si="84"/>
        <v/>
      </c>
      <c r="AI96" s="129" t="str">
        <f t="shared" si="85"/>
        <v/>
      </c>
      <c r="AJ96" s="129" t="str">
        <f t="shared" si="86"/>
        <v/>
      </c>
      <c r="AK96" s="129" t="str">
        <f t="shared" si="87"/>
        <v/>
      </c>
      <c r="AL96" s="129" t="str">
        <f t="shared" si="88"/>
        <v/>
      </c>
    </row>
    <row r="97" spans="1:38">
      <c r="A97" s="53" t="str">
        <f>IF('2-定性盤查'!A92&lt;&gt;"",'2-定性盤查'!A92,"")</f>
        <v/>
      </c>
      <c r="B97" s="53" t="str">
        <f>IF('2-定性盤查'!C92&lt;&gt;"",'2-定性盤查'!C92,"")</f>
        <v/>
      </c>
      <c r="C97" s="53" t="str">
        <f>IF('2-定性盤查'!D92&lt;&gt;"",'2-定性盤查'!D92,"")</f>
        <v/>
      </c>
      <c r="D97" s="53" t="str">
        <f>IF('2-定性盤查'!E92&lt;&gt;"",'2-定性盤查'!E92,"")</f>
        <v/>
      </c>
      <c r="E97" s="53" t="str">
        <f>IF('2-定性盤查'!F92&lt;&gt;"",'2-定性盤查'!F92,"")</f>
        <v/>
      </c>
      <c r="F97" s="53" t="str">
        <f>IF('2-定性盤查'!G92&lt;&gt;"",'2-定性盤查'!G92,"")</f>
        <v/>
      </c>
      <c r="G97" s="158"/>
      <c r="H97" s="158"/>
      <c r="I97" s="53" t="str">
        <f>IF('2-定性盤查'!X92&lt;&gt;"",IF('2-定性盤查'!X92&lt;&gt;0,'2-定性盤查'!X92,""),"")</f>
        <v/>
      </c>
      <c r="J97" s="158"/>
      <c r="K97" s="158"/>
      <c r="L97" s="57" t="str">
        <f t="shared" si="89"/>
        <v/>
      </c>
      <c r="M97" s="158"/>
      <c r="N97" s="57" t="str">
        <f t="shared" si="79"/>
        <v/>
      </c>
      <c r="O97" s="53" t="str">
        <f>IF('2-定性盤查'!Y92&lt;&gt;"",IF('2-定性盤查'!Y92&lt;&gt;0,'2-定性盤查'!Y92,""),"")</f>
        <v/>
      </c>
      <c r="P97" s="158"/>
      <c r="Q97" s="158"/>
      <c r="R97" s="67" t="str">
        <f t="shared" si="90"/>
        <v/>
      </c>
      <c r="S97" s="164"/>
      <c r="T97" s="55" t="str">
        <f t="shared" si="92"/>
        <v/>
      </c>
      <c r="U97" s="53" t="str">
        <f>IF('2-定性盤查'!Z92&lt;&gt;"",IF('2-定性盤查'!Z92&lt;&gt;0,'2-定性盤查'!Z92,""),"")</f>
        <v/>
      </c>
      <c r="V97" s="158"/>
      <c r="W97" s="158"/>
      <c r="X97" s="67" t="str">
        <f t="shared" si="91"/>
        <v/>
      </c>
      <c r="Y97" s="158"/>
      <c r="Z97" s="55" t="str">
        <f t="shared" si="93"/>
        <v/>
      </c>
      <c r="AA97" s="57" t="str">
        <f>IF('2-定性盤查'!E93="是",IF(I97="CO2",SUM(T97,Z97),SUM(N97,T97,Z97)),IF(SUM(N97,T97,Z97)&lt;&gt;0,SUM(N97,T97,Z97),""))</f>
        <v/>
      </c>
      <c r="AB97" s="57" t="str">
        <f>IF('2-定性盤查'!E93="是",IF(I97="CO2",N97,""),"")</f>
        <v/>
      </c>
      <c r="AC97" s="101" t="str">
        <f>IF(AA97&lt;&gt;"",AA97/'6-彙總表'!$J$5,"")</f>
        <v/>
      </c>
      <c r="AD97" s="129" t="str">
        <f t="shared" si="80"/>
        <v/>
      </c>
      <c r="AE97" s="129" t="str">
        <f t="shared" si="81"/>
        <v/>
      </c>
      <c r="AF97" s="129" t="str">
        <f t="shared" si="82"/>
        <v/>
      </c>
      <c r="AG97" s="130" t="str">
        <f t="shared" si="83"/>
        <v/>
      </c>
      <c r="AH97" s="129" t="str">
        <f t="shared" si="84"/>
        <v/>
      </c>
      <c r="AI97" s="129" t="str">
        <f t="shared" si="85"/>
        <v/>
      </c>
      <c r="AJ97" s="129" t="str">
        <f t="shared" si="86"/>
        <v/>
      </c>
      <c r="AK97" s="129" t="str">
        <f t="shared" si="87"/>
        <v/>
      </c>
      <c r="AL97" s="129" t="str">
        <f t="shared" si="88"/>
        <v/>
      </c>
    </row>
    <row r="98" spans="1:38">
      <c r="A98" s="53" t="str">
        <f>IF('2-定性盤查'!A93&lt;&gt;"",'2-定性盤查'!A93,"")</f>
        <v/>
      </c>
      <c r="B98" s="53" t="str">
        <f>IF('2-定性盤查'!C93&lt;&gt;"",'2-定性盤查'!C93,"")</f>
        <v/>
      </c>
      <c r="C98" s="53" t="str">
        <f>IF('2-定性盤查'!D93&lt;&gt;"",'2-定性盤查'!D93,"")</f>
        <v/>
      </c>
      <c r="D98" s="53" t="str">
        <f>IF('2-定性盤查'!E93&lt;&gt;"",'2-定性盤查'!E93,"")</f>
        <v/>
      </c>
      <c r="E98" s="53" t="str">
        <f>IF('2-定性盤查'!F93&lt;&gt;"",'2-定性盤查'!F93,"")</f>
        <v/>
      </c>
      <c r="F98" s="53" t="str">
        <f>IF('2-定性盤查'!G93&lt;&gt;"",'2-定性盤查'!G93,"")</f>
        <v/>
      </c>
      <c r="G98" s="158"/>
      <c r="H98" s="158"/>
      <c r="I98" s="53" t="str">
        <f>IF('2-定性盤查'!X93&lt;&gt;"",IF('2-定性盤查'!X93&lt;&gt;0,'2-定性盤查'!X93,""),"")</f>
        <v/>
      </c>
      <c r="J98" s="158"/>
      <c r="K98" s="158"/>
      <c r="L98" s="57" t="str">
        <f t="shared" si="89"/>
        <v/>
      </c>
      <c r="M98" s="158"/>
      <c r="N98" s="57" t="str">
        <f t="shared" si="79"/>
        <v/>
      </c>
      <c r="O98" s="53" t="str">
        <f>IF('2-定性盤查'!Y93&lt;&gt;"",IF('2-定性盤查'!Y93&lt;&gt;0,'2-定性盤查'!Y93,""),"")</f>
        <v/>
      </c>
      <c r="P98" s="158"/>
      <c r="Q98" s="158"/>
      <c r="R98" s="67" t="str">
        <f t="shared" si="90"/>
        <v/>
      </c>
      <c r="S98" s="164"/>
      <c r="T98" s="55" t="str">
        <f t="shared" si="92"/>
        <v/>
      </c>
      <c r="U98" s="53" t="str">
        <f>IF('2-定性盤查'!Z93&lt;&gt;"",IF('2-定性盤查'!Z93&lt;&gt;0,'2-定性盤查'!Z93,""),"")</f>
        <v/>
      </c>
      <c r="V98" s="158"/>
      <c r="W98" s="158"/>
      <c r="X98" s="67" t="str">
        <f t="shared" si="91"/>
        <v/>
      </c>
      <c r="Y98" s="158"/>
      <c r="Z98" s="55" t="str">
        <f t="shared" si="93"/>
        <v/>
      </c>
      <c r="AA98" s="57" t="str">
        <f>IF('2-定性盤查'!E94="是",IF(I98="CO2",SUM(T98,Z98),SUM(N98,T98,Z98)),IF(SUM(N98,T98,Z98)&lt;&gt;0,SUM(N98,T98,Z98),""))</f>
        <v/>
      </c>
      <c r="AB98" s="57" t="str">
        <f>IF('2-定性盤查'!E94="是",IF(I98="CO2",N98,""),"")</f>
        <v/>
      </c>
      <c r="AC98" s="101" t="str">
        <f>IF(AA98&lt;&gt;"",AA98/'6-彙總表'!$J$5,"")</f>
        <v/>
      </c>
      <c r="AD98" s="129" t="str">
        <f t="shared" si="80"/>
        <v/>
      </c>
      <c r="AE98" s="129" t="str">
        <f t="shared" si="81"/>
        <v/>
      </c>
      <c r="AF98" s="129" t="str">
        <f t="shared" si="82"/>
        <v/>
      </c>
      <c r="AG98" s="130" t="str">
        <f t="shared" si="83"/>
        <v/>
      </c>
      <c r="AH98" s="129" t="str">
        <f t="shared" si="84"/>
        <v/>
      </c>
      <c r="AI98" s="129" t="str">
        <f t="shared" si="85"/>
        <v/>
      </c>
      <c r="AJ98" s="129" t="str">
        <f t="shared" si="86"/>
        <v/>
      </c>
      <c r="AK98" s="129" t="str">
        <f t="shared" si="87"/>
        <v/>
      </c>
      <c r="AL98" s="129" t="str">
        <f t="shared" si="88"/>
        <v/>
      </c>
    </row>
    <row r="99" spans="1:38">
      <c r="A99" s="53" t="str">
        <f>IF('2-定性盤查'!A94&lt;&gt;"",'2-定性盤查'!A94,"")</f>
        <v/>
      </c>
      <c r="B99" s="53" t="str">
        <f>IF('2-定性盤查'!C94&lt;&gt;"",'2-定性盤查'!C94,"")</f>
        <v/>
      </c>
      <c r="C99" s="53" t="str">
        <f>IF('2-定性盤查'!D94&lt;&gt;"",'2-定性盤查'!D94,"")</f>
        <v/>
      </c>
      <c r="D99" s="53" t="str">
        <f>IF('2-定性盤查'!E94&lt;&gt;"",'2-定性盤查'!E94,"")</f>
        <v/>
      </c>
      <c r="E99" s="53" t="str">
        <f>IF('2-定性盤查'!F94&lt;&gt;"",'2-定性盤查'!F94,"")</f>
        <v/>
      </c>
      <c r="F99" s="53" t="str">
        <f>IF('2-定性盤查'!G94&lt;&gt;"",'2-定性盤查'!G94,"")</f>
        <v/>
      </c>
      <c r="G99" s="158"/>
      <c r="H99" s="158"/>
      <c r="I99" s="53" t="str">
        <f>IF('2-定性盤查'!X94&lt;&gt;"",IF('2-定性盤查'!X94&lt;&gt;0,'2-定性盤查'!X94,""),"")</f>
        <v/>
      </c>
      <c r="J99" s="158"/>
      <c r="K99" s="158"/>
      <c r="L99" s="57" t="str">
        <f t="shared" si="89"/>
        <v/>
      </c>
      <c r="M99" s="158"/>
      <c r="N99" s="57" t="str">
        <f t="shared" si="79"/>
        <v/>
      </c>
      <c r="O99" s="53" t="str">
        <f>IF('2-定性盤查'!Y94&lt;&gt;"",IF('2-定性盤查'!Y94&lt;&gt;0,'2-定性盤查'!Y94,""),"")</f>
        <v/>
      </c>
      <c r="P99" s="158"/>
      <c r="Q99" s="158"/>
      <c r="R99" s="67" t="str">
        <f t="shared" si="90"/>
        <v/>
      </c>
      <c r="S99" s="164"/>
      <c r="T99" s="55" t="str">
        <f t="shared" si="92"/>
        <v/>
      </c>
      <c r="U99" s="53" t="str">
        <f>IF('2-定性盤查'!Z94&lt;&gt;"",IF('2-定性盤查'!Z94&lt;&gt;0,'2-定性盤查'!Z94,""),"")</f>
        <v/>
      </c>
      <c r="V99" s="158"/>
      <c r="W99" s="158"/>
      <c r="X99" s="67" t="str">
        <f t="shared" si="91"/>
        <v/>
      </c>
      <c r="Y99" s="158"/>
      <c r="Z99" s="55" t="str">
        <f t="shared" si="93"/>
        <v/>
      </c>
      <c r="AA99" s="57" t="str">
        <f>IF('2-定性盤查'!E95="是",IF(I99="CO2",SUM(T99,Z99),SUM(N99,T99,Z99)),IF(SUM(N99,T99,Z99)&lt;&gt;0,SUM(N99,T99,Z99),""))</f>
        <v/>
      </c>
      <c r="AB99" s="57" t="str">
        <f>IF('2-定性盤查'!E95="是",IF(I99="CO2",N99,""),"")</f>
        <v/>
      </c>
      <c r="AC99" s="101" t="str">
        <f>IF(AA99&lt;&gt;"",AA99/'6-彙總表'!$J$5,"")</f>
        <v/>
      </c>
      <c r="AD99" s="129" t="str">
        <f t="shared" si="80"/>
        <v/>
      </c>
      <c r="AE99" s="129" t="str">
        <f t="shared" si="81"/>
        <v/>
      </c>
      <c r="AF99" s="129" t="str">
        <f t="shared" si="82"/>
        <v/>
      </c>
      <c r="AG99" s="130" t="str">
        <f t="shared" si="83"/>
        <v/>
      </c>
      <c r="AH99" s="129" t="str">
        <f t="shared" si="84"/>
        <v/>
      </c>
      <c r="AI99" s="129" t="str">
        <f t="shared" si="85"/>
        <v/>
      </c>
      <c r="AJ99" s="129" t="str">
        <f t="shared" si="86"/>
        <v/>
      </c>
      <c r="AK99" s="129" t="str">
        <f t="shared" si="87"/>
        <v/>
      </c>
      <c r="AL99" s="129" t="str">
        <f t="shared" si="88"/>
        <v/>
      </c>
    </row>
    <row r="100" spans="1:38">
      <c r="A100" s="53" t="str">
        <f>IF('2-定性盤查'!A95&lt;&gt;"",'2-定性盤查'!A95,"")</f>
        <v/>
      </c>
      <c r="B100" s="53" t="str">
        <f>IF('2-定性盤查'!C95&lt;&gt;"",'2-定性盤查'!C95,"")</f>
        <v/>
      </c>
      <c r="C100" s="53" t="str">
        <f>IF('2-定性盤查'!D95&lt;&gt;"",'2-定性盤查'!D95,"")</f>
        <v/>
      </c>
      <c r="D100" s="53" t="str">
        <f>IF('2-定性盤查'!E95&lt;&gt;"",'2-定性盤查'!E95,"")</f>
        <v/>
      </c>
      <c r="E100" s="53" t="str">
        <f>IF('2-定性盤查'!F95&lt;&gt;"",'2-定性盤查'!F95,"")</f>
        <v/>
      </c>
      <c r="F100" s="53" t="str">
        <f>IF('2-定性盤查'!G95&lt;&gt;"",'2-定性盤查'!G95,"")</f>
        <v/>
      </c>
      <c r="G100" s="158"/>
      <c r="H100" s="158"/>
      <c r="I100" s="53" t="str">
        <f>IF('2-定性盤查'!X95&lt;&gt;"",IF('2-定性盤查'!X95&lt;&gt;0,'2-定性盤查'!X95,""),"")</f>
        <v/>
      </c>
      <c r="J100" s="158"/>
      <c r="K100" s="158"/>
      <c r="L100" s="57" t="str">
        <f t="shared" si="89"/>
        <v/>
      </c>
      <c r="M100" s="158"/>
      <c r="N100" s="57" t="str">
        <f t="shared" si="79"/>
        <v/>
      </c>
      <c r="O100" s="53" t="str">
        <f>IF('2-定性盤查'!Y95&lt;&gt;"",IF('2-定性盤查'!Y95&lt;&gt;0,'2-定性盤查'!Y95,""),"")</f>
        <v/>
      </c>
      <c r="P100" s="158"/>
      <c r="Q100" s="158"/>
      <c r="R100" s="67" t="str">
        <f t="shared" si="90"/>
        <v/>
      </c>
      <c r="S100" s="164"/>
      <c r="T100" s="55" t="str">
        <f t="shared" si="92"/>
        <v/>
      </c>
      <c r="U100" s="53" t="str">
        <f>IF('2-定性盤查'!Z95&lt;&gt;"",IF('2-定性盤查'!Z95&lt;&gt;0,'2-定性盤查'!Z95,""),"")</f>
        <v/>
      </c>
      <c r="V100" s="158"/>
      <c r="W100" s="158"/>
      <c r="X100" s="67" t="str">
        <f t="shared" si="91"/>
        <v/>
      </c>
      <c r="Y100" s="158"/>
      <c r="Z100" s="55" t="str">
        <f t="shared" si="93"/>
        <v/>
      </c>
      <c r="AA100" s="57" t="str">
        <f>IF('2-定性盤查'!E96="是",IF(I100="CO2",SUM(T100,Z100),SUM(N100,T100,Z100)),IF(SUM(N100,T100,Z100)&lt;&gt;0,SUM(N100,T100,Z100),""))</f>
        <v/>
      </c>
      <c r="AB100" s="57" t="str">
        <f>IF('2-定性盤查'!E96="是",IF(I100="CO2",N100,""),"")</f>
        <v/>
      </c>
      <c r="AC100" s="101" t="str">
        <f>IF(AA100&lt;&gt;"",AA100/'6-彙總表'!$J$5,"")</f>
        <v/>
      </c>
      <c r="AD100" s="129" t="str">
        <f t="shared" si="80"/>
        <v/>
      </c>
      <c r="AE100" s="129" t="str">
        <f t="shared" si="81"/>
        <v/>
      </c>
      <c r="AF100" s="129" t="str">
        <f t="shared" si="82"/>
        <v/>
      </c>
      <c r="AG100" s="130" t="str">
        <f t="shared" si="83"/>
        <v/>
      </c>
      <c r="AH100" s="129" t="str">
        <f t="shared" si="84"/>
        <v/>
      </c>
      <c r="AI100" s="129" t="str">
        <f t="shared" si="85"/>
        <v/>
      </c>
      <c r="AJ100" s="129" t="str">
        <f t="shared" si="86"/>
        <v/>
      </c>
      <c r="AK100" s="129" t="str">
        <f t="shared" si="87"/>
        <v/>
      </c>
      <c r="AL100" s="129" t="str">
        <f t="shared" si="88"/>
        <v/>
      </c>
    </row>
    <row r="101" spans="1:38">
      <c r="A101" s="53" t="str">
        <f>IF('2-定性盤查'!A96&lt;&gt;"",'2-定性盤查'!A96,"")</f>
        <v/>
      </c>
      <c r="B101" s="53" t="str">
        <f>IF('2-定性盤查'!C96&lt;&gt;"",'2-定性盤查'!C96,"")</f>
        <v/>
      </c>
      <c r="C101" s="53" t="str">
        <f>IF('2-定性盤查'!D96&lt;&gt;"",'2-定性盤查'!D96,"")</f>
        <v/>
      </c>
      <c r="D101" s="53" t="str">
        <f>IF('2-定性盤查'!E96&lt;&gt;"",'2-定性盤查'!E96,"")</f>
        <v/>
      </c>
      <c r="E101" s="53" t="str">
        <f>IF('2-定性盤查'!F96&lt;&gt;"",'2-定性盤查'!F96,"")</f>
        <v/>
      </c>
      <c r="F101" s="53" t="str">
        <f>IF('2-定性盤查'!G96&lt;&gt;"",'2-定性盤查'!G96,"")</f>
        <v/>
      </c>
      <c r="G101" s="158"/>
      <c r="H101" s="158"/>
      <c r="I101" s="53" t="str">
        <f>IF('2-定性盤查'!X96&lt;&gt;"",IF('2-定性盤查'!X96&lt;&gt;0,'2-定性盤查'!X96,""),"")</f>
        <v/>
      </c>
      <c r="J101" s="158"/>
      <c r="K101" s="158"/>
      <c r="L101" s="57" t="str">
        <f t="shared" si="89"/>
        <v/>
      </c>
      <c r="M101" s="158"/>
      <c r="N101" s="57" t="str">
        <f t="shared" si="79"/>
        <v/>
      </c>
      <c r="O101" s="53" t="str">
        <f>IF('2-定性盤查'!Y96&lt;&gt;"",IF('2-定性盤查'!Y96&lt;&gt;0,'2-定性盤查'!Y96,""),"")</f>
        <v/>
      </c>
      <c r="P101" s="158"/>
      <c r="Q101" s="158"/>
      <c r="R101" s="67" t="str">
        <f t="shared" si="90"/>
        <v/>
      </c>
      <c r="S101" s="164"/>
      <c r="T101" s="55" t="str">
        <f t="shared" si="92"/>
        <v/>
      </c>
      <c r="U101" s="53" t="str">
        <f>IF('2-定性盤查'!Z96&lt;&gt;"",IF('2-定性盤查'!Z96&lt;&gt;0,'2-定性盤查'!Z96,""),"")</f>
        <v/>
      </c>
      <c r="V101" s="158"/>
      <c r="W101" s="158"/>
      <c r="X101" s="67" t="str">
        <f t="shared" si="91"/>
        <v/>
      </c>
      <c r="Y101" s="158"/>
      <c r="Z101" s="55" t="str">
        <f t="shared" si="93"/>
        <v/>
      </c>
      <c r="AA101" s="57" t="str">
        <f>IF('2-定性盤查'!E97="是",IF(I101="CO2",SUM(T101,Z101),SUM(N101,T101,Z101)),IF(SUM(N101,T101,Z101)&lt;&gt;0,SUM(N101,T101,Z101),""))</f>
        <v/>
      </c>
      <c r="AB101" s="57" t="str">
        <f>IF('2-定性盤查'!E97="是",IF(I101="CO2",N101,""),"")</f>
        <v/>
      </c>
      <c r="AC101" s="101" t="str">
        <f>IF(AA101&lt;&gt;"",AA101/'6-彙總表'!$J$5,"")</f>
        <v/>
      </c>
      <c r="AD101" s="129" t="str">
        <f t="shared" si="80"/>
        <v/>
      </c>
      <c r="AE101" s="129" t="str">
        <f t="shared" si="81"/>
        <v/>
      </c>
      <c r="AF101" s="129" t="str">
        <f t="shared" si="82"/>
        <v/>
      </c>
      <c r="AG101" s="130" t="str">
        <f t="shared" si="83"/>
        <v/>
      </c>
      <c r="AH101" s="129" t="str">
        <f t="shared" si="84"/>
        <v/>
      </c>
      <c r="AI101" s="129" t="str">
        <f t="shared" si="85"/>
        <v/>
      </c>
      <c r="AJ101" s="129" t="str">
        <f t="shared" si="86"/>
        <v/>
      </c>
      <c r="AK101" s="129" t="str">
        <f t="shared" si="87"/>
        <v/>
      </c>
      <c r="AL101" s="129" t="str">
        <f t="shared" si="88"/>
        <v/>
      </c>
    </row>
    <row r="102" spans="1:38">
      <c r="A102" s="53" t="str">
        <f>IF('2-定性盤查'!A97&lt;&gt;"",'2-定性盤查'!A97,"")</f>
        <v/>
      </c>
      <c r="B102" s="53" t="str">
        <f>IF('2-定性盤查'!C97&lt;&gt;"",'2-定性盤查'!C97,"")</f>
        <v/>
      </c>
      <c r="C102" s="53" t="str">
        <f>IF('2-定性盤查'!D97&lt;&gt;"",'2-定性盤查'!D97,"")</f>
        <v/>
      </c>
      <c r="D102" s="53" t="str">
        <f>IF('2-定性盤查'!E97&lt;&gt;"",'2-定性盤查'!E97,"")</f>
        <v/>
      </c>
      <c r="E102" s="53" t="str">
        <f>IF('2-定性盤查'!F97&lt;&gt;"",'2-定性盤查'!F97,"")</f>
        <v/>
      </c>
      <c r="F102" s="53" t="str">
        <f>IF('2-定性盤查'!G97&lt;&gt;"",'2-定性盤查'!G97,"")</f>
        <v/>
      </c>
      <c r="G102" s="158"/>
      <c r="H102" s="158"/>
      <c r="I102" s="53" t="str">
        <f>IF('2-定性盤查'!X97&lt;&gt;"",IF('2-定性盤查'!X97&lt;&gt;0,'2-定性盤查'!X97,""),"")</f>
        <v/>
      </c>
      <c r="J102" s="158"/>
      <c r="K102" s="158"/>
      <c r="L102" s="57" t="str">
        <f t="shared" si="89"/>
        <v/>
      </c>
      <c r="M102" s="158"/>
      <c r="N102" s="57" t="str">
        <f t="shared" si="79"/>
        <v/>
      </c>
      <c r="O102" s="53" t="str">
        <f>IF('2-定性盤查'!Y97&lt;&gt;"",IF('2-定性盤查'!Y97&lt;&gt;0,'2-定性盤查'!Y97,""),"")</f>
        <v/>
      </c>
      <c r="P102" s="158"/>
      <c r="Q102" s="158"/>
      <c r="R102" s="67" t="str">
        <f t="shared" si="90"/>
        <v/>
      </c>
      <c r="S102" s="164"/>
      <c r="T102" s="55" t="str">
        <f t="shared" si="92"/>
        <v/>
      </c>
      <c r="U102" s="53" t="str">
        <f>IF('2-定性盤查'!Z97&lt;&gt;"",IF('2-定性盤查'!Z97&lt;&gt;0,'2-定性盤查'!Z97,""),"")</f>
        <v/>
      </c>
      <c r="V102" s="158"/>
      <c r="W102" s="158"/>
      <c r="X102" s="67" t="str">
        <f t="shared" si="91"/>
        <v/>
      </c>
      <c r="Y102" s="158"/>
      <c r="Z102" s="55" t="str">
        <f t="shared" si="93"/>
        <v/>
      </c>
      <c r="AA102" s="57" t="str">
        <f>IF('2-定性盤查'!E98="是",IF(I102="CO2",SUM(T102,Z102),SUM(N102,T102,Z102)),IF(SUM(N102,T102,Z102)&lt;&gt;0,SUM(N102,T102,Z102),""))</f>
        <v/>
      </c>
      <c r="AB102" s="57" t="str">
        <f>IF('2-定性盤查'!E98="是",IF(I102="CO2",N102,""),"")</f>
        <v/>
      </c>
      <c r="AC102" s="101" t="str">
        <f>IF(AA102&lt;&gt;"",AA102/'6-彙總表'!$J$5,"")</f>
        <v/>
      </c>
      <c r="AD102" s="129" t="str">
        <f t="shared" si="80"/>
        <v/>
      </c>
      <c r="AE102" s="129" t="str">
        <f t="shared" si="81"/>
        <v/>
      </c>
      <c r="AF102" s="129" t="str">
        <f t="shared" si="82"/>
        <v/>
      </c>
      <c r="AG102" s="130" t="str">
        <f t="shared" si="83"/>
        <v/>
      </c>
      <c r="AH102" s="129" t="str">
        <f t="shared" si="84"/>
        <v/>
      </c>
      <c r="AI102" s="129" t="str">
        <f t="shared" si="85"/>
        <v/>
      </c>
      <c r="AJ102" s="129" t="str">
        <f t="shared" si="86"/>
        <v/>
      </c>
      <c r="AK102" s="129" t="str">
        <f t="shared" si="87"/>
        <v/>
      </c>
      <c r="AL102" s="129" t="str">
        <f t="shared" si="88"/>
        <v/>
      </c>
    </row>
    <row r="103" spans="1:38">
      <c r="A103" s="53" t="str">
        <f>IF('2-定性盤查'!A98&lt;&gt;"",'2-定性盤查'!A98,"")</f>
        <v/>
      </c>
      <c r="B103" s="53" t="str">
        <f>IF('2-定性盤查'!C98&lt;&gt;"",'2-定性盤查'!C98,"")</f>
        <v/>
      </c>
      <c r="C103" s="53" t="str">
        <f>IF('2-定性盤查'!D98&lt;&gt;"",'2-定性盤查'!D98,"")</f>
        <v/>
      </c>
      <c r="D103" s="53" t="str">
        <f>IF('2-定性盤查'!E98&lt;&gt;"",'2-定性盤查'!E98,"")</f>
        <v/>
      </c>
      <c r="E103" s="53" t="str">
        <f>IF('2-定性盤查'!F98&lt;&gt;"",'2-定性盤查'!F98,"")</f>
        <v/>
      </c>
      <c r="F103" s="53" t="str">
        <f>IF('2-定性盤查'!G98&lt;&gt;"",'2-定性盤查'!G98,"")</f>
        <v/>
      </c>
      <c r="G103" s="158"/>
      <c r="H103" s="158"/>
      <c r="I103" s="53" t="str">
        <f>IF('2-定性盤查'!X98&lt;&gt;"",IF('2-定性盤查'!X98&lt;&gt;0,'2-定性盤查'!X98,""),"")</f>
        <v/>
      </c>
      <c r="J103" s="158"/>
      <c r="K103" s="158"/>
      <c r="L103" s="57" t="str">
        <f t="shared" si="89"/>
        <v/>
      </c>
      <c r="M103" s="158"/>
      <c r="N103" s="57" t="str">
        <f t="shared" si="79"/>
        <v/>
      </c>
      <c r="O103" s="53" t="str">
        <f>IF('2-定性盤查'!Y98&lt;&gt;"",IF('2-定性盤查'!Y98&lt;&gt;0,'2-定性盤查'!Y98,""),"")</f>
        <v/>
      </c>
      <c r="P103" s="158"/>
      <c r="Q103" s="158"/>
      <c r="R103" s="67" t="str">
        <f t="shared" si="90"/>
        <v/>
      </c>
      <c r="S103" s="164"/>
      <c r="T103" s="55" t="str">
        <f t="shared" si="92"/>
        <v/>
      </c>
      <c r="U103" s="53" t="str">
        <f>IF('2-定性盤查'!Z98&lt;&gt;"",IF('2-定性盤查'!Z98&lt;&gt;0,'2-定性盤查'!Z98,""),"")</f>
        <v/>
      </c>
      <c r="V103" s="158"/>
      <c r="W103" s="158"/>
      <c r="X103" s="67" t="str">
        <f t="shared" si="91"/>
        <v/>
      </c>
      <c r="Y103" s="158"/>
      <c r="Z103" s="55" t="str">
        <f t="shared" si="93"/>
        <v/>
      </c>
      <c r="AA103" s="57" t="str">
        <f>IF('2-定性盤查'!E99="是",IF(I103="CO2",SUM(T103,Z103),SUM(N103,T103,Z103)),IF(SUM(N103,T103,Z103)&lt;&gt;0,SUM(N103,T103,Z103),""))</f>
        <v/>
      </c>
      <c r="AB103" s="57" t="str">
        <f>IF('2-定性盤查'!E99="是",IF(I103="CO2",N103,""),"")</f>
        <v/>
      </c>
      <c r="AC103" s="101" t="str">
        <f>IF(AA103&lt;&gt;"",AA103/'6-彙總表'!$J$5,"")</f>
        <v/>
      </c>
      <c r="AD103" s="129" t="str">
        <f t="shared" si="80"/>
        <v/>
      </c>
      <c r="AE103" s="129" t="str">
        <f t="shared" si="81"/>
        <v/>
      </c>
      <c r="AF103" s="129" t="str">
        <f t="shared" si="82"/>
        <v/>
      </c>
      <c r="AG103" s="130" t="str">
        <f t="shared" si="83"/>
        <v/>
      </c>
      <c r="AH103" s="129" t="str">
        <f t="shared" si="84"/>
        <v/>
      </c>
      <c r="AI103" s="129" t="str">
        <f t="shared" si="85"/>
        <v/>
      </c>
      <c r="AJ103" s="129" t="str">
        <f t="shared" si="86"/>
        <v/>
      </c>
      <c r="AK103" s="129" t="str">
        <f t="shared" si="87"/>
        <v/>
      </c>
      <c r="AL103" s="129" t="str">
        <f t="shared" si="88"/>
        <v/>
      </c>
    </row>
    <row r="104" spans="1:38">
      <c r="A104" s="53" t="str">
        <f>IF('2-定性盤查'!A99&lt;&gt;"",'2-定性盤查'!A99,"")</f>
        <v/>
      </c>
      <c r="B104" s="53" t="str">
        <f>IF('2-定性盤查'!C99&lt;&gt;"",'2-定性盤查'!C99,"")</f>
        <v/>
      </c>
      <c r="C104" s="53" t="str">
        <f>IF('2-定性盤查'!D99&lt;&gt;"",'2-定性盤查'!D99,"")</f>
        <v/>
      </c>
      <c r="D104" s="53" t="str">
        <f>IF('2-定性盤查'!E99&lt;&gt;"",'2-定性盤查'!E99,"")</f>
        <v/>
      </c>
      <c r="E104" s="53" t="str">
        <f>IF('2-定性盤查'!F99&lt;&gt;"",'2-定性盤查'!F99,"")</f>
        <v/>
      </c>
      <c r="F104" s="53" t="str">
        <f>IF('2-定性盤查'!G99&lt;&gt;"",'2-定性盤查'!G99,"")</f>
        <v/>
      </c>
      <c r="G104" s="158"/>
      <c r="H104" s="158"/>
      <c r="I104" s="53" t="str">
        <f>IF('2-定性盤查'!X99&lt;&gt;"",IF('2-定性盤查'!X99&lt;&gt;0,'2-定性盤查'!X99,""),"")</f>
        <v/>
      </c>
      <c r="J104" s="158"/>
      <c r="K104" s="158"/>
      <c r="L104" s="57" t="str">
        <f t="shared" si="89"/>
        <v/>
      </c>
      <c r="M104" s="158"/>
      <c r="N104" s="57" t="str">
        <f t="shared" si="79"/>
        <v/>
      </c>
      <c r="O104" s="53" t="str">
        <f>IF('2-定性盤查'!Y99&lt;&gt;"",IF('2-定性盤查'!Y99&lt;&gt;0,'2-定性盤查'!Y99,""),"")</f>
        <v/>
      </c>
      <c r="P104" s="158"/>
      <c r="Q104" s="158"/>
      <c r="R104" s="67" t="str">
        <f t="shared" si="90"/>
        <v/>
      </c>
      <c r="S104" s="164"/>
      <c r="T104" s="55" t="str">
        <f t="shared" si="92"/>
        <v/>
      </c>
      <c r="U104" s="53" t="str">
        <f>IF('2-定性盤查'!Z99&lt;&gt;"",IF('2-定性盤查'!Z99&lt;&gt;0,'2-定性盤查'!Z99,""),"")</f>
        <v/>
      </c>
      <c r="V104" s="158"/>
      <c r="W104" s="158"/>
      <c r="X104" s="67" t="str">
        <f t="shared" si="91"/>
        <v/>
      </c>
      <c r="Y104" s="158"/>
      <c r="Z104" s="55" t="str">
        <f t="shared" si="93"/>
        <v/>
      </c>
      <c r="AA104" s="57" t="str">
        <f>IF('2-定性盤查'!E100="是",IF(I104="CO2",SUM(T104,Z104),SUM(N104,T104,Z104)),IF(SUM(N104,T104,Z104)&lt;&gt;0,SUM(N104,T104,Z104),""))</f>
        <v/>
      </c>
      <c r="AB104" s="57" t="str">
        <f>IF('2-定性盤查'!E100="是",IF(I104="CO2",N104,""),"")</f>
        <v/>
      </c>
      <c r="AC104" s="101" t="str">
        <f>IF(AA104&lt;&gt;"",AA104/'6-彙總表'!$J$5,"")</f>
        <v/>
      </c>
      <c r="AD104" s="129" t="str">
        <f t="shared" si="80"/>
        <v/>
      </c>
      <c r="AE104" s="129" t="str">
        <f t="shared" si="81"/>
        <v/>
      </c>
      <c r="AF104" s="129" t="str">
        <f t="shared" si="82"/>
        <v/>
      </c>
      <c r="AG104" s="130" t="str">
        <f t="shared" si="83"/>
        <v/>
      </c>
      <c r="AH104" s="129" t="str">
        <f t="shared" si="84"/>
        <v/>
      </c>
      <c r="AI104" s="129" t="str">
        <f t="shared" si="85"/>
        <v/>
      </c>
      <c r="AJ104" s="129" t="str">
        <f t="shared" si="86"/>
        <v/>
      </c>
      <c r="AK104" s="129" t="str">
        <f t="shared" si="87"/>
        <v/>
      </c>
      <c r="AL104" s="129" t="str">
        <f t="shared" si="88"/>
        <v/>
      </c>
    </row>
    <row r="105" spans="1:38">
      <c r="A105" s="53" t="str">
        <f>IF('2-定性盤查'!A100&lt;&gt;"",'2-定性盤查'!A100,"")</f>
        <v/>
      </c>
      <c r="B105" s="53" t="str">
        <f>IF('2-定性盤查'!C100&lt;&gt;"",'2-定性盤查'!C100,"")</f>
        <v/>
      </c>
      <c r="C105" s="53" t="str">
        <f>IF('2-定性盤查'!D100&lt;&gt;"",'2-定性盤查'!D100,"")</f>
        <v/>
      </c>
      <c r="D105" s="53" t="str">
        <f>IF('2-定性盤查'!E100&lt;&gt;"",'2-定性盤查'!E100,"")</f>
        <v/>
      </c>
      <c r="E105" s="53" t="str">
        <f>IF('2-定性盤查'!F100&lt;&gt;"",'2-定性盤查'!F100,"")</f>
        <v/>
      </c>
      <c r="F105" s="53" t="str">
        <f>IF('2-定性盤查'!G100&lt;&gt;"",'2-定性盤查'!G100,"")</f>
        <v/>
      </c>
      <c r="G105" s="158"/>
      <c r="H105" s="158"/>
      <c r="I105" s="53" t="str">
        <f>IF('2-定性盤查'!X100&lt;&gt;"",IF('2-定性盤查'!X100&lt;&gt;0,'2-定性盤查'!X100,""),"")</f>
        <v/>
      </c>
      <c r="J105" s="158"/>
      <c r="K105" s="158"/>
      <c r="L105" s="57" t="str">
        <f t="shared" si="89"/>
        <v/>
      </c>
      <c r="M105" s="158"/>
      <c r="N105" s="57" t="str">
        <f t="shared" si="79"/>
        <v/>
      </c>
      <c r="O105" s="53" t="str">
        <f>IF('2-定性盤查'!Y100&lt;&gt;"",IF('2-定性盤查'!Y100&lt;&gt;0,'2-定性盤查'!Y100,""),"")</f>
        <v/>
      </c>
      <c r="P105" s="158"/>
      <c r="Q105" s="158"/>
      <c r="R105" s="67" t="str">
        <f t="shared" si="90"/>
        <v/>
      </c>
      <c r="S105" s="164"/>
      <c r="T105" s="55" t="str">
        <f t="shared" si="92"/>
        <v/>
      </c>
      <c r="U105" s="53" t="str">
        <f>IF('2-定性盤查'!Z100&lt;&gt;"",IF('2-定性盤查'!Z100&lt;&gt;0,'2-定性盤查'!Z100,""),"")</f>
        <v/>
      </c>
      <c r="V105" s="158"/>
      <c r="W105" s="158"/>
      <c r="X105" s="67" t="str">
        <f t="shared" si="91"/>
        <v/>
      </c>
      <c r="Y105" s="158"/>
      <c r="Z105" s="55" t="str">
        <f t="shared" si="93"/>
        <v/>
      </c>
      <c r="AA105" s="57" t="str">
        <f>IF('2-定性盤查'!E101="是",IF(I105="CO2",SUM(T105,Z105),SUM(N105,T105,Z105)),IF(SUM(N105,T105,Z105)&lt;&gt;0,SUM(N105,T105,Z105),""))</f>
        <v/>
      </c>
      <c r="AB105" s="57" t="str">
        <f>IF('2-定性盤查'!E101="是",IF(I105="CO2",N105,""),"")</f>
        <v/>
      </c>
      <c r="AC105" s="101" t="str">
        <f>IF(AA105&lt;&gt;"",AA105/'6-彙總表'!$J$5,"")</f>
        <v/>
      </c>
      <c r="AD105" s="129" t="str">
        <f t="shared" si="80"/>
        <v/>
      </c>
      <c r="AE105" s="129" t="str">
        <f t="shared" si="81"/>
        <v/>
      </c>
      <c r="AF105" s="129" t="str">
        <f t="shared" si="82"/>
        <v/>
      </c>
      <c r="AG105" s="130" t="str">
        <f t="shared" si="83"/>
        <v/>
      </c>
      <c r="AH105" s="129" t="str">
        <f t="shared" si="84"/>
        <v/>
      </c>
      <c r="AI105" s="129" t="str">
        <f t="shared" si="85"/>
        <v/>
      </c>
      <c r="AJ105" s="129" t="str">
        <f t="shared" si="86"/>
        <v/>
      </c>
      <c r="AK105" s="129" t="str">
        <f t="shared" si="87"/>
        <v/>
      </c>
      <c r="AL105" s="129" t="str">
        <f t="shared" si="88"/>
        <v/>
      </c>
    </row>
    <row r="106" spans="1:38">
      <c r="A106" s="53" t="str">
        <f>IF('2-定性盤查'!A101&lt;&gt;"",'2-定性盤查'!A101,"")</f>
        <v/>
      </c>
      <c r="B106" s="53" t="str">
        <f>IF('2-定性盤查'!C101&lt;&gt;"",'2-定性盤查'!C101,"")</f>
        <v/>
      </c>
      <c r="C106" s="53" t="str">
        <f>IF('2-定性盤查'!D101&lt;&gt;"",'2-定性盤查'!D101,"")</f>
        <v/>
      </c>
      <c r="D106" s="53" t="str">
        <f>IF('2-定性盤查'!E101&lt;&gt;"",'2-定性盤查'!E101,"")</f>
        <v/>
      </c>
      <c r="E106" s="53" t="str">
        <f>IF('2-定性盤查'!F101&lt;&gt;"",'2-定性盤查'!F101,"")</f>
        <v/>
      </c>
      <c r="F106" s="53" t="str">
        <f>IF('2-定性盤查'!G101&lt;&gt;"",'2-定性盤查'!G101,"")</f>
        <v/>
      </c>
      <c r="G106" s="158"/>
      <c r="H106" s="158"/>
      <c r="I106" s="53" t="str">
        <f>IF('2-定性盤查'!X101&lt;&gt;"",IF('2-定性盤查'!X101&lt;&gt;0,'2-定性盤查'!X101,""),"")</f>
        <v/>
      </c>
      <c r="J106" s="158"/>
      <c r="K106" s="158"/>
      <c r="L106" s="57" t="str">
        <f t="shared" si="89"/>
        <v/>
      </c>
      <c r="M106" s="158"/>
      <c r="N106" s="57" t="str">
        <f t="shared" si="79"/>
        <v/>
      </c>
      <c r="O106" s="53" t="str">
        <f>IF('2-定性盤查'!Y101&lt;&gt;"",IF('2-定性盤查'!Y101&lt;&gt;0,'2-定性盤查'!Y101,""),"")</f>
        <v/>
      </c>
      <c r="P106" s="158"/>
      <c r="Q106" s="158"/>
      <c r="R106" s="67" t="str">
        <f t="shared" si="90"/>
        <v/>
      </c>
      <c r="S106" s="164"/>
      <c r="T106" s="55" t="str">
        <f t="shared" si="92"/>
        <v/>
      </c>
      <c r="U106" s="53" t="str">
        <f>IF('2-定性盤查'!Z101&lt;&gt;"",IF('2-定性盤查'!Z101&lt;&gt;0,'2-定性盤查'!Z101,""),"")</f>
        <v/>
      </c>
      <c r="V106" s="158"/>
      <c r="W106" s="158"/>
      <c r="X106" s="67" t="str">
        <f t="shared" si="91"/>
        <v/>
      </c>
      <c r="Y106" s="158"/>
      <c r="Z106" s="55" t="str">
        <f t="shared" si="93"/>
        <v/>
      </c>
      <c r="AA106" s="57" t="str">
        <f>IF('2-定性盤查'!E102="是",IF(I106="CO2",SUM(T106,Z106),SUM(N106,T106,Z106)),IF(SUM(N106,T106,Z106)&lt;&gt;0,SUM(N106,T106,Z106),""))</f>
        <v/>
      </c>
      <c r="AB106" s="57" t="str">
        <f>IF('2-定性盤查'!E102="是",IF(I106="CO2",N106,""),"")</f>
        <v/>
      </c>
      <c r="AC106" s="101" t="str">
        <f>IF(AA106&lt;&gt;"",AA106/'6-彙總表'!$J$5,"")</f>
        <v/>
      </c>
      <c r="AD106" s="129" t="str">
        <f t="shared" si="80"/>
        <v/>
      </c>
      <c r="AE106" s="129" t="str">
        <f t="shared" si="81"/>
        <v/>
      </c>
      <c r="AF106" s="129" t="str">
        <f t="shared" si="82"/>
        <v/>
      </c>
      <c r="AG106" s="130" t="str">
        <f t="shared" si="83"/>
        <v/>
      </c>
      <c r="AH106" s="129" t="str">
        <f t="shared" si="84"/>
        <v/>
      </c>
      <c r="AI106" s="129" t="str">
        <f t="shared" si="85"/>
        <v/>
      </c>
      <c r="AJ106" s="129" t="str">
        <f t="shared" si="86"/>
        <v/>
      </c>
      <c r="AK106" s="129" t="str">
        <f t="shared" si="87"/>
        <v/>
      </c>
      <c r="AL106" s="129" t="str">
        <f t="shared" si="88"/>
        <v/>
      </c>
    </row>
    <row r="107" spans="1:38">
      <c r="A107" s="53" t="str">
        <f>IF('2-定性盤查'!A102&lt;&gt;"",'2-定性盤查'!A102,"")</f>
        <v/>
      </c>
      <c r="B107" s="53" t="str">
        <f>IF('2-定性盤查'!C102&lt;&gt;"",'2-定性盤查'!C102,"")</f>
        <v/>
      </c>
      <c r="C107" s="53" t="str">
        <f>IF('2-定性盤查'!D102&lt;&gt;"",'2-定性盤查'!D102,"")</f>
        <v/>
      </c>
      <c r="D107" s="53" t="str">
        <f>IF('2-定性盤查'!E102&lt;&gt;"",'2-定性盤查'!E102,"")</f>
        <v/>
      </c>
      <c r="E107" s="53" t="str">
        <f>IF('2-定性盤查'!F102&lt;&gt;"",'2-定性盤查'!F102,"")</f>
        <v/>
      </c>
      <c r="F107" s="53" t="str">
        <f>IF('2-定性盤查'!G102&lt;&gt;"",'2-定性盤查'!G102,"")</f>
        <v/>
      </c>
      <c r="G107" s="158"/>
      <c r="H107" s="158"/>
      <c r="I107" s="53" t="str">
        <f>IF('2-定性盤查'!X102&lt;&gt;"",IF('2-定性盤查'!X102&lt;&gt;0,'2-定性盤查'!X102,""),"")</f>
        <v/>
      </c>
      <c r="J107" s="158"/>
      <c r="K107" s="158"/>
      <c r="L107" s="57" t="str">
        <f t="shared" si="89"/>
        <v/>
      </c>
      <c r="M107" s="158"/>
      <c r="N107" s="57" t="str">
        <f t="shared" si="79"/>
        <v/>
      </c>
      <c r="O107" s="53" t="str">
        <f>IF('2-定性盤查'!Y102&lt;&gt;"",IF('2-定性盤查'!Y102&lt;&gt;0,'2-定性盤查'!Y102,""),"")</f>
        <v/>
      </c>
      <c r="P107" s="158"/>
      <c r="Q107" s="158"/>
      <c r="R107" s="67" t="str">
        <f t="shared" si="90"/>
        <v/>
      </c>
      <c r="S107" s="164"/>
      <c r="T107" s="55" t="str">
        <f t="shared" si="92"/>
        <v/>
      </c>
      <c r="U107" s="53" t="str">
        <f>IF('2-定性盤查'!Z102&lt;&gt;"",IF('2-定性盤查'!Z102&lt;&gt;0,'2-定性盤查'!Z102,""),"")</f>
        <v/>
      </c>
      <c r="V107" s="158"/>
      <c r="W107" s="158"/>
      <c r="X107" s="67" t="str">
        <f t="shared" si="91"/>
        <v/>
      </c>
      <c r="Y107" s="158"/>
      <c r="Z107" s="55" t="str">
        <f t="shared" si="93"/>
        <v/>
      </c>
      <c r="AA107" s="57" t="str">
        <f>IF('2-定性盤查'!E103="是",IF(I107="CO2",SUM(T107,Z107),SUM(N107,T107,Z107)),IF(SUM(N107,T107,Z107)&lt;&gt;0,SUM(N107,T107,Z107),""))</f>
        <v/>
      </c>
      <c r="AB107" s="57" t="str">
        <f>IF('2-定性盤查'!E103="是",IF(I107="CO2",N107,""),"")</f>
        <v/>
      </c>
      <c r="AC107" s="101" t="str">
        <f>IF(AA107&lt;&gt;"",AA107/'6-彙總表'!$J$5,"")</f>
        <v/>
      </c>
      <c r="AD107" s="129" t="str">
        <f t="shared" si="80"/>
        <v/>
      </c>
      <c r="AE107" s="129" t="str">
        <f t="shared" si="81"/>
        <v/>
      </c>
      <c r="AF107" s="129" t="str">
        <f t="shared" si="82"/>
        <v/>
      </c>
      <c r="AG107" s="130" t="str">
        <f t="shared" si="83"/>
        <v/>
      </c>
      <c r="AH107" s="129" t="str">
        <f t="shared" si="84"/>
        <v/>
      </c>
      <c r="AI107" s="129" t="str">
        <f t="shared" si="85"/>
        <v/>
      </c>
      <c r="AJ107" s="129" t="str">
        <f t="shared" si="86"/>
        <v/>
      </c>
      <c r="AK107" s="129" t="str">
        <f t="shared" si="87"/>
        <v/>
      </c>
      <c r="AL107" s="129" t="str">
        <f t="shared" si="88"/>
        <v/>
      </c>
    </row>
    <row r="108" spans="1:38">
      <c r="A108" s="53" t="str">
        <f>IF('2-定性盤查'!A103&lt;&gt;"",'2-定性盤查'!A103,"")</f>
        <v/>
      </c>
      <c r="B108" s="53" t="str">
        <f>IF('2-定性盤查'!C103&lt;&gt;"",'2-定性盤查'!C103,"")</f>
        <v/>
      </c>
      <c r="C108" s="53" t="str">
        <f>IF('2-定性盤查'!D103&lt;&gt;"",'2-定性盤查'!D103,"")</f>
        <v/>
      </c>
      <c r="D108" s="53" t="str">
        <f>IF('2-定性盤查'!E103&lt;&gt;"",'2-定性盤查'!E103,"")</f>
        <v/>
      </c>
      <c r="E108" s="53" t="str">
        <f>IF('2-定性盤查'!F103&lt;&gt;"",'2-定性盤查'!F103,"")</f>
        <v/>
      </c>
      <c r="F108" s="53" t="str">
        <f>IF('2-定性盤查'!G103&lt;&gt;"",'2-定性盤查'!G103,"")</f>
        <v/>
      </c>
      <c r="G108" s="158"/>
      <c r="H108" s="158"/>
      <c r="I108" s="53" t="str">
        <f>IF('2-定性盤查'!X103&lt;&gt;"",IF('2-定性盤查'!X103&lt;&gt;0,'2-定性盤查'!X103,""),"")</f>
        <v/>
      </c>
      <c r="J108" s="158"/>
      <c r="K108" s="158"/>
      <c r="L108" s="57" t="str">
        <f t="shared" si="89"/>
        <v/>
      </c>
      <c r="M108" s="158"/>
      <c r="N108" s="57" t="str">
        <f t="shared" si="79"/>
        <v/>
      </c>
      <c r="O108" s="53" t="str">
        <f>IF('2-定性盤查'!Y103&lt;&gt;"",IF('2-定性盤查'!Y103&lt;&gt;0,'2-定性盤查'!Y103,""),"")</f>
        <v/>
      </c>
      <c r="P108" s="158"/>
      <c r="Q108" s="158"/>
      <c r="R108" s="67" t="str">
        <f t="shared" si="90"/>
        <v/>
      </c>
      <c r="S108" s="164"/>
      <c r="T108" s="55" t="str">
        <f t="shared" si="92"/>
        <v/>
      </c>
      <c r="U108" s="53" t="str">
        <f>IF('2-定性盤查'!Z103&lt;&gt;"",IF('2-定性盤查'!Z103&lt;&gt;0,'2-定性盤查'!Z103,""),"")</f>
        <v/>
      </c>
      <c r="V108" s="158"/>
      <c r="W108" s="158"/>
      <c r="X108" s="67" t="str">
        <f t="shared" si="91"/>
        <v/>
      </c>
      <c r="Y108" s="158"/>
      <c r="Z108" s="55" t="str">
        <f t="shared" si="93"/>
        <v/>
      </c>
      <c r="AA108" s="57" t="str">
        <f>IF('2-定性盤查'!E104="是",IF(I108="CO2",SUM(T108,Z108),SUM(N108,T108,Z108)),IF(SUM(N108,T108,Z108)&lt;&gt;0,SUM(N108,T108,Z108),""))</f>
        <v/>
      </c>
      <c r="AB108" s="57" t="str">
        <f>IF('2-定性盤查'!E104="是",IF(I108="CO2",N108,""),"")</f>
        <v/>
      </c>
      <c r="AC108" s="101" t="str">
        <f>IF(AA108&lt;&gt;"",AA108/'6-彙總表'!$J$5,"")</f>
        <v/>
      </c>
      <c r="AD108" s="129" t="str">
        <f t="shared" si="80"/>
        <v/>
      </c>
      <c r="AE108" s="129" t="str">
        <f t="shared" si="81"/>
        <v/>
      </c>
      <c r="AF108" s="129" t="str">
        <f t="shared" si="82"/>
        <v/>
      </c>
      <c r="AG108" s="130" t="str">
        <f t="shared" si="83"/>
        <v/>
      </c>
      <c r="AH108" s="129" t="str">
        <f t="shared" si="84"/>
        <v/>
      </c>
      <c r="AI108" s="129" t="str">
        <f t="shared" si="85"/>
        <v/>
      </c>
      <c r="AJ108" s="129" t="str">
        <f t="shared" si="86"/>
        <v/>
      </c>
      <c r="AK108" s="129" t="str">
        <f t="shared" si="87"/>
        <v/>
      </c>
      <c r="AL108" s="129" t="str">
        <f t="shared" si="88"/>
        <v/>
      </c>
    </row>
    <row r="109" spans="1:38">
      <c r="A109" s="53" t="str">
        <f>IF('2-定性盤查'!A104&lt;&gt;"",'2-定性盤查'!A104,"")</f>
        <v/>
      </c>
      <c r="B109" s="53" t="str">
        <f>IF('2-定性盤查'!C104&lt;&gt;"",'2-定性盤查'!C104,"")</f>
        <v/>
      </c>
      <c r="C109" s="53" t="str">
        <f>IF('2-定性盤查'!D104&lt;&gt;"",'2-定性盤查'!D104,"")</f>
        <v/>
      </c>
      <c r="D109" s="53" t="str">
        <f>IF('2-定性盤查'!E104&lt;&gt;"",'2-定性盤查'!E104,"")</f>
        <v/>
      </c>
      <c r="E109" s="53" t="str">
        <f>IF('2-定性盤查'!F104&lt;&gt;"",'2-定性盤查'!F104,"")</f>
        <v/>
      </c>
      <c r="F109" s="53" t="str">
        <f>IF('2-定性盤查'!G104&lt;&gt;"",'2-定性盤查'!G104,"")</f>
        <v/>
      </c>
      <c r="G109" s="158"/>
      <c r="H109" s="158"/>
      <c r="I109" s="53" t="str">
        <f>IF('2-定性盤查'!X104&lt;&gt;"",IF('2-定性盤查'!X104&lt;&gt;0,'2-定性盤查'!X104,""),"")</f>
        <v/>
      </c>
      <c r="J109" s="158"/>
      <c r="K109" s="158"/>
      <c r="L109" s="57" t="str">
        <f t="shared" si="89"/>
        <v/>
      </c>
      <c r="M109" s="158"/>
      <c r="N109" s="57" t="str">
        <f t="shared" si="79"/>
        <v/>
      </c>
      <c r="O109" s="53" t="str">
        <f>IF('2-定性盤查'!Y104&lt;&gt;"",IF('2-定性盤查'!Y104&lt;&gt;0,'2-定性盤查'!Y104,""),"")</f>
        <v/>
      </c>
      <c r="P109" s="158"/>
      <c r="Q109" s="158"/>
      <c r="R109" s="67" t="str">
        <f t="shared" si="90"/>
        <v/>
      </c>
      <c r="S109" s="164"/>
      <c r="T109" s="55" t="str">
        <f t="shared" si="92"/>
        <v/>
      </c>
      <c r="U109" s="53" t="str">
        <f>IF('2-定性盤查'!Z104&lt;&gt;"",IF('2-定性盤查'!Z104&lt;&gt;0,'2-定性盤查'!Z104,""),"")</f>
        <v/>
      </c>
      <c r="V109" s="158"/>
      <c r="W109" s="158"/>
      <c r="X109" s="67" t="str">
        <f t="shared" si="91"/>
        <v/>
      </c>
      <c r="Y109" s="158"/>
      <c r="Z109" s="55" t="str">
        <f t="shared" si="93"/>
        <v/>
      </c>
      <c r="AA109" s="57" t="str">
        <f>IF('2-定性盤查'!E105="是",IF(I109="CO2",SUM(T109,Z109),SUM(N109,T109,Z109)),IF(SUM(N109,T109,Z109)&lt;&gt;0,SUM(N109,T109,Z109),""))</f>
        <v/>
      </c>
      <c r="AB109" s="57" t="str">
        <f>IF('2-定性盤查'!E105="是",IF(I109="CO2",N109,""),"")</f>
        <v/>
      </c>
      <c r="AC109" s="101" t="str">
        <f>IF(AA109&lt;&gt;"",AA109/'6-彙總表'!$J$5,"")</f>
        <v/>
      </c>
      <c r="AD109" s="129" t="str">
        <f t="shared" si="80"/>
        <v/>
      </c>
      <c r="AE109" s="129" t="str">
        <f t="shared" si="81"/>
        <v/>
      </c>
      <c r="AF109" s="129" t="str">
        <f t="shared" si="82"/>
        <v/>
      </c>
      <c r="AG109" s="130" t="str">
        <f t="shared" si="83"/>
        <v/>
      </c>
      <c r="AH109" s="129" t="str">
        <f t="shared" si="84"/>
        <v/>
      </c>
      <c r="AI109" s="129" t="str">
        <f t="shared" si="85"/>
        <v/>
      </c>
      <c r="AJ109" s="129" t="str">
        <f t="shared" si="86"/>
        <v/>
      </c>
      <c r="AK109" s="129" t="str">
        <f t="shared" si="87"/>
        <v/>
      </c>
      <c r="AL109" s="129" t="str">
        <f t="shared" si="88"/>
        <v/>
      </c>
    </row>
    <row r="110" spans="1:38">
      <c r="A110" s="53" t="str">
        <f>IF('2-定性盤查'!A105&lt;&gt;"",'2-定性盤查'!A105,"")</f>
        <v/>
      </c>
      <c r="B110" s="53" t="str">
        <f>IF('2-定性盤查'!C105&lt;&gt;"",'2-定性盤查'!C105,"")</f>
        <v/>
      </c>
      <c r="C110" s="53" t="str">
        <f>IF('2-定性盤查'!D105&lt;&gt;"",'2-定性盤查'!D105,"")</f>
        <v/>
      </c>
      <c r="D110" s="53" t="str">
        <f>IF('2-定性盤查'!E105&lt;&gt;"",'2-定性盤查'!E105,"")</f>
        <v/>
      </c>
      <c r="E110" s="53" t="str">
        <f>IF('2-定性盤查'!F105&lt;&gt;"",'2-定性盤查'!F105,"")</f>
        <v/>
      </c>
      <c r="F110" s="53" t="str">
        <f>IF('2-定性盤查'!G105&lt;&gt;"",'2-定性盤查'!G105,"")</f>
        <v/>
      </c>
      <c r="G110" s="158"/>
      <c r="H110" s="158"/>
      <c r="I110" s="53" t="str">
        <f>IF('2-定性盤查'!X105&lt;&gt;"",IF('2-定性盤查'!X105&lt;&gt;0,'2-定性盤查'!X105,""),"")</f>
        <v/>
      </c>
      <c r="J110" s="158"/>
      <c r="K110" s="158"/>
      <c r="L110" s="57" t="str">
        <f t="shared" si="89"/>
        <v/>
      </c>
      <c r="M110" s="158"/>
      <c r="N110" s="57" t="str">
        <f t="shared" si="79"/>
        <v/>
      </c>
      <c r="O110" s="53" t="str">
        <f>IF('2-定性盤查'!Y105&lt;&gt;"",IF('2-定性盤查'!Y105&lt;&gt;0,'2-定性盤查'!Y105,""),"")</f>
        <v/>
      </c>
      <c r="P110" s="158"/>
      <c r="Q110" s="158"/>
      <c r="R110" s="67" t="str">
        <f t="shared" si="90"/>
        <v/>
      </c>
      <c r="S110" s="164"/>
      <c r="T110" s="55" t="str">
        <f t="shared" si="92"/>
        <v/>
      </c>
      <c r="U110" s="53" t="str">
        <f>IF('2-定性盤查'!Z105&lt;&gt;"",IF('2-定性盤查'!Z105&lt;&gt;0,'2-定性盤查'!Z105,""),"")</f>
        <v/>
      </c>
      <c r="V110" s="158"/>
      <c r="W110" s="158"/>
      <c r="X110" s="67" t="str">
        <f t="shared" si="91"/>
        <v/>
      </c>
      <c r="Y110" s="158"/>
      <c r="Z110" s="55" t="str">
        <f t="shared" si="93"/>
        <v/>
      </c>
      <c r="AA110" s="57" t="str">
        <f>IF('2-定性盤查'!E106="是",IF(I110="CO2",SUM(T110,Z110),SUM(N110,T110,Z110)),IF(SUM(N110,T110,Z110)&lt;&gt;0,SUM(N110,T110,Z110),""))</f>
        <v/>
      </c>
      <c r="AB110" s="57" t="str">
        <f>IF('2-定性盤查'!E106="是",IF(I110="CO2",N110,""),"")</f>
        <v/>
      </c>
      <c r="AC110" s="101" t="str">
        <f>IF(AA110&lt;&gt;"",AA110/'6-彙總表'!$J$5,"")</f>
        <v/>
      </c>
      <c r="AD110" s="129" t="str">
        <f t="shared" si="80"/>
        <v/>
      </c>
      <c r="AE110" s="129" t="str">
        <f t="shared" si="81"/>
        <v/>
      </c>
      <c r="AF110" s="129" t="str">
        <f t="shared" si="82"/>
        <v/>
      </c>
      <c r="AG110" s="130" t="str">
        <f t="shared" si="83"/>
        <v/>
      </c>
      <c r="AH110" s="129" t="str">
        <f t="shared" si="84"/>
        <v/>
      </c>
      <c r="AI110" s="129" t="str">
        <f t="shared" si="85"/>
        <v/>
      </c>
      <c r="AJ110" s="129" t="str">
        <f t="shared" si="86"/>
        <v/>
      </c>
      <c r="AK110" s="129" t="str">
        <f t="shared" si="87"/>
        <v/>
      </c>
      <c r="AL110" s="129" t="str">
        <f t="shared" si="88"/>
        <v/>
      </c>
    </row>
    <row r="111" spans="1:38">
      <c r="A111" s="53" t="str">
        <f>IF('2-定性盤查'!A106&lt;&gt;"",'2-定性盤查'!A106,"")</f>
        <v/>
      </c>
      <c r="B111" s="53" t="str">
        <f>IF('2-定性盤查'!C106&lt;&gt;"",'2-定性盤查'!C106,"")</f>
        <v/>
      </c>
      <c r="C111" s="53" t="str">
        <f>IF('2-定性盤查'!D106&lt;&gt;"",'2-定性盤查'!D106,"")</f>
        <v/>
      </c>
      <c r="D111" s="53" t="str">
        <f>IF('2-定性盤查'!E106&lt;&gt;"",'2-定性盤查'!E106,"")</f>
        <v/>
      </c>
      <c r="E111" s="53" t="str">
        <f>IF('2-定性盤查'!F106&lt;&gt;"",'2-定性盤查'!F106,"")</f>
        <v/>
      </c>
      <c r="F111" s="53" t="str">
        <f>IF('2-定性盤查'!G106&lt;&gt;"",'2-定性盤查'!G106,"")</f>
        <v/>
      </c>
      <c r="G111" s="158"/>
      <c r="H111" s="158"/>
      <c r="I111" s="53" t="str">
        <f>IF('2-定性盤查'!X106&lt;&gt;"",IF('2-定性盤查'!X106&lt;&gt;0,'2-定性盤查'!X106,""),"")</f>
        <v/>
      </c>
      <c r="J111" s="158"/>
      <c r="K111" s="158"/>
      <c r="L111" s="57" t="str">
        <f t="shared" si="89"/>
        <v/>
      </c>
      <c r="M111" s="158"/>
      <c r="N111" s="57" t="str">
        <f t="shared" si="79"/>
        <v/>
      </c>
      <c r="O111" s="53" t="str">
        <f>IF('2-定性盤查'!Y106&lt;&gt;"",IF('2-定性盤查'!Y106&lt;&gt;0,'2-定性盤查'!Y106,""),"")</f>
        <v/>
      </c>
      <c r="P111" s="158"/>
      <c r="Q111" s="158"/>
      <c r="R111" s="67" t="str">
        <f t="shared" si="90"/>
        <v/>
      </c>
      <c r="S111" s="164"/>
      <c r="T111" s="55" t="str">
        <f t="shared" si="92"/>
        <v/>
      </c>
      <c r="U111" s="53" t="str">
        <f>IF('2-定性盤查'!Z106&lt;&gt;"",IF('2-定性盤查'!Z106&lt;&gt;0,'2-定性盤查'!Z106,""),"")</f>
        <v/>
      </c>
      <c r="V111" s="158"/>
      <c r="W111" s="158"/>
      <c r="X111" s="67" t="str">
        <f t="shared" si="91"/>
        <v/>
      </c>
      <c r="Y111" s="158"/>
      <c r="Z111" s="55" t="str">
        <f t="shared" si="93"/>
        <v/>
      </c>
      <c r="AA111" s="57" t="str">
        <f>IF('2-定性盤查'!E107="是",IF(I111="CO2",SUM(T111,Z111),SUM(N111,T111,Z111)),IF(SUM(N111,T111,Z111)&lt;&gt;0,SUM(N111,T111,Z111),""))</f>
        <v/>
      </c>
      <c r="AB111" s="57" t="str">
        <f>IF('2-定性盤查'!E107="是",IF(I111="CO2",N111,""),"")</f>
        <v/>
      </c>
      <c r="AC111" s="101" t="str">
        <f>IF(AA111&lt;&gt;"",AA111/'6-彙總表'!$J$5,"")</f>
        <v/>
      </c>
      <c r="AD111" s="129" t="str">
        <f t="shared" si="80"/>
        <v/>
      </c>
      <c r="AE111" s="129" t="str">
        <f t="shared" si="81"/>
        <v/>
      </c>
      <c r="AF111" s="129" t="str">
        <f t="shared" si="82"/>
        <v/>
      </c>
      <c r="AG111" s="130" t="str">
        <f t="shared" si="83"/>
        <v/>
      </c>
      <c r="AH111" s="129" t="str">
        <f t="shared" si="84"/>
        <v/>
      </c>
      <c r="AI111" s="129" t="str">
        <f t="shared" si="85"/>
        <v/>
      </c>
      <c r="AJ111" s="129" t="str">
        <f t="shared" si="86"/>
        <v/>
      </c>
      <c r="AK111" s="129" t="str">
        <f t="shared" si="87"/>
        <v/>
      </c>
      <c r="AL111" s="129" t="str">
        <f t="shared" si="88"/>
        <v/>
      </c>
    </row>
    <row r="112" spans="1:38">
      <c r="A112" s="53" t="str">
        <f>IF('2-定性盤查'!A107&lt;&gt;"",'2-定性盤查'!A107,"")</f>
        <v/>
      </c>
      <c r="B112" s="53" t="str">
        <f>IF('2-定性盤查'!C107&lt;&gt;"",'2-定性盤查'!C107,"")</f>
        <v/>
      </c>
      <c r="C112" s="53" t="str">
        <f>IF('2-定性盤查'!D107&lt;&gt;"",'2-定性盤查'!D107,"")</f>
        <v/>
      </c>
      <c r="D112" s="53" t="str">
        <f>IF('2-定性盤查'!E107&lt;&gt;"",'2-定性盤查'!E107,"")</f>
        <v/>
      </c>
      <c r="E112" s="53" t="str">
        <f>IF('2-定性盤查'!F107&lt;&gt;"",'2-定性盤查'!F107,"")</f>
        <v/>
      </c>
      <c r="F112" s="53" t="str">
        <f>IF('2-定性盤查'!G107&lt;&gt;"",'2-定性盤查'!G107,"")</f>
        <v/>
      </c>
      <c r="G112" s="158"/>
      <c r="H112" s="158"/>
      <c r="I112" s="53" t="str">
        <f>IF('2-定性盤查'!X107&lt;&gt;"",IF('2-定性盤查'!X107&lt;&gt;0,'2-定性盤查'!X107,""),"")</f>
        <v/>
      </c>
      <c r="J112" s="158"/>
      <c r="K112" s="158"/>
      <c r="L112" s="57" t="str">
        <f t="shared" si="89"/>
        <v/>
      </c>
      <c r="M112" s="158"/>
      <c r="N112" s="57" t="str">
        <f t="shared" si="79"/>
        <v/>
      </c>
      <c r="O112" s="53" t="str">
        <f>IF('2-定性盤查'!Y107&lt;&gt;"",IF('2-定性盤查'!Y107&lt;&gt;0,'2-定性盤查'!Y107,""),"")</f>
        <v/>
      </c>
      <c r="P112" s="158"/>
      <c r="Q112" s="158"/>
      <c r="R112" s="67" t="str">
        <f t="shared" si="90"/>
        <v/>
      </c>
      <c r="S112" s="164"/>
      <c r="T112" s="55" t="str">
        <f t="shared" si="92"/>
        <v/>
      </c>
      <c r="U112" s="53" t="str">
        <f>IF('2-定性盤查'!Z107&lt;&gt;"",IF('2-定性盤查'!Z107&lt;&gt;0,'2-定性盤查'!Z107,""),"")</f>
        <v/>
      </c>
      <c r="V112" s="158"/>
      <c r="W112" s="158"/>
      <c r="X112" s="67" t="str">
        <f t="shared" si="91"/>
        <v/>
      </c>
      <c r="Y112" s="158"/>
      <c r="Z112" s="55" t="str">
        <f t="shared" si="93"/>
        <v/>
      </c>
      <c r="AA112" s="57" t="str">
        <f>IF('2-定性盤查'!E108="是",IF(I112="CO2",SUM(T112,Z112),SUM(N112,T112,Z112)),IF(SUM(N112,T112,Z112)&lt;&gt;0,SUM(N112,T112,Z112),""))</f>
        <v/>
      </c>
      <c r="AB112" s="57" t="str">
        <f>IF('2-定性盤查'!E108="是",IF(I112="CO2",N112,""),"")</f>
        <v/>
      </c>
      <c r="AC112" s="101" t="str">
        <f>IF(AA112&lt;&gt;"",AA112/'6-彙總表'!$J$5,"")</f>
        <v/>
      </c>
      <c r="AD112" s="129" t="str">
        <f t="shared" si="80"/>
        <v/>
      </c>
      <c r="AE112" s="129" t="str">
        <f t="shared" si="81"/>
        <v/>
      </c>
      <c r="AF112" s="129" t="str">
        <f t="shared" si="82"/>
        <v/>
      </c>
      <c r="AG112" s="130" t="str">
        <f t="shared" si="83"/>
        <v/>
      </c>
      <c r="AH112" s="129" t="str">
        <f t="shared" si="84"/>
        <v/>
      </c>
      <c r="AI112" s="129" t="str">
        <f t="shared" si="85"/>
        <v/>
      </c>
      <c r="AJ112" s="129" t="str">
        <f t="shared" si="86"/>
        <v/>
      </c>
      <c r="AK112" s="129" t="str">
        <f t="shared" si="87"/>
        <v/>
      </c>
      <c r="AL112" s="129" t="str">
        <f t="shared" si="88"/>
        <v/>
      </c>
    </row>
    <row r="113" spans="1:38">
      <c r="A113" s="53" t="str">
        <f>IF('2-定性盤查'!A108&lt;&gt;"",'2-定性盤查'!A108,"")</f>
        <v/>
      </c>
      <c r="B113" s="53" t="str">
        <f>IF('2-定性盤查'!C108&lt;&gt;"",'2-定性盤查'!C108,"")</f>
        <v/>
      </c>
      <c r="C113" s="53" t="str">
        <f>IF('2-定性盤查'!D108&lt;&gt;"",'2-定性盤查'!D108,"")</f>
        <v/>
      </c>
      <c r="D113" s="53" t="str">
        <f>IF('2-定性盤查'!E108&lt;&gt;"",'2-定性盤查'!E108,"")</f>
        <v/>
      </c>
      <c r="E113" s="53" t="str">
        <f>IF('2-定性盤查'!F108&lt;&gt;"",'2-定性盤查'!F108,"")</f>
        <v/>
      </c>
      <c r="F113" s="53" t="str">
        <f>IF('2-定性盤查'!G108&lt;&gt;"",'2-定性盤查'!G108,"")</f>
        <v/>
      </c>
      <c r="G113" s="158"/>
      <c r="H113" s="158"/>
      <c r="I113" s="53" t="str">
        <f>IF('2-定性盤查'!X108&lt;&gt;"",IF('2-定性盤查'!X108&lt;&gt;0,'2-定性盤查'!X108,""),"")</f>
        <v/>
      </c>
      <c r="J113" s="158"/>
      <c r="K113" s="158"/>
      <c r="L113" s="57" t="str">
        <f t="shared" si="89"/>
        <v/>
      </c>
      <c r="M113" s="158"/>
      <c r="N113" s="57" t="str">
        <f t="shared" si="79"/>
        <v/>
      </c>
      <c r="O113" s="53" t="str">
        <f>IF('2-定性盤查'!Y108&lt;&gt;"",IF('2-定性盤查'!Y108&lt;&gt;0,'2-定性盤查'!Y108,""),"")</f>
        <v/>
      </c>
      <c r="P113" s="158"/>
      <c r="Q113" s="158"/>
      <c r="R113" s="67" t="str">
        <f t="shared" si="90"/>
        <v/>
      </c>
      <c r="S113" s="164"/>
      <c r="T113" s="55" t="str">
        <f t="shared" si="92"/>
        <v/>
      </c>
      <c r="U113" s="53" t="str">
        <f>IF('2-定性盤查'!Z108&lt;&gt;"",IF('2-定性盤查'!Z108&lt;&gt;0,'2-定性盤查'!Z108,""),"")</f>
        <v/>
      </c>
      <c r="V113" s="158"/>
      <c r="W113" s="158"/>
      <c r="X113" s="67" t="str">
        <f t="shared" si="91"/>
        <v/>
      </c>
      <c r="Y113" s="158"/>
      <c r="Z113" s="55" t="str">
        <f t="shared" si="93"/>
        <v/>
      </c>
      <c r="AA113" s="57" t="str">
        <f>IF('2-定性盤查'!E109="是",IF(I113="CO2",SUM(T113,Z113),SUM(N113,T113,Z113)),IF(SUM(N113,T113,Z113)&lt;&gt;0,SUM(N113,T113,Z113),""))</f>
        <v/>
      </c>
      <c r="AB113" s="57" t="str">
        <f>IF('2-定性盤查'!E109="是",IF(I113="CO2",N113,""),"")</f>
        <v/>
      </c>
      <c r="AC113" s="101" t="str">
        <f>IF(AA113&lt;&gt;"",AA113/'6-彙總表'!$J$5,"")</f>
        <v/>
      </c>
      <c r="AD113" s="129" t="str">
        <f t="shared" si="80"/>
        <v/>
      </c>
      <c r="AE113" s="129" t="str">
        <f t="shared" si="81"/>
        <v/>
      </c>
      <c r="AF113" s="129" t="str">
        <f t="shared" si="82"/>
        <v/>
      </c>
      <c r="AG113" s="130" t="str">
        <f t="shared" si="83"/>
        <v/>
      </c>
      <c r="AH113" s="129" t="str">
        <f t="shared" si="84"/>
        <v/>
      </c>
      <c r="AI113" s="129" t="str">
        <f t="shared" si="85"/>
        <v/>
      </c>
      <c r="AJ113" s="129" t="str">
        <f t="shared" si="86"/>
        <v/>
      </c>
      <c r="AK113" s="129" t="str">
        <f t="shared" si="87"/>
        <v/>
      </c>
      <c r="AL113" s="129" t="str">
        <f t="shared" si="88"/>
        <v/>
      </c>
    </row>
    <row r="114" spans="1:38">
      <c r="A114" s="53" t="str">
        <f>IF('2-定性盤查'!A109&lt;&gt;"",'2-定性盤查'!A109,"")</f>
        <v/>
      </c>
      <c r="B114" s="53" t="str">
        <f>IF('2-定性盤查'!C109&lt;&gt;"",'2-定性盤查'!C109,"")</f>
        <v/>
      </c>
      <c r="C114" s="53" t="str">
        <f>IF('2-定性盤查'!D109&lt;&gt;"",'2-定性盤查'!D109,"")</f>
        <v/>
      </c>
      <c r="D114" s="53" t="str">
        <f>IF('2-定性盤查'!E109&lt;&gt;"",'2-定性盤查'!E109,"")</f>
        <v/>
      </c>
      <c r="E114" s="53" t="str">
        <f>IF('2-定性盤查'!F109&lt;&gt;"",'2-定性盤查'!F109,"")</f>
        <v/>
      </c>
      <c r="F114" s="53" t="str">
        <f>IF('2-定性盤查'!G109&lt;&gt;"",'2-定性盤查'!G109,"")</f>
        <v/>
      </c>
      <c r="G114" s="158"/>
      <c r="H114" s="158"/>
      <c r="I114" s="53" t="str">
        <f>IF('2-定性盤查'!X109&lt;&gt;"",IF('2-定性盤查'!X109&lt;&gt;0,'2-定性盤查'!X109,""),"")</f>
        <v/>
      </c>
      <c r="J114" s="158"/>
      <c r="K114" s="158"/>
      <c r="L114" s="57" t="str">
        <f t="shared" si="89"/>
        <v/>
      </c>
      <c r="M114" s="158"/>
      <c r="N114" s="57" t="str">
        <f t="shared" si="79"/>
        <v/>
      </c>
      <c r="O114" s="53" t="str">
        <f>IF('2-定性盤查'!Y109&lt;&gt;"",IF('2-定性盤查'!Y109&lt;&gt;0,'2-定性盤查'!Y109,""),"")</f>
        <v/>
      </c>
      <c r="P114" s="158"/>
      <c r="Q114" s="158"/>
      <c r="R114" s="67" t="str">
        <f t="shared" si="90"/>
        <v/>
      </c>
      <c r="S114" s="164"/>
      <c r="T114" s="55" t="str">
        <f t="shared" si="92"/>
        <v/>
      </c>
      <c r="U114" s="53" t="str">
        <f>IF('2-定性盤查'!Z109&lt;&gt;"",IF('2-定性盤查'!Z109&lt;&gt;0,'2-定性盤查'!Z109,""),"")</f>
        <v/>
      </c>
      <c r="V114" s="158"/>
      <c r="W114" s="158"/>
      <c r="X114" s="67" t="str">
        <f t="shared" si="91"/>
        <v/>
      </c>
      <c r="Y114" s="158"/>
      <c r="Z114" s="55" t="str">
        <f t="shared" si="93"/>
        <v/>
      </c>
      <c r="AA114" s="57" t="str">
        <f>IF('2-定性盤查'!E110="是",IF(I114="CO2",SUM(T114,Z114),SUM(N114,T114,Z114)),IF(SUM(N114,T114,Z114)&lt;&gt;0,SUM(N114,T114,Z114),""))</f>
        <v/>
      </c>
      <c r="AB114" s="57" t="str">
        <f>IF('2-定性盤查'!E110="是",IF(I114="CO2",N114,""),"")</f>
        <v/>
      </c>
      <c r="AC114" s="101" t="str">
        <f>IF(AA114&lt;&gt;"",AA114/'6-彙總表'!$J$5,"")</f>
        <v/>
      </c>
      <c r="AD114" s="129" t="str">
        <f t="shared" si="80"/>
        <v/>
      </c>
      <c r="AE114" s="129" t="str">
        <f t="shared" si="81"/>
        <v/>
      </c>
      <c r="AF114" s="129" t="str">
        <f t="shared" si="82"/>
        <v/>
      </c>
      <c r="AG114" s="130" t="str">
        <f t="shared" si="83"/>
        <v/>
      </c>
      <c r="AH114" s="129" t="str">
        <f t="shared" si="84"/>
        <v/>
      </c>
      <c r="AI114" s="129" t="str">
        <f t="shared" si="85"/>
        <v/>
      </c>
      <c r="AJ114" s="129" t="str">
        <f t="shared" si="86"/>
        <v/>
      </c>
      <c r="AK114" s="129" t="str">
        <f t="shared" si="87"/>
        <v/>
      </c>
      <c r="AL114" s="129" t="str">
        <f t="shared" si="88"/>
        <v/>
      </c>
    </row>
    <row r="115" spans="1:38">
      <c r="A115" s="53" t="str">
        <f>IF('2-定性盤查'!A110&lt;&gt;"",'2-定性盤查'!A110,"")</f>
        <v/>
      </c>
      <c r="B115" s="53" t="str">
        <f>IF('2-定性盤查'!C110&lt;&gt;"",'2-定性盤查'!C110,"")</f>
        <v/>
      </c>
      <c r="C115" s="53" t="str">
        <f>IF('2-定性盤查'!D110&lt;&gt;"",'2-定性盤查'!D110,"")</f>
        <v/>
      </c>
      <c r="D115" s="53" t="str">
        <f>IF('2-定性盤查'!E110&lt;&gt;"",'2-定性盤查'!E110,"")</f>
        <v/>
      </c>
      <c r="E115" s="53" t="str">
        <f>IF('2-定性盤查'!F110&lt;&gt;"",'2-定性盤查'!F110,"")</f>
        <v/>
      </c>
      <c r="F115" s="53" t="str">
        <f>IF('2-定性盤查'!G110&lt;&gt;"",'2-定性盤查'!G110,"")</f>
        <v/>
      </c>
      <c r="G115" s="158"/>
      <c r="H115" s="158"/>
      <c r="I115" s="53" t="str">
        <f>IF('2-定性盤查'!X110&lt;&gt;"",IF('2-定性盤查'!X110&lt;&gt;0,'2-定性盤查'!X110,""),"")</f>
        <v/>
      </c>
      <c r="J115" s="158"/>
      <c r="K115" s="158"/>
      <c r="L115" s="57" t="str">
        <f t="shared" si="89"/>
        <v/>
      </c>
      <c r="M115" s="158"/>
      <c r="N115" s="57" t="str">
        <f t="shared" si="79"/>
        <v/>
      </c>
      <c r="O115" s="53" t="str">
        <f>IF('2-定性盤查'!Y110&lt;&gt;"",IF('2-定性盤查'!Y110&lt;&gt;0,'2-定性盤查'!Y110,""),"")</f>
        <v/>
      </c>
      <c r="P115" s="158"/>
      <c r="Q115" s="158"/>
      <c r="R115" s="67" t="str">
        <f t="shared" si="90"/>
        <v/>
      </c>
      <c r="S115" s="164"/>
      <c r="T115" s="55" t="str">
        <f t="shared" si="92"/>
        <v/>
      </c>
      <c r="U115" s="53" t="str">
        <f>IF('2-定性盤查'!Z110&lt;&gt;"",IF('2-定性盤查'!Z110&lt;&gt;0,'2-定性盤查'!Z110,""),"")</f>
        <v/>
      </c>
      <c r="V115" s="158"/>
      <c r="W115" s="158"/>
      <c r="X115" s="67" t="str">
        <f t="shared" si="91"/>
        <v/>
      </c>
      <c r="Y115" s="158"/>
      <c r="Z115" s="55" t="str">
        <f t="shared" si="93"/>
        <v/>
      </c>
      <c r="AA115" s="57" t="str">
        <f>IF('2-定性盤查'!E111="是",IF(I115="CO2",SUM(T115,Z115),SUM(N115,T115,Z115)),IF(SUM(N115,T115,Z115)&lt;&gt;0,SUM(N115,T115,Z115),""))</f>
        <v/>
      </c>
      <c r="AB115" s="57" t="str">
        <f>IF('2-定性盤查'!E111="是",IF(I115="CO2",N115,""),"")</f>
        <v/>
      </c>
      <c r="AC115" s="101" t="str">
        <f>IF(AA115&lt;&gt;"",AA115/'6-彙總表'!$J$5,"")</f>
        <v/>
      </c>
      <c r="AD115" s="129" t="str">
        <f t="shared" si="80"/>
        <v/>
      </c>
      <c r="AE115" s="129" t="str">
        <f t="shared" si="81"/>
        <v/>
      </c>
      <c r="AF115" s="129" t="str">
        <f t="shared" si="82"/>
        <v/>
      </c>
      <c r="AG115" s="130" t="str">
        <f t="shared" si="83"/>
        <v/>
      </c>
      <c r="AH115" s="129" t="str">
        <f t="shared" si="84"/>
        <v/>
      </c>
      <c r="AI115" s="129" t="str">
        <f t="shared" si="85"/>
        <v/>
      </c>
      <c r="AJ115" s="129" t="str">
        <f t="shared" si="86"/>
        <v/>
      </c>
      <c r="AK115" s="129" t="str">
        <f t="shared" si="87"/>
        <v/>
      </c>
      <c r="AL115" s="129" t="str">
        <f t="shared" si="88"/>
        <v/>
      </c>
    </row>
    <row r="116" spans="1:38">
      <c r="A116" s="53" t="str">
        <f>IF('2-定性盤查'!A111&lt;&gt;"",'2-定性盤查'!A111,"")</f>
        <v/>
      </c>
      <c r="B116" s="53" t="str">
        <f>IF('2-定性盤查'!C111&lt;&gt;"",'2-定性盤查'!C111,"")</f>
        <v/>
      </c>
      <c r="C116" s="53" t="str">
        <f>IF('2-定性盤查'!D111&lt;&gt;"",'2-定性盤查'!D111,"")</f>
        <v/>
      </c>
      <c r="D116" s="53" t="str">
        <f>IF('2-定性盤查'!E111&lt;&gt;"",'2-定性盤查'!E111,"")</f>
        <v/>
      </c>
      <c r="E116" s="53" t="str">
        <f>IF('2-定性盤查'!F111&lt;&gt;"",'2-定性盤查'!F111,"")</f>
        <v/>
      </c>
      <c r="F116" s="53" t="str">
        <f>IF('2-定性盤查'!G111&lt;&gt;"",'2-定性盤查'!G111,"")</f>
        <v/>
      </c>
      <c r="G116" s="158"/>
      <c r="H116" s="158"/>
      <c r="I116" s="53" t="str">
        <f>IF('2-定性盤查'!X111&lt;&gt;"",IF('2-定性盤查'!X111&lt;&gt;0,'2-定性盤查'!X111,""),"")</f>
        <v/>
      </c>
      <c r="J116" s="158"/>
      <c r="K116" s="158"/>
      <c r="L116" s="57" t="str">
        <f t="shared" si="89"/>
        <v/>
      </c>
      <c r="M116" s="158"/>
      <c r="N116" s="57" t="str">
        <f t="shared" si="79"/>
        <v/>
      </c>
      <c r="O116" s="53" t="str">
        <f>IF('2-定性盤查'!Y111&lt;&gt;"",IF('2-定性盤查'!Y111&lt;&gt;0,'2-定性盤查'!Y111,""),"")</f>
        <v/>
      </c>
      <c r="P116" s="158"/>
      <c r="Q116" s="158"/>
      <c r="R116" s="67" t="str">
        <f t="shared" si="90"/>
        <v/>
      </c>
      <c r="S116" s="164"/>
      <c r="T116" s="55" t="str">
        <f t="shared" si="92"/>
        <v/>
      </c>
      <c r="U116" s="53" t="str">
        <f>IF('2-定性盤查'!Z111&lt;&gt;"",IF('2-定性盤查'!Z111&lt;&gt;0,'2-定性盤查'!Z111,""),"")</f>
        <v/>
      </c>
      <c r="V116" s="158"/>
      <c r="W116" s="158"/>
      <c r="X116" s="67" t="str">
        <f t="shared" si="91"/>
        <v/>
      </c>
      <c r="Y116" s="158"/>
      <c r="Z116" s="55" t="str">
        <f t="shared" si="93"/>
        <v/>
      </c>
      <c r="AA116" s="57" t="str">
        <f>IF('2-定性盤查'!E112="是",IF(I116="CO2",SUM(T116,Z116),SUM(N116,T116,Z116)),IF(SUM(N116,T116,Z116)&lt;&gt;0,SUM(N116,T116,Z116),""))</f>
        <v/>
      </c>
      <c r="AB116" s="57" t="str">
        <f>IF('2-定性盤查'!E112="是",IF(I116="CO2",N116,""),"")</f>
        <v/>
      </c>
      <c r="AC116" s="101" t="str">
        <f>IF(AA116&lt;&gt;"",AA116/'6-彙總表'!$J$5,"")</f>
        <v/>
      </c>
      <c r="AD116" s="129" t="str">
        <f t="shared" si="80"/>
        <v/>
      </c>
      <c r="AE116" s="129" t="str">
        <f t="shared" si="81"/>
        <v/>
      </c>
      <c r="AF116" s="129" t="str">
        <f t="shared" si="82"/>
        <v/>
      </c>
      <c r="AG116" s="130" t="str">
        <f t="shared" si="83"/>
        <v/>
      </c>
      <c r="AH116" s="129" t="str">
        <f t="shared" si="84"/>
        <v/>
      </c>
      <c r="AI116" s="129" t="str">
        <f t="shared" si="85"/>
        <v/>
      </c>
      <c r="AJ116" s="129" t="str">
        <f t="shared" si="86"/>
        <v/>
      </c>
      <c r="AK116" s="129" t="str">
        <f t="shared" si="87"/>
        <v/>
      </c>
      <c r="AL116" s="129" t="str">
        <f t="shared" si="88"/>
        <v/>
      </c>
    </row>
    <row r="117" spans="1:38">
      <c r="A117" s="53" t="str">
        <f>IF('2-定性盤查'!A112&lt;&gt;"",'2-定性盤查'!A112,"")</f>
        <v/>
      </c>
      <c r="B117" s="53" t="str">
        <f>IF('2-定性盤查'!C112&lt;&gt;"",'2-定性盤查'!C112,"")</f>
        <v/>
      </c>
      <c r="C117" s="53" t="str">
        <f>IF('2-定性盤查'!D112&lt;&gt;"",'2-定性盤查'!D112,"")</f>
        <v/>
      </c>
      <c r="D117" s="53" t="str">
        <f>IF('2-定性盤查'!E112&lt;&gt;"",'2-定性盤查'!E112,"")</f>
        <v/>
      </c>
      <c r="E117" s="53" t="str">
        <f>IF('2-定性盤查'!F112&lt;&gt;"",'2-定性盤查'!F112,"")</f>
        <v/>
      </c>
      <c r="F117" s="53" t="str">
        <f>IF('2-定性盤查'!G112&lt;&gt;"",'2-定性盤查'!G112,"")</f>
        <v/>
      </c>
      <c r="G117" s="158"/>
      <c r="H117" s="158"/>
      <c r="I117" s="53" t="str">
        <f>IF('2-定性盤查'!X112&lt;&gt;"",IF('2-定性盤查'!X112&lt;&gt;0,'2-定性盤查'!X112,""),"")</f>
        <v/>
      </c>
      <c r="J117" s="158"/>
      <c r="K117" s="158"/>
      <c r="L117" s="57" t="str">
        <f t="shared" si="89"/>
        <v/>
      </c>
      <c r="M117" s="158"/>
      <c r="N117" s="57" t="str">
        <f t="shared" si="79"/>
        <v/>
      </c>
      <c r="O117" s="53" t="str">
        <f>IF('2-定性盤查'!Y112&lt;&gt;"",IF('2-定性盤查'!Y112&lt;&gt;0,'2-定性盤查'!Y112,""),"")</f>
        <v/>
      </c>
      <c r="P117" s="158"/>
      <c r="Q117" s="158"/>
      <c r="R117" s="67" t="str">
        <f t="shared" si="90"/>
        <v/>
      </c>
      <c r="S117" s="164"/>
      <c r="T117" s="55" t="str">
        <f t="shared" si="92"/>
        <v/>
      </c>
      <c r="U117" s="53" t="str">
        <f>IF('2-定性盤查'!Z112&lt;&gt;"",IF('2-定性盤查'!Z112&lt;&gt;0,'2-定性盤查'!Z112,""),"")</f>
        <v/>
      </c>
      <c r="V117" s="158"/>
      <c r="W117" s="158"/>
      <c r="X117" s="67" t="str">
        <f t="shared" si="91"/>
        <v/>
      </c>
      <c r="Y117" s="158"/>
      <c r="Z117" s="55" t="str">
        <f t="shared" si="93"/>
        <v/>
      </c>
      <c r="AA117" s="57" t="str">
        <f>IF('2-定性盤查'!E113="是",IF(I117="CO2",SUM(T117,Z117),SUM(N117,T117,Z117)),IF(SUM(N117,T117,Z117)&lt;&gt;0,SUM(N117,T117,Z117),""))</f>
        <v/>
      </c>
      <c r="AB117" s="57" t="str">
        <f>IF('2-定性盤查'!E113="是",IF(I117="CO2",N117,""),"")</f>
        <v/>
      </c>
      <c r="AC117" s="101" t="str">
        <f>IF(AA117&lt;&gt;"",AA117/'6-彙總表'!$J$5,"")</f>
        <v/>
      </c>
      <c r="AD117" s="129" t="str">
        <f t="shared" si="80"/>
        <v/>
      </c>
      <c r="AE117" s="129" t="str">
        <f t="shared" si="81"/>
        <v/>
      </c>
      <c r="AF117" s="129" t="str">
        <f t="shared" si="82"/>
        <v/>
      </c>
      <c r="AG117" s="130" t="str">
        <f t="shared" si="83"/>
        <v/>
      </c>
      <c r="AH117" s="129" t="str">
        <f t="shared" si="84"/>
        <v/>
      </c>
      <c r="AI117" s="129" t="str">
        <f t="shared" si="85"/>
        <v/>
      </c>
      <c r="AJ117" s="129" t="str">
        <f t="shared" si="86"/>
        <v/>
      </c>
      <c r="AK117" s="129" t="str">
        <f t="shared" si="87"/>
        <v/>
      </c>
      <c r="AL117" s="129" t="str">
        <f t="shared" si="88"/>
        <v/>
      </c>
    </row>
    <row r="118" spans="1:38">
      <c r="A118" s="53" t="str">
        <f>IF('2-定性盤查'!A113&lt;&gt;"",'2-定性盤查'!A113,"")</f>
        <v/>
      </c>
      <c r="B118" s="53" t="str">
        <f>IF('2-定性盤查'!C113&lt;&gt;"",'2-定性盤查'!C113,"")</f>
        <v/>
      </c>
      <c r="C118" s="53" t="str">
        <f>IF('2-定性盤查'!D113&lt;&gt;"",'2-定性盤查'!D113,"")</f>
        <v/>
      </c>
      <c r="D118" s="53" t="str">
        <f>IF('2-定性盤查'!E113&lt;&gt;"",'2-定性盤查'!E113,"")</f>
        <v/>
      </c>
      <c r="E118" s="53" t="str">
        <f>IF('2-定性盤查'!F113&lt;&gt;"",'2-定性盤查'!F113,"")</f>
        <v/>
      </c>
      <c r="F118" s="53" t="str">
        <f>IF('2-定性盤查'!G113&lt;&gt;"",'2-定性盤查'!G113,"")</f>
        <v/>
      </c>
      <c r="G118" s="158"/>
      <c r="H118" s="158"/>
      <c r="I118" s="53" t="str">
        <f>IF('2-定性盤查'!X113&lt;&gt;"",IF('2-定性盤查'!X113&lt;&gt;0,'2-定性盤查'!X113,""),"")</f>
        <v/>
      </c>
      <c r="J118" s="158"/>
      <c r="K118" s="158"/>
      <c r="L118" s="57" t="str">
        <f t="shared" si="89"/>
        <v/>
      </c>
      <c r="M118" s="158"/>
      <c r="N118" s="57" t="str">
        <f t="shared" si="79"/>
        <v/>
      </c>
      <c r="O118" s="53" t="str">
        <f>IF('2-定性盤查'!Y113&lt;&gt;"",IF('2-定性盤查'!Y113&lt;&gt;0,'2-定性盤查'!Y113,""),"")</f>
        <v/>
      </c>
      <c r="P118" s="158"/>
      <c r="Q118" s="158"/>
      <c r="R118" s="67" t="str">
        <f t="shared" si="90"/>
        <v/>
      </c>
      <c r="S118" s="164"/>
      <c r="T118" s="55" t="str">
        <f t="shared" si="92"/>
        <v/>
      </c>
      <c r="U118" s="53" t="str">
        <f>IF('2-定性盤查'!Z113&lt;&gt;"",IF('2-定性盤查'!Z113&lt;&gt;0,'2-定性盤查'!Z113,""),"")</f>
        <v/>
      </c>
      <c r="V118" s="158"/>
      <c r="W118" s="158"/>
      <c r="X118" s="67" t="str">
        <f t="shared" si="91"/>
        <v/>
      </c>
      <c r="Y118" s="158"/>
      <c r="Z118" s="55" t="str">
        <f t="shared" si="93"/>
        <v/>
      </c>
      <c r="AA118" s="57" t="str">
        <f>IF('2-定性盤查'!E114="是",IF(I118="CO2",SUM(T118,Z118),SUM(N118,T118,Z118)),IF(SUM(N118,T118,Z118)&lt;&gt;0,SUM(N118,T118,Z118),""))</f>
        <v/>
      </c>
      <c r="AB118" s="57" t="str">
        <f>IF('2-定性盤查'!E114="是",IF(I118="CO2",N118,""),"")</f>
        <v/>
      </c>
      <c r="AC118" s="101" t="str">
        <f>IF(AA118&lt;&gt;"",AA118/'6-彙總表'!$J$5,"")</f>
        <v/>
      </c>
      <c r="AD118" s="129" t="str">
        <f t="shared" si="80"/>
        <v/>
      </c>
      <c r="AE118" s="129" t="str">
        <f t="shared" si="81"/>
        <v/>
      </c>
      <c r="AF118" s="129" t="str">
        <f t="shared" si="82"/>
        <v/>
      </c>
      <c r="AG118" s="130" t="str">
        <f t="shared" si="83"/>
        <v/>
      </c>
      <c r="AH118" s="129" t="str">
        <f t="shared" si="84"/>
        <v/>
      </c>
      <c r="AI118" s="129" t="str">
        <f t="shared" si="85"/>
        <v/>
      </c>
      <c r="AJ118" s="129" t="str">
        <f t="shared" si="86"/>
        <v/>
      </c>
      <c r="AK118" s="129" t="str">
        <f t="shared" si="87"/>
        <v/>
      </c>
      <c r="AL118" s="129" t="str">
        <f t="shared" si="88"/>
        <v/>
      </c>
    </row>
    <row r="119" spans="1:38">
      <c r="A119" s="53" t="str">
        <f>IF('2-定性盤查'!A114&lt;&gt;"",'2-定性盤查'!A114,"")</f>
        <v/>
      </c>
      <c r="B119" s="53" t="str">
        <f>IF('2-定性盤查'!C114&lt;&gt;"",'2-定性盤查'!C114,"")</f>
        <v/>
      </c>
      <c r="C119" s="53" t="str">
        <f>IF('2-定性盤查'!D114&lt;&gt;"",'2-定性盤查'!D114,"")</f>
        <v/>
      </c>
      <c r="D119" s="53" t="str">
        <f>IF('2-定性盤查'!E114&lt;&gt;"",'2-定性盤查'!E114,"")</f>
        <v/>
      </c>
      <c r="E119" s="53" t="str">
        <f>IF('2-定性盤查'!F114&lt;&gt;"",'2-定性盤查'!F114,"")</f>
        <v/>
      </c>
      <c r="F119" s="53" t="str">
        <f>IF('2-定性盤查'!G114&lt;&gt;"",'2-定性盤查'!G114,"")</f>
        <v/>
      </c>
      <c r="G119" s="158"/>
      <c r="H119" s="158"/>
      <c r="I119" s="53" t="str">
        <f>IF('2-定性盤查'!X114&lt;&gt;"",IF('2-定性盤查'!X114&lt;&gt;0,'2-定性盤查'!X114,""),"")</f>
        <v/>
      </c>
      <c r="J119" s="158"/>
      <c r="K119" s="158"/>
      <c r="L119" s="57" t="str">
        <f t="shared" si="89"/>
        <v/>
      </c>
      <c r="M119" s="158"/>
      <c r="N119" s="57" t="str">
        <f t="shared" si="79"/>
        <v/>
      </c>
      <c r="O119" s="53" t="str">
        <f>IF('2-定性盤查'!Y114&lt;&gt;"",IF('2-定性盤查'!Y114&lt;&gt;0,'2-定性盤查'!Y114,""),"")</f>
        <v/>
      </c>
      <c r="P119" s="158"/>
      <c r="Q119" s="158"/>
      <c r="R119" s="67" t="str">
        <f t="shared" si="90"/>
        <v/>
      </c>
      <c r="S119" s="164"/>
      <c r="T119" s="55" t="str">
        <f t="shared" si="92"/>
        <v/>
      </c>
      <c r="U119" s="53" t="str">
        <f>IF('2-定性盤查'!Z114&lt;&gt;"",IF('2-定性盤查'!Z114&lt;&gt;0,'2-定性盤查'!Z114,""),"")</f>
        <v/>
      </c>
      <c r="V119" s="158"/>
      <c r="W119" s="158"/>
      <c r="X119" s="67" t="str">
        <f t="shared" si="91"/>
        <v/>
      </c>
      <c r="Y119" s="158"/>
      <c r="Z119" s="55" t="str">
        <f t="shared" si="93"/>
        <v/>
      </c>
      <c r="AA119" s="57" t="str">
        <f>IF('2-定性盤查'!E115="是",IF(I119="CO2",SUM(T119,Z119),SUM(N119,T119,Z119)),IF(SUM(N119,T119,Z119)&lt;&gt;0,SUM(N119,T119,Z119),""))</f>
        <v/>
      </c>
      <c r="AB119" s="57" t="str">
        <f>IF('2-定性盤查'!E115="是",IF(I119="CO2",N119,""),"")</f>
        <v/>
      </c>
      <c r="AC119" s="101" t="str">
        <f>IF(AA119&lt;&gt;"",AA119/'6-彙總表'!$J$5,"")</f>
        <v/>
      </c>
      <c r="AD119" s="129" t="str">
        <f t="shared" si="80"/>
        <v/>
      </c>
      <c r="AE119" s="129" t="str">
        <f t="shared" si="81"/>
        <v/>
      </c>
      <c r="AF119" s="129" t="str">
        <f t="shared" si="82"/>
        <v/>
      </c>
      <c r="AG119" s="130" t="str">
        <f t="shared" si="83"/>
        <v/>
      </c>
      <c r="AH119" s="129" t="str">
        <f t="shared" si="84"/>
        <v/>
      </c>
      <c r="AI119" s="129" t="str">
        <f t="shared" si="85"/>
        <v/>
      </c>
      <c r="AJ119" s="129" t="str">
        <f t="shared" si="86"/>
        <v/>
      </c>
      <c r="AK119" s="129" t="str">
        <f t="shared" si="87"/>
        <v/>
      </c>
      <c r="AL119" s="129" t="str">
        <f t="shared" si="88"/>
        <v/>
      </c>
    </row>
    <row r="120" spans="1:38">
      <c r="A120" s="53" t="str">
        <f>IF('2-定性盤查'!A115&lt;&gt;"",'2-定性盤查'!A115,"")</f>
        <v/>
      </c>
      <c r="B120" s="53" t="str">
        <f>IF('2-定性盤查'!C115&lt;&gt;"",'2-定性盤查'!C115,"")</f>
        <v/>
      </c>
      <c r="C120" s="53" t="str">
        <f>IF('2-定性盤查'!D115&lt;&gt;"",'2-定性盤查'!D115,"")</f>
        <v/>
      </c>
      <c r="D120" s="53" t="str">
        <f>IF('2-定性盤查'!E115&lt;&gt;"",'2-定性盤查'!E115,"")</f>
        <v/>
      </c>
      <c r="E120" s="53" t="str">
        <f>IF('2-定性盤查'!F115&lt;&gt;"",'2-定性盤查'!F115,"")</f>
        <v/>
      </c>
      <c r="F120" s="53" t="str">
        <f>IF('2-定性盤查'!G115&lt;&gt;"",'2-定性盤查'!G115,"")</f>
        <v/>
      </c>
      <c r="G120" s="158"/>
      <c r="H120" s="158"/>
      <c r="I120" s="53" t="str">
        <f>IF('2-定性盤查'!X115&lt;&gt;"",IF('2-定性盤查'!X115&lt;&gt;0,'2-定性盤查'!X115,""),"")</f>
        <v/>
      </c>
      <c r="J120" s="158"/>
      <c r="K120" s="158"/>
      <c r="L120" s="57" t="str">
        <f t="shared" si="89"/>
        <v/>
      </c>
      <c r="M120" s="158"/>
      <c r="N120" s="57" t="str">
        <f t="shared" si="79"/>
        <v/>
      </c>
      <c r="O120" s="53" t="str">
        <f>IF('2-定性盤查'!Y115&lt;&gt;"",IF('2-定性盤查'!Y115&lt;&gt;0,'2-定性盤查'!Y115,""),"")</f>
        <v/>
      </c>
      <c r="P120" s="158"/>
      <c r="Q120" s="158"/>
      <c r="R120" s="67" t="str">
        <f t="shared" si="90"/>
        <v/>
      </c>
      <c r="S120" s="164"/>
      <c r="T120" s="55" t="str">
        <f t="shared" si="92"/>
        <v/>
      </c>
      <c r="U120" s="53" t="str">
        <f>IF('2-定性盤查'!Z115&lt;&gt;"",IF('2-定性盤查'!Z115&lt;&gt;0,'2-定性盤查'!Z115,""),"")</f>
        <v/>
      </c>
      <c r="V120" s="158"/>
      <c r="W120" s="158"/>
      <c r="X120" s="67" t="str">
        <f t="shared" si="91"/>
        <v/>
      </c>
      <c r="Y120" s="158"/>
      <c r="Z120" s="55" t="str">
        <f t="shared" si="93"/>
        <v/>
      </c>
      <c r="AA120" s="57" t="str">
        <f>IF('2-定性盤查'!E116="是",IF(I120="CO2",SUM(T120,Z120),SUM(N120,T120,Z120)),IF(SUM(N120,T120,Z120)&lt;&gt;0,SUM(N120,T120,Z120),""))</f>
        <v/>
      </c>
      <c r="AB120" s="57" t="str">
        <f>IF('2-定性盤查'!E116="是",IF(I120="CO2",N120,""),"")</f>
        <v/>
      </c>
      <c r="AC120" s="101" t="str">
        <f>IF(AA120&lt;&gt;"",AA120/'6-彙總表'!$J$5,"")</f>
        <v/>
      </c>
      <c r="AD120" s="129" t="str">
        <f t="shared" si="80"/>
        <v/>
      </c>
      <c r="AE120" s="129" t="str">
        <f t="shared" si="81"/>
        <v/>
      </c>
      <c r="AF120" s="129" t="str">
        <f t="shared" si="82"/>
        <v/>
      </c>
      <c r="AG120" s="130" t="str">
        <f t="shared" si="83"/>
        <v/>
      </c>
      <c r="AH120" s="129" t="str">
        <f t="shared" si="84"/>
        <v/>
      </c>
      <c r="AI120" s="129" t="str">
        <f t="shared" si="85"/>
        <v/>
      </c>
      <c r="AJ120" s="129" t="str">
        <f t="shared" si="86"/>
        <v/>
      </c>
      <c r="AK120" s="129" t="str">
        <f t="shared" si="87"/>
        <v/>
      </c>
      <c r="AL120" s="129" t="str">
        <f t="shared" si="88"/>
        <v/>
      </c>
    </row>
    <row r="121" spans="1:38">
      <c r="A121" s="53" t="str">
        <f>IF('2-定性盤查'!A116&lt;&gt;"",'2-定性盤查'!A116,"")</f>
        <v/>
      </c>
      <c r="B121" s="53" t="str">
        <f>IF('2-定性盤查'!C116&lt;&gt;"",'2-定性盤查'!C116,"")</f>
        <v/>
      </c>
      <c r="C121" s="53" t="str">
        <f>IF('2-定性盤查'!D116&lt;&gt;"",'2-定性盤查'!D116,"")</f>
        <v/>
      </c>
      <c r="D121" s="53" t="str">
        <f>IF('2-定性盤查'!E116&lt;&gt;"",'2-定性盤查'!E116,"")</f>
        <v/>
      </c>
      <c r="E121" s="53" t="str">
        <f>IF('2-定性盤查'!F116&lt;&gt;"",'2-定性盤查'!F116,"")</f>
        <v/>
      </c>
      <c r="F121" s="53" t="str">
        <f>IF('2-定性盤查'!G116&lt;&gt;"",'2-定性盤查'!G116,"")</f>
        <v/>
      </c>
      <c r="G121" s="158"/>
      <c r="H121" s="158"/>
      <c r="I121" s="53" t="str">
        <f>IF('2-定性盤查'!X116&lt;&gt;"",IF('2-定性盤查'!X116&lt;&gt;0,'2-定性盤查'!X116,""),"")</f>
        <v/>
      </c>
      <c r="J121" s="158"/>
      <c r="K121" s="158"/>
      <c r="L121" s="57" t="str">
        <f t="shared" si="89"/>
        <v/>
      </c>
      <c r="M121" s="158"/>
      <c r="N121" s="57" t="str">
        <f t="shared" si="79"/>
        <v/>
      </c>
      <c r="O121" s="53" t="str">
        <f>IF('2-定性盤查'!Y116&lt;&gt;"",IF('2-定性盤查'!Y116&lt;&gt;0,'2-定性盤查'!Y116,""),"")</f>
        <v/>
      </c>
      <c r="P121" s="158"/>
      <c r="Q121" s="158"/>
      <c r="R121" s="67" t="str">
        <f t="shared" si="90"/>
        <v/>
      </c>
      <c r="S121" s="164"/>
      <c r="T121" s="55" t="str">
        <f t="shared" si="92"/>
        <v/>
      </c>
      <c r="U121" s="53" t="str">
        <f>IF('2-定性盤查'!Z116&lt;&gt;"",IF('2-定性盤查'!Z116&lt;&gt;0,'2-定性盤查'!Z116,""),"")</f>
        <v/>
      </c>
      <c r="V121" s="158"/>
      <c r="W121" s="158"/>
      <c r="X121" s="67" t="str">
        <f t="shared" si="91"/>
        <v/>
      </c>
      <c r="Y121" s="158"/>
      <c r="Z121" s="55" t="str">
        <f t="shared" si="93"/>
        <v/>
      </c>
      <c r="AA121" s="57" t="str">
        <f>IF('2-定性盤查'!E117="是",IF(I121="CO2",SUM(T121,Z121),SUM(N121,T121,Z121)),IF(SUM(N121,T121,Z121)&lt;&gt;0,SUM(N121,T121,Z121),""))</f>
        <v/>
      </c>
      <c r="AB121" s="57" t="str">
        <f>IF('2-定性盤查'!E117="是",IF(I121="CO2",N121,""),"")</f>
        <v/>
      </c>
      <c r="AC121" s="101" t="str">
        <f>IF(AA121&lt;&gt;"",AA121/'6-彙總表'!$J$5,"")</f>
        <v/>
      </c>
      <c r="AD121" s="129" t="str">
        <f t="shared" si="80"/>
        <v/>
      </c>
      <c r="AE121" s="129" t="str">
        <f t="shared" si="81"/>
        <v/>
      </c>
      <c r="AF121" s="129" t="str">
        <f t="shared" si="82"/>
        <v/>
      </c>
      <c r="AG121" s="130" t="str">
        <f t="shared" si="83"/>
        <v/>
      </c>
      <c r="AH121" s="129" t="str">
        <f t="shared" si="84"/>
        <v/>
      </c>
      <c r="AI121" s="129" t="str">
        <f t="shared" si="85"/>
        <v/>
      </c>
      <c r="AJ121" s="129" t="str">
        <f t="shared" si="86"/>
        <v/>
      </c>
      <c r="AK121" s="129" t="str">
        <f t="shared" si="87"/>
        <v/>
      </c>
      <c r="AL121" s="129" t="str">
        <f t="shared" si="88"/>
        <v/>
      </c>
    </row>
    <row r="122" spans="1:38">
      <c r="A122" s="53" t="str">
        <f>IF('2-定性盤查'!A117&lt;&gt;"",'2-定性盤查'!A117,"")</f>
        <v/>
      </c>
      <c r="B122" s="53" t="str">
        <f>IF('2-定性盤查'!C117&lt;&gt;"",'2-定性盤查'!C117,"")</f>
        <v/>
      </c>
      <c r="C122" s="53" t="str">
        <f>IF('2-定性盤查'!D117&lt;&gt;"",'2-定性盤查'!D117,"")</f>
        <v/>
      </c>
      <c r="D122" s="53" t="str">
        <f>IF('2-定性盤查'!E117&lt;&gt;"",'2-定性盤查'!E117,"")</f>
        <v/>
      </c>
      <c r="E122" s="53" t="str">
        <f>IF('2-定性盤查'!F117&lt;&gt;"",'2-定性盤查'!F117,"")</f>
        <v/>
      </c>
      <c r="F122" s="53" t="str">
        <f>IF('2-定性盤查'!G117&lt;&gt;"",'2-定性盤查'!G117,"")</f>
        <v/>
      </c>
      <c r="G122" s="158"/>
      <c r="H122" s="158"/>
      <c r="I122" s="53" t="str">
        <f>IF('2-定性盤查'!X117&lt;&gt;"",IF('2-定性盤查'!X117&lt;&gt;0,'2-定性盤查'!X117,""),"")</f>
        <v/>
      </c>
      <c r="J122" s="158"/>
      <c r="K122" s="158"/>
      <c r="L122" s="57" t="str">
        <f t="shared" si="89"/>
        <v/>
      </c>
      <c r="M122" s="158"/>
      <c r="N122" s="57" t="str">
        <f t="shared" si="79"/>
        <v/>
      </c>
      <c r="O122" s="53" t="str">
        <f>IF('2-定性盤查'!Y117&lt;&gt;"",IF('2-定性盤查'!Y117&lt;&gt;0,'2-定性盤查'!Y117,""),"")</f>
        <v/>
      </c>
      <c r="P122" s="158"/>
      <c r="Q122" s="158"/>
      <c r="R122" s="67" t="str">
        <f t="shared" si="90"/>
        <v/>
      </c>
      <c r="S122" s="164"/>
      <c r="T122" s="55" t="str">
        <f t="shared" si="92"/>
        <v/>
      </c>
      <c r="U122" s="53" t="str">
        <f>IF('2-定性盤查'!Z117&lt;&gt;"",IF('2-定性盤查'!Z117&lt;&gt;0,'2-定性盤查'!Z117,""),"")</f>
        <v/>
      </c>
      <c r="V122" s="158"/>
      <c r="W122" s="158"/>
      <c r="X122" s="67" t="str">
        <f t="shared" si="91"/>
        <v/>
      </c>
      <c r="Y122" s="158"/>
      <c r="Z122" s="55" t="str">
        <f t="shared" si="93"/>
        <v/>
      </c>
      <c r="AA122" s="57" t="str">
        <f>IF('2-定性盤查'!E118="是",IF(I122="CO2",SUM(T122,Z122),SUM(N122,T122,Z122)),IF(SUM(N122,T122,Z122)&lt;&gt;0,SUM(N122,T122,Z122),""))</f>
        <v/>
      </c>
      <c r="AB122" s="57" t="str">
        <f>IF('2-定性盤查'!E118="是",IF(I122="CO2",N122,""),"")</f>
        <v/>
      </c>
      <c r="AC122" s="101" t="str">
        <f>IF(AA122&lt;&gt;"",AA122/'6-彙總表'!$J$5,"")</f>
        <v/>
      </c>
      <c r="AD122" s="129" t="str">
        <f t="shared" si="80"/>
        <v/>
      </c>
      <c r="AE122" s="129" t="str">
        <f t="shared" si="81"/>
        <v/>
      </c>
      <c r="AF122" s="129" t="str">
        <f t="shared" si="82"/>
        <v/>
      </c>
      <c r="AG122" s="130" t="str">
        <f t="shared" si="83"/>
        <v/>
      </c>
      <c r="AH122" s="129" t="str">
        <f t="shared" si="84"/>
        <v/>
      </c>
      <c r="AI122" s="129" t="str">
        <f t="shared" si="85"/>
        <v/>
      </c>
      <c r="AJ122" s="129" t="str">
        <f t="shared" si="86"/>
        <v/>
      </c>
      <c r="AK122" s="129" t="str">
        <f t="shared" si="87"/>
        <v/>
      </c>
      <c r="AL122" s="129" t="str">
        <f t="shared" si="88"/>
        <v/>
      </c>
    </row>
    <row r="123" spans="1:38">
      <c r="A123" s="53" t="str">
        <f>IF('2-定性盤查'!A118&lt;&gt;"",'2-定性盤查'!A118,"")</f>
        <v/>
      </c>
      <c r="B123" s="53" t="str">
        <f>IF('2-定性盤查'!C118&lt;&gt;"",'2-定性盤查'!C118,"")</f>
        <v/>
      </c>
      <c r="C123" s="53" t="str">
        <f>IF('2-定性盤查'!D118&lt;&gt;"",'2-定性盤查'!D118,"")</f>
        <v/>
      </c>
      <c r="D123" s="53" t="str">
        <f>IF('2-定性盤查'!E118&lt;&gt;"",'2-定性盤查'!E118,"")</f>
        <v/>
      </c>
      <c r="E123" s="53" t="str">
        <f>IF('2-定性盤查'!F118&lt;&gt;"",'2-定性盤查'!F118,"")</f>
        <v/>
      </c>
      <c r="F123" s="53" t="str">
        <f>IF('2-定性盤查'!G118&lt;&gt;"",'2-定性盤查'!G118,"")</f>
        <v/>
      </c>
      <c r="G123" s="158"/>
      <c r="H123" s="158"/>
      <c r="I123" s="53" t="str">
        <f>IF('2-定性盤查'!X118&lt;&gt;"",IF('2-定性盤查'!X118&lt;&gt;0,'2-定性盤查'!X118,""),"")</f>
        <v/>
      </c>
      <c r="J123" s="158"/>
      <c r="K123" s="158"/>
      <c r="L123" s="57" t="str">
        <f t="shared" si="89"/>
        <v/>
      </c>
      <c r="M123" s="158"/>
      <c r="N123" s="57" t="str">
        <f t="shared" ref="N123:N186" si="94">IF(L123="","",L123*M123)</f>
        <v/>
      </c>
      <c r="O123" s="53" t="str">
        <f>IF('2-定性盤查'!Y118&lt;&gt;"",IF('2-定性盤查'!Y118&lt;&gt;0,'2-定性盤查'!Y118,""),"")</f>
        <v/>
      </c>
      <c r="P123" s="158"/>
      <c r="Q123" s="158"/>
      <c r="R123" s="67" t="str">
        <f t="shared" si="90"/>
        <v/>
      </c>
      <c r="S123" s="164"/>
      <c r="T123" s="55" t="str">
        <f t="shared" si="92"/>
        <v/>
      </c>
      <c r="U123" s="53" t="str">
        <f>IF('2-定性盤查'!Z118&lt;&gt;"",IF('2-定性盤查'!Z118&lt;&gt;0,'2-定性盤查'!Z118,""),"")</f>
        <v/>
      </c>
      <c r="V123" s="158"/>
      <c r="W123" s="158"/>
      <c r="X123" s="67" t="str">
        <f t="shared" si="91"/>
        <v/>
      </c>
      <c r="Y123" s="158"/>
      <c r="Z123" s="55" t="str">
        <f t="shared" si="93"/>
        <v/>
      </c>
      <c r="AA123" s="57" t="str">
        <f>IF('2-定性盤查'!E119="是",IF(I123="CO2",SUM(T123,Z123),SUM(N123,T123,Z123)),IF(SUM(N123,T123,Z123)&lt;&gt;0,SUM(N123,T123,Z123),""))</f>
        <v/>
      </c>
      <c r="AB123" s="57" t="str">
        <f>IF('2-定性盤查'!E119="是",IF(I123="CO2",N123,""),"")</f>
        <v/>
      </c>
      <c r="AC123" s="101" t="str">
        <f>IF(AA123&lt;&gt;"",AA123/'6-彙總表'!$J$5,"")</f>
        <v/>
      </c>
      <c r="AD123" s="129" t="str">
        <f t="shared" ref="AD123:AD186" si="95">E123&amp;I123&amp;D123</f>
        <v/>
      </c>
      <c r="AE123" s="129" t="str">
        <f t="shared" ref="AE123:AE186" si="96">E123&amp;I123</f>
        <v/>
      </c>
      <c r="AF123" s="129" t="str">
        <f t="shared" ref="AF123:AF186" si="97">E123&amp;O123</f>
        <v/>
      </c>
      <c r="AG123" s="130" t="str">
        <f t="shared" ref="AG123:AG186" si="98">E123&amp;U123</f>
        <v/>
      </c>
      <c r="AH123" s="129" t="str">
        <f t="shared" ref="AH123:AH186" si="99">E123&amp;F123</f>
        <v/>
      </c>
      <c r="AI123" s="129" t="str">
        <f t="shared" ref="AI123:AI186" si="100">E123&amp;F123</f>
        <v/>
      </c>
      <c r="AJ123" s="129" t="str">
        <f t="shared" ref="AJ123:AJ186" si="101">E123&amp;F123</f>
        <v/>
      </c>
      <c r="AK123" s="129" t="str">
        <f t="shared" ref="AK123:AK186" si="102">E123&amp;I123&amp;F123&amp;D123</f>
        <v/>
      </c>
      <c r="AL123" s="129" t="str">
        <f t="shared" ref="AL123:AL186" si="103">IFERROR(ABS(AA123),"")</f>
        <v/>
      </c>
    </row>
    <row r="124" spans="1:38">
      <c r="A124" s="53" t="str">
        <f>IF('2-定性盤查'!A119&lt;&gt;"",'2-定性盤查'!A119,"")</f>
        <v/>
      </c>
      <c r="B124" s="53" t="str">
        <f>IF('2-定性盤查'!C119&lt;&gt;"",'2-定性盤查'!C119,"")</f>
        <v/>
      </c>
      <c r="C124" s="53" t="str">
        <f>IF('2-定性盤查'!D119&lt;&gt;"",'2-定性盤查'!D119,"")</f>
        <v/>
      </c>
      <c r="D124" s="53" t="str">
        <f>IF('2-定性盤查'!E119&lt;&gt;"",'2-定性盤查'!E119,"")</f>
        <v/>
      </c>
      <c r="E124" s="53" t="str">
        <f>IF('2-定性盤查'!F119&lt;&gt;"",'2-定性盤查'!F119,"")</f>
        <v/>
      </c>
      <c r="F124" s="53" t="str">
        <f>IF('2-定性盤查'!G119&lt;&gt;"",'2-定性盤查'!G119,"")</f>
        <v/>
      </c>
      <c r="G124" s="158"/>
      <c r="H124" s="158"/>
      <c r="I124" s="53" t="str">
        <f>IF('2-定性盤查'!X119&lt;&gt;"",IF('2-定性盤查'!X119&lt;&gt;0,'2-定性盤查'!X119,""),"")</f>
        <v/>
      </c>
      <c r="J124" s="158"/>
      <c r="K124" s="158"/>
      <c r="L124" s="57" t="str">
        <f t="shared" si="89"/>
        <v/>
      </c>
      <c r="M124" s="158"/>
      <c r="N124" s="57" t="str">
        <f t="shared" si="94"/>
        <v/>
      </c>
      <c r="O124" s="53" t="str">
        <f>IF('2-定性盤查'!Y119&lt;&gt;"",IF('2-定性盤查'!Y119&lt;&gt;0,'2-定性盤查'!Y119,""),"")</f>
        <v/>
      </c>
      <c r="P124" s="158"/>
      <c r="Q124" s="158"/>
      <c r="R124" s="67" t="str">
        <f t="shared" si="90"/>
        <v/>
      </c>
      <c r="S124" s="164"/>
      <c r="T124" s="55" t="str">
        <f t="shared" si="92"/>
        <v/>
      </c>
      <c r="U124" s="53" t="str">
        <f>IF('2-定性盤查'!Z119&lt;&gt;"",IF('2-定性盤查'!Z119&lt;&gt;0,'2-定性盤查'!Z119,""),"")</f>
        <v/>
      </c>
      <c r="V124" s="158"/>
      <c r="W124" s="158"/>
      <c r="X124" s="67" t="str">
        <f t="shared" si="91"/>
        <v/>
      </c>
      <c r="Y124" s="158"/>
      <c r="Z124" s="55" t="str">
        <f t="shared" si="93"/>
        <v/>
      </c>
      <c r="AA124" s="57" t="str">
        <f>IF('2-定性盤查'!E120="是",IF(I124="CO2",SUM(T124,Z124),SUM(N124,T124,Z124)),IF(SUM(N124,T124,Z124)&lt;&gt;0,SUM(N124,T124,Z124),""))</f>
        <v/>
      </c>
      <c r="AB124" s="57" t="str">
        <f>IF('2-定性盤查'!E120="是",IF(I124="CO2",N124,""),"")</f>
        <v/>
      </c>
      <c r="AC124" s="101" t="str">
        <f>IF(AA124&lt;&gt;"",AA124/'6-彙總表'!$J$5,"")</f>
        <v/>
      </c>
      <c r="AD124" s="129" t="str">
        <f t="shared" si="95"/>
        <v/>
      </c>
      <c r="AE124" s="129" t="str">
        <f t="shared" si="96"/>
        <v/>
      </c>
      <c r="AF124" s="129" t="str">
        <f t="shared" si="97"/>
        <v/>
      </c>
      <c r="AG124" s="130" t="str">
        <f t="shared" si="98"/>
        <v/>
      </c>
      <c r="AH124" s="129" t="str">
        <f t="shared" si="99"/>
        <v/>
      </c>
      <c r="AI124" s="129" t="str">
        <f t="shared" si="100"/>
        <v/>
      </c>
      <c r="AJ124" s="129" t="str">
        <f t="shared" si="101"/>
        <v/>
      </c>
      <c r="AK124" s="129" t="str">
        <f t="shared" si="102"/>
        <v/>
      </c>
      <c r="AL124" s="129" t="str">
        <f t="shared" si="103"/>
        <v/>
      </c>
    </row>
    <row r="125" spans="1:38">
      <c r="A125" s="53" t="str">
        <f>IF('2-定性盤查'!A120&lt;&gt;"",'2-定性盤查'!A120,"")</f>
        <v/>
      </c>
      <c r="B125" s="53" t="str">
        <f>IF('2-定性盤查'!C120&lt;&gt;"",'2-定性盤查'!C120,"")</f>
        <v/>
      </c>
      <c r="C125" s="53" t="str">
        <f>IF('2-定性盤查'!D120&lt;&gt;"",'2-定性盤查'!D120,"")</f>
        <v/>
      </c>
      <c r="D125" s="53" t="str">
        <f>IF('2-定性盤查'!E120&lt;&gt;"",'2-定性盤查'!E120,"")</f>
        <v/>
      </c>
      <c r="E125" s="53" t="str">
        <f>IF('2-定性盤查'!F120&lt;&gt;"",'2-定性盤查'!F120,"")</f>
        <v/>
      </c>
      <c r="F125" s="53" t="str">
        <f>IF('2-定性盤查'!G120&lt;&gt;"",'2-定性盤查'!G120,"")</f>
        <v/>
      </c>
      <c r="G125" s="158"/>
      <c r="H125" s="158"/>
      <c r="I125" s="53" t="str">
        <f>IF('2-定性盤查'!X120&lt;&gt;"",IF('2-定性盤查'!X120&lt;&gt;0,'2-定性盤查'!X120,""),"")</f>
        <v/>
      </c>
      <c r="J125" s="158"/>
      <c r="K125" s="158"/>
      <c r="L125" s="57" t="str">
        <f t="shared" si="89"/>
        <v/>
      </c>
      <c r="M125" s="158"/>
      <c r="N125" s="57" t="str">
        <f t="shared" si="94"/>
        <v/>
      </c>
      <c r="O125" s="53" t="str">
        <f>IF('2-定性盤查'!Y120&lt;&gt;"",IF('2-定性盤查'!Y120&lt;&gt;0,'2-定性盤查'!Y120,""),"")</f>
        <v/>
      </c>
      <c r="P125" s="158"/>
      <c r="Q125" s="158"/>
      <c r="R125" s="67" t="str">
        <f t="shared" si="90"/>
        <v/>
      </c>
      <c r="S125" s="164"/>
      <c r="T125" s="55" t="str">
        <f t="shared" si="92"/>
        <v/>
      </c>
      <c r="U125" s="53" t="str">
        <f>IF('2-定性盤查'!Z120&lt;&gt;"",IF('2-定性盤查'!Z120&lt;&gt;0,'2-定性盤查'!Z120,""),"")</f>
        <v/>
      </c>
      <c r="V125" s="158"/>
      <c r="W125" s="158"/>
      <c r="X125" s="67" t="str">
        <f t="shared" si="91"/>
        <v/>
      </c>
      <c r="Y125" s="158"/>
      <c r="Z125" s="55" t="str">
        <f t="shared" si="93"/>
        <v/>
      </c>
      <c r="AA125" s="57" t="str">
        <f>IF('2-定性盤查'!E121="是",IF(I125="CO2",SUM(T125,Z125),SUM(N125,T125,Z125)),IF(SUM(N125,T125,Z125)&lt;&gt;0,SUM(N125,T125,Z125),""))</f>
        <v/>
      </c>
      <c r="AB125" s="57" t="str">
        <f>IF('2-定性盤查'!E121="是",IF(I125="CO2",N125,""),"")</f>
        <v/>
      </c>
      <c r="AC125" s="101" t="str">
        <f>IF(AA125&lt;&gt;"",AA125/'6-彙總表'!$J$5,"")</f>
        <v/>
      </c>
      <c r="AD125" s="129" t="str">
        <f t="shared" si="95"/>
        <v/>
      </c>
      <c r="AE125" s="129" t="str">
        <f t="shared" si="96"/>
        <v/>
      </c>
      <c r="AF125" s="129" t="str">
        <f t="shared" si="97"/>
        <v/>
      </c>
      <c r="AG125" s="130" t="str">
        <f t="shared" si="98"/>
        <v/>
      </c>
      <c r="AH125" s="129" t="str">
        <f t="shared" si="99"/>
        <v/>
      </c>
      <c r="AI125" s="129" t="str">
        <f t="shared" si="100"/>
        <v/>
      </c>
      <c r="AJ125" s="129" t="str">
        <f t="shared" si="101"/>
        <v/>
      </c>
      <c r="AK125" s="129" t="str">
        <f t="shared" si="102"/>
        <v/>
      </c>
      <c r="AL125" s="129" t="str">
        <f t="shared" si="103"/>
        <v/>
      </c>
    </row>
    <row r="126" spans="1:38">
      <c r="A126" s="53" t="str">
        <f>IF('2-定性盤查'!A121&lt;&gt;"",'2-定性盤查'!A121,"")</f>
        <v/>
      </c>
      <c r="B126" s="53" t="str">
        <f>IF('2-定性盤查'!C121&lt;&gt;"",'2-定性盤查'!C121,"")</f>
        <v/>
      </c>
      <c r="C126" s="53" t="str">
        <f>IF('2-定性盤查'!D121&lt;&gt;"",'2-定性盤查'!D121,"")</f>
        <v/>
      </c>
      <c r="D126" s="53" t="str">
        <f>IF('2-定性盤查'!E121&lt;&gt;"",'2-定性盤查'!E121,"")</f>
        <v/>
      </c>
      <c r="E126" s="53" t="str">
        <f>IF('2-定性盤查'!F121&lt;&gt;"",'2-定性盤查'!F121,"")</f>
        <v/>
      </c>
      <c r="F126" s="53" t="str">
        <f>IF('2-定性盤查'!G121&lt;&gt;"",'2-定性盤查'!G121,"")</f>
        <v/>
      </c>
      <c r="G126" s="158"/>
      <c r="H126" s="158"/>
      <c r="I126" s="53" t="str">
        <f>IF('2-定性盤查'!X121&lt;&gt;"",IF('2-定性盤查'!X121&lt;&gt;0,'2-定性盤查'!X121,""),"")</f>
        <v/>
      </c>
      <c r="J126" s="158"/>
      <c r="K126" s="158"/>
      <c r="L126" s="57" t="str">
        <f t="shared" si="89"/>
        <v/>
      </c>
      <c r="M126" s="158"/>
      <c r="N126" s="57" t="str">
        <f t="shared" si="94"/>
        <v/>
      </c>
      <c r="O126" s="53" t="str">
        <f>IF('2-定性盤查'!Y121&lt;&gt;"",IF('2-定性盤查'!Y121&lt;&gt;0,'2-定性盤查'!Y121,""),"")</f>
        <v/>
      </c>
      <c r="P126" s="158"/>
      <c r="Q126" s="158"/>
      <c r="R126" s="67" t="str">
        <f t="shared" si="90"/>
        <v/>
      </c>
      <c r="S126" s="164"/>
      <c r="T126" s="55" t="str">
        <f t="shared" si="92"/>
        <v/>
      </c>
      <c r="U126" s="53" t="str">
        <f>IF('2-定性盤查'!Z121&lt;&gt;"",IF('2-定性盤查'!Z121&lt;&gt;0,'2-定性盤查'!Z121,""),"")</f>
        <v/>
      </c>
      <c r="V126" s="158"/>
      <c r="W126" s="158"/>
      <c r="X126" s="67" t="str">
        <f t="shared" si="91"/>
        <v/>
      </c>
      <c r="Y126" s="158"/>
      <c r="Z126" s="55" t="str">
        <f t="shared" si="93"/>
        <v/>
      </c>
      <c r="AA126" s="57" t="str">
        <f>IF('2-定性盤查'!E122="是",IF(I126="CO2",SUM(T126,Z126),SUM(N126,T126,Z126)),IF(SUM(N126,T126,Z126)&lt;&gt;0,SUM(N126,T126,Z126),""))</f>
        <v/>
      </c>
      <c r="AB126" s="57" t="str">
        <f>IF('2-定性盤查'!E122="是",IF(I126="CO2",N126,""),"")</f>
        <v/>
      </c>
      <c r="AC126" s="101" t="str">
        <f>IF(AA126&lt;&gt;"",AA126/'6-彙總表'!$J$5,"")</f>
        <v/>
      </c>
      <c r="AD126" s="129" t="str">
        <f t="shared" si="95"/>
        <v/>
      </c>
      <c r="AE126" s="129" t="str">
        <f t="shared" si="96"/>
        <v/>
      </c>
      <c r="AF126" s="129" t="str">
        <f t="shared" si="97"/>
        <v/>
      </c>
      <c r="AG126" s="130" t="str">
        <f t="shared" si="98"/>
        <v/>
      </c>
      <c r="AH126" s="129" t="str">
        <f t="shared" si="99"/>
        <v/>
      </c>
      <c r="AI126" s="129" t="str">
        <f t="shared" si="100"/>
        <v/>
      </c>
      <c r="AJ126" s="129" t="str">
        <f t="shared" si="101"/>
        <v/>
      </c>
      <c r="AK126" s="129" t="str">
        <f t="shared" si="102"/>
        <v/>
      </c>
      <c r="AL126" s="129" t="str">
        <f t="shared" si="103"/>
        <v/>
      </c>
    </row>
    <row r="127" spans="1:38">
      <c r="A127" s="53" t="str">
        <f>IF('2-定性盤查'!A122&lt;&gt;"",'2-定性盤查'!A122,"")</f>
        <v/>
      </c>
      <c r="B127" s="53" t="str">
        <f>IF('2-定性盤查'!C122&lt;&gt;"",'2-定性盤查'!C122,"")</f>
        <v/>
      </c>
      <c r="C127" s="53" t="str">
        <f>IF('2-定性盤查'!D122&lt;&gt;"",'2-定性盤查'!D122,"")</f>
        <v/>
      </c>
      <c r="D127" s="53" t="str">
        <f>IF('2-定性盤查'!E122&lt;&gt;"",'2-定性盤查'!E122,"")</f>
        <v/>
      </c>
      <c r="E127" s="53" t="str">
        <f>IF('2-定性盤查'!F122&lt;&gt;"",'2-定性盤查'!F122,"")</f>
        <v/>
      </c>
      <c r="F127" s="53" t="str">
        <f>IF('2-定性盤查'!G122&lt;&gt;"",'2-定性盤查'!G122,"")</f>
        <v/>
      </c>
      <c r="G127" s="158"/>
      <c r="H127" s="158"/>
      <c r="I127" s="53" t="str">
        <f>IF('2-定性盤查'!X122&lt;&gt;"",IF('2-定性盤查'!X122&lt;&gt;0,'2-定性盤查'!X122,""),"")</f>
        <v/>
      </c>
      <c r="J127" s="158"/>
      <c r="K127" s="158"/>
      <c r="L127" s="57" t="str">
        <f t="shared" si="89"/>
        <v/>
      </c>
      <c r="M127" s="158"/>
      <c r="N127" s="57" t="str">
        <f t="shared" si="94"/>
        <v/>
      </c>
      <c r="O127" s="53" t="str">
        <f>IF('2-定性盤查'!Y122&lt;&gt;"",IF('2-定性盤查'!Y122&lt;&gt;0,'2-定性盤查'!Y122,""),"")</f>
        <v/>
      </c>
      <c r="P127" s="158"/>
      <c r="Q127" s="158"/>
      <c r="R127" s="67" t="str">
        <f t="shared" si="90"/>
        <v/>
      </c>
      <c r="S127" s="164"/>
      <c r="T127" s="55" t="str">
        <f t="shared" si="92"/>
        <v/>
      </c>
      <c r="U127" s="53" t="str">
        <f>IF('2-定性盤查'!Z122&lt;&gt;"",IF('2-定性盤查'!Z122&lt;&gt;0,'2-定性盤查'!Z122,""),"")</f>
        <v/>
      </c>
      <c r="V127" s="158"/>
      <c r="W127" s="158"/>
      <c r="X127" s="67" t="str">
        <f t="shared" si="91"/>
        <v/>
      </c>
      <c r="Y127" s="158"/>
      <c r="Z127" s="55" t="str">
        <f t="shared" si="93"/>
        <v/>
      </c>
      <c r="AA127" s="57" t="str">
        <f>IF('2-定性盤查'!E123="是",IF(I127="CO2",SUM(T127,Z127),SUM(N127,T127,Z127)),IF(SUM(N127,T127,Z127)&lt;&gt;0,SUM(N127,T127,Z127),""))</f>
        <v/>
      </c>
      <c r="AB127" s="57" t="str">
        <f>IF('2-定性盤查'!E123="是",IF(I127="CO2",N127,""),"")</f>
        <v/>
      </c>
      <c r="AC127" s="101" t="str">
        <f>IF(AA127&lt;&gt;"",AA127/'6-彙總表'!$J$5,"")</f>
        <v/>
      </c>
      <c r="AD127" s="129" t="str">
        <f t="shared" si="95"/>
        <v/>
      </c>
      <c r="AE127" s="129" t="str">
        <f t="shared" si="96"/>
        <v/>
      </c>
      <c r="AF127" s="129" t="str">
        <f t="shared" si="97"/>
        <v/>
      </c>
      <c r="AG127" s="130" t="str">
        <f t="shared" si="98"/>
        <v/>
      </c>
      <c r="AH127" s="129" t="str">
        <f t="shared" si="99"/>
        <v/>
      </c>
      <c r="AI127" s="129" t="str">
        <f t="shared" si="100"/>
        <v/>
      </c>
      <c r="AJ127" s="129" t="str">
        <f t="shared" si="101"/>
        <v/>
      </c>
      <c r="AK127" s="129" t="str">
        <f t="shared" si="102"/>
        <v/>
      </c>
      <c r="AL127" s="129" t="str">
        <f t="shared" si="103"/>
        <v/>
      </c>
    </row>
    <row r="128" spans="1:38">
      <c r="A128" s="53" t="str">
        <f>IF('2-定性盤查'!A123&lt;&gt;"",'2-定性盤查'!A123,"")</f>
        <v/>
      </c>
      <c r="B128" s="53" t="str">
        <f>IF('2-定性盤查'!C123&lt;&gt;"",'2-定性盤查'!C123,"")</f>
        <v/>
      </c>
      <c r="C128" s="53" t="str">
        <f>IF('2-定性盤查'!D123&lt;&gt;"",'2-定性盤查'!D123,"")</f>
        <v/>
      </c>
      <c r="D128" s="53" t="str">
        <f>IF('2-定性盤查'!E123&lt;&gt;"",'2-定性盤查'!E123,"")</f>
        <v/>
      </c>
      <c r="E128" s="53" t="str">
        <f>IF('2-定性盤查'!F123&lt;&gt;"",'2-定性盤查'!F123,"")</f>
        <v/>
      </c>
      <c r="F128" s="53" t="str">
        <f>IF('2-定性盤查'!G123&lt;&gt;"",'2-定性盤查'!G123,"")</f>
        <v/>
      </c>
      <c r="G128" s="158"/>
      <c r="H128" s="158"/>
      <c r="I128" s="53" t="str">
        <f>IF('2-定性盤查'!X123&lt;&gt;"",IF('2-定性盤查'!X123&lt;&gt;0,'2-定性盤查'!X123,""),"")</f>
        <v/>
      </c>
      <c r="J128" s="158"/>
      <c r="K128" s="158"/>
      <c r="L128" s="57" t="str">
        <f t="shared" si="89"/>
        <v/>
      </c>
      <c r="M128" s="158"/>
      <c r="N128" s="57" t="str">
        <f t="shared" si="94"/>
        <v/>
      </c>
      <c r="O128" s="53" t="str">
        <f>IF('2-定性盤查'!Y123&lt;&gt;"",IF('2-定性盤查'!Y123&lt;&gt;0,'2-定性盤查'!Y123,""),"")</f>
        <v/>
      </c>
      <c r="P128" s="158"/>
      <c r="Q128" s="158"/>
      <c r="R128" s="67" t="str">
        <f t="shared" si="90"/>
        <v/>
      </c>
      <c r="S128" s="164"/>
      <c r="T128" s="55" t="str">
        <f t="shared" si="92"/>
        <v/>
      </c>
      <c r="U128" s="53" t="str">
        <f>IF('2-定性盤查'!Z123&lt;&gt;"",IF('2-定性盤查'!Z123&lt;&gt;0,'2-定性盤查'!Z123,""),"")</f>
        <v/>
      </c>
      <c r="V128" s="158"/>
      <c r="W128" s="158"/>
      <c r="X128" s="67" t="str">
        <f t="shared" si="91"/>
        <v/>
      </c>
      <c r="Y128" s="158"/>
      <c r="Z128" s="55" t="str">
        <f t="shared" si="93"/>
        <v/>
      </c>
      <c r="AA128" s="57" t="str">
        <f>IF('2-定性盤查'!E124="是",IF(I128="CO2",SUM(T128,Z128),SUM(N128,T128,Z128)),IF(SUM(N128,T128,Z128)&lt;&gt;0,SUM(N128,T128,Z128),""))</f>
        <v/>
      </c>
      <c r="AB128" s="57" t="str">
        <f>IF('2-定性盤查'!E124="是",IF(I128="CO2",N128,""),"")</f>
        <v/>
      </c>
      <c r="AC128" s="101" t="str">
        <f>IF(AA128&lt;&gt;"",AA128/'6-彙總表'!$J$5,"")</f>
        <v/>
      </c>
      <c r="AD128" s="129" t="str">
        <f t="shared" si="95"/>
        <v/>
      </c>
      <c r="AE128" s="129" t="str">
        <f t="shared" si="96"/>
        <v/>
      </c>
      <c r="AF128" s="129" t="str">
        <f t="shared" si="97"/>
        <v/>
      </c>
      <c r="AG128" s="130" t="str">
        <f t="shared" si="98"/>
        <v/>
      </c>
      <c r="AH128" s="129" t="str">
        <f t="shared" si="99"/>
        <v/>
      </c>
      <c r="AI128" s="129" t="str">
        <f t="shared" si="100"/>
        <v/>
      </c>
      <c r="AJ128" s="129" t="str">
        <f t="shared" si="101"/>
        <v/>
      </c>
      <c r="AK128" s="129" t="str">
        <f t="shared" si="102"/>
        <v/>
      </c>
      <c r="AL128" s="129" t="str">
        <f t="shared" si="103"/>
        <v/>
      </c>
    </row>
    <row r="129" spans="1:38">
      <c r="A129" s="53" t="str">
        <f>IF('2-定性盤查'!A124&lt;&gt;"",'2-定性盤查'!A124,"")</f>
        <v/>
      </c>
      <c r="B129" s="53" t="str">
        <f>IF('2-定性盤查'!C124&lt;&gt;"",'2-定性盤查'!C124,"")</f>
        <v/>
      </c>
      <c r="C129" s="53" t="str">
        <f>IF('2-定性盤查'!D124&lt;&gt;"",'2-定性盤查'!D124,"")</f>
        <v/>
      </c>
      <c r="D129" s="53" t="str">
        <f>IF('2-定性盤查'!E124&lt;&gt;"",'2-定性盤查'!E124,"")</f>
        <v/>
      </c>
      <c r="E129" s="53" t="str">
        <f>IF('2-定性盤查'!F124&lt;&gt;"",'2-定性盤查'!F124,"")</f>
        <v/>
      </c>
      <c r="F129" s="53" t="str">
        <f>IF('2-定性盤查'!G124&lt;&gt;"",'2-定性盤查'!G124,"")</f>
        <v/>
      </c>
      <c r="G129" s="158"/>
      <c r="H129" s="158"/>
      <c r="I129" s="53" t="str">
        <f>IF('2-定性盤查'!X124&lt;&gt;"",IF('2-定性盤查'!X124&lt;&gt;0,'2-定性盤查'!X124,""),"")</f>
        <v/>
      </c>
      <c r="J129" s="158"/>
      <c r="K129" s="158"/>
      <c r="L129" s="57" t="str">
        <f t="shared" si="89"/>
        <v/>
      </c>
      <c r="M129" s="158"/>
      <c r="N129" s="57" t="str">
        <f t="shared" si="94"/>
        <v/>
      </c>
      <c r="O129" s="53" t="str">
        <f>IF('2-定性盤查'!Y124&lt;&gt;"",IF('2-定性盤查'!Y124&lt;&gt;0,'2-定性盤查'!Y124,""),"")</f>
        <v/>
      </c>
      <c r="P129" s="158"/>
      <c r="Q129" s="158"/>
      <c r="R129" s="67" t="str">
        <f t="shared" si="90"/>
        <v/>
      </c>
      <c r="S129" s="164"/>
      <c r="T129" s="55" t="str">
        <f t="shared" si="92"/>
        <v/>
      </c>
      <c r="U129" s="53" t="str">
        <f>IF('2-定性盤查'!Z124&lt;&gt;"",IF('2-定性盤查'!Z124&lt;&gt;0,'2-定性盤查'!Z124,""),"")</f>
        <v/>
      </c>
      <c r="V129" s="158"/>
      <c r="W129" s="158"/>
      <c r="X129" s="67" t="str">
        <f t="shared" si="91"/>
        <v/>
      </c>
      <c r="Y129" s="158"/>
      <c r="Z129" s="55" t="str">
        <f t="shared" si="93"/>
        <v/>
      </c>
      <c r="AA129" s="57" t="str">
        <f>IF('2-定性盤查'!E125="是",IF(I129="CO2",SUM(T129,Z129),SUM(N129,T129,Z129)),IF(SUM(N129,T129,Z129)&lt;&gt;0,SUM(N129,T129,Z129),""))</f>
        <v/>
      </c>
      <c r="AB129" s="57" t="str">
        <f>IF('2-定性盤查'!E125="是",IF(I129="CO2",N129,""),"")</f>
        <v/>
      </c>
      <c r="AC129" s="101" t="str">
        <f>IF(AA129&lt;&gt;"",AA129/'6-彙總表'!$J$5,"")</f>
        <v/>
      </c>
      <c r="AD129" s="129" t="str">
        <f t="shared" si="95"/>
        <v/>
      </c>
      <c r="AE129" s="129" t="str">
        <f t="shared" si="96"/>
        <v/>
      </c>
      <c r="AF129" s="129" t="str">
        <f t="shared" si="97"/>
        <v/>
      </c>
      <c r="AG129" s="130" t="str">
        <f t="shared" si="98"/>
        <v/>
      </c>
      <c r="AH129" s="129" t="str">
        <f t="shared" si="99"/>
        <v/>
      </c>
      <c r="AI129" s="129" t="str">
        <f t="shared" si="100"/>
        <v/>
      </c>
      <c r="AJ129" s="129" t="str">
        <f t="shared" si="101"/>
        <v/>
      </c>
      <c r="AK129" s="129" t="str">
        <f t="shared" si="102"/>
        <v/>
      </c>
      <c r="AL129" s="129" t="str">
        <f t="shared" si="103"/>
        <v/>
      </c>
    </row>
    <row r="130" spans="1:38">
      <c r="A130" s="53" t="str">
        <f>IF('2-定性盤查'!A125&lt;&gt;"",'2-定性盤查'!A125,"")</f>
        <v/>
      </c>
      <c r="B130" s="53" t="str">
        <f>IF('2-定性盤查'!C125&lt;&gt;"",'2-定性盤查'!C125,"")</f>
        <v/>
      </c>
      <c r="C130" s="53" t="str">
        <f>IF('2-定性盤查'!D125&lt;&gt;"",'2-定性盤查'!D125,"")</f>
        <v/>
      </c>
      <c r="D130" s="53" t="str">
        <f>IF('2-定性盤查'!E125&lt;&gt;"",'2-定性盤查'!E125,"")</f>
        <v/>
      </c>
      <c r="E130" s="53" t="str">
        <f>IF('2-定性盤查'!F125&lt;&gt;"",'2-定性盤查'!F125,"")</f>
        <v/>
      </c>
      <c r="F130" s="53" t="str">
        <f>IF('2-定性盤查'!G125&lt;&gt;"",'2-定性盤查'!G125,"")</f>
        <v/>
      </c>
      <c r="G130" s="158"/>
      <c r="H130" s="158"/>
      <c r="I130" s="53" t="str">
        <f>IF('2-定性盤查'!X125&lt;&gt;"",IF('2-定性盤查'!X125&lt;&gt;0,'2-定性盤查'!X125,""),"")</f>
        <v/>
      </c>
      <c r="J130" s="158"/>
      <c r="K130" s="158"/>
      <c r="L130" s="57" t="str">
        <f t="shared" si="89"/>
        <v/>
      </c>
      <c r="M130" s="158"/>
      <c r="N130" s="57" t="str">
        <f t="shared" si="94"/>
        <v/>
      </c>
      <c r="O130" s="53" t="str">
        <f>IF('2-定性盤查'!Y125&lt;&gt;"",IF('2-定性盤查'!Y125&lt;&gt;0,'2-定性盤查'!Y125,""),"")</f>
        <v/>
      </c>
      <c r="P130" s="158"/>
      <c r="Q130" s="158"/>
      <c r="R130" s="67" t="str">
        <f t="shared" si="90"/>
        <v/>
      </c>
      <c r="S130" s="164"/>
      <c r="T130" s="55" t="str">
        <f t="shared" si="92"/>
        <v/>
      </c>
      <c r="U130" s="53" t="str">
        <f>IF('2-定性盤查'!Z125&lt;&gt;"",IF('2-定性盤查'!Z125&lt;&gt;0,'2-定性盤查'!Z125,""),"")</f>
        <v/>
      </c>
      <c r="V130" s="158"/>
      <c r="W130" s="158"/>
      <c r="X130" s="67" t="str">
        <f t="shared" si="91"/>
        <v/>
      </c>
      <c r="Y130" s="158"/>
      <c r="Z130" s="55" t="str">
        <f t="shared" si="93"/>
        <v/>
      </c>
      <c r="AA130" s="57" t="str">
        <f>IF('2-定性盤查'!E126="是",IF(I130="CO2",SUM(T130,Z130),SUM(N130,T130,Z130)),IF(SUM(N130,T130,Z130)&lt;&gt;0,SUM(N130,T130,Z130),""))</f>
        <v/>
      </c>
      <c r="AB130" s="57" t="str">
        <f>IF('2-定性盤查'!E126="是",IF(I130="CO2",N130,""),"")</f>
        <v/>
      </c>
      <c r="AC130" s="101" t="str">
        <f>IF(AA130&lt;&gt;"",AA130/'6-彙總表'!$J$5,"")</f>
        <v/>
      </c>
      <c r="AD130" s="129" t="str">
        <f t="shared" si="95"/>
        <v/>
      </c>
      <c r="AE130" s="129" t="str">
        <f t="shared" si="96"/>
        <v/>
      </c>
      <c r="AF130" s="129" t="str">
        <f t="shared" si="97"/>
        <v/>
      </c>
      <c r="AG130" s="130" t="str">
        <f t="shared" si="98"/>
        <v/>
      </c>
      <c r="AH130" s="129" t="str">
        <f t="shared" si="99"/>
        <v/>
      </c>
      <c r="AI130" s="129" t="str">
        <f t="shared" si="100"/>
        <v/>
      </c>
      <c r="AJ130" s="129" t="str">
        <f t="shared" si="101"/>
        <v/>
      </c>
      <c r="AK130" s="129" t="str">
        <f t="shared" si="102"/>
        <v/>
      </c>
      <c r="AL130" s="129" t="str">
        <f t="shared" si="103"/>
        <v/>
      </c>
    </row>
    <row r="131" spans="1:38">
      <c r="A131" s="53" t="str">
        <f>IF('2-定性盤查'!A126&lt;&gt;"",'2-定性盤查'!A126,"")</f>
        <v/>
      </c>
      <c r="B131" s="53" t="str">
        <f>IF('2-定性盤查'!C126&lt;&gt;"",'2-定性盤查'!C126,"")</f>
        <v/>
      </c>
      <c r="C131" s="53" t="str">
        <f>IF('2-定性盤查'!D126&lt;&gt;"",'2-定性盤查'!D126,"")</f>
        <v/>
      </c>
      <c r="D131" s="53" t="str">
        <f>IF('2-定性盤查'!E126&lt;&gt;"",'2-定性盤查'!E126,"")</f>
        <v/>
      </c>
      <c r="E131" s="53" t="str">
        <f>IF('2-定性盤查'!F126&lt;&gt;"",'2-定性盤查'!F126,"")</f>
        <v/>
      </c>
      <c r="F131" s="53" t="str">
        <f>IF('2-定性盤查'!G126&lt;&gt;"",'2-定性盤查'!G126,"")</f>
        <v/>
      </c>
      <c r="G131" s="158"/>
      <c r="H131" s="158"/>
      <c r="I131" s="53" t="str">
        <f>IF('2-定性盤查'!X126&lt;&gt;"",IF('2-定性盤查'!X126&lt;&gt;0,'2-定性盤查'!X126,""),"")</f>
        <v/>
      </c>
      <c r="J131" s="158"/>
      <c r="K131" s="158"/>
      <c r="L131" s="57" t="str">
        <f t="shared" si="89"/>
        <v/>
      </c>
      <c r="M131" s="158"/>
      <c r="N131" s="57" t="str">
        <f t="shared" si="94"/>
        <v/>
      </c>
      <c r="O131" s="53" t="str">
        <f>IF('2-定性盤查'!Y126&lt;&gt;"",IF('2-定性盤查'!Y126&lt;&gt;0,'2-定性盤查'!Y126,""),"")</f>
        <v/>
      </c>
      <c r="P131" s="158"/>
      <c r="Q131" s="158"/>
      <c r="R131" s="67" t="str">
        <f t="shared" si="90"/>
        <v/>
      </c>
      <c r="S131" s="164"/>
      <c r="T131" s="55" t="str">
        <f t="shared" si="92"/>
        <v/>
      </c>
      <c r="U131" s="53" t="str">
        <f>IF('2-定性盤查'!Z126&lt;&gt;"",IF('2-定性盤查'!Z126&lt;&gt;0,'2-定性盤查'!Z126,""),"")</f>
        <v/>
      </c>
      <c r="V131" s="158"/>
      <c r="W131" s="158"/>
      <c r="X131" s="67" t="str">
        <f t="shared" si="91"/>
        <v/>
      </c>
      <c r="Y131" s="158"/>
      <c r="Z131" s="55" t="str">
        <f t="shared" si="93"/>
        <v/>
      </c>
      <c r="AA131" s="57" t="str">
        <f>IF('2-定性盤查'!E127="是",IF(I131="CO2",SUM(T131,Z131),SUM(N131,T131,Z131)),IF(SUM(N131,T131,Z131)&lt;&gt;0,SUM(N131,T131,Z131),""))</f>
        <v/>
      </c>
      <c r="AB131" s="57" t="str">
        <f>IF('2-定性盤查'!E127="是",IF(I131="CO2",N131,""),"")</f>
        <v/>
      </c>
      <c r="AC131" s="101" t="str">
        <f>IF(AA131&lt;&gt;"",AA131/'6-彙總表'!$J$5,"")</f>
        <v/>
      </c>
      <c r="AD131" s="129" t="str">
        <f t="shared" si="95"/>
        <v/>
      </c>
      <c r="AE131" s="129" t="str">
        <f t="shared" si="96"/>
        <v/>
      </c>
      <c r="AF131" s="129" t="str">
        <f t="shared" si="97"/>
        <v/>
      </c>
      <c r="AG131" s="130" t="str">
        <f t="shared" si="98"/>
        <v/>
      </c>
      <c r="AH131" s="129" t="str">
        <f t="shared" si="99"/>
        <v/>
      </c>
      <c r="AI131" s="129" t="str">
        <f t="shared" si="100"/>
        <v/>
      </c>
      <c r="AJ131" s="129" t="str">
        <f t="shared" si="101"/>
        <v/>
      </c>
      <c r="AK131" s="129" t="str">
        <f t="shared" si="102"/>
        <v/>
      </c>
      <c r="AL131" s="129" t="str">
        <f t="shared" si="103"/>
        <v/>
      </c>
    </row>
    <row r="132" spans="1:38">
      <c r="A132" s="53" t="str">
        <f>IF('2-定性盤查'!A127&lt;&gt;"",'2-定性盤查'!A127,"")</f>
        <v/>
      </c>
      <c r="B132" s="53" t="str">
        <f>IF('2-定性盤查'!C127&lt;&gt;"",'2-定性盤查'!C127,"")</f>
        <v/>
      </c>
      <c r="C132" s="53" t="str">
        <f>IF('2-定性盤查'!D127&lt;&gt;"",'2-定性盤查'!D127,"")</f>
        <v/>
      </c>
      <c r="D132" s="53" t="str">
        <f>IF('2-定性盤查'!E127&lt;&gt;"",'2-定性盤查'!E127,"")</f>
        <v/>
      </c>
      <c r="E132" s="53" t="str">
        <f>IF('2-定性盤查'!F127&lt;&gt;"",'2-定性盤查'!F127,"")</f>
        <v/>
      </c>
      <c r="F132" s="53" t="str">
        <f>IF('2-定性盤查'!G127&lt;&gt;"",'2-定性盤查'!G127,"")</f>
        <v/>
      </c>
      <c r="G132" s="158"/>
      <c r="H132" s="158"/>
      <c r="I132" s="53" t="str">
        <f>IF('2-定性盤查'!X127&lt;&gt;"",IF('2-定性盤查'!X127&lt;&gt;0,'2-定性盤查'!X127,""),"")</f>
        <v/>
      </c>
      <c r="J132" s="158"/>
      <c r="K132" s="158"/>
      <c r="L132" s="57" t="str">
        <f t="shared" si="89"/>
        <v/>
      </c>
      <c r="M132" s="158"/>
      <c r="N132" s="57" t="str">
        <f t="shared" si="94"/>
        <v/>
      </c>
      <c r="O132" s="53" t="str">
        <f>IF('2-定性盤查'!Y127&lt;&gt;"",IF('2-定性盤查'!Y127&lt;&gt;0,'2-定性盤查'!Y127,""),"")</f>
        <v/>
      </c>
      <c r="P132" s="158"/>
      <c r="Q132" s="158"/>
      <c r="R132" s="67" t="str">
        <f t="shared" si="90"/>
        <v/>
      </c>
      <c r="S132" s="164"/>
      <c r="T132" s="55" t="str">
        <f t="shared" si="92"/>
        <v/>
      </c>
      <c r="U132" s="53" t="str">
        <f>IF('2-定性盤查'!Z127&lt;&gt;"",IF('2-定性盤查'!Z127&lt;&gt;0,'2-定性盤查'!Z127,""),"")</f>
        <v/>
      </c>
      <c r="V132" s="158"/>
      <c r="W132" s="158"/>
      <c r="X132" s="67" t="str">
        <f t="shared" si="91"/>
        <v/>
      </c>
      <c r="Y132" s="158"/>
      <c r="Z132" s="55" t="str">
        <f t="shared" si="93"/>
        <v/>
      </c>
      <c r="AA132" s="57" t="str">
        <f>IF('2-定性盤查'!E128="是",IF(I132="CO2",SUM(T132,Z132),SUM(N132,T132,Z132)),IF(SUM(N132,T132,Z132)&lt;&gt;0,SUM(N132,T132,Z132),""))</f>
        <v/>
      </c>
      <c r="AB132" s="57" t="str">
        <f>IF('2-定性盤查'!E128="是",IF(I132="CO2",N132,""),"")</f>
        <v/>
      </c>
      <c r="AC132" s="101" t="str">
        <f>IF(AA132&lt;&gt;"",AA132/'6-彙總表'!$J$5,"")</f>
        <v/>
      </c>
      <c r="AD132" s="129" t="str">
        <f t="shared" si="95"/>
        <v/>
      </c>
      <c r="AE132" s="129" t="str">
        <f t="shared" si="96"/>
        <v/>
      </c>
      <c r="AF132" s="129" t="str">
        <f t="shared" si="97"/>
        <v/>
      </c>
      <c r="AG132" s="130" t="str">
        <f t="shared" si="98"/>
        <v/>
      </c>
      <c r="AH132" s="129" t="str">
        <f t="shared" si="99"/>
        <v/>
      </c>
      <c r="AI132" s="129" t="str">
        <f t="shared" si="100"/>
        <v/>
      </c>
      <c r="AJ132" s="129" t="str">
        <f t="shared" si="101"/>
        <v/>
      </c>
      <c r="AK132" s="129" t="str">
        <f t="shared" si="102"/>
        <v/>
      </c>
      <c r="AL132" s="129" t="str">
        <f t="shared" si="103"/>
        <v/>
      </c>
    </row>
    <row r="133" spans="1:38">
      <c r="A133" s="53" t="str">
        <f>IF('2-定性盤查'!A128&lt;&gt;"",'2-定性盤查'!A128,"")</f>
        <v/>
      </c>
      <c r="B133" s="53" t="str">
        <f>IF('2-定性盤查'!C128&lt;&gt;"",'2-定性盤查'!C128,"")</f>
        <v/>
      </c>
      <c r="C133" s="53" t="str">
        <f>IF('2-定性盤查'!D128&lt;&gt;"",'2-定性盤查'!D128,"")</f>
        <v/>
      </c>
      <c r="D133" s="53" t="str">
        <f>IF('2-定性盤查'!E128&lt;&gt;"",'2-定性盤查'!E128,"")</f>
        <v/>
      </c>
      <c r="E133" s="53" t="str">
        <f>IF('2-定性盤查'!F128&lt;&gt;"",'2-定性盤查'!F128,"")</f>
        <v/>
      </c>
      <c r="F133" s="53" t="str">
        <f>IF('2-定性盤查'!G128&lt;&gt;"",'2-定性盤查'!G128,"")</f>
        <v/>
      </c>
      <c r="G133" s="158"/>
      <c r="H133" s="158"/>
      <c r="I133" s="53" t="str">
        <f>IF('2-定性盤查'!X128&lt;&gt;"",IF('2-定性盤查'!X128&lt;&gt;0,'2-定性盤查'!X128,""),"")</f>
        <v/>
      </c>
      <c r="J133" s="158"/>
      <c r="K133" s="158"/>
      <c r="L133" s="57" t="str">
        <f t="shared" si="89"/>
        <v/>
      </c>
      <c r="M133" s="158"/>
      <c r="N133" s="57" t="str">
        <f t="shared" si="94"/>
        <v/>
      </c>
      <c r="O133" s="53" t="str">
        <f>IF('2-定性盤查'!Y128&lt;&gt;"",IF('2-定性盤查'!Y128&lt;&gt;0,'2-定性盤查'!Y128,""),"")</f>
        <v/>
      </c>
      <c r="P133" s="158"/>
      <c r="Q133" s="158"/>
      <c r="R133" s="67" t="str">
        <f t="shared" si="90"/>
        <v/>
      </c>
      <c r="S133" s="164"/>
      <c r="T133" s="55" t="str">
        <f t="shared" si="92"/>
        <v/>
      </c>
      <c r="U133" s="53" t="str">
        <f>IF('2-定性盤查'!Z128&lt;&gt;"",IF('2-定性盤查'!Z128&lt;&gt;0,'2-定性盤查'!Z128,""),"")</f>
        <v/>
      </c>
      <c r="V133" s="158"/>
      <c r="W133" s="158"/>
      <c r="X133" s="67" t="str">
        <f t="shared" si="91"/>
        <v/>
      </c>
      <c r="Y133" s="158"/>
      <c r="Z133" s="55" t="str">
        <f t="shared" si="93"/>
        <v/>
      </c>
      <c r="AA133" s="57" t="str">
        <f>IF('2-定性盤查'!E129="是",IF(I133="CO2",SUM(T133,Z133),SUM(N133,T133,Z133)),IF(SUM(N133,T133,Z133)&lt;&gt;0,SUM(N133,T133,Z133),""))</f>
        <v/>
      </c>
      <c r="AB133" s="57" t="str">
        <f>IF('2-定性盤查'!E129="是",IF(I133="CO2",N133,""),"")</f>
        <v/>
      </c>
      <c r="AC133" s="101" t="str">
        <f>IF(AA133&lt;&gt;"",AA133/'6-彙總表'!$J$5,"")</f>
        <v/>
      </c>
      <c r="AD133" s="129" t="str">
        <f t="shared" si="95"/>
        <v/>
      </c>
      <c r="AE133" s="129" t="str">
        <f t="shared" si="96"/>
        <v/>
      </c>
      <c r="AF133" s="129" t="str">
        <f t="shared" si="97"/>
        <v/>
      </c>
      <c r="AG133" s="130" t="str">
        <f t="shared" si="98"/>
        <v/>
      </c>
      <c r="AH133" s="129" t="str">
        <f t="shared" si="99"/>
        <v/>
      </c>
      <c r="AI133" s="129" t="str">
        <f t="shared" si="100"/>
        <v/>
      </c>
      <c r="AJ133" s="129" t="str">
        <f t="shared" si="101"/>
        <v/>
      </c>
      <c r="AK133" s="129" t="str">
        <f t="shared" si="102"/>
        <v/>
      </c>
      <c r="AL133" s="129" t="str">
        <f t="shared" si="103"/>
        <v/>
      </c>
    </row>
    <row r="134" spans="1:38">
      <c r="A134" s="53" t="str">
        <f>IF('2-定性盤查'!A129&lt;&gt;"",'2-定性盤查'!A129,"")</f>
        <v/>
      </c>
      <c r="B134" s="53" t="str">
        <f>IF('2-定性盤查'!C129&lt;&gt;"",'2-定性盤查'!C129,"")</f>
        <v/>
      </c>
      <c r="C134" s="53" t="str">
        <f>IF('2-定性盤查'!D129&lt;&gt;"",'2-定性盤查'!D129,"")</f>
        <v/>
      </c>
      <c r="D134" s="53" t="str">
        <f>IF('2-定性盤查'!E129&lt;&gt;"",'2-定性盤查'!E129,"")</f>
        <v/>
      </c>
      <c r="E134" s="53" t="str">
        <f>IF('2-定性盤查'!F129&lt;&gt;"",'2-定性盤查'!F129,"")</f>
        <v/>
      </c>
      <c r="F134" s="53" t="str">
        <f>IF('2-定性盤查'!G129&lt;&gt;"",'2-定性盤查'!G129,"")</f>
        <v/>
      </c>
      <c r="G134" s="158"/>
      <c r="H134" s="158"/>
      <c r="I134" s="53" t="str">
        <f>IF('2-定性盤查'!X129&lt;&gt;"",IF('2-定性盤查'!X129&lt;&gt;0,'2-定性盤查'!X129,""),"")</f>
        <v/>
      </c>
      <c r="J134" s="158"/>
      <c r="K134" s="158"/>
      <c r="L134" s="57" t="str">
        <f t="shared" si="89"/>
        <v/>
      </c>
      <c r="M134" s="158"/>
      <c r="N134" s="57" t="str">
        <f t="shared" si="94"/>
        <v/>
      </c>
      <c r="O134" s="53" t="str">
        <f>IF('2-定性盤查'!Y129&lt;&gt;"",IF('2-定性盤查'!Y129&lt;&gt;0,'2-定性盤查'!Y129,""),"")</f>
        <v/>
      </c>
      <c r="P134" s="158"/>
      <c r="Q134" s="158"/>
      <c r="R134" s="67" t="str">
        <f t="shared" si="90"/>
        <v/>
      </c>
      <c r="S134" s="164"/>
      <c r="T134" s="55" t="str">
        <f t="shared" si="92"/>
        <v/>
      </c>
      <c r="U134" s="53" t="str">
        <f>IF('2-定性盤查'!Z129&lt;&gt;"",IF('2-定性盤查'!Z129&lt;&gt;0,'2-定性盤查'!Z129,""),"")</f>
        <v/>
      </c>
      <c r="V134" s="158"/>
      <c r="W134" s="158"/>
      <c r="X134" s="67" t="str">
        <f t="shared" si="91"/>
        <v/>
      </c>
      <c r="Y134" s="158"/>
      <c r="Z134" s="55" t="str">
        <f t="shared" si="93"/>
        <v/>
      </c>
      <c r="AA134" s="57" t="str">
        <f>IF('2-定性盤查'!E130="是",IF(I134="CO2",SUM(T134,Z134),SUM(N134,T134,Z134)),IF(SUM(N134,T134,Z134)&lt;&gt;0,SUM(N134,T134,Z134),""))</f>
        <v/>
      </c>
      <c r="AB134" s="57" t="str">
        <f>IF('2-定性盤查'!E130="是",IF(I134="CO2",N134,""),"")</f>
        <v/>
      </c>
      <c r="AC134" s="101" t="str">
        <f>IF(AA134&lt;&gt;"",AA134/'6-彙總表'!$J$5,"")</f>
        <v/>
      </c>
      <c r="AD134" s="129" t="str">
        <f t="shared" si="95"/>
        <v/>
      </c>
      <c r="AE134" s="129" t="str">
        <f t="shared" si="96"/>
        <v/>
      </c>
      <c r="AF134" s="129" t="str">
        <f t="shared" si="97"/>
        <v/>
      </c>
      <c r="AG134" s="130" t="str">
        <f t="shared" si="98"/>
        <v/>
      </c>
      <c r="AH134" s="129" t="str">
        <f t="shared" si="99"/>
        <v/>
      </c>
      <c r="AI134" s="129" t="str">
        <f t="shared" si="100"/>
        <v/>
      </c>
      <c r="AJ134" s="129" t="str">
        <f t="shared" si="101"/>
        <v/>
      </c>
      <c r="AK134" s="129" t="str">
        <f t="shared" si="102"/>
        <v/>
      </c>
      <c r="AL134" s="129" t="str">
        <f t="shared" si="103"/>
        <v/>
      </c>
    </row>
    <row r="135" spans="1:38">
      <c r="A135" s="53" t="str">
        <f>IF('2-定性盤查'!A130&lt;&gt;"",'2-定性盤查'!A130,"")</f>
        <v/>
      </c>
      <c r="B135" s="53" t="str">
        <f>IF('2-定性盤查'!C130&lt;&gt;"",'2-定性盤查'!C130,"")</f>
        <v/>
      </c>
      <c r="C135" s="53" t="str">
        <f>IF('2-定性盤查'!D130&lt;&gt;"",'2-定性盤查'!D130,"")</f>
        <v/>
      </c>
      <c r="D135" s="53" t="str">
        <f>IF('2-定性盤查'!E130&lt;&gt;"",'2-定性盤查'!E130,"")</f>
        <v/>
      </c>
      <c r="E135" s="53" t="str">
        <f>IF('2-定性盤查'!F130&lt;&gt;"",'2-定性盤查'!F130,"")</f>
        <v/>
      </c>
      <c r="F135" s="53" t="str">
        <f>IF('2-定性盤查'!G130&lt;&gt;"",'2-定性盤查'!G130,"")</f>
        <v/>
      </c>
      <c r="G135" s="158"/>
      <c r="H135" s="158"/>
      <c r="I135" s="53" t="str">
        <f>IF('2-定性盤查'!X130&lt;&gt;"",IF('2-定性盤查'!X130&lt;&gt;0,'2-定性盤查'!X130,""),"")</f>
        <v/>
      </c>
      <c r="J135" s="158"/>
      <c r="K135" s="158"/>
      <c r="L135" s="57" t="str">
        <f t="shared" si="89"/>
        <v/>
      </c>
      <c r="M135" s="158"/>
      <c r="N135" s="57" t="str">
        <f t="shared" si="94"/>
        <v/>
      </c>
      <c r="O135" s="53" t="str">
        <f>IF('2-定性盤查'!Y130&lt;&gt;"",IF('2-定性盤查'!Y130&lt;&gt;0,'2-定性盤查'!Y130,""),"")</f>
        <v/>
      </c>
      <c r="P135" s="158"/>
      <c r="Q135" s="158"/>
      <c r="R135" s="67" t="str">
        <f t="shared" si="90"/>
        <v/>
      </c>
      <c r="S135" s="164"/>
      <c r="T135" s="55" t="str">
        <f t="shared" si="92"/>
        <v/>
      </c>
      <c r="U135" s="53" t="str">
        <f>IF('2-定性盤查'!Z130&lt;&gt;"",IF('2-定性盤查'!Z130&lt;&gt;0,'2-定性盤查'!Z130,""),"")</f>
        <v/>
      </c>
      <c r="V135" s="158"/>
      <c r="W135" s="158"/>
      <c r="X135" s="67" t="str">
        <f t="shared" si="91"/>
        <v/>
      </c>
      <c r="Y135" s="158"/>
      <c r="Z135" s="55" t="str">
        <f t="shared" si="93"/>
        <v/>
      </c>
      <c r="AA135" s="57" t="str">
        <f>IF('2-定性盤查'!E131="是",IF(I135="CO2",SUM(T135,Z135),SUM(N135,T135,Z135)),IF(SUM(N135,T135,Z135)&lt;&gt;0,SUM(N135,T135,Z135),""))</f>
        <v/>
      </c>
      <c r="AB135" s="57" t="str">
        <f>IF('2-定性盤查'!E131="是",IF(I135="CO2",N135,""),"")</f>
        <v/>
      </c>
      <c r="AC135" s="101" t="str">
        <f>IF(AA135&lt;&gt;"",AA135/'6-彙總表'!$J$5,"")</f>
        <v/>
      </c>
      <c r="AD135" s="129" t="str">
        <f t="shared" si="95"/>
        <v/>
      </c>
      <c r="AE135" s="129" t="str">
        <f t="shared" si="96"/>
        <v/>
      </c>
      <c r="AF135" s="129" t="str">
        <f t="shared" si="97"/>
        <v/>
      </c>
      <c r="AG135" s="130" t="str">
        <f t="shared" si="98"/>
        <v/>
      </c>
      <c r="AH135" s="129" t="str">
        <f t="shared" si="99"/>
        <v/>
      </c>
      <c r="AI135" s="129" t="str">
        <f t="shared" si="100"/>
        <v/>
      </c>
      <c r="AJ135" s="129" t="str">
        <f t="shared" si="101"/>
        <v/>
      </c>
      <c r="AK135" s="129" t="str">
        <f t="shared" si="102"/>
        <v/>
      </c>
      <c r="AL135" s="129" t="str">
        <f t="shared" si="103"/>
        <v/>
      </c>
    </row>
    <row r="136" spans="1:38">
      <c r="A136" s="53" t="str">
        <f>IF('2-定性盤查'!A131&lt;&gt;"",'2-定性盤查'!A131,"")</f>
        <v/>
      </c>
      <c r="B136" s="53" t="str">
        <f>IF('2-定性盤查'!C131&lt;&gt;"",'2-定性盤查'!C131,"")</f>
        <v/>
      </c>
      <c r="C136" s="53" t="str">
        <f>IF('2-定性盤查'!D131&lt;&gt;"",'2-定性盤查'!D131,"")</f>
        <v/>
      </c>
      <c r="D136" s="53" t="str">
        <f>IF('2-定性盤查'!E131&lt;&gt;"",'2-定性盤查'!E131,"")</f>
        <v/>
      </c>
      <c r="E136" s="53" t="str">
        <f>IF('2-定性盤查'!F131&lt;&gt;"",'2-定性盤查'!F131,"")</f>
        <v/>
      </c>
      <c r="F136" s="53" t="str">
        <f>IF('2-定性盤查'!G131&lt;&gt;"",'2-定性盤查'!G131,"")</f>
        <v/>
      </c>
      <c r="G136" s="158"/>
      <c r="H136" s="158"/>
      <c r="I136" s="53" t="str">
        <f>IF('2-定性盤查'!X131&lt;&gt;"",IF('2-定性盤查'!X131&lt;&gt;0,'2-定性盤查'!X131,""),"")</f>
        <v/>
      </c>
      <c r="J136" s="158"/>
      <c r="K136" s="158"/>
      <c r="L136" s="57" t="str">
        <f t="shared" si="89"/>
        <v/>
      </c>
      <c r="M136" s="158"/>
      <c r="N136" s="57" t="str">
        <f t="shared" si="94"/>
        <v/>
      </c>
      <c r="O136" s="53" t="str">
        <f>IF('2-定性盤查'!Y131&lt;&gt;"",IF('2-定性盤查'!Y131&lt;&gt;0,'2-定性盤查'!Y131,""),"")</f>
        <v/>
      </c>
      <c r="P136" s="158"/>
      <c r="Q136" s="158"/>
      <c r="R136" s="67" t="str">
        <f t="shared" si="90"/>
        <v/>
      </c>
      <c r="S136" s="164"/>
      <c r="T136" s="55" t="str">
        <f t="shared" si="92"/>
        <v/>
      </c>
      <c r="U136" s="53" t="str">
        <f>IF('2-定性盤查'!Z131&lt;&gt;"",IF('2-定性盤查'!Z131&lt;&gt;0,'2-定性盤查'!Z131,""),"")</f>
        <v/>
      </c>
      <c r="V136" s="158"/>
      <c r="W136" s="158"/>
      <c r="X136" s="67" t="str">
        <f t="shared" si="91"/>
        <v/>
      </c>
      <c r="Y136" s="158"/>
      <c r="Z136" s="55" t="str">
        <f t="shared" si="93"/>
        <v/>
      </c>
      <c r="AA136" s="57" t="str">
        <f>IF('2-定性盤查'!E132="是",IF(I136="CO2",SUM(T136,Z136),SUM(N136,T136,Z136)),IF(SUM(N136,T136,Z136)&lt;&gt;0,SUM(N136,T136,Z136),""))</f>
        <v/>
      </c>
      <c r="AB136" s="57" t="str">
        <f>IF('2-定性盤查'!E132="是",IF(I136="CO2",N136,""),"")</f>
        <v/>
      </c>
      <c r="AC136" s="101" t="str">
        <f>IF(AA136&lt;&gt;"",AA136/'6-彙總表'!$J$5,"")</f>
        <v/>
      </c>
      <c r="AD136" s="129" t="str">
        <f t="shared" si="95"/>
        <v/>
      </c>
      <c r="AE136" s="129" t="str">
        <f t="shared" si="96"/>
        <v/>
      </c>
      <c r="AF136" s="129" t="str">
        <f t="shared" si="97"/>
        <v/>
      </c>
      <c r="AG136" s="130" t="str">
        <f t="shared" si="98"/>
        <v/>
      </c>
      <c r="AH136" s="129" t="str">
        <f t="shared" si="99"/>
        <v/>
      </c>
      <c r="AI136" s="129" t="str">
        <f t="shared" si="100"/>
        <v/>
      </c>
      <c r="AJ136" s="129" t="str">
        <f t="shared" si="101"/>
        <v/>
      </c>
      <c r="AK136" s="129" t="str">
        <f t="shared" si="102"/>
        <v/>
      </c>
      <c r="AL136" s="129" t="str">
        <f t="shared" si="103"/>
        <v/>
      </c>
    </row>
    <row r="137" spans="1:38">
      <c r="A137" s="53" t="str">
        <f>IF('2-定性盤查'!A132&lt;&gt;"",'2-定性盤查'!A132,"")</f>
        <v/>
      </c>
      <c r="B137" s="53" t="str">
        <f>IF('2-定性盤查'!C132&lt;&gt;"",'2-定性盤查'!C132,"")</f>
        <v/>
      </c>
      <c r="C137" s="53" t="str">
        <f>IF('2-定性盤查'!D132&lt;&gt;"",'2-定性盤查'!D132,"")</f>
        <v/>
      </c>
      <c r="D137" s="53" t="str">
        <f>IF('2-定性盤查'!E132&lt;&gt;"",'2-定性盤查'!E132,"")</f>
        <v/>
      </c>
      <c r="E137" s="53" t="str">
        <f>IF('2-定性盤查'!F132&lt;&gt;"",'2-定性盤查'!F132,"")</f>
        <v/>
      </c>
      <c r="F137" s="53" t="str">
        <f>IF('2-定性盤查'!G132&lt;&gt;"",'2-定性盤查'!G132,"")</f>
        <v/>
      </c>
      <c r="G137" s="158"/>
      <c r="H137" s="158"/>
      <c r="I137" s="53" t="str">
        <f>IF('2-定性盤查'!X132&lt;&gt;"",IF('2-定性盤查'!X132&lt;&gt;0,'2-定性盤查'!X132,""),"")</f>
        <v/>
      </c>
      <c r="J137" s="158"/>
      <c r="K137" s="158"/>
      <c r="L137" s="57" t="str">
        <f t="shared" si="89"/>
        <v/>
      </c>
      <c r="M137" s="158"/>
      <c r="N137" s="57" t="str">
        <f t="shared" si="94"/>
        <v/>
      </c>
      <c r="O137" s="53" t="str">
        <f>IF('2-定性盤查'!Y132&lt;&gt;"",IF('2-定性盤查'!Y132&lt;&gt;0,'2-定性盤查'!Y132,""),"")</f>
        <v/>
      </c>
      <c r="P137" s="158"/>
      <c r="Q137" s="158"/>
      <c r="R137" s="67" t="str">
        <f t="shared" si="90"/>
        <v/>
      </c>
      <c r="S137" s="164"/>
      <c r="T137" s="55" t="str">
        <f t="shared" si="92"/>
        <v/>
      </c>
      <c r="U137" s="53" t="str">
        <f>IF('2-定性盤查'!Z132&lt;&gt;"",IF('2-定性盤查'!Z132&lt;&gt;0,'2-定性盤查'!Z132,""),"")</f>
        <v/>
      </c>
      <c r="V137" s="158"/>
      <c r="W137" s="158"/>
      <c r="X137" s="67" t="str">
        <f t="shared" si="91"/>
        <v/>
      </c>
      <c r="Y137" s="158"/>
      <c r="Z137" s="55" t="str">
        <f t="shared" si="93"/>
        <v/>
      </c>
      <c r="AA137" s="57" t="str">
        <f>IF('2-定性盤查'!E133="是",IF(I137="CO2",SUM(T137,Z137),SUM(N137,T137,Z137)),IF(SUM(N137,T137,Z137)&lt;&gt;0,SUM(N137,T137,Z137),""))</f>
        <v/>
      </c>
      <c r="AB137" s="57" t="str">
        <f>IF('2-定性盤查'!E133="是",IF(I137="CO2",N137,""),"")</f>
        <v/>
      </c>
      <c r="AC137" s="101" t="str">
        <f>IF(AA137&lt;&gt;"",AA137/'6-彙總表'!$J$5,"")</f>
        <v/>
      </c>
      <c r="AD137" s="129" t="str">
        <f t="shared" si="95"/>
        <v/>
      </c>
      <c r="AE137" s="129" t="str">
        <f t="shared" si="96"/>
        <v/>
      </c>
      <c r="AF137" s="129" t="str">
        <f t="shared" si="97"/>
        <v/>
      </c>
      <c r="AG137" s="130" t="str">
        <f t="shared" si="98"/>
        <v/>
      </c>
      <c r="AH137" s="129" t="str">
        <f t="shared" si="99"/>
        <v/>
      </c>
      <c r="AI137" s="129" t="str">
        <f t="shared" si="100"/>
        <v/>
      </c>
      <c r="AJ137" s="129" t="str">
        <f t="shared" si="101"/>
        <v/>
      </c>
      <c r="AK137" s="129" t="str">
        <f t="shared" si="102"/>
        <v/>
      </c>
      <c r="AL137" s="129" t="str">
        <f t="shared" si="103"/>
        <v/>
      </c>
    </row>
    <row r="138" spans="1:38">
      <c r="A138" s="53" t="str">
        <f>IF('2-定性盤查'!A133&lt;&gt;"",'2-定性盤查'!A133,"")</f>
        <v/>
      </c>
      <c r="B138" s="53" t="str">
        <f>IF('2-定性盤查'!C133&lt;&gt;"",'2-定性盤查'!C133,"")</f>
        <v/>
      </c>
      <c r="C138" s="53" t="str">
        <f>IF('2-定性盤查'!D133&lt;&gt;"",'2-定性盤查'!D133,"")</f>
        <v/>
      </c>
      <c r="D138" s="53" t="str">
        <f>IF('2-定性盤查'!E133&lt;&gt;"",'2-定性盤查'!E133,"")</f>
        <v/>
      </c>
      <c r="E138" s="53" t="str">
        <f>IF('2-定性盤查'!F133&lt;&gt;"",'2-定性盤查'!F133,"")</f>
        <v/>
      </c>
      <c r="F138" s="53" t="str">
        <f>IF('2-定性盤查'!G133&lt;&gt;"",'2-定性盤查'!G133,"")</f>
        <v/>
      </c>
      <c r="G138" s="158"/>
      <c r="H138" s="158"/>
      <c r="I138" s="53" t="str">
        <f>IF('2-定性盤查'!X133&lt;&gt;"",IF('2-定性盤查'!X133&lt;&gt;0,'2-定性盤查'!X133,""),"")</f>
        <v/>
      </c>
      <c r="J138" s="158"/>
      <c r="K138" s="158"/>
      <c r="L138" s="57" t="str">
        <f t="shared" si="89"/>
        <v/>
      </c>
      <c r="M138" s="158"/>
      <c r="N138" s="57" t="str">
        <f t="shared" si="94"/>
        <v/>
      </c>
      <c r="O138" s="53" t="str">
        <f>IF('2-定性盤查'!Y133&lt;&gt;"",IF('2-定性盤查'!Y133&lt;&gt;0,'2-定性盤查'!Y133,""),"")</f>
        <v/>
      </c>
      <c r="P138" s="158"/>
      <c r="Q138" s="158"/>
      <c r="R138" s="67" t="str">
        <f t="shared" si="90"/>
        <v/>
      </c>
      <c r="S138" s="164"/>
      <c r="T138" s="55" t="str">
        <f t="shared" si="92"/>
        <v/>
      </c>
      <c r="U138" s="53" t="str">
        <f>IF('2-定性盤查'!Z133&lt;&gt;"",IF('2-定性盤查'!Z133&lt;&gt;0,'2-定性盤查'!Z133,""),"")</f>
        <v/>
      </c>
      <c r="V138" s="158"/>
      <c r="W138" s="158"/>
      <c r="X138" s="67" t="str">
        <f t="shared" si="91"/>
        <v/>
      </c>
      <c r="Y138" s="158"/>
      <c r="Z138" s="55" t="str">
        <f t="shared" si="93"/>
        <v/>
      </c>
      <c r="AA138" s="57" t="str">
        <f>IF('2-定性盤查'!E134="是",IF(I138="CO2",SUM(T138,Z138),SUM(N138,T138,Z138)),IF(SUM(N138,T138,Z138)&lt;&gt;0,SUM(N138,T138,Z138),""))</f>
        <v/>
      </c>
      <c r="AB138" s="57" t="str">
        <f>IF('2-定性盤查'!E134="是",IF(I138="CO2",N138,""),"")</f>
        <v/>
      </c>
      <c r="AC138" s="101" t="str">
        <f>IF(AA138&lt;&gt;"",AA138/'6-彙總表'!$J$5,"")</f>
        <v/>
      </c>
      <c r="AD138" s="129" t="str">
        <f t="shared" si="95"/>
        <v/>
      </c>
      <c r="AE138" s="129" t="str">
        <f t="shared" si="96"/>
        <v/>
      </c>
      <c r="AF138" s="129" t="str">
        <f t="shared" si="97"/>
        <v/>
      </c>
      <c r="AG138" s="130" t="str">
        <f t="shared" si="98"/>
        <v/>
      </c>
      <c r="AH138" s="129" t="str">
        <f t="shared" si="99"/>
        <v/>
      </c>
      <c r="AI138" s="129" t="str">
        <f t="shared" si="100"/>
        <v/>
      </c>
      <c r="AJ138" s="129" t="str">
        <f t="shared" si="101"/>
        <v/>
      </c>
      <c r="AK138" s="129" t="str">
        <f t="shared" si="102"/>
        <v/>
      </c>
      <c r="AL138" s="129" t="str">
        <f t="shared" si="103"/>
        <v/>
      </c>
    </row>
    <row r="139" spans="1:38">
      <c r="A139" s="53" t="str">
        <f>IF('2-定性盤查'!A134&lt;&gt;"",'2-定性盤查'!A134,"")</f>
        <v/>
      </c>
      <c r="B139" s="53" t="str">
        <f>IF('2-定性盤查'!C134&lt;&gt;"",'2-定性盤查'!C134,"")</f>
        <v/>
      </c>
      <c r="C139" s="53" t="str">
        <f>IF('2-定性盤查'!D134&lt;&gt;"",'2-定性盤查'!D134,"")</f>
        <v/>
      </c>
      <c r="D139" s="53" t="str">
        <f>IF('2-定性盤查'!E134&lt;&gt;"",'2-定性盤查'!E134,"")</f>
        <v/>
      </c>
      <c r="E139" s="53" t="str">
        <f>IF('2-定性盤查'!F134&lt;&gt;"",'2-定性盤查'!F134,"")</f>
        <v/>
      </c>
      <c r="F139" s="53" t="str">
        <f>IF('2-定性盤查'!G134&lt;&gt;"",'2-定性盤查'!G134,"")</f>
        <v/>
      </c>
      <c r="G139" s="158"/>
      <c r="H139" s="158"/>
      <c r="I139" s="53" t="str">
        <f>IF('2-定性盤查'!X134&lt;&gt;"",IF('2-定性盤查'!X134&lt;&gt;0,'2-定性盤查'!X134,""),"")</f>
        <v/>
      </c>
      <c r="J139" s="158"/>
      <c r="K139" s="158"/>
      <c r="L139" s="57" t="str">
        <f t="shared" si="89"/>
        <v/>
      </c>
      <c r="M139" s="158"/>
      <c r="N139" s="57" t="str">
        <f t="shared" si="94"/>
        <v/>
      </c>
      <c r="O139" s="53" t="str">
        <f>IF('2-定性盤查'!Y134&lt;&gt;"",IF('2-定性盤查'!Y134&lt;&gt;0,'2-定性盤查'!Y134,""),"")</f>
        <v/>
      </c>
      <c r="P139" s="158"/>
      <c r="Q139" s="158"/>
      <c r="R139" s="67" t="str">
        <f t="shared" si="90"/>
        <v/>
      </c>
      <c r="S139" s="164"/>
      <c r="T139" s="55" t="str">
        <f t="shared" si="92"/>
        <v/>
      </c>
      <c r="U139" s="53" t="str">
        <f>IF('2-定性盤查'!Z134&lt;&gt;"",IF('2-定性盤查'!Z134&lt;&gt;0,'2-定性盤查'!Z134,""),"")</f>
        <v/>
      </c>
      <c r="V139" s="158"/>
      <c r="W139" s="158"/>
      <c r="X139" s="67" t="str">
        <f t="shared" si="91"/>
        <v/>
      </c>
      <c r="Y139" s="158"/>
      <c r="Z139" s="55" t="str">
        <f t="shared" si="93"/>
        <v/>
      </c>
      <c r="AA139" s="57" t="str">
        <f>IF('2-定性盤查'!E135="是",IF(I139="CO2",SUM(T139,Z139),SUM(N139,T139,Z139)),IF(SUM(N139,T139,Z139)&lt;&gt;0,SUM(N139,T139,Z139),""))</f>
        <v/>
      </c>
      <c r="AB139" s="57" t="str">
        <f>IF('2-定性盤查'!E135="是",IF(I139="CO2",N139,""),"")</f>
        <v/>
      </c>
      <c r="AC139" s="101" t="str">
        <f>IF(AA139&lt;&gt;"",AA139/'6-彙總表'!$J$5,"")</f>
        <v/>
      </c>
      <c r="AD139" s="129" t="str">
        <f t="shared" si="95"/>
        <v/>
      </c>
      <c r="AE139" s="129" t="str">
        <f t="shared" si="96"/>
        <v/>
      </c>
      <c r="AF139" s="129" t="str">
        <f t="shared" si="97"/>
        <v/>
      </c>
      <c r="AG139" s="130" t="str">
        <f t="shared" si="98"/>
        <v/>
      </c>
      <c r="AH139" s="129" t="str">
        <f t="shared" si="99"/>
        <v/>
      </c>
      <c r="AI139" s="129" t="str">
        <f t="shared" si="100"/>
        <v/>
      </c>
      <c r="AJ139" s="129" t="str">
        <f t="shared" si="101"/>
        <v/>
      </c>
      <c r="AK139" s="129" t="str">
        <f t="shared" si="102"/>
        <v/>
      </c>
      <c r="AL139" s="129" t="str">
        <f t="shared" si="103"/>
        <v/>
      </c>
    </row>
    <row r="140" spans="1:38">
      <c r="A140" s="53" t="str">
        <f>IF('2-定性盤查'!A135&lt;&gt;"",'2-定性盤查'!A135,"")</f>
        <v/>
      </c>
      <c r="B140" s="53" t="str">
        <f>IF('2-定性盤查'!C135&lt;&gt;"",'2-定性盤查'!C135,"")</f>
        <v/>
      </c>
      <c r="C140" s="53" t="str">
        <f>IF('2-定性盤查'!D135&lt;&gt;"",'2-定性盤查'!D135,"")</f>
        <v/>
      </c>
      <c r="D140" s="53" t="str">
        <f>IF('2-定性盤查'!E135&lt;&gt;"",'2-定性盤查'!E135,"")</f>
        <v/>
      </c>
      <c r="E140" s="53" t="str">
        <f>IF('2-定性盤查'!F135&lt;&gt;"",'2-定性盤查'!F135,"")</f>
        <v/>
      </c>
      <c r="F140" s="53" t="str">
        <f>IF('2-定性盤查'!G135&lt;&gt;"",'2-定性盤查'!G135,"")</f>
        <v/>
      </c>
      <c r="G140" s="158"/>
      <c r="H140" s="158"/>
      <c r="I140" s="53" t="str">
        <f>IF('2-定性盤查'!X135&lt;&gt;"",IF('2-定性盤查'!X135&lt;&gt;0,'2-定性盤查'!X135,""),"")</f>
        <v/>
      </c>
      <c r="J140" s="158"/>
      <c r="K140" s="158"/>
      <c r="L140" s="57" t="str">
        <f t="shared" si="89"/>
        <v/>
      </c>
      <c r="M140" s="158"/>
      <c r="N140" s="57" t="str">
        <f t="shared" si="94"/>
        <v/>
      </c>
      <c r="O140" s="53" t="str">
        <f>IF('2-定性盤查'!Y135&lt;&gt;"",IF('2-定性盤查'!Y135&lt;&gt;0,'2-定性盤查'!Y135,""),"")</f>
        <v/>
      </c>
      <c r="P140" s="158"/>
      <c r="Q140" s="158"/>
      <c r="R140" s="67" t="str">
        <f t="shared" si="90"/>
        <v/>
      </c>
      <c r="S140" s="164"/>
      <c r="T140" s="55" t="str">
        <f t="shared" si="92"/>
        <v/>
      </c>
      <c r="U140" s="53" t="str">
        <f>IF('2-定性盤查'!Z135&lt;&gt;"",IF('2-定性盤查'!Z135&lt;&gt;0,'2-定性盤查'!Z135,""),"")</f>
        <v/>
      </c>
      <c r="V140" s="158"/>
      <c r="W140" s="158"/>
      <c r="X140" s="67" t="str">
        <f t="shared" si="91"/>
        <v/>
      </c>
      <c r="Y140" s="158"/>
      <c r="Z140" s="55" t="str">
        <f t="shared" si="93"/>
        <v/>
      </c>
      <c r="AA140" s="57" t="str">
        <f>IF('2-定性盤查'!E136="是",IF(I140="CO2",SUM(T140,Z140),SUM(N140,T140,Z140)),IF(SUM(N140,T140,Z140)&lt;&gt;0,SUM(N140,T140,Z140),""))</f>
        <v/>
      </c>
      <c r="AB140" s="57" t="str">
        <f>IF('2-定性盤查'!E136="是",IF(I140="CO2",N140,""),"")</f>
        <v/>
      </c>
      <c r="AC140" s="101" t="str">
        <f>IF(AA140&lt;&gt;"",AA140/'6-彙總表'!$J$5,"")</f>
        <v/>
      </c>
      <c r="AD140" s="129" t="str">
        <f t="shared" si="95"/>
        <v/>
      </c>
      <c r="AE140" s="129" t="str">
        <f t="shared" si="96"/>
        <v/>
      </c>
      <c r="AF140" s="129" t="str">
        <f t="shared" si="97"/>
        <v/>
      </c>
      <c r="AG140" s="130" t="str">
        <f t="shared" si="98"/>
        <v/>
      </c>
      <c r="AH140" s="129" t="str">
        <f t="shared" si="99"/>
        <v/>
      </c>
      <c r="AI140" s="129" t="str">
        <f t="shared" si="100"/>
        <v/>
      </c>
      <c r="AJ140" s="129" t="str">
        <f t="shared" si="101"/>
        <v/>
      </c>
      <c r="AK140" s="129" t="str">
        <f t="shared" si="102"/>
        <v/>
      </c>
      <c r="AL140" s="129" t="str">
        <f t="shared" si="103"/>
        <v/>
      </c>
    </row>
    <row r="141" spans="1:38">
      <c r="A141" s="53" t="str">
        <f>IF('2-定性盤查'!A136&lt;&gt;"",'2-定性盤查'!A136,"")</f>
        <v/>
      </c>
      <c r="B141" s="53" t="str">
        <f>IF('2-定性盤查'!C136&lt;&gt;"",'2-定性盤查'!C136,"")</f>
        <v/>
      </c>
      <c r="C141" s="53" t="str">
        <f>IF('2-定性盤查'!D136&lt;&gt;"",'2-定性盤查'!D136,"")</f>
        <v/>
      </c>
      <c r="D141" s="53" t="str">
        <f>IF('2-定性盤查'!E136&lt;&gt;"",'2-定性盤查'!E136,"")</f>
        <v/>
      </c>
      <c r="E141" s="53" t="str">
        <f>IF('2-定性盤查'!F136&lt;&gt;"",'2-定性盤查'!F136,"")</f>
        <v/>
      </c>
      <c r="F141" s="53" t="str">
        <f>IF('2-定性盤查'!G136&lt;&gt;"",'2-定性盤查'!G136,"")</f>
        <v/>
      </c>
      <c r="G141" s="158"/>
      <c r="H141" s="158"/>
      <c r="I141" s="53" t="str">
        <f>IF('2-定性盤查'!X136&lt;&gt;"",IF('2-定性盤查'!X136&lt;&gt;0,'2-定性盤查'!X136,""),"")</f>
        <v/>
      </c>
      <c r="J141" s="158"/>
      <c r="K141" s="158"/>
      <c r="L141" s="57" t="str">
        <f t="shared" si="89"/>
        <v/>
      </c>
      <c r="M141" s="158"/>
      <c r="N141" s="57" t="str">
        <f t="shared" si="94"/>
        <v/>
      </c>
      <c r="O141" s="53" t="str">
        <f>IF('2-定性盤查'!Y136&lt;&gt;"",IF('2-定性盤查'!Y136&lt;&gt;0,'2-定性盤查'!Y136,""),"")</f>
        <v/>
      </c>
      <c r="P141" s="158"/>
      <c r="Q141" s="158"/>
      <c r="R141" s="67" t="str">
        <f t="shared" si="90"/>
        <v/>
      </c>
      <c r="S141" s="164"/>
      <c r="T141" s="55" t="str">
        <f t="shared" si="92"/>
        <v/>
      </c>
      <c r="U141" s="53" t="str">
        <f>IF('2-定性盤查'!Z136&lt;&gt;"",IF('2-定性盤查'!Z136&lt;&gt;0,'2-定性盤查'!Z136,""),"")</f>
        <v/>
      </c>
      <c r="V141" s="158"/>
      <c r="W141" s="158"/>
      <c r="X141" s="67" t="str">
        <f t="shared" si="91"/>
        <v/>
      </c>
      <c r="Y141" s="158"/>
      <c r="Z141" s="55" t="str">
        <f t="shared" si="93"/>
        <v/>
      </c>
      <c r="AA141" s="57" t="str">
        <f>IF('2-定性盤查'!E137="是",IF(I141="CO2",SUM(T141,Z141),SUM(N141,T141,Z141)),IF(SUM(N141,T141,Z141)&lt;&gt;0,SUM(N141,T141,Z141),""))</f>
        <v/>
      </c>
      <c r="AB141" s="57" t="str">
        <f>IF('2-定性盤查'!E137="是",IF(I141="CO2",N141,""),"")</f>
        <v/>
      </c>
      <c r="AC141" s="101" t="str">
        <f>IF(AA141&lt;&gt;"",AA141/'6-彙總表'!$J$5,"")</f>
        <v/>
      </c>
      <c r="AD141" s="129" t="str">
        <f t="shared" si="95"/>
        <v/>
      </c>
      <c r="AE141" s="129" t="str">
        <f t="shared" si="96"/>
        <v/>
      </c>
      <c r="AF141" s="129" t="str">
        <f t="shared" si="97"/>
        <v/>
      </c>
      <c r="AG141" s="130" t="str">
        <f t="shared" si="98"/>
        <v/>
      </c>
      <c r="AH141" s="129" t="str">
        <f t="shared" si="99"/>
        <v/>
      </c>
      <c r="AI141" s="129" t="str">
        <f t="shared" si="100"/>
        <v/>
      </c>
      <c r="AJ141" s="129" t="str">
        <f t="shared" si="101"/>
        <v/>
      </c>
      <c r="AK141" s="129" t="str">
        <f t="shared" si="102"/>
        <v/>
      </c>
      <c r="AL141" s="129" t="str">
        <f t="shared" si="103"/>
        <v/>
      </c>
    </row>
    <row r="142" spans="1:38">
      <c r="A142" s="53" t="str">
        <f>IF('2-定性盤查'!A137&lt;&gt;"",'2-定性盤查'!A137,"")</f>
        <v/>
      </c>
      <c r="B142" s="53" t="str">
        <f>IF('2-定性盤查'!C137&lt;&gt;"",'2-定性盤查'!C137,"")</f>
        <v/>
      </c>
      <c r="C142" s="53" t="str">
        <f>IF('2-定性盤查'!D137&lt;&gt;"",'2-定性盤查'!D137,"")</f>
        <v/>
      </c>
      <c r="D142" s="53" t="str">
        <f>IF('2-定性盤查'!E137&lt;&gt;"",'2-定性盤查'!E137,"")</f>
        <v/>
      </c>
      <c r="E142" s="53" t="str">
        <f>IF('2-定性盤查'!F137&lt;&gt;"",'2-定性盤查'!F137,"")</f>
        <v/>
      </c>
      <c r="F142" s="53" t="str">
        <f>IF('2-定性盤查'!G137&lt;&gt;"",'2-定性盤查'!G137,"")</f>
        <v/>
      </c>
      <c r="G142" s="158"/>
      <c r="H142" s="158"/>
      <c r="I142" s="53" t="str">
        <f>IF('2-定性盤查'!X137&lt;&gt;"",IF('2-定性盤查'!X137&lt;&gt;0,'2-定性盤查'!X137,""),"")</f>
        <v/>
      </c>
      <c r="J142" s="158"/>
      <c r="K142" s="158"/>
      <c r="L142" s="57" t="str">
        <f t="shared" ref="L142:L205" si="104">IF(I142="","",G142*J142)</f>
        <v/>
      </c>
      <c r="M142" s="158"/>
      <c r="N142" s="57" t="str">
        <f t="shared" si="94"/>
        <v/>
      </c>
      <c r="O142" s="53" t="str">
        <f>IF('2-定性盤查'!Y137&lt;&gt;"",IF('2-定性盤查'!Y137&lt;&gt;0,'2-定性盤查'!Y137,""),"")</f>
        <v/>
      </c>
      <c r="P142" s="158"/>
      <c r="Q142" s="158"/>
      <c r="R142" s="67" t="str">
        <f t="shared" ref="R142:R205" si="105">IF(O142="","",$G142*P142)</f>
        <v/>
      </c>
      <c r="S142" s="164"/>
      <c r="T142" s="55" t="str">
        <f t="shared" si="92"/>
        <v/>
      </c>
      <c r="U142" s="53" t="str">
        <f>IF('2-定性盤查'!Z137&lt;&gt;"",IF('2-定性盤查'!Z137&lt;&gt;0,'2-定性盤查'!Z137,""),"")</f>
        <v/>
      </c>
      <c r="V142" s="158"/>
      <c r="W142" s="158"/>
      <c r="X142" s="67" t="str">
        <f t="shared" ref="X142:X205" si="106">IF(U142="","",$G142*V142)</f>
        <v/>
      </c>
      <c r="Y142" s="158"/>
      <c r="Z142" s="55" t="str">
        <f t="shared" si="93"/>
        <v/>
      </c>
      <c r="AA142" s="57" t="str">
        <f>IF('2-定性盤查'!E138="是",IF(I142="CO2",SUM(T142,Z142),SUM(N142,T142,Z142)),IF(SUM(N142,T142,Z142)&lt;&gt;0,SUM(N142,T142,Z142),""))</f>
        <v/>
      </c>
      <c r="AB142" s="57" t="str">
        <f>IF('2-定性盤查'!E138="是",IF(I142="CO2",N142,""),"")</f>
        <v/>
      </c>
      <c r="AC142" s="101" t="str">
        <f>IF(AA142&lt;&gt;"",AA142/'6-彙總表'!$J$5,"")</f>
        <v/>
      </c>
      <c r="AD142" s="129" t="str">
        <f t="shared" si="95"/>
        <v/>
      </c>
      <c r="AE142" s="129" t="str">
        <f t="shared" si="96"/>
        <v/>
      </c>
      <c r="AF142" s="129" t="str">
        <f t="shared" si="97"/>
        <v/>
      </c>
      <c r="AG142" s="130" t="str">
        <f t="shared" si="98"/>
        <v/>
      </c>
      <c r="AH142" s="129" t="str">
        <f t="shared" si="99"/>
        <v/>
      </c>
      <c r="AI142" s="129" t="str">
        <f t="shared" si="100"/>
        <v/>
      </c>
      <c r="AJ142" s="129" t="str">
        <f t="shared" si="101"/>
        <v/>
      </c>
      <c r="AK142" s="129" t="str">
        <f t="shared" si="102"/>
        <v/>
      </c>
      <c r="AL142" s="129" t="str">
        <f t="shared" si="103"/>
        <v/>
      </c>
    </row>
    <row r="143" spans="1:38">
      <c r="A143" s="53" t="str">
        <f>IF('2-定性盤查'!A138&lt;&gt;"",'2-定性盤查'!A138,"")</f>
        <v/>
      </c>
      <c r="B143" s="53" t="str">
        <f>IF('2-定性盤查'!C138&lt;&gt;"",'2-定性盤查'!C138,"")</f>
        <v/>
      </c>
      <c r="C143" s="53" t="str">
        <f>IF('2-定性盤查'!D138&lt;&gt;"",'2-定性盤查'!D138,"")</f>
        <v/>
      </c>
      <c r="D143" s="53" t="str">
        <f>IF('2-定性盤查'!E138&lt;&gt;"",'2-定性盤查'!E138,"")</f>
        <v/>
      </c>
      <c r="E143" s="53" t="str">
        <f>IF('2-定性盤查'!F138&lt;&gt;"",'2-定性盤查'!F138,"")</f>
        <v/>
      </c>
      <c r="F143" s="53" t="str">
        <f>IF('2-定性盤查'!G138&lt;&gt;"",'2-定性盤查'!G138,"")</f>
        <v/>
      </c>
      <c r="G143" s="158"/>
      <c r="H143" s="158"/>
      <c r="I143" s="53" t="str">
        <f>IF('2-定性盤查'!X138&lt;&gt;"",IF('2-定性盤查'!X138&lt;&gt;0,'2-定性盤查'!X138,""),"")</f>
        <v/>
      </c>
      <c r="J143" s="158"/>
      <c r="K143" s="158"/>
      <c r="L143" s="57" t="str">
        <f t="shared" si="104"/>
        <v/>
      </c>
      <c r="M143" s="158"/>
      <c r="N143" s="57" t="str">
        <f t="shared" si="94"/>
        <v/>
      </c>
      <c r="O143" s="53" t="str">
        <f>IF('2-定性盤查'!Y138&lt;&gt;"",IF('2-定性盤查'!Y138&lt;&gt;0,'2-定性盤查'!Y138,""),"")</f>
        <v/>
      </c>
      <c r="P143" s="158"/>
      <c r="Q143" s="158"/>
      <c r="R143" s="67" t="str">
        <f t="shared" si="105"/>
        <v/>
      </c>
      <c r="S143" s="164"/>
      <c r="T143" s="55" t="str">
        <f t="shared" ref="T143:T206" si="107">IF(R143="","",R143*S143)</f>
        <v/>
      </c>
      <c r="U143" s="53" t="str">
        <f>IF('2-定性盤查'!Z138&lt;&gt;"",IF('2-定性盤查'!Z138&lt;&gt;0,'2-定性盤查'!Z138,""),"")</f>
        <v/>
      </c>
      <c r="V143" s="158"/>
      <c r="W143" s="158"/>
      <c r="X143" s="67" t="str">
        <f t="shared" si="106"/>
        <v/>
      </c>
      <c r="Y143" s="158"/>
      <c r="Z143" s="55" t="str">
        <f t="shared" ref="Z143:Z206" si="108">IF(X143="","",X143*Y143)</f>
        <v/>
      </c>
      <c r="AA143" s="57" t="str">
        <f>IF('2-定性盤查'!E139="是",IF(I143="CO2",SUM(T143,Z143),SUM(N143,T143,Z143)),IF(SUM(N143,T143,Z143)&lt;&gt;0,SUM(N143,T143,Z143),""))</f>
        <v/>
      </c>
      <c r="AB143" s="57" t="str">
        <f>IF('2-定性盤查'!E139="是",IF(I143="CO2",N143,""),"")</f>
        <v/>
      </c>
      <c r="AC143" s="101" t="str">
        <f>IF(AA143&lt;&gt;"",AA143/'6-彙總表'!$J$5,"")</f>
        <v/>
      </c>
      <c r="AD143" s="129" t="str">
        <f t="shared" si="95"/>
        <v/>
      </c>
      <c r="AE143" s="129" t="str">
        <f t="shared" si="96"/>
        <v/>
      </c>
      <c r="AF143" s="129" t="str">
        <f t="shared" si="97"/>
        <v/>
      </c>
      <c r="AG143" s="130" t="str">
        <f t="shared" si="98"/>
        <v/>
      </c>
      <c r="AH143" s="129" t="str">
        <f t="shared" si="99"/>
        <v/>
      </c>
      <c r="AI143" s="129" t="str">
        <f t="shared" si="100"/>
        <v/>
      </c>
      <c r="AJ143" s="129" t="str">
        <f t="shared" si="101"/>
        <v/>
      </c>
      <c r="AK143" s="129" t="str">
        <f t="shared" si="102"/>
        <v/>
      </c>
      <c r="AL143" s="129" t="str">
        <f t="shared" si="103"/>
        <v/>
      </c>
    </row>
    <row r="144" spans="1:38">
      <c r="A144" s="53" t="str">
        <f>IF('2-定性盤查'!A139&lt;&gt;"",'2-定性盤查'!A139,"")</f>
        <v/>
      </c>
      <c r="B144" s="53" t="str">
        <f>IF('2-定性盤查'!C139&lt;&gt;"",'2-定性盤查'!C139,"")</f>
        <v/>
      </c>
      <c r="C144" s="53" t="str">
        <f>IF('2-定性盤查'!D139&lt;&gt;"",'2-定性盤查'!D139,"")</f>
        <v/>
      </c>
      <c r="D144" s="53" t="str">
        <f>IF('2-定性盤查'!E139&lt;&gt;"",'2-定性盤查'!E139,"")</f>
        <v/>
      </c>
      <c r="E144" s="53" t="str">
        <f>IF('2-定性盤查'!F139&lt;&gt;"",'2-定性盤查'!F139,"")</f>
        <v/>
      </c>
      <c r="F144" s="53" t="str">
        <f>IF('2-定性盤查'!G139&lt;&gt;"",'2-定性盤查'!G139,"")</f>
        <v/>
      </c>
      <c r="G144" s="158"/>
      <c r="H144" s="158"/>
      <c r="I144" s="53" t="str">
        <f>IF('2-定性盤查'!X139&lt;&gt;"",IF('2-定性盤查'!X139&lt;&gt;0,'2-定性盤查'!X139,""),"")</f>
        <v/>
      </c>
      <c r="J144" s="158"/>
      <c r="K144" s="158"/>
      <c r="L144" s="57" t="str">
        <f t="shared" si="104"/>
        <v/>
      </c>
      <c r="M144" s="158"/>
      <c r="N144" s="57" t="str">
        <f t="shared" si="94"/>
        <v/>
      </c>
      <c r="O144" s="53" t="str">
        <f>IF('2-定性盤查'!Y139&lt;&gt;"",IF('2-定性盤查'!Y139&lt;&gt;0,'2-定性盤查'!Y139,""),"")</f>
        <v/>
      </c>
      <c r="P144" s="158"/>
      <c r="Q144" s="158"/>
      <c r="R144" s="67" t="str">
        <f t="shared" si="105"/>
        <v/>
      </c>
      <c r="S144" s="164"/>
      <c r="T144" s="55" t="str">
        <f t="shared" si="107"/>
        <v/>
      </c>
      <c r="U144" s="53" t="str">
        <f>IF('2-定性盤查'!Z139&lt;&gt;"",IF('2-定性盤查'!Z139&lt;&gt;0,'2-定性盤查'!Z139,""),"")</f>
        <v/>
      </c>
      <c r="V144" s="158"/>
      <c r="W144" s="158"/>
      <c r="X144" s="67" t="str">
        <f t="shared" si="106"/>
        <v/>
      </c>
      <c r="Y144" s="158"/>
      <c r="Z144" s="55" t="str">
        <f t="shared" si="108"/>
        <v/>
      </c>
      <c r="AA144" s="57" t="str">
        <f>IF('2-定性盤查'!E140="是",IF(I144="CO2",SUM(T144,Z144),SUM(N144,T144,Z144)),IF(SUM(N144,T144,Z144)&lt;&gt;0,SUM(N144,T144,Z144),""))</f>
        <v/>
      </c>
      <c r="AB144" s="57" t="str">
        <f>IF('2-定性盤查'!E140="是",IF(I144="CO2",N144,""),"")</f>
        <v/>
      </c>
      <c r="AC144" s="101" t="str">
        <f>IF(AA144&lt;&gt;"",AA144/'6-彙總表'!$J$5,"")</f>
        <v/>
      </c>
      <c r="AD144" s="129" t="str">
        <f t="shared" si="95"/>
        <v/>
      </c>
      <c r="AE144" s="129" t="str">
        <f t="shared" si="96"/>
        <v/>
      </c>
      <c r="AF144" s="129" t="str">
        <f t="shared" si="97"/>
        <v/>
      </c>
      <c r="AG144" s="130" t="str">
        <f t="shared" si="98"/>
        <v/>
      </c>
      <c r="AH144" s="129" t="str">
        <f t="shared" si="99"/>
        <v/>
      </c>
      <c r="AI144" s="129" t="str">
        <f t="shared" si="100"/>
        <v/>
      </c>
      <c r="AJ144" s="129" t="str">
        <f t="shared" si="101"/>
        <v/>
      </c>
      <c r="AK144" s="129" t="str">
        <f t="shared" si="102"/>
        <v/>
      </c>
      <c r="AL144" s="129" t="str">
        <f t="shared" si="103"/>
        <v/>
      </c>
    </row>
    <row r="145" spans="1:38">
      <c r="A145" s="53" t="str">
        <f>IF('2-定性盤查'!A140&lt;&gt;"",'2-定性盤查'!A140,"")</f>
        <v/>
      </c>
      <c r="B145" s="53" t="str">
        <f>IF('2-定性盤查'!C140&lt;&gt;"",'2-定性盤查'!C140,"")</f>
        <v/>
      </c>
      <c r="C145" s="53" t="str">
        <f>IF('2-定性盤查'!D140&lt;&gt;"",'2-定性盤查'!D140,"")</f>
        <v/>
      </c>
      <c r="D145" s="53" t="str">
        <f>IF('2-定性盤查'!E140&lt;&gt;"",'2-定性盤查'!E140,"")</f>
        <v/>
      </c>
      <c r="E145" s="53" t="str">
        <f>IF('2-定性盤查'!F140&lt;&gt;"",'2-定性盤查'!F140,"")</f>
        <v/>
      </c>
      <c r="F145" s="53" t="str">
        <f>IF('2-定性盤查'!G140&lt;&gt;"",'2-定性盤查'!G140,"")</f>
        <v/>
      </c>
      <c r="G145" s="158"/>
      <c r="H145" s="158"/>
      <c r="I145" s="53" t="str">
        <f>IF('2-定性盤查'!X140&lt;&gt;"",IF('2-定性盤查'!X140&lt;&gt;0,'2-定性盤查'!X140,""),"")</f>
        <v/>
      </c>
      <c r="J145" s="158"/>
      <c r="K145" s="158"/>
      <c r="L145" s="57" t="str">
        <f t="shared" si="104"/>
        <v/>
      </c>
      <c r="M145" s="158"/>
      <c r="N145" s="57" t="str">
        <f t="shared" si="94"/>
        <v/>
      </c>
      <c r="O145" s="53" t="str">
        <f>IF('2-定性盤查'!Y140&lt;&gt;"",IF('2-定性盤查'!Y140&lt;&gt;0,'2-定性盤查'!Y140,""),"")</f>
        <v/>
      </c>
      <c r="P145" s="158"/>
      <c r="Q145" s="158"/>
      <c r="R145" s="67" t="str">
        <f t="shared" si="105"/>
        <v/>
      </c>
      <c r="S145" s="164"/>
      <c r="T145" s="55" t="str">
        <f t="shared" si="107"/>
        <v/>
      </c>
      <c r="U145" s="53" t="str">
        <f>IF('2-定性盤查'!Z140&lt;&gt;"",IF('2-定性盤查'!Z140&lt;&gt;0,'2-定性盤查'!Z140,""),"")</f>
        <v/>
      </c>
      <c r="V145" s="158"/>
      <c r="W145" s="158"/>
      <c r="X145" s="67" t="str">
        <f t="shared" si="106"/>
        <v/>
      </c>
      <c r="Y145" s="158"/>
      <c r="Z145" s="55" t="str">
        <f t="shared" si="108"/>
        <v/>
      </c>
      <c r="AA145" s="57" t="str">
        <f>IF('2-定性盤查'!E141="是",IF(I145="CO2",SUM(T145,Z145),SUM(N145,T145,Z145)),IF(SUM(N145,T145,Z145)&lt;&gt;0,SUM(N145,T145,Z145),""))</f>
        <v/>
      </c>
      <c r="AB145" s="57" t="str">
        <f>IF('2-定性盤查'!E141="是",IF(I145="CO2",N145,""),"")</f>
        <v/>
      </c>
      <c r="AC145" s="101" t="str">
        <f>IF(AA145&lt;&gt;"",AA145/'6-彙總表'!$J$5,"")</f>
        <v/>
      </c>
      <c r="AD145" s="129" t="str">
        <f t="shared" si="95"/>
        <v/>
      </c>
      <c r="AE145" s="129" t="str">
        <f t="shared" si="96"/>
        <v/>
      </c>
      <c r="AF145" s="129" t="str">
        <f t="shared" si="97"/>
        <v/>
      </c>
      <c r="AG145" s="130" t="str">
        <f t="shared" si="98"/>
        <v/>
      </c>
      <c r="AH145" s="129" t="str">
        <f t="shared" si="99"/>
        <v/>
      </c>
      <c r="AI145" s="129" t="str">
        <f t="shared" si="100"/>
        <v/>
      </c>
      <c r="AJ145" s="129" t="str">
        <f t="shared" si="101"/>
        <v/>
      </c>
      <c r="AK145" s="129" t="str">
        <f t="shared" si="102"/>
        <v/>
      </c>
      <c r="AL145" s="129" t="str">
        <f t="shared" si="103"/>
        <v/>
      </c>
    </row>
    <row r="146" spans="1:38">
      <c r="A146" s="53" t="str">
        <f>IF('2-定性盤查'!A141&lt;&gt;"",'2-定性盤查'!A141,"")</f>
        <v/>
      </c>
      <c r="B146" s="53" t="str">
        <f>IF('2-定性盤查'!C141&lt;&gt;"",'2-定性盤查'!C141,"")</f>
        <v/>
      </c>
      <c r="C146" s="53" t="str">
        <f>IF('2-定性盤查'!D141&lt;&gt;"",'2-定性盤查'!D141,"")</f>
        <v/>
      </c>
      <c r="D146" s="53" t="str">
        <f>IF('2-定性盤查'!E141&lt;&gt;"",'2-定性盤查'!E141,"")</f>
        <v/>
      </c>
      <c r="E146" s="53" t="str">
        <f>IF('2-定性盤查'!F141&lt;&gt;"",'2-定性盤查'!F141,"")</f>
        <v/>
      </c>
      <c r="F146" s="53" t="str">
        <f>IF('2-定性盤查'!G141&lt;&gt;"",'2-定性盤查'!G141,"")</f>
        <v/>
      </c>
      <c r="G146" s="158"/>
      <c r="H146" s="158"/>
      <c r="I146" s="53" t="str">
        <f>IF('2-定性盤查'!X141&lt;&gt;"",IF('2-定性盤查'!X141&lt;&gt;0,'2-定性盤查'!X141,""),"")</f>
        <v/>
      </c>
      <c r="J146" s="158"/>
      <c r="K146" s="158"/>
      <c r="L146" s="57" t="str">
        <f t="shared" si="104"/>
        <v/>
      </c>
      <c r="M146" s="158"/>
      <c r="N146" s="57" t="str">
        <f t="shared" si="94"/>
        <v/>
      </c>
      <c r="O146" s="53" t="str">
        <f>IF('2-定性盤查'!Y141&lt;&gt;"",IF('2-定性盤查'!Y141&lt;&gt;0,'2-定性盤查'!Y141,""),"")</f>
        <v/>
      </c>
      <c r="P146" s="158"/>
      <c r="Q146" s="158"/>
      <c r="R146" s="67" t="str">
        <f t="shared" si="105"/>
        <v/>
      </c>
      <c r="S146" s="164"/>
      <c r="T146" s="55" t="str">
        <f t="shared" si="107"/>
        <v/>
      </c>
      <c r="U146" s="53" t="str">
        <f>IF('2-定性盤查'!Z141&lt;&gt;"",IF('2-定性盤查'!Z141&lt;&gt;0,'2-定性盤查'!Z141,""),"")</f>
        <v/>
      </c>
      <c r="V146" s="158"/>
      <c r="W146" s="158"/>
      <c r="X146" s="67" t="str">
        <f t="shared" si="106"/>
        <v/>
      </c>
      <c r="Y146" s="158"/>
      <c r="Z146" s="55" t="str">
        <f t="shared" si="108"/>
        <v/>
      </c>
      <c r="AA146" s="57" t="str">
        <f>IF('2-定性盤查'!E142="是",IF(I146="CO2",SUM(T146,Z146),SUM(N146,T146,Z146)),IF(SUM(N146,T146,Z146)&lt;&gt;0,SUM(N146,T146,Z146),""))</f>
        <v/>
      </c>
      <c r="AB146" s="57" t="str">
        <f>IF('2-定性盤查'!E142="是",IF(I146="CO2",N146,""),"")</f>
        <v/>
      </c>
      <c r="AC146" s="101" t="str">
        <f>IF(AA146&lt;&gt;"",AA146/'6-彙總表'!$J$5,"")</f>
        <v/>
      </c>
      <c r="AD146" s="129" t="str">
        <f t="shared" si="95"/>
        <v/>
      </c>
      <c r="AE146" s="129" t="str">
        <f t="shared" si="96"/>
        <v/>
      </c>
      <c r="AF146" s="129" t="str">
        <f t="shared" si="97"/>
        <v/>
      </c>
      <c r="AG146" s="130" t="str">
        <f t="shared" si="98"/>
        <v/>
      </c>
      <c r="AH146" s="129" t="str">
        <f t="shared" si="99"/>
        <v/>
      </c>
      <c r="AI146" s="129" t="str">
        <f t="shared" si="100"/>
        <v/>
      </c>
      <c r="AJ146" s="129" t="str">
        <f t="shared" si="101"/>
        <v/>
      </c>
      <c r="AK146" s="129" t="str">
        <f t="shared" si="102"/>
        <v/>
      </c>
      <c r="AL146" s="129" t="str">
        <f t="shared" si="103"/>
        <v/>
      </c>
    </row>
    <row r="147" spans="1:38">
      <c r="A147" s="53" t="str">
        <f>IF('2-定性盤查'!A142&lt;&gt;"",'2-定性盤查'!A142,"")</f>
        <v/>
      </c>
      <c r="B147" s="53" t="str">
        <f>IF('2-定性盤查'!C142&lt;&gt;"",'2-定性盤查'!C142,"")</f>
        <v/>
      </c>
      <c r="C147" s="53" t="str">
        <f>IF('2-定性盤查'!D142&lt;&gt;"",'2-定性盤查'!D142,"")</f>
        <v/>
      </c>
      <c r="D147" s="53" t="str">
        <f>IF('2-定性盤查'!E142&lt;&gt;"",'2-定性盤查'!E142,"")</f>
        <v/>
      </c>
      <c r="E147" s="53" t="str">
        <f>IF('2-定性盤查'!F142&lt;&gt;"",'2-定性盤查'!F142,"")</f>
        <v/>
      </c>
      <c r="F147" s="53" t="str">
        <f>IF('2-定性盤查'!G142&lt;&gt;"",'2-定性盤查'!G142,"")</f>
        <v/>
      </c>
      <c r="G147" s="158"/>
      <c r="H147" s="158"/>
      <c r="I147" s="53" t="str">
        <f>IF('2-定性盤查'!X142&lt;&gt;"",IF('2-定性盤查'!X142&lt;&gt;0,'2-定性盤查'!X142,""),"")</f>
        <v/>
      </c>
      <c r="J147" s="158"/>
      <c r="K147" s="158"/>
      <c r="L147" s="57" t="str">
        <f t="shared" si="104"/>
        <v/>
      </c>
      <c r="M147" s="158"/>
      <c r="N147" s="57" t="str">
        <f t="shared" si="94"/>
        <v/>
      </c>
      <c r="O147" s="53" t="str">
        <f>IF('2-定性盤查'!Y142&lt;&gt;"",IF('2-定性盤查'!Y142&lt;&gt;0,'2-定性盤查'!Y142,""),"")</f>
        <v/>
      </c>
      <c r="P147" s="158"/>
      <c r="Q147" s="158"/>
      <c r="R147" s="67" t="str">
        <f t="shared" si="105"/>
        <v/>
      </c>
      <c r="S147" s="164"/>
      <c r="T147" s="55" t="str">
        <f t="shared" si="107"/>
        <v/>
      </c>
      <c r="U147" s="53" t="str">
        <f>IF('2-定性盤查'!Z142&lt;&gt;"",IF('2-定性盤查'!Z142&lt;&gt;0,'2-定性盤查'!Z142,""),"")</f>
        <v/>
      </c>
      <c r="V147" s="158"/>
      <c r="W147" s="158"/>
      <c r="X147" s="67" t="str">
        <f t="shared" si="106"/>
        <v/>
      </c>
      <c r="Y147" s="158"/>
      <c r="Z147" s="55" t="str">
        <f t="shared" si="108"/>
        <v/>
      </c>
      <c r="AA147" s="57" t="str">
        <f>IF('2-定性盤查'!E143="是",IF(I147="CO2",SUM(T147,Z147),SUM(N147,T147,Z147)),IF(SUM(N147,T147,Z147)&lt;&gt;0,SUM(N147,T147,Z147),""))</f>
        <v/>
      </c>
      <c r="AB147" s="57" t="str">
        <f>IF('2-定性盤查'!E143="是",IF(I147="CO2",N147,""),"")</f>
        <v/>
      </c>
      <c r="AC147" s="101" t="str">
        <f>IF(AA147&lt;&gt;"",AA147/'6-彙總表'!$J$5,"")</f>
        <v/>
      </c>
      <c r="AD147" s="129" t="str">
        <f t="shared" si="95"/>
        <v/>
      </c>
      <c r="AE147" s="129" t="str">
        <f t="shared" si="96"/>
        <v/>
      </c>
      <c r="AF147" s="129" t="str">
        <f t="shared" si="97"/>
        <v/>
      </c>
      <c r="AG147" s="130" t="str">
        <f t="shared" si="98"/>
        <v/>
      </c>
      <c r="AH147" s="129" t="str">
        <f t="shared" si="99"/>
        <v/>
      </c>
      <c r="AI147" s="129" t="str">
        <f t="shared" si="100"/>
        <v/>
      </c>
      <c r="AJ147" s="129" t="str">
        <f t="shared" si="101"/>
        <v/>
      </c>
      <c r="AK147" s="129" t="str">
        <f t="shared" si="102"/>
        <v/>
      </c>
      <c r="AL147" s="129" t="str">
        <f t="shared" si="103"/>
        <v/>
      </c>
    </row>
    <row r="148" spans="1:38">
      <c r="A148" s="53" t="str">
        <f>IF('2-定性盤查'!A143&lt;&gt;"",'2-定性盤查'!A143,"")</f>
        <v/>
      </c>
      <c r="B148" s="53" t="str">
        <f>IF('2-定性盤查'!C143&lt;&gt;"",'2-定性盤查'!C143,"")</f>
        <v/>
      </c>
      <c r="C148" s="53" t="str">
        <f>IF('2-定性盤查'!D143&lt;&gt;"",'2-定性盤查'!D143,"")</f>
        <v/>
      </c>
      <c r="D148" s="53" t="str">
        <f>IF('2-定性盤查'!E143&lt;&gt;"",'2-定性盤查'!E143,"")</f>
        <v/>
      </c>
      <c r="E148" s="53" t="str">
        <f>IF('2-定性盤查'!F143&lt;&gt;"",'2-定性盤查'!F143,"")</f>
        <v/>
      </c>
      <c r="F148" s="53" t="str">
        <f>IF('2-定性盤查'!G143&lt;&gt;"",'2-定性盤查'!G143,"")</f>
        <v/>
      </c>
      <c r="G148" s="158"/>
      <c r="H148" s="158"/>
      <c r="I148" s="53" t="str">
        <f>IF('2-定性盤查'!X143&lt;&gt;"",IF('2-定性盤查'!X143&lt;&gt;0,'2-定性盤查'!X143,""),"")</f>
        <v/>
      </c>
      <c r="J148" s="158"/>
      <c r="K148" s="158"/>
      <c r="L148" s="57" t="str">
        <f t="shared" si="104"/>
        <v/>
      </c>
      <c r="M148" s="158"/>
      <c r="N148" s="57" t="str">
        <f t="shared" si="94"/>
        <v/>
      </c>
      <c r="O148" s="53" t="str">
        <f>IF('2-定性盤查'!Y143&lt;&gt;"",IF('2-定性盤查'!Y143&lt;&gt;0,'2-定性盤查'!Y143,""),"")</f>
        <v/>
      </c>
      <c r="P148" s="158"/>
      <c r="Q148" s="158"/>
      <c r="R148" s="67" t="str">
        <f t="shared" si="105"/>
        <v/>
      </c>
      <c r="S148" s="164"/>
      <c r="T148" s="55" t="str">
        <f t="shared" si="107"/>
        <v/>
      </c>
      <c r="U148" s="53" t="str">
        <f>IF('2-定性盤查'!Z143&lt;&gt;"",IF('2-定性盤查'!Z143&lt;&gt;0,'2-定性盤查'!Z143,""),"")</f>
        <v/>
      </c>
      <c r="V148" s="158"/>
      <c r="W148" s="158"/>
      <c r="X148" s="67" t="str">
        <f t="shared" si="106"/>
        <v/>
      </c>
      <c r="Y148" s="158"/>
      <c r="Z148" s="55" t="str">
        <f t="shared" si="108"/>
        <v/>
      </c>
      <c r="AA148" s="57" t="str">
        <f>IF('2-定性盤查'!E144="是",IF(I148="CO2",SUM(T148,Z148),SUM(N148,T148,Z148)),IF(SUM(N148,T148,Z148)&lt;&gt;0,SUM(N148,T148,Z148),""))</f>
        <v/>
      </c>
      <c r="AB148" s="57" t="str">
        <f>IF('2-定性盤查'!E144="是",IF(I148="CO2",N148,""),"")</f>
        <v/>
      </c>
      <c r="AC148" s="101" t="str">
        <f>IF(AA148&lt;&gt;"",AA148/'6-彙總表'!$J$5,"")</f>
        <v/>
      </c>
      <c r="AD148" s="129" t="str">
        <f t="shared" si="95"/>
        <v/>
      </c>
      <c r="AE148" s="129" t="str">
        <f t="shared" si="96"/>
        <v/>
      </c>
      <c r="AF148" s="129" t="str">
        <f t="shared" si="97"/>
        <v/>
      </c>
      <c r="AG148" s="130" t="str">
        <f t="shared" si="98"/>
        <v/>
      </c>
      <c r="AH148" s="129" t="str">
        <f t="shared" si="99"/>
        <v/>
      </c>
      <c r="AI148" s="129" t="str">
        <f t="shared" si="100"/>
        <v/>
      </c>
      <c r="AJ148" s="129" t="str">
        <f t="shared" si="101"/>
        <v/>
      </c>
      <c r="AK148" s="129" t="str">
        <f t="shared" si="102"/>
        <v/>
      </c>
      <c r="AL148" s="129" t="str">
        <f t="shared" si="103"/>
        <v/>
      </c>
    </row>
    <row r="149" spans="1:38">
      <c r="A149" s="53" t="str">
        <f>IF('2-定性盤查'!A144&lt;&gt;"",'2-定性盤查'!A144,"")</f>
        <v/>
      </c>
      <c r="B149" s="53" t="str">
        <f>IF('2-定性盤查'!C144&lt;&gt;"",'2-定性盤查'!C144,"")</f>
        <v/>
      </c>
      <c r="C149" s="53" t="str">
        <f>IF('2-定性盤查'!D144&lt;&gt;"",'2-定性盤查'!D144,"")</f>
        <v/>
      </c>
      <c r="D149" s="53" t="str">
        <f>IF('2-定性盤查'!E144&lt;&gt;"",'2-定性盤查'!E144,"")</f>
        <v/>
      </c>
      <c r="E149" s="53" t="str">
        <f>IF('2-定性盤查'!F144&lt;&gt;"",'2-定性盤查'!F144,"")</f>
        <v/>
      </c>
      <c r="F149" s="53" t="str">
        <f>IF('2-定性盤查'!G144&lt;&gt;"",'2-定性盤查'!G144,"")</f>
        <v/>
      </c>
      <c r="G149" s="158"/>
      <c r="H149" s="158"/>
      <c r="I149" s="53" t="str">
        <f>IF('2-定性盤查'!X144&lt;&gt;"",IF('2-定性盤查'!X144&lt;&gt;0,'2-定性盤查'!X144,""),"")</f>
        <v/>
      </c>
      <c r="J149" s="158"/>
      <c r="K149" s="158"/>
      <c r="L149" s="57" t="str">
        <f t="shared" si="104"/>
        <v/>
      </c>
      <c r="M149" s="158"/>
      <c r="N149" s="57" t="str">
        <f t="shared" si="94"/>
        <v/>
      </c>
      <c r="O149" s="53" t="str">
        <f>IF('2-定性盤查'!Y144&lt;&gt;"",IF('2-定性盤查'!Y144&lt;&gt;0,'2-定性盤查'!Y144,""),"")</f>
        <v/>
      </c>
      <c r="P149" s="158"/>
      <c r="Q149" s="158"/>
      <c r="R149" s="67" t="str">
        <f t="shared" si="105"/>
        <v/>
      </c>
      <c r="S149" s="164"/>
      <c r="T149" s="55" t="str">
        <f t="shared" si="107"/>
        <v/>
      </c>
      <c r="U149" s="53" t="str">
        <f>IF('2-定性盤查'!Z144&lt;&gt;"",IF('2-定性盤查'!Z144&lt;&gt;0,'2-定性盤查'!Z144,""),"")</f>
        <v/>
      </c>
      <c r="V149" s="158"/>
      <c r="W149" s="158"/>
      <c r="X149" s="67" t="str">
        <f t="shared" si="106"/>
        <v/>
      </c>
      <c r="Y149" s="158"/>
      <c r="Z149" s="55" t="str">
        <f t="shared" si="108"/>
        <v/>
      </c>
      <c r="AA149" s="57" t="str">
        <f>IF('2-定性盤查'!E145="是",IF(I149="CO2",SUM(T149,Z149),SUM(N149,T149,Z149)),IF(SUM(N149,T149,Z149)&lt;&gt;0,SUM(N149,T149,Z149),""))</f>
        <v/>
      </c>
      <c r="AB149" s="57" t="str">
        <f>IF('2-定性盤查'!E145="是",IF(I149="CO2",N149,""),"")</f>
        <v/>
      </c>
      <c r="AC149" s="101" t="str">
        <f>IF(AA149&lt;&gt;"",AA149/'6-彙總表'!$J$5,"")</f>
        <v/>
      </c>
      <c r="AD149" s="129" t="str">
        <f t="shared" si="95"/>
        <v/>
      </c>
      <c r="AE149" s="129" t="str">
        <f t="shared" si="96"/>
        <v/>
      </c>
      <c r="AF149" s="129" t="str">
        <f t="shared" si="97"/>
        <v/>
      </c>
      <c r="AG149" s="130" t="str">
        <f t="shared" si="98"/>
        <v/>
      </c>
      <c r="AH149" s="129" t="str">
        <f t="shared" si="99"/>
        <v/>
      </c>
      <c r="AI149" s="129" t="str">
        <f t="shared" si="100"/>
        <v/>
      </c>
      <c r="AJ149" s="129" t="str">
        <f t="shared" si="101"/>
        <v/>
      </c>
      <c r="AK149" s="129" t="str">
        <f t="shared" si="102"/>
        <v/>
      </c>
      <c r="AL149" s="129" t="str">
        <f t="shared" si="103"/>
        <v/>
      </c>
    </row>
    <row r="150" spans="1:38">
      <c r="A150" s="53" t="str">
        <f>IF('2-定性盤查'!A145&lt;&gt;"",'2-定性盤查'!A145,"")</f>
        <v/>
      </c>
      <c r="B150" s="53" t="str">
        <f>IF('2-定性盤查'!C145&lt;&gt;"",'2-定性盤查'!C145,"")</f>
        <v/>
      </c>
      <c r="C150" s="53" t="str">
        <f>IF('2-定性盤查'!D145&lt;&gt;"",'2-定性盤查'!D145,"")</f>
        <v/>
      </c>
      <c r="D150" s="53" t="str">
        <f>IF('2-定性盤查'!E145&lt;&gt;"",'2-定性盤查'!E145,"")</f>
        <v/>
      </c>
      <c r="E150" s="53" t="str">
        <f>IF('2-定性盤查'!F145&lt;&gt;"",'2-定性盤查'!F145,"")</f>
        <v/>
      </c>
      <c r="F150" s="53" t="str">
        <f>IF('2-定性盤查'!G145&lt;&gt;"",'2-定性盤查'!G145,"")</f>
        <v/>
      </c>
      <c r="G150" s="158"/>
      <c r="H150" s="158"/>
      <c r="I150" s="53" t="str">
        <f>IF('2-定性盤查'!X145&lt;&gt;"",IF('2-定性盤查'!X145&lt;&gt;0,'2-定性盤查'!X145,""),"")</f>
        <v/>
      </c>
      <c r="J150" s="158"/>
      <c r="K150" s="158"/>
      <c r="L150" s="57" t="str">
        <f t="shared" si="104"/>
        <v/>
      </c>
      <c r="M150" s="158"/>
      <c r="N150" s="57" t="str">
        <f t="shared" si="94"/>
        <v/>
      </c>
      <c r="O150" s="53" t="str">
        <f>IF('2-定性盤查'!Y145&lt;&gt;"",IF('2-定性盤查'!Y145&lt;&gt;0,'2-定性盤查'!Y145,""),"")</f>
        <v/>
      </c>
      <c r="P150" s="158"/>
      <c r="Q150" s="158"/>
      <c r="R150" s="67" t="str">
        <f t="shared" si="105"/>
        <v/>
      </c>
      <c r="S150" s="164"/>
      <c r="T150" s="55" t="str">
        <f t="shared" si="107"/>
        <v/>
      </c>
      <c r="U150" s="53" t="str">
        <f>IF('2-定性盤查'!Z145&lt;&gt;"",IF('2-定性盤查'!Z145&lt;&gt;0,'2-定性盤查'!Z145,""),"")</f>
        <v/>
      </c>
      <c r="V150" s="158"/>
      <c r="W150" s="158"/>
      <c r="X150" s="67" t="str">
        <f t="shared" si="106"/>
        <v/>
      </c>
      <c r="Y150" s="158"/>
      <c r="Z150" s="55" t="str">
        <f t="shared" si="108"/>
        <v/>
      </c>
      <c r="AA150" s="57" t="str">
        <f>IF('2-定性盤查'!E146="是",IF(I150="CO2",SUM(T150,Z150),SUM(N150,T150,Z150)),IF(SUM(N150,T150,Z150)&lt;&gt;0,SUM(N150,T150,Z150),""))</f>
        <v/>
      </c>
      <c r="AB150" s="57" t="str">
        <f>IF('2-定性盤查'!E146="是",IF(I150="CO2",N150,""),"")</f>
        <v/>
      </c>
      <c r="AC150" s="101" t="str">
        <f>IF(AA150&lt;&gt;"",AA150/'6-彙總表'!$J$5,"")</f>
        <v/>
      </c>
      <c r="AD150" s="129" t="str">
        <f t="shared" si="95"/>
        <v/>
      </c>
      <c r="AE150" s="129" t="str">
        <f t="shared" si="96"/>
        <v/>
      </c>
      <c r="AF150" s="129" t="str">
        <f t="shared" si="97"/>
        <v/>
      </c>
      <c r="AG150" s="130" t="str">
        <f t="shared" si="98"/>
        <v/>
      </c>
      <c r="AH150" s="129" t="str">
        <f t="shared" si="99"/>
        <v/>
      </c>
      <c r="AI150" s="129" t="str">
        <f t="shared" si="100"/>
        <v/>
      </c>
      <c r="AJ150" s="129" t="str">
        <f t="shared" si="101"/>
        <v/>
      </c>
      <c r="AK150" s="129" t="str">
        <f t="shared" si="102"/>
        <v/>
      </c>
      <c r="AL150" s="129" t="str">
        <f t="shared" si="103"/>
        <v/>
      </c>
    </row>
    <row r="151" spans="1:38">
      <c r="A151" s="53" t="str">
        <f>IF('2-定性盤查'!A146&lt;&gt;"",'2-定性盤查'!A146,"")</f>
        <v/>
      </c>
      <c r="B151" s="53" t="str">
        <f>IF('2-定性盤查'!C146&lt;&gt;"",'2-定性盤查'!C146,"")</f>
        <v/>
      </c>
      <c r="C151" s="53" t="str">
        <f>IF('2-定性盤查'!D146&lt;&gt;"",'2-定性盤查'!D146,"")</f>
        <v/>
      </c>
      <c r="D151" s="53" t="str">
        <f>IF('2-定性盤查'!E146&lt;&gt;"",'2-定性盤查'!E146,"")</f>
        <v/>
      </c>
      <c r="E151" s="53" t="str">
        <f>IF('2-定性盤查'!F146&lt;&gt;"",'2-定性盤查'!F146,"")</f>
        <v/>
      </c>
      <c r="F151" s="53" t="str">
        <f>IF('2-定性盤查'!G146&lt;&gt;"",'2-定性盤查'!G146,"")</f>
        <v/>
      </c>
      <c r="G151" s="158"/>
      <c r="H151" s="158"/>
      <c r="I151" s="53" t="str">
        <f>IF('2-定性盤查'!X146&lt;&gt;"",IF('2-定性盤查'!X146&lt;&gt;0,'2-定性盤查'!X146,""),"")</f>
        <v/>
      </c>
      <c r="J151" s="158"/>
      <c r="K151" s="158"/>
      <c r="L151" s="57" t="str">
        <f t="shared" si="104"/>
        <v/>
      </c>
      <c r="M151" s="158"/>
      <c r="N151" s="57" t="str">
        <f t="shared" si="94"/>
        <v/>
      </c>
      <c r="O151" s="53" t="str">
        <f>IF('2-定性盤查'!Y146&lt;&gt;"",IF('2-定性盤查'!Y146&lt;&gt;0,'2-定性盤查'!Y146,""),"")</f>
        <v/>
      </c>
      <c r="P151" s="158"/>
      <c r="Q151" s="158"/>
      <c r="R151" s="67" t="str">
        <f t="shared" si="105"/>
        <v/>
      </c>
      <c r="S151" s="164"/>
      <c r="T151" s="55" t="str">
        <f t="shared" si="107"/>
        <v/>
      </c>
      <c r="U151" s="53" t="str">
        <f>IF('2-定性盤查'!Z146&lt;&gt;"",IF('2-定性盤查'!Z146&lt;&gt;0,'2-定性盤查'!Z146,""),"")</f>
        <v/>
      </c>
      <c r="V151" s="158"/>
      <c r="W151" s="158"/>
      <c r="X151" s="67" t="str">
        <f t="shared" si="106"/>
        <v/>
      </c>
      <c r="Y151" s="158"/>
      <c r="Z151" s="55" t="str">
        <f t="shared" si="108"/>
        <v/>
      </c>
      <c r="AA151" s="57" t="str">
        <f>IF('2-定性盤查'!E147="是",IF(I151="CO2",SUM(T151,Z151),SUM(N151,T151,Z151)),IF(SUM(N151,T151,Z151)&lt;&gt;0,SUM(N151,T151,Z151),""))</f>
        <v/>
      </c>
      <c r="AB151" s="57" t="str">
        <f>IF('2-定性盤查'!E147="是",IF(I151="CO2",N151,""),"")</f>
        <v/>
      </c>
      <c r="AC151" s="101" t="str">
        <f>IF(AA151&lt;&gt;"",AA151/'6-彙總表'!$J$5,"")</f>
        <v/>
      </c>
      <c r="AD151" s="129" t="str">
        <f t="shared" si="95"/>
        <v/>
      </c>
      <c r="AE151" s="129" t="str">
        <f t="shared" si="96"/>
        <v/>
      </c>
      <c r="AF151" s="129" t="str">
        <f t="shared" si="97"/>
        <v/>
      </c>
      <c r="AG151" s="130" t="str">
        <f t="shared" si="98"/>
        <v/>
      </c>
      <c r="AH151" s="129" t="str">
        <f t="shared" si="99"/>
        <v/>
      </c>
      <c r="AI151" s="129" t="str">
        <f t="shared" si="100"/>
        <v/>
      </c>
      <c r="AJ151" s="129" t="str">
        <f t="shared" si="101"/>
        <v/>
      </c>
      <c r="AK151" s="129" t="str">
        <f t="shared" si="102"/>
        <v/>
      </c>
      <c r="AL151" s="129" t="str">
        <f t="shared" si="103"/>
        <v/>
      </c>
    </row>
    <row r="152" spans="1:38">
      <c r="A152" s="53" t="str">
        <f>IF('2-定性盤查'!A147&lt;&gt;"",'2-定性盤查'!A147,"")</f>
        <v/>
      </c>
      <c r="B152" s="53" t="str">
        <f>IF('2-定性盤查'!C147&lt;&gt;"",'2-定性盤查'!C147,"")</f>
        <v/>
      </c>
      <c r="C152" s="53" t="str">
        <f>IF('2-定性盤查'!D147&lt;&gt;"",'2-定性盤查'!D147,"")</f>
        <v/>
      </c>
      <c r="D152" s="53" t="str">
        <f>IF('2-定性盤查'!E147&lt;&gt;"",'2-定性盤查'!E147,"")</f>
        <v/>
      </c>
      <c r="E152" s="53" t="str">
        <f>IF('2-定性盤查'!F147&lt;&gt;"",'2-定性盤查'!F147,"")</f>
        <v/>
      </c>
      <c r="F152" s="53" t="str">
        <f>IF('2-定性盤查'!G147&lt;&gt;"",'2-定性盤查'!G147,"")</f>
        <v/>
      </c>
      <c r="G152" s="158"/>
      <c r="H152" s="158"/>
      <c r="I152" s="53" t="str">
        <f>IF('2-定性盤查'!X147&lt;&gt;"",IF('2-定性盤查'!X147&lt;&gt;0,'2-定性盤查'!X147,""),"")</f>
        <v/>
      </c>
      <c r="J152" s="158"/>
      <c r="K152" s="158"/>
      <c r="L152" s="57" t="str">
        <f t="shared" si="104"/>
        <v/>
      </c>
      <c r="M152" s="158"/>
      <c r="N152" s="57" t="str">
        <f t="shared" si="94"/>
        <v/>
      </c>
      <c r="O152" s="53" t="str">
        <f>IF('2-定性盤查'!Y147&lt;&gt;"",IF('2-定性盤查'!Y147&lt;&gt;0,'2-定性盤查'!Y147,""),"")</f>
        <v/>
      </c>
      <c r="P152" s="158"/>
      <c r="Q152" s="158"/>
      <c r="R152" s="67" t="str">
        <f t="shared" si="105"/>
        <v/>
      </c>
      <c r="S152" s="164"/>
      <c r="T152" s="55" t="str">
        <f t="shared" si="107"/>
        <v/>
      </c>
      <c r="U152" s="53" t="str">
        <f>IF('2-定性盤查'!Z147&lt;&gt;"",IF('2-定性盤查'!Z147&lt;&gt;0,'2-定性盤查'!Z147,""),"")</f>
        <v/>
      </c>
      <c r="V152" s="158"/>
      <c r="W152" s="158"/>
      <c r="X152" s="67" t="str">
        <f t="shared" si="106"/>
        <v/>
      </c>
      <c r="Y152" s="158"/>
      <c r="Z152" s="55" t="str">
        <f t="shared" si="108"/>
        <v/>
      </c>
      <c r="AA152" s="57" t="str">
        <f>IF('2-定性盤查'!E148="是",IF(I152="CO2",SUM(T152,Z152),SUM(N152,T152,Z152)),IF(SUM(N152,T152,Z152)&lt;&gt;0,SUM(N152,T152,Z152),""))</f>
        <v/>
      </c>
      <c r="AB152" s="57" t="str">
        <f>IF('2-定性盤查'!E148="是",IF(I152="CO2",N152,""),"")</f>
        <v/>
      </c>
      <c r="AC152" s="101" t="str">
        <f>IF(AA152&lt;&gt;"",AA152/'6-彙總表'!$J$5,"")</f>
        <v/>
      </c>
      <c r="AD152" s="129" t="str">
        <f t="shared" si="95"/>
        <v/>
      </c>
      <c r="AE152" s="129" t="str">
        <f t="shared" si="96"/>
        <v/>
      </c>
      <c r="AF152" s="129" t="str">
        <f t="shared" si="97"/>
        <v/>
      </c>
      <c r="AG152" s="130" t="str">
        <f t="shared" si="98"/>
        <v/>
      </c>
      <c r="AH152" s="129" t="str">
        <f t="shared" si="99"/>
        <v/>
      </c>
      <c r="AI152" s="129" t="str">
        <f t="shared" si="100"/>
        <v/>
      </c>
      <c r="AJ152" s="129" t="str">
        <f t="shared" si="101"/>
        <v/>
      </c>
      <c r="AK152" s="129" t="str">
        <f t="shared" si="102"/>
        <v/>
      </c>
      <c r="AL152" s="129" t="str">
        <f t="shared" si="103"/>
        <v/>
      </c>
    </row>
    <row r="153" spans="1:38">
      <c r="A153" s="53" t="str">
        <f>IF('2-定性盤查'!A148&lt;&gt;"",'2-定性盤查'!A148,"")</f>
        <v/>
      </c>
      <c r="B153" s="53" t="str">
        <f>IF('2-定性盤查'!C148&lt;&gt;"",'2-定性盤查'!C148,"")</f>
        <v/>
      </c>
      <c r="C153" s="53" t="str">
        <f>IF('2-定性盤查'!D148&lt;&gt;"",'2-定性盤查'!D148,"")</f>
        <v/>
      </c>
      <c r="D153" s="53" t="str">
        <f>IF('2-定性盤查'!E148&lt;&gt;"",'2-定性盤查'!E148,"")</f>
        <v/>
      </c>
      <c r="E153" s="53" t="str">
        <f>IF('2-定性盤查'!F148&lt;&gt;"",'2-定性盤查'!F148,"")</f>
        <v/>
      </c>
      <c r="F153" s="53" t="str">
        <f>IF('2-定性盤查'!G148&lt;&gt;"",'2-定性盤查'!G148,"")</f>
        <v/>
      </c>
      <c r="G153" s="158"/>
      <c r="H153" s="158"/>
      <c r="I153" s="53" t="str">
        <f>IF('2-定性盤查'!X148&lt;&gt;"",IF('2-定性盤查'!X148&lt;&gt;0,'2-定性盤查'!X148,""),"")</f>
        <v/>
      </c>
      <c r="J153" s="158"/>
      <c r="K153" s="158"/>
      <c r="L153" s="57" t="str">
        <f t="shared" si="104"/>
        <v/>
      </c>
      <c r="M153" s="158"/>
      <c r="N153" s="57" t="str">
        <f t="shared" si="94"/>
        <v/>
      </c>
      <c r="O153" s="53" t="str">
        <f>IF('2-定性盤查'!Y148&lt;&gt;"",IF('2-定性盤查'!Y148&lt;&gt;0,'2-定性盤查'!Y148,""),"")</f>
        <v/>
      </c>
      <c r="P153" s="158"/>
      <c r="Q153" s="158"/>
      <c r="R153" s="67" t="str">
        <f t="shared" si="105"/>
        <v/>
      </c>
      <c r="S153" s="164"/>
      <c r="T153" s="55" t="str">
        <f t="shared" si="107"/>
        <v/>
      </c>
      <c r="U153" s="53" t="str">
        <f>IF('2-定性盤查'!Z148&lt;&gt;"",IF('2-定性盤查'!Z148&lt;&gt;0,'2-定性盤查'!Z148,""),"")</f>
        <v/>
      </c>
      <c r="V153" s="158"/>
      <c r="W153" s="158"/>
      <c r="X153" s="67" t="str">
        <f t="shared" si="106"/>
        <v/>
      </c>
      <c r="Y153" s="158"/>
      <c r="Z153" s="55" t="str">
        <f t="shared" si="108"/>
        <v/>
      </c>
      <c r="AA153" s="57" t="str">
        <f>IF('2-定性盤查'!E149="是",IF(I153="CO2",SUM(T153,Z153),SUM(N153,T153,Z153)),IF(SUM(N153,T153,Z153)&lt;&gt;0,SUM(N153,T153,Z153),""))</f>
        <v/>
      </c>
      <c r="AB153" s="57" t="str">
        <f>IF('2-定性盤查'!E149="是",IF(I153="CO2",N153,""),"")</f>
        <v/>
      </c>
      <c r="AC153" s="101" t="str">
        <f>IF(AA153&lt;&gt;"",AA153/'6-彙總表'!$J$5,"")</f>
        <v/>
      </c>
      <c r="AD153" s="129" t="str">
        <f t="shared" si="95"/>
        <v/>
      </c>
      <c r="AE153" s="129" t="str">
        <f t="shared" si="96"/>
        <v/>
      </c>
      <c r="AF153" s="129" t="str">
        <f t="shared" si="97"/>
        <v/>
      </c>
      <c r="AG153" s="130" t="str">
        <f t="shared" si="98"/>
        <v/>
      </c>
      <c r="AH153" s="129" t="str">
        <f t="shared" si="99"/>
        <v/>
      </c>
      <c r="AI153" s="129" t="str">
        <f t="shared" si="100"/>
        <v/>
      </c>
      <c r="AJ153" s="129" t="str">
        <f t="shared" si="101"/>
        <v/>
      </c>
      <c r="AK153" s="129" t="str">
        <f t="shared" si="102"/>
        <v/>
      </c>
      <c r="AL153" s="129" t="str">
        <f t="shared" si="103"/>
        <v/>
      </c>
    </row>
    <row r="154" spans="1:38">
      <c r="A154" s="53" t="str">
        <f>IF('2-定性盤查'!A149&lt;&gt;"",'2-定性盤查'!A149,"")</f>
        <v/>
      </c>
      <c r="B154" s="53" t="str">
        <f>IF('2-定性盤查'!C149&lt;&gt;"",'2-定性盤查'!C149,"")</f>
        <v/>
      </c>
      <c r="C154" s="53" t="str">
        <f>IF('2-定性盤查'!D149&lt;&gt;"",'2-定性盤查'!D149,"")</f>
        <v/>
      </c>
      <c r="D154" s="53" t="str">
        <f>IF('2-定性盤查'!E149&lt;&gt;"",'2-定性盤查'!E149,"")</f>
        <v/>
      </c>
      <c r="E154" s="53" t="str">
        <f>IF('2-定性盤查'!F149&lt;&gt;"",'2-定性盤查'!F149,"")</f>
        <v/>
      </c>
      <c r="F154" s="53" t="str">
        <f>IF('2-定性盤查'!G149&lt;&gt;"",'2-定性盤查'!G149,"")</f>
        <v/>
      </c>
      <c r="G154" s="158"/>
      <c r="H154" s="158"/>
      <c r="I154" s="53" t="str">
        <f>IF('2-定性盤查'!X149&lt;&gt;"",IF('2-定性盤查'!X149&lt;&gt;0,'2-定性盤查'!X149,""),"")</f>
        <v/>
      </c>
      <c r="J154" s="158"/>
      <c r="K154" s="158"/>
      <c r="L154" s="57" t="str">
        <f t="shared" si="104"/>
        <v/>
      </c>
      <c r="M154" s="158"/>
      <c r="N154" s="57" t="str">
        <f t="shared" si="94"/>
        <v/>
      </c>
      <c r="O154" s="53" t="str">
        <f>IF('2-定性盤查'!Y149&lt;&gt;"",IF('2-定性盤查'!Y149&lt;&gt;0,'2-定性盤查'!Y149,""),"")</f>
        <v/>
      </c>
      <c r="P154" s="158"/>
      <c r="Q154" s="158"/>
      <c r="R154" s="67" t="str">
        <f t="shared" si="105"/>
        <v/>
      </c>
      <c r="S154" s="164"/>
      <c r="T154" s="55" t="str">
        <f t="shared" si="107"/>
        <v/>
      </c>
      <c r="U154" s="53" t="str">
        <f>IF('2-定性盤查'!Z149&lt;&gt;"",IF('2-定性盤查'!Z149&lt;&gt;0,'2-定性盤查'!Z149,""),"")</f>
        <v/>
      </c>
      <c r="V154" s="158"/>
      <c r="W154" s="158"/>
      <c r="X154" s="67" t="str">
        <f t="shared" si="106"/>
        <v/>
      </c>
      <c r="Y154" s="158"/>
      <c r="Z154" s="55" t="str">
        <f t="shared" si="108"/>
        <v/>
      </c>
      <c r="AA154" s="57" t="str">
        <f>IF('2-定性盤查'!E150="是",IF(I154="CO2",SUM(T154,Z154),SUM(N154,T154,Z154)),IF(SUM(N154,T154,Z154)&lt;&gt;0,SUM(N154,T154,Z154),""))</f>
        <v/>
      </c>
      <c r="AB154" s="57" t="str">
        <f>IF('2-定性盤查'!E150="是",IF(I154="CO2",N154,""),"")</f>
        <v/>
      </c>
      <c r="AC154" s="101" t="str">
        <f>IF(AA154&lt;&gt;"",AA154/'6-彙總表'!$J$5,"")</f>
        <v/>
      </c>
      <c r="AD154" s="129" t="str">
        <f t="shared" si="95"/>
        <v/>
      </c>
      <c r="AE154" s="129" t="str">
        <f t="shared" si="96"/>
        <v/>
      </c>
      <c r="AF154" s="129" t="str">
        <f t="shared" si="97"/>
        <v/>
      </c>
      <c r="AG154" s="130" t="str">
        <f t="shared" si="98"/>
        <v/>
      </c>
      <c r="AH154" s="129" t="str">
        <f t="shared" si="99"/>
        <v/>
      </c>
      <c r="AI154" s="129" t="str">
        <f t="shared" si="100"/>
        <v/>
      </c>
      <c r="AJ154" s="129" t="str">
        <f t="shared" si="101"/>
        <v/>
      </c>
      <c r="AK154" s="129" t="str">
        <f t="shared" si="102"/>
        <v/>
      </c>
      <c r="AL154" s="129" t="str">
        <f t="shared" si="103"/>
        <v/>
      </c>
    </row>
    <row r="155" spans="1:38">
      <c r="A155" s="53" t="str">
        <f>IF('2-定性盤查'!A150&lt;&gt;"",'2-定性盤查'!A150,"")</f>
        <v/>
      </c>
      <c r="B155" s="53" t="str">
        <f>IF('2-定性盤查'!C150&lt;&gt;"",'2-定性盤查'!C150,"")</f>
        <v/>
      </c>
      <c r="C155" s="53" t="str">
        <f>IF('2-定性盤查'!D150&lt;&gt;"",'2-定性盤查'!D150,"")</f>
        <v/>
      </c>
      <c r="D155" s="53" t="str">
        <f>IF('2-定性盤查'!E150&lt;&gt;"",'2-定性盤查'!E150,"")</f>
        <v/>
      </c>
      <c r="E155" s="53" t="str">
        <f>IF('2-定性盤查'!F150&lt;&gt;"",'2-定性盤查'!F150,"")</f>
        <v/>
      </c>
      <c r="F155" s="53" t="str">
        <f>IF('2-定性盤查'!G150&lt;&gt;"",'2-定性盤查'!G150,"")</f>
        <v/>
      </c>
      <c r="G155" s="158"/>
      <c r="H155" s="158"/>
      <c r="I155" s="53" t="str">
        <f>IF('2-定性盤查'!X150&lt;&gt;"",IF('2-定性盤查'!X150&lt;&gt;0,'2-定性盤查'!X150,""),"")</f>
        <v/>
      </c>
      <c r="J155" s="158"/>
      <c r="K155" s="158"/>
      <c r="L155" s="57" t="str">
        <f t="shared" si="104"/>
        <v/>
      </c>
      <c r="M155" s="158"/>
      <c r="N155" s="57" t="str">
        <f t="shared" si="94"/>
        <v/>
      </c>
      <c r="O155" s="53" t="str">
        <f>IF('2-定性盤查'!Y150&lt;&gt;"",IF('2-定性盤查'!Y150&lt;&gt;0,'2-定性盤查'!Y150,""),"")</f>
        <v/>
      </c>
      <c r="P155" s="158"/>
      <c r="Q155" s="158"/>
      <c r="R155" s="67" t="str">
        <f t="shared" si="105"/>
        <v/>
      </c>
      <c r="S155" s="164"/>
      <c r="T155" s="55" t="str">
        <f t="shared" si="107"/>
        <v/>
      </c>
      <c r="U155" s="53" t="str">
        <f>IF('2-定性盤查'!Z150&lt;&gt;"",IF('2-定性盤查'!Z150&lt;&gt;0,'2-定性盤查'!Z150,""),"")</f>
        <v/>
      </c>
      <c r="V155" s="158"/>
      <c r="W155" s="158"/>
      <c r="X155" s="67" t="str">
        <f t="shared" si="106"/>
        <v/>
      </c>
      <c r="Y155" s="158"/>
      <c r="Z155" s="55" t="str">
        <f t="shared" si="108"/>
        <v/>
      </c>
      <c r="AA155" s="57" t="str">
        <f>IF('2-定性盤查'!E151="是",IF(I155="CO2",SUM(T155,Z155),SUM(N155,T155,Z155)),IF(SUM(N155,T155,Z155)&lt;&gt;0,SUM(N155,T155,Z155),""))</f>
        <v/>
      </c>
      <c r="AB155" s="57" t="str">
        <f>IF('2-定性盤查'!E151="是",IF(I155="CO2",N155,""),"")</f>
        <v/>
      </c>
      <c r="AC155" s="101" t="str">
        <f>IF(AA155&lt;&gt;"",AA155/'6-彙總表'!$J$5,"")</f>
        <v/>
      </c>
      <c r="AD155" s="129" t="str">
        <f t="shared" si="95"/>
        <v/>
      </c>
      <c r="AE155" s="129" t="str">
        <f t="shared" si="96"/>
        <v/>
      </c>
      <c r="AF155" s="129" t="str">
        <f t="shared" si="97"/>
        <v/>
      </c>
      <c r="AG155" s="130" t="str">
        <f t="shared" si="98"/>
        <v/>
      </c>
      <c r="AH155" s="129" t="str">
        <f t="shared" si="99"/>
        <v/>
      </c>
      <c r="AI155" s="129" t="str">
        <f t="shared" si="100"/>
        <v/>
      </c>
      <c r="AJ155" s="129" t="str">
        <f t="shared" si="101"/>
        <v/>
      </c>
      <c r="AK155" s="129" t="str">
        <f t="shared" si="102"/>
        <v/>
      </c>
      <c r="AL155" s="129" t="str">
        <f t="shared" si="103"/>
        <v/>
      </c>
    </row>
    <row r="156" spans="1:38">
      <c r="A156" s="53" t="str">
        <f>IF('2-定性盤查'!A151&lt;&gt;"",'2-定性盤查'!A151,"")</f>
        <v/>
      </c>
      <c r="B156" s="53" t="str">
        <f>IF('2-定性盤查'!C151&lt;&gt;"",'2-定性盤查'!C151,"")</f>
        <v/>
      </c>
      <c r="C156" s="53" t="str">
        <f>IF('2-定性盤查'!D151&lt;&gt;"",'2-定性盤查'!D151,"")</f>
        <v/>
      </c>
      <c r="D156" s="53" t="str">
        <f>IF('2-定性盤查'!E151&lt;&gt;"",'2-定性盤查'!E151,"")</f>
        <v/>
      </c>
      <c r="E156" s="53" t="str">
        <f>IF('2-定性盤查'!F151&lt;&gt;"",'2-定性盤查'!F151,"")</f>
        <v/>
      </c>
      <c r="F156" s="53" t="str">
        <f>IF('2-定性盤查'!G151&lt;&gt;"",'2-定性盤查'!G151,"")</f>
        <v/>
      </c>
      <c r="G156" s="158"/>
      <c r="H156" s="158"/>
      <c r="I156" s="53" t="str">
        <f>IF('2-定性盤查'!X151&lt;&gt;"",IF('2-定性盤查'!X151&lt;&gt;0,'2-定性盤查'!X151,""),"")</f>
        <v/>
      </c>
      <c r="J156" s="158"/>
      <c r="K156" s="158"/>
      <c r="L156" s="57" t="str">
        <f t="shared" si="104"/>
        <v/>
      </c>
      <c r="M156" s="158"/>
      <c r="N156" s="57" t="str">
        <f t="shared" si="94"/>
        <v/>
      </c>
      <c r="O156" s="53" t="str">
        <f>IF('2-定性盤查'!Y151&lt;&gt;"",IF('2-定性盤查'!Y151&lt;&gt;0,'2-定性盤查'!Y151,""),"")</f>
        <v/>
      </c>
      <c r="P156" s="158"/>
      <c r="Q156" s="158"/>
      <c r="R156" s="67" t="str">
        <f t="shared" si="105"/>
        <v/>
      </c>
      <c r="S156" s="164"/>
      <c r="T156" s="55" t="str">
        <f t="shared" si="107"/>
        <v/>
      </c>
      <c r="U156" s="53" t="str">
        <f>IF('2-定性盤查'!Z151&lt;&gt;"",IF('2-定性盤查'!Z151&lt;&gt;0,'2-定性盤查'!Z151,""),"")</f>
        <v/>
      </c>
      <c r="V156" s="158"/>
      <c r="W156" s="158"/>
      <c r="X156" s="67" t="str">
        <f t="shared" si="106"/>
        <v/>
      </c>
      <c r="Y156" s="158"/>
      <c r="Z156" s="55" t="str">
        <f t="shared" si="108"/>
        <v/>
      </c>
      <c r="AA156" s="57" t="str">
        <f>IF('2-定性盤查'!E152="是",IF(I156="CO2",SUM(T156,Z156),SUM(N156,T156,Z156)),IF(SUM(N156,T156,Z156)&lt;&gt;0,SUM(N156,T156,Z156),""))</f>
        <v/>
      </c>
      <c r="AB156" s="57" t="str">
        <f>IF('2-定性盤查'!E152="是",IF(I156="CO2",N156,""),"")</f>
        <v/>
      </c>
      <c r="AC156" s="101" t="str">
        <f>IF(AA156&lt;&gt;"",AA156/'6-彙總表'!$J$5,"")</f>
        <v/>
      </c>
      <c r="AD156" s="129" t="str">
        <f t="shared" si="95"/>
        <v/>
      </c>
      <c r="AE156" s="129" t="str">
        <f t="shared" si="96"/>
        <v/>
      </c>
      <c r="AF156" s="129" t="str">
        <f t="shared" si="97"/>
        <v/>
      </c>
      <c r="AG156" s="130" t="str">
        <f t="shared" si="98"/>
        <v/>
      </c>
      <c r="AH156" s="129" t="str">
        <f t="shared" si="99"/>
        <v/>
      </c>
      <c r="AI156" s="129" t="str">
        <f t="shared" si="100"/>
        <v/>
      </c>
      <c r="AJ156" s="129" t="str">
        <f t="shared" si="101"/>
        <v/>
      </c>
      <c r="AK156" s="129" t="str">
        <f t="shared" si="102"/>
        <v/>
      </c>
      <c r="AL156" s="129" t="str">
        <f t="shared" si="103"/>
        <v/>
      </c>
    </row>
    <row r="157" spans="1:38">
      <c r="A157" s="53" t="str">
        <f>IF('2-定性盤查'!A152&lt;&gt;"",'2-定性盤查'!A152,"")</f>
        <v/>
      </c>
      <c r="B157" s="53" t="str">
        <f>IF('2-定性盤查'!C152&lt;&gt;"",'2-定性盤查'!C152,"")</f>
        <v/>
      </c>
      <c r="C157" s="53" t="str">
        <f>IF('2-定性盤查'!D152&lt;&gt;"",'2-定性盤查'!D152,"")</f>
        <v/>
      </c>
      <c r="D157" s="53" t="str">
        <f>IF('2-定性盤查'!E152&lt;&gt;"",'2-定性盤查'!E152,"")</f>
        <v/>
      </c>
      <c r="E157" s="53" t="str">
        <f>IF('2-定性盤查'!F152&lt;&gt;"",'2-定性盤查'!F152,"")</f>
        <v/>
      </c>
      <c r="F157" s="53" t="str">
        <f>IF('2-定性盤查'!G152&lt;&gt;"",'2-定性盤查'!G152,"")</f>
        <v/>
      </c>
      <c r="G157" s="158"/>
      <c r="H157" s="158"/>
      <c r="I157" s="53" t="str">
        <f>IF('2-定性盤查'!X152&lt;&gt;"",IF('2-定性盤查'!X152&lt;&gt;0,'2-定性盤查'!X152,""),"")</f>
        <v/>
      </c>
      <c r="J157" s="158"/>
      <c r="K157" s="158"/>
      <c r="L157" s="57" t="str">
        <f t="shared" si="104"/>
        <v/>
      </c>
      <c r="M157" s="158"/>
      <c r="N157" s="57" t="str">
        <f t="shared" si="94"/>
        <v/>
      </c>
      <c r="O157" s="53" t="str">
        <f>IF('2-定性盤查'!Y152&lt;&gt;"",IF('2-定性盤查'!Y152&lt;&gt;0,'2-定性盤查'!Y152,""),"")</f>
        <v/>
      </c>
      <c r="P157" s="158"/>
      <c r="Q157" s="158"/>
      <c r="R157" s="67" t="str">
        <f t="shared" si="105"/>
        <v/>
      </c>
      <c r="S157" s="164"/>
      <c r="T157" s="55" t="str">
        <f t="shared" si="107"/>
        <v/>
      </c>
      <c r="U157" s="53" t="str">
        <f>IF('2-定性盤查'!Z152&lt;&gt;"",IF('2-定性盤查'!Z152&lt;&gt;0,'2-定性盤查'!Z152,""),"")</f>
        <v/>
      </c>
      <c r="V157" s="158"/>
      <c r="W157" s="158"/>
      <c r="X157" s="67" t="str">
        <f t="shared" si="106"/>
        <v/>
      </c>
      <c r="Y157" s="158"/>
      <c r="Z157" s="55" t="str">
        <f t="shared" si="108"/>
        <v/>
      </c>
      <c r="AA157" s="57" t="str">
        <f>IF('2-定性盤查'!E153="是",IF(I157="CO2",SUM(T157,Z157),SUM(N157,T157,Z157)),IF(SUM(N157,T157,Z157)&lt;&gt;0,SUM(N157,T157,Z157),""))</f>
        <v/>
      </c>
      <c r="AB157" s="57" t="str">
        <f>IF('2-定性盤查'!E153="是",IF(I157="CO2",N157,""),"")</f>
        <v/>
      </c>
      <c r="AC157" s="101" t="str">
        <f>IF(AA157&lt;&gt;"",AA157/'6-彙總表'!$J$5,"")</f>
        <v/>
      </c>
      <c r="AD157" s="129" t="str">
        <f t="shared" si="95"/>
        <v/>
      </c>
      <c r="AE157" s="129" t="str">
        <f t="shared" si="96"/>
        <v/>
      </c>
      <c r="AF157" s="129" t="str">
        <f t="shared" si="97"/>
        <v/>
      </c>
      <c r="AG157" s="130" t="str">
        <f t="shared" si="98"/>
        <v/>
      </c>
      <c r="AH157" s="129" t="str">
        <f t="shared" si="99"/>
        <v/>
      </c>
      <c r="AI157" s="129" t="str">
        <f t="shared" si="100"/>
        <v/>
      </c>
      <c r="AJ157" s="129" t="str">
        <f t="shared" si="101"/>
        <v/>
      </c>
      <c r="AK157" s="129" t="str">
        <f t="shared" si="102"/>
        <v/>
      </c>
      <c r="AL157" s="129" t="str">
        <f t="shared" si="103"/>
        <v/>
      </c>
    </row>
    <row r="158" spans="1:38">
      <c r="A158" s="53" t="str">
        <f>IF('2-定性盤查'!A153&lt;&gt;"",'2-定性盤查'!A153,"")</f>
        <v/>
      </c>
      <c r="B158" s="53" t="str">
        <f>IF('2-定性盤查'!C153&lt;&gt;"",'2-定性盤查'!C153,"")</f>
        <v/>
      </c>
      <c r="C158" s="53" t="str">
        <f>IF('2-定性盤查'!D153&lt;&gt;"",'2-定性盤查'!D153,"")</f>
        <v/>
      </c>
      <c r="D158" s="53" t="str">
        <f>IF('2-定性盤查'!E153&lt;&gt;"",'2-定性盤查'!E153,"")</f>
        <v/>
      </c>
      <c r="E158" s="53" t="str">
        <f>IF('2-定性盤查'!F153&lt;&gt;"",'2-定性盤查'!F153,"")</f>
        <v/>
      </c>
      <c r="F158" s="53" t="str">
        <f>IF('2-定性盤查'!G153&lt;&gt;"",'2-定性盤查'!G153,"")</f>
        <v/>
      </c>
      <c r="G158" s="158"/>
      <c r="H158" s="158"/>
      <c r="I158" s="53" t="str">
        <f>IF('2-定性盤查'!X153&lt;&gt;"",IF('2-定性盤查'!X153&lt;&gt;0,'2-定性盤查'!X153,""),"")</f>
        <v/>
      </c>
      <c r="J158" s="158"/>
      <c r="K158" s="158"/>
      <c r="L158" s="57" t="str">
        <f t="shared" si="104"/>
        <v/>
      </c>
      <c r="M158" s="158"/>
      <c r="N158" s="57" t="str">
        <f t="shared" si="94"/>
        <v/>
      </c>
      <c r="O158" s="53" t="str">
        <f>IF('2-定性盤查'!Y153&lt;&gt;"",IF('2-定性盤查'!Y153&lt;&gt;0,'2-定性盤查'!Y153,""),"")</f>
        <v/>
      </c>
      <c r="P158" s="158"/>
      <c r="Q158" s="158"/>
      <c r="R158" s="67" t="str">
        <f t="shared" si="105"/>
        <v/>
      </c>
      <c r="S158" s="164"/>
      <c r="T158" s="55" t="str">
        <f t="shared" si="107"/>
        <v/>
      </c>
      <c r="U158" s="53" t="str">
        <f>IF('2-定性盤查'!Z153&lt;&gt;"",IF('2-定性盤查'!Z153&lt;&gt;0,'2-定性盤查'!Z153,""),"")</f>
        <v/>
      </c>
      <c r="V158" s="158"/>
      <c r="W158" s="158"/>
      <c r="X158" s="67" t="str">
        <f t="shared" si="106"/>
        <v/>
      </c>
      <c r="Y158" s="158"/>
      <c r="Z158" s="55" t="str">
        <f t="shared" si="108"/>
        <v/>
      </c>
      <c r="AA158" s="57" t="str">
        <f>IF('2-定性盤查'!E154="是",IF(I158="CO2",SUM(T158,Z158),SUM(N158,T158,Z158)),IF(SUM(N158,T158,Z158)&lt;&gt;0,SUM(N158,T158,Z158),""))</f>
        <v/>
      </c>
      <c r="AB158" s="57" t="str">
        <f>IF('2-定性盤查'!E154="是",IF(I158="CO2",N158,""),"")</f>
        <v/>
      </c>
      <c r="AC158" s="101" t="str">
        <f>IF(AA158&lt;&gt;"",AA158/'6-彙總表'!$J$5,"")</f>
        <v/>
      </c>
      <c r="AD158" s="129" t="str">
        <f t="shared" si="95"/>
        <v/>
      </c>
      <c r="AE158" s="129" t="str">
        <f t="shared" si="96"/>
        <v/>
      </c>
      <c r="AF158" s="129" t="str">
        <f t="shared" si="97"/>
        <v/>
      </c>
      <c r="AG158" s="130" t="str">
        <f t="shared" si="98"/>
        <v/>
      </c>
      <c r="AH158" s="129" t="str">
        <f t="shared" si="99"/>
        <v/>
      </c>
      <c r="AI158" s="129" t="str">
        <f t="shared" si="100"/>
        <v/>
      </c>
      <c r="AJ158" s="129" t="str">
        <f t="shared" si="101"/>
        <v/>
      </c>
      <c r="AK158" s="129" t="str">
        <f t="shared" si="102"/>
        <v/>
      </c>
      <c r="AL158" s="129" t="str">
        <f t="shared" si="103"/>
        <v/>
      </c>
    </row>
    <row r="159" spans="1:38">
      <c r="A159" s="53" t="str">
        <f>IF('2-定性盤查'!A154&lt;&gt;"",'2-定性盤查'!A154,"")</f>
        <v/>
      </c>
      <c r="B159" s="53" t="str">
        <f>IF('2-定性盤查'!C154&lt;&gt;"",'2-定性盤查'!C154,"")</f>
        <v/>
      </c>
      <c r="C159" s="53" t="str">
        <f>IF('2-定性盤查'!D154&lt;&gt;"",'2-定性盤查'!D154,"")</f>
        <v/>
      </c>
      <c r="D159" s="53" t="str">
        <f>IF('2-定性盤查'!E154&lt;&gt;"",'2-定性盤查'!E154,"")</f>
        <v/>
      </c>
      <c r="E159" s="53" t="str">
        <f>IF('2-定性盤查'!F154&lt;&gt;"",'2-定性盤查'!F154,"")</f>
        <v/>
      </c>
      <c r="F159" s="53" t="str">
        <f>IF('2-定性盤查'!G154&lt;&gt;"",'2-定性盤查'!G154,"")</f>
        <v/>
      </c>
      <c r="G159" s="158"/>
      <c r="H159" s="158"/>
      <c r="I159" s="53" t="str">
        <f>IF('2-定性盤查'!X154&lt;&gt;"",IF('2-定性盤查'!X154&lt;&gt;0,'2-定性盤查'!X154,""),"")</f>
        <v/>
      </c>
      <c r="J159" s="158"/>
      <c r="K159" s="158"/>
      <c r="L159" s="57" t="str">
        <f t="shared" si="104"/>
        <v/>
      </c>
      <c r="M159" s="158"/>
      <c r="N159" s="57" t="str">
        <f t="shared" si="94"/>
        <v/>
      </c>
      <c r="O159" s="53" t="str">
        <f>IF('2-定性盤查'!Y154&lt;&gt;"",IF('2-定性盤查'!Y154&lt;&gt;0,'2-定性盤查'!Y154,""),"")</f>
        <v/>
      </c>
      <c r="P159" s="158"/>
      <c r="Q159" s="158"/>
      <c r="R159" s="67" t="str">
        <f t="shared" si="105"/>
        <v/>
      </c>
      <c r="S159" s="164"/>
      <c r="T159" s="55" t="str">
        <f t="shared" si="107"/>
        <v/>
      </c>
      <c r="U159" s="53" t="str">
        <f>IF('2-定性盤查'!Z154&lt;&gt;"",IF('2-定性盤查'!Z154&lt;&gt;0,'2-定性盤查'!Z154,""),"")</f>
        <v/>
      </c>
      <c r="V159" s="158"/>
      <c r="W159" s="158"/>
      <c r="X159" s="67" t="str">
        <f t="shared" si="106"/>
        <v/>
      </c>
      <c r="Y159" s="158"/>
      <c r="Z159" s="55" t="str">
        <f t="shared" si="108"/>
        <v/>
      </c>
      <c r="AA159" s="57" t="str">
        <f>IF('2-定性盤查'!E155="是",IF(I159="CO2",SUM(T159,Z159),SUM(N159,T159,Z159)),IF(SUM(N159,T159,Z159)&lt;&gt;0,SUM(N159,T159,Z159),""))</f>
        <v/>
      </c>
      <c r="AB159" s="57" t="str">
        <f>IF('2-定性盤查'!E155="是",IF(I159="CO2",N159,""),"")</f>
        <v/>
      </c>
      <c r="AC159" s="101" t="str">
        <f>IF(AA159&lt;&gt;"",AA159/'6-彙總表'!$J$5,"")</f>
        <v/>
      </c>
      <c r="AD159" s="129" t="str">
        <f t="shared" si="95"/>
        <v/>
      </c>
      <c r="AE159" s="129" t="str">
        <f t="shared" si="96"/>
        <v/>
      </c>
      <c r="AF159" s="129" t="str">
        <f t="shared" si="97"/>
        <v/>
      </c>
      <c r="AG159" s="130" t="str">
        <f t="shared" si="98"/>
        <v/>
      </c>
      <c r="AH159" s="129" t="str">
        <f t="shared" si="99"/>
        <v/>
      </c>
      <c r="AI159" s="129" t="str">
        <f t="shared" si="100"/>
        <v/>
      </c>
      <c r="AJ159" s="129" t="str">
        <f t="shared" si="101"/>
        <v/>
      </c>
      <c r="AK159" s="129" t="str">
        <f t="shared" si="102"/>
        <v/>
      </c>
      <c r="AL159" s="129" t="str">
        <f t="shared" si="103"/>
        <v/>
      </c>
    </row>
    <row r="160" spans="1:38">
      <c r="A160" s="53" t="str">
        <f>IF('2-定性盤查'!A155&lt;&gt;"",'2-定性盤查'!A155,"")</f>
        <v/>
      </c>
      <c r="B160" s="53" t="str">
        <f>IF('2-定性盤查'!C155&lt;&gt;"",'2-定性盤查'!C155,"")</f>
        <v/>
      </c>
      <c r="C160" s="53" t="str">
        <f>IF('2-定性盤查'!D155&lt;&gt;"",'2-定性盤查'!D155,"")</f>
        <v/>
      </c>
      <c r="D160" s="53" t="str">
        <f>IF('2-定性盤查'!E155&lt;&gt;"",'2-定性盤查'!E155,"")</f>
        <v/>
      </c>
      <c r="E160" s="53" t="str">
        <f>IF('2-定性盤查'!F155&lt;&gt;"",'2-定性盤查'!F155,"")</f>
        <v/>
      </c>
      <c r="F160" s="53" t="str">
        <f>IF('2-定性盤查'!G155&lt;&gt;"",'2-定性盤查'!G155,"")</f>
        <v/>
      </c>
      <c r="G160" s="158"/>
      <c r="H160" s="158"/>
      <c r="I160" s="53" t="str">
        <f>IF('2-定性盤查'!X155&lt;&gt;"",IF('2-定性盤查'!X155&lt;&gt;0,'2-定性盤查'!X155,""),"")</f>
        <v/>
      </c>
      <c r="J160" s="158"/>
      <c r="K160" s="158"/>
      <c r="L160" s="57" t="str">
        <f t="shared" si="104"/>
        <v/>
      </c>
      <c r="M160" s="158"/>
      <c r="N160" s="57" t="str">
        <f t="shared" si="94"/>
        <v/>
      </c>
      <c r="O160" s="53" t="str">
        <f>IF('2-定性盤查'!Y155&lt;&gt;"",IF('2-定性盤查'!Y155&lt;&gt;0,'2-定性盤查'!Y155,""),"")</f>
        <v/>
      </c>
      <c r="P160" s="158"/>
      <c r="Q160" s="158"/>
      <c r="R160" s="67" t="str">
        <f t="shared" si="105"/>
        <v/>
      </c>
      <c r="S160" s="164"/>
      <c r="T160" s="55" t="str">
        <f t="shared" si="107"/>
        <v/>
      </c>
      <c r="U160" s="53" t="str">
        <f>IF('2-定性盤查'!Z155&lt;&gt;"",IF('2-定性盤查'!Z155&lt;&gt;0,'2-定性盤查'!Z155,""),"")</f>
        <v/>
      </c>
      <c r="V160" s="158"/>
      <c r="W160" s="158"/>
      <c r="X160" s="67" t="str">
        <f t="shared" si="106"/>
        <v/>
      </c>
      <c r="Y160" s="158"/>
      <c r="Z160" s="55" t="str">
        <f t="shared" si="108"/>
        <v/>
      </c>
      <c r="AA160" s="57" t="str">
        <f>IF('2-定性盤查'!E156="是",IF(I160="CO2",SUM(T160,Z160),SUM(N160,T160,Z160)),IF(SUM(N160,T160,Z160)&lt;&gt;0,SUM(N160,T160,Z160),""))</f>
        <v/>
      </c>
      <c r="AB160" s="57" t="str">
        <f>IF('2-定性盤查'!E156="是",IF(I160="CO2",N160,""),"")</f>
        <v/>
      </c>
      <c r="AC160" s="101" t="str">
        <f>IF(AA160&lt;&gt;"",AA160/'6-彙總表'!$J$5,"")</f>
        <v/>
      </c>
      <c r="AD160" s="129" t="str">
        <f t="shared" si="95"/>
        <v/>
      </c>
      <c r="AE160" s="129" t="str">
        <f t="shared" si="96"/>
        <v/>
      </c>
      <c r="AF160" s="129" t="str">
        <f t="shared" si="97"/>
        <v/>
      </c>
      <c r="AG160" s="130" t="str">
        <f t="shared" si="98"/>
        <v/>
      </c>
      <c r="AH160" s="129" t="str">
        <f t="shared" si="99"/>
        <v/>
      </c>
      <c r="AI160" s="129" t="str">
        <f t="shared" si="100"/>
        <v/>
      </c>
      <c r="AJ160" s="129" t="str">
        <f t="shared" si="101"/>
        <v/>
      </c>
      <c r="AK160" s="129" t="str">
        <f t="shared" si="102"/>
        <v/>
      </c>
      <c r="AL160" s="129" t="str">
        <f t="shared" si="103"/>
        <v/>
      </c>
    </row>
    <row r="161" spans="1:38">
      <c r="A161" s="53" t="str">
        <f>IF('2-定性盤查'!A156&lt;&gt;"",'2-定性盤查'!A156,"")</f>
        <v/>
      </c>
      <c r="B161" s="53" t="str">
        <f>IF('2-定性盤查'!C156&lt;&gt;"",'2-定性盤查'!C156,"")</f>
        <v/>
      </c>
      <c r="C161" s="53" t="str">
        <f>IF('2-定性盤查'!D156&lt;&gt;"",'2-定性盤查'!D156,"")</f>
        <v/>
      </c>
      <c r="D161" s="53" t="str">
        <f>IF('2-定性盤查'!E156&lt;&gt;"",'2-定性盤查'!E156,"")</f>
        <v/>
      </c>
      <c r="E161" s="53" t="str">
        <f>IF('2-定性盤查'!F156&lt;&gt;"",'2-定性盤查'!F156,"")</f>
        <v/>
      </c>
      <c r="F161" s="53" t="str">
        <f>IF('2-定性盤查'!G156&lt;&gt;"",'2-定性盤查'!G156,"")</f>
        <v/>
      </c>
      <c r="G161" s="158"/>
      <c r="H161" s="158"/>
      <c r="I161" s="53" t="str">
        <f>IF('2-定性盤查'!X156&lt;&gt;"",IF('2-定性盤查'!X156&lt;&gt;0,'2-定性盤查'!X156,""),"")</f>
        <v/>
      </c>
      <c r="J161" s="158"/>
      <c r="K161" s="158"/>
      <c r="L161" s="57" t="str">
        <f t="shared" si="104"/>
        <v/>
      </c>
      <c r="M161" s="158"/>
      <c r="N161" s="57" t="str">
        <f t="shared" si="94"/>
        <v/>
      </c>
      <c r="O161" s="53" t="str">
        <f>IF('2-定性盤查'!Y156&lt;&gt;"",IF('2-定性盤查'!Y156&lt;&gt;0,'2-定性盤查'!Y156,""),"")</f>
        <v/>
      </c>
      <c r="P161" s="158"/>
      <c r="Q161" s="158"/>
      <c r="R161" s="67" t="str">
        <f t="shared" si="105"/>
        <v/>
      </c>
      <c r="S161" s="164"/>
      <c r="T161" s="55" t="str">
        <f t="shared" si="107"/>
        <v/>
      </c>
      <c r="U161" s="53" t="str">
        <f>IF('2-定性盤查'!Z156&lt;&gt;"",IF('2-定性盤查'!Z156&lt;&gt;0,'2-定性盤查'!Z156,""),"")</f>
        <v/>
      </c>
      <c r="V161" s="158"/>
      <c r="W161" s="158"/>
      <c r="X161" s="67" t="str">
        <f t="shared" si="106"/>
        <v/>
      </c>
      <c r="Y161" s="158"/>
      <c r="Z161" s="55" t="str">
        <f t="shared" si="108"/>
        <v/>
      </c>
      <c r="AA161" s="57" t="str">
        <f>IF('2-定性盤查'!E157="是",IF(I161="CO2",SUM(T161,Z161),SUM(N161,T161,Z161)),IF(SUM(N161,T161,Z161)&lt;&gt;0,SUM(N161,T161,Z161),""))</f>
        <v/>
      </c>
      <c r="AB161" s="57" t="str">
        <f>IF('2-定性盤查'!E157="是",IF(I161="CO2",N161,""),"")</f>
        <v/>
      </c>
      <c r="AC161" s="101" t="str">
        <f>IF(AA161&lt;&gt;"",AA161/'6-彙總表'!$J$5,"")</f>
        <v/>
      </c>
      <c r="AD161" s="129" t="str">
        <f t="shared" si="95"/>
        <v/>
      </c>
      <c r="AE161" s="129" t="str">
        <f t="shared" si="96"/>
        <v/>
      </c>
      <c r="AF161" s="129" t="str">
        <f t="shared" si="97"/>
        <v/>
      </c>
      <c r="AG161" s="130" t="str">
        <f t="shared" si="98"/>
        <v/>
      </c>
      <c r="AH161" s="129" t="str">
        <f t="shared" si="99"/>
        <v/>
      </c>
      <c r="AI161" s="129" t="str">
        <f t="shared" si="100"/>
        <v/>
      </c>
      <c r="AJ161" s="129" t="str">
        <f t="shared" si="101"/>
        <v/>
      </c>
      <c r="AK161" s="129" t="str">
        <f t="shared" si="102"/>
        <v/>
      </c>
      <c r="AL161" s="129" t="str">
        <f t="shared" si="103"/>
        <v/>
      </c>
    </row>
    <row r="162" spans="1:38">
      <c r="A162" s="53" t="str">
        <f>IF('2-定性盤查'!A157&lt;&gt;"",'2-定性盤查'!A157,"")</f>
        <v/>
      </c>
      <c r="B162" s="53" t="str">
        <f>IF('2-定性盤查'!C157&lt;&gt;"",'2-定性盤查'!C157,"")</f>
        <v/>
      </c>
      <c r="C162" s="53" t="str">
        <f>IF('2-定性盤查'!D157&lt;&gt;"",'2-定性盤查'!D157,"")</f>
        <v/>
      </c>
      <c r="D162" s="53" t="str">
        <f>IF('2-定性盤查'!E157&lt;&gt;"",'2-定性盤查'!E157,"")</f>
        <v/>
      </c>
      <c r="E162" s="53" t="str">
        <f>IF('2-定性盤查'!F157&lt;&gt;"",'2-定性盤查'!F157,"")</f>
        <v/>
      </c>
      <c r="F162" s="53" t="str">
        <f>IF('2-定性盤查'!G157&lt;&gt;"",'2-定性盤查'!G157,"")</f>
        <v/>
      </c>
      <c r="G162" s="158"/>
      <c r="H162" s="158"/>
      <c r="I162" s="53" t="str">
        <f>IF('2-定性盤查'!X157&lt;&gt;"",IF('2-定性盤查'!X157&lt;&gt;0,'2-定性盤查'!X157,""),"")</f>
        <v/>
      </c>
      <c r="J162" s="158"/>
      <c r="K162" s="158"/>
      <c r="L162" s="57" t="str">
        <f t="shared" si="104"/>
        <v/>
      </c>
      <c r="M162" s="158"/>
      <c r="N162" s="57" t="str">
        <f t="shared" si="94"/>
        <v/>
      </c>
      <c r="O162" s="53" t="str">
        <f>IF('2-定性盤查'!Y157&lt;&gt;"",IF('2-定性盤查'!Y157&lt;&gt;0,'2-定性盤查'!Y157,""),"")</f>
        <v/>
      </c>
      <c r="P162" s="158"/>
      <c r="Q162" s="158"/>
      <c r="R162" s="67" t="str">
        <f t="shared" si="105"/>
        <v/>
      </c>
      <c r="S162" s="164"/>
      <c r="T162" s="55" t="str">
        <f t="shared" si="107"/>
        <v/>
      </c>
      <c r="U162" s="53" t="str">
        <f>IF('2-定性盤查'!Z157&lt;&gt;"",IF('2-定性盤查'!Z157&lt;&gt;0,'2-定性盤查'!Z157,""),"")</f>
        <v/>
      </c>
      <c r="V162" s="158"/>
      <c r="W162" s="158"/>
      <c r="X162" s="67" t="str">
        <f t="shared" si="106"/>
        <v/>
      </c>
      <c r="Y162" s="158"/>
      <c r="Z162" s="55" t="str">
        <f t="shared" si="108"/>
        <v/>
      </c>
      <c r="AA162" s="57" t="str">
        <f>IF('2-定性盤查'!E158="是",IF(I162="CO2",SUM(T162,Z162),SUM(N162,T162,Z162)),IF(SUM(N162,T162,Z162)&lt;&gt;0,SUM(N162,T162,Z162),""))</f>
        <v/>
      </c>
      <c r="AB162" s="57" t="str">
        <f>IF('2-定性盤查'!E158="是",IF(I162="CO2",N162,""),"")</f>
        <v/>
      </c>
      <c r="AC162" s="101" t="str">
        <f>IF(AA162&lt;&gt;"",AA162/'6-彙總表'!$J$5,"")</f>
        <v/>
      </c>
      <c r="AD162" s="129" t="str">
        <f t="shared" si="95"/>
        <v/>
      </c>
      <c r="AE162" s="129" t="str">
        <f t="shared" si="96"/>
        <v/>
      </c>
      <c r="AF162" s="129" t="str">
        <f t="shared" si="97"/>
        <v/>
      </c>
      <c r="AG162" s="130" t="str">
        <f t="shared" si="98"/>
        <v/>
      </c>
      <c r="AH162" s="129" t="str">
        <f t="shared" si="99"/>
        <v/>
      </c>
      <c r="AI162" s="129" t="str">
        <f t="shared" si="100"/>
        <v/>
      </c>
      <c r="AJ162" s="129" t="str">
        <f t="shared" si="101"/>
        <v/>
      </c>
      <c r="AK162" s="129" t="str">
        <f t="shared" si="102"/>
        <v/>
      </c>
      <c r="AL162" s="129" t="str">
        <f t="shared" si="103"/>
        <v/>
      </c>
    </row>
    <row r="163" spans="1:38">
      <c r="A163" s="53" t="str">
        <f>IF('2-定性盤查'!A158&lt;&gt;"",'2-定性盤查'!A158,"")</f>
        <v/>
      </c>
      <c r="B163" s="53" t="str">
        <f>IF('2-定性盤查'!C158&lt;&gt;"",'2-定性盤查'!C158,"")</f>
        <v/>
      </c>
      <c r="C163" s="53" t="str">
        <f>IF('2-定性盤查'!D158&lt;&gt;"",'2-定性盤查'!D158,"")</f>
        <v/>
      </c>
      <c r="D163" s="53" t="str">
        <f>IF('2-定性盤查'!E158&lt;&gt;"",'2-定性盤查'!E158,"")</f>
        <v/>
      </c>
      <c r="E163" s="53" t="str">
        <f>IF('2-定性盤查'!F158&lt;&gt;"",'2-定性盤查'!F158,"")</f>
        <v/>
      </c>
      <c r="F163" s="53" t="str">
        <f>IF('2-定性盤查'!G158&lt;&gt;"",'2-定性盤查'!G158,"")</f>
        <v/>
      </c>
      <c r="G163" s="158"/>
      <c r="H163" s="158"/>
      <c r="I163" s="53" t="str">
        <f>IF('2-定性盤查'!X158&lt;&gt;"",IF('2-定性盤查'!X158&lt;&gt;0,'2-定性盤查'!X158,""),"")</f>
        <v/>
      </c>
      <c r="J163" s="158"/>
      <c r="K163" s="158"/>
      <c r="L163" s="57" t="str">
        <f t="shared" si="104"/>
        <v/>
      </c>
      <c r="M163" s="158"/>
      <c r="N163" s="57" t="str">
        <f t="shared" si="94"/>
        <v/>
      </c>
      <c r="O163" s="53" t="str">
        <f>IF('2-定性盤查'!Y158&lt;&gt;"",IF('2-定性盤查'!Y158&lt;&gt;0,'2-定性盤查'!Y158,""),"")</f>
        <v/>
      </c>
      <c r="P163" s="158"/>
      <c r="Q163" s="158"/>
      <c r="R163" s="67" t="str">
        <f t="shared" si="105"/>
        <v/>
      </c>
      <c r="S163" s="164"/>
      <c r="T163" s="55" t="str">
        <f t="shared" si="107"/>
        <v/>
      </c>
      <c r="U163" s="53" t="str">
        <f>IF('2-定性盤查'!Z158&lt;&gt;"",IF('2-定性盤查'!Z158&lt;&gt;0,'2-定性盤查'!Z158,""),"")</f>
        <v/>
      </c>
      <c r="V163" s="158"/>
      <c r="W163" s="158"/>
      <c r="X163" s="67" t="str">
        <f t="shared" si="106"/>
        <v/>
      </c>
      <c r="Y163" s="158"/>
      <c r="Z163" s="55" t="str">
        <f t="shared" si="108"/>
        <v/>
      </c>
      <c r="AA163" s="57" t="str">
        <f>IF('2-定性盤查'!E159="是",IF(I163="CO2",SUM(T163,Z163),SUM(N163,T163,Z163)),IF(SUM(N163,T163,Z163)&lt;&gt;0,SUM(N163,T163,Z163),""))</f>
        <v/>
      </c>
      <c r="AB163" s="57" t="str">
        <f>IF('2-定性盤查'!E159="是",IF(I163="CO2",N163,""),"")</f>
        <v/>
      </c>
      <c r="AC163" s="101" t="str">
        <f>IF(AA163&lt;&gt;"",AA163/'6-彙總表'!$J$5,"")</f>
        <v/>
      </c>
      <c r="AD163" s="129" t="str">
        <f t="shared" si="95"/>
        <v/>
      </c>
      <c r="AE163" s="129" t="str">
        <f t="shared" si="96"/>
        <v/>
      </c>
      <c r="AF163" s="129" t="str">
        <f t="shared" si="97"/>
        <v/>
      </c>
      <c r="AG163" s="130" t="str">
        <f t="shared" si="98"/>
        <v/>
      </c>
      <c r="AH163" s="129" t="str">
        <f t="shared" si="99"/>
        <v/>
      </c>
      <c r="AI163" s="129" t="str">
        <f t="shared" si="100"/>
        <v/>
      </c>
      <c r="AJ163" s="129" t="str">
        <f t="shared" si="101"/>
        <v/>
      </c>
      <c r="AK163" s="129" t="str">
        <f t="shared" si="102"/>
        <v/>
      </c>
      <c r="AL163" s="129" t="str">
        <f t="shared" si="103"/>
        <v/>
      </c>
    </row>
    <row r="164" spans="1:38">
      <c r="A164" s="53" t="str">
        <f>IF('2-定性盤查'!A159&lt;&gt;"",'2-定性盤查'!A159,"")</f>
        <v/>
      </c>
      <c r="B164" s="53" t="str">
        <f>IF('2-定性盤查'!C159&lt;&gt;"",'2-定性盤查'!C159,"")</f>
        <v/>
      </c>
      <c r="C164" s="53" t="str">
        <f>IF('2-定性盤查'!D159&lt;&gt;"",'2-定性盤查'!D159,"")</f>
        <v/>
      </c>
      <c r="D164" s="53" t="str">
        <f>IF('2-定性盤查'!E159&lt;&gt;"",'2-定性盤查'!E159,"")</f>
        <v/>
      </c>
      <c r="E164" s="53" t="str">
        <f>IF('2-定性盤查'!F159&lt;&gt;"",'2-定性盤查'!F159,"")</f>
        <v/>
      </c>
      <c r="F164" s="53" t="str">
        <f>IF('2-定性盤查'!G159&lt;&gt;"",'2-定性盤查'!G159,"")</f>
        <v/>
      </c>
      <c r="G164" s="158"/>
      <c r="H164" s="158"/>
      <c r="I164" s="53" t="str">
        <f>IF('2-定性盤查'!X159&lt;&gt;"",IF('2-定性盤查'!X159&lt;&gt;0,'2-定性盤查'!X159,""),"")</f>
        <v/>
      </c>
      <c r="J164" s="158"/>
      <c r="K164" s="158"/>
      <c r="L164" s="57" t="str">
        <f t="shared" si="104"/>
        <v/>
      </c>
      <c r="M164" s="158"/>
      <c r="N164" s="57" t="str">
        <f t="shared" si="94"/>
        <v/>
      </c>
      <c r="O164" s="53" t="str">
        <f>IF('2-定性盤查'!Y159&lt;&gt;"",IF('2-定性盤查'!Y159&lt;&gt;0,'2-定性盤查'!Y159,""),"")</f>
        <v/>
      </c>
      <c r="P164" s="158"/>
      <c r="Q164" s="158"/>
      <c r="R164" s="67" t="str">
        <f t="shared" si="105"/>
        <v/>
      </c>
      <c r="S164" s="164"/>
      <c r="T164" s="55" t="str">
        <f t="shared" si="107"/>
        <v/>
      </c>
      <c r="U164" s="53" t="str">
        <f>IF('2-定性盤查'!Z159&lt;&gt;"",IF('2-定性盤查'!Z159&lt;&gt;0,'2-定性盤查'!Z159,""),"")</f>
        <v/>
      </c>
      <c r="V164" s="158"/>
      <c r="W164" s="158"/>
      <c r="X164" s="67" t="str">
        <f t="shared" si="106"/>
        <v/>
      </c>
      <c r="Y164" s="158"/>
      <c r="Z164" s="55" t="str">
        <f t="shared" si="108"/>
        <v/>
      </c>
      <c r="AA164" s="57" t="str">
        <f>IF('2-定性盤查'!E160="是",IF(I164="CO2",SUM(T164,Z164),SUM(N164,T164,Z164)),IF(SUM(N164,T164,Z164)&lt;&gt;0,SUM(N164,T164,Z164),""))</f>
        <v/>
      </c>
      <c r="AB164" s="57" t="str">
        <f>IF('2-定性盤查'!E160="是",IF(I164="CO2",N164,""),"")</f>
        <v/>
      </c>
      <c r="AC164" s="101" t="str">
        <f>IF(AA164&lt;&gt;"",AA164/'6-彙總表'!$J$5,"")</f>
        <v/>
      </c>
      <c r="AD164" s="129" t="str">
        <f t="shared" si="95"/>
        <v/>
      </c>
      <c r="AE164" s="129" t="str">
        <f t="shared" si="96"/>
        <v/>
      </c>
      <c r="AF164" s="129" t="str">
        <f t="shared" si="97"/>
        <v/>
      </c>
      <c r="AG164" s="130" t="str">
        <f t="shared" si="98"/>
        <v/>
      </c>
      <c r="AH164" s="129" t="str">
        <f t="shared" si="99"/>
        <v/>
      </c>
      <c r="AI164" s="129" t="str">
        <f t="shared" si="100"/>
        <v/>
      </c>
      <c r="AJ164" s="129" t="str">
        <f t="shared" si="101"/>
        <v/>
      </c>
      <c r="AK164" s="129" t="str">
        <f t="shared" si="102"/>
        <v/>
      </c>
      <c r="AL164" s="129" t="str">
        <f t="shared" si="103"/>
        <v/>
      </c>
    </row>
    <row r="165" spans="1:38">
      <c r="A165" s="53" t="str">
        <f>IF('2-定性盤查'!A160&lt;&gt;"",'2-定性盤查'!A160,"")</f>
        <v/>
      </c>
      <c r="B165" s="53" t="str">
        <f>IF('2-定性盤查'!C160&lt;&gt;"",'2-定性盤查'!C160,"")</f>
        <v/>
      </c>
      <c r="C165" s="53" t="str">
        <f>IF('2-定性盤查'!D160&lt;&gt;"",'2-定性盤查'!D160,"")</f>
        <v/>
      </c>
      <c r="D165" s="53" t="str">
        <f>IF('2-定性盤查'!E160&lt;&gt;"",'2-定性盤查'!E160,"")</f>
        <v/>
      </c>
      <c r="E165" s="53" t="str">
        <f>IF('2-定性盤查'!F160&lt;&gt;"",'2-定性盤查'!F160,"")</f>
        <v/>
      </c>
      <c r="F165" s="53" t="str">
        <f>IF('2-定性盤查'!G160&lt;&gt;"",'2-定性盤查'!G160,"")</f>
        <v/>
      </c>
      <c r="G165" s="158"/>
      <c r="H165" s="158"/>
      <c r="I165" s="53" t="str">
        <f>IF('2-定性盤查'!X160&lt;&gt;"",IF('2-定性盤查'!X160&lt;&gt;0,'2-定性盤查'!X160,""),"")</f>
        <v/>
      </c>
      <c r="J165" s="158"/>
      <c r="K165" s="158"/>
      <c r="L165" s="57" t="str">
        <f t="shared" si="104"/>
        <v/>
      </c>
      <c r="M165" s="158"/>
      <c r="N165" s="57" t="str">
        <f t="shared" si="94"/>
        <v/>
      </c>
      <c r="O165" s="53" t="str">
        <f>IF('2-定性盤查'!Y160&lt;&gt;"",IF('2-定性盤查'!Y160&lt;&gt;0,'2-定性盤查'!Y160,""),"")</f>
        <v/>
      </c>
      <c r="P165" s="158"/>
      <c r="Q165" s="158"/>
      <c r="R165" s="67" t="str">
        <f t="shared" si="105"/>
        <v/>
      </c>
      <c r="S165" s="164"/>
      <c r="T165" s="55" t="str">
        <f t="shared" si="107"/>
        <v/>
      </c>
      <c r="U165" s="53" t="str">
        <f>IF('2-定性盤查'!Z160&lt;&gt;"",IF('2-定性盤查'!Z160&lt;&gt;0,'2-定性盤查'!Z160,""),"")</f>
        <v/>
      </c>
      <c r="V165" s="158"/>
      <c r="W165" s="158"/>
      <c r="X165" s="67" t="str">
        <f t="shared" si="106"/>
        <v/>
      </c>
      <c r="Y165" s="158"/>
      <c r="Z165" s="55" t="str">
        <f t="shared" si="108"/>
        <v/>
      </c>
      <c r="AA165" s="57" t="str">
        <f>IF('2-定性盤查'!E161="是",IF(I165="CO2",SUM(T165,Z165),SUM(N165,T165,Z165)),IF(SUM(N165,T165,Z165)&lt;&gt;0,SUM(N165,T165,Z165),""))</f>
        <v/>
      </c>
      <c r="AB165" s="57" t="str">
        <f>IF('2-定性盤查'!E161="是",IF(I165="CO2",N165,""),"")</f>
        <v/>
      </c>
      <c r="AC165" s="101" t="str">
        <f>IF(AA165&lt;&gt;"",AA165/'6-彙總表'!$J$5,"")</f>
        <v/>
      </c>
      <c r="AD165" s="129" t="str">
        <f t="shared" si="95"/>
        <v/>
      </c>
      <c r="AE165" s="129" t="str">
        <f t="shared" si="96"/>
        <v/>
      </c>
      <c r="AF165" s="129" t="str">
        <f t="shared" si="97"/>
        <v/>
      </c>
      <c r="AG165" s="130" t="str">
        <f t="shared" si="98"/>
        <v/>
      </c>
      <c r="AH165" s="129" t="str">
        <f t="shared" si="99"/>
        <v/>
      </c>
      <c r="AI165" s="129" t="str">
        <f t="shared" si="100"/>
        <v/>
      </c>
      <c r="AJ165" s="129" t="str">
        <f t="shared" si="101"/>
        <v/>
      </c>
      <c r="AK165" s="129" t="str">
        <f t="shared" si="102"/>
        <v/>
      </c>
      <c r="AL165" s="129" t="str">
        <f t="shared" si="103"/>
        <v/>
      </c>
    </row>
    <row r="166" spans="1:38">
      <c r="A166" s="53" t="str">
        <f>IF('2-定性盤查'!A161&lt;&gt;"",'2-定性盤查'!A161,"")</f>
        <v/>
      </c>
      <c r="B166" s="53" t="str">
        <f>IF('2-定性盤查'!C161&lt;&gt;"",'2-定性盤查'!C161,"")</f>
        <v/>
      </c>
      <c r="C166" s="53" t="str">
        <f>IF('2-定性盤查'!D161&lt;&gt;"",'2-定性盤查'!D161,"")</f>
        <v/>
      </c>
      <c r="D166" s="53" t="str">
        <f>IF('2-定性盤查'!E161&lt;&gt;"",'2-定性盤查'!E161,"")</f>
        <v/>
      </c>
      <c r="E166" s="53" t="str">
        <f>IF('2-定性盤查'!F161&lt;&gt;"",'2-定性盤查'!F161,"")</f>
        <v/>
      </c>
      <c r="F166" s="53" t="str">
        <f>IF('2-定性盤查'!G161&lt;&gt;"",'2-定性盤查'!G161,"")</f>
        <v/>
      </c>
      <c r="G166" s="158"/>
      <c r="H166" s="158"/>
      <c r="I166" s="53" t="str">
        <f>IF('2-定性盤查'!X161&lt;&gt;"",IF('2-定性盤查'!X161&lt;&gt;0,'2-定性盤查'!X161,""),"")</f>
        <v/>
      </c>
      <c r="J166" s="158"/>
      <c r="K166" s="158"/>
      <c r="L166" s="57" t="str">
        <f t="shared" si="104"/>
        <v/>
      </c>
      <c r="M166" s="158"/>
      <c r="N166" s="57" t="str">
        <f t="shared" si="94"/>
        <v/>
      </c>
      <c r="O166" s="53" t="str">
        <f>IF('2-定性盤查'!Y161&lt;&gt;"",IF('2-定性盤查'!Y161&lt;&gt;0,'2-定性盤查'!Y161,""),"")</f>
        <v/>
      </c>
      <c r="P166" s="158"/>
      <c r="Q166" s="158"/>
      <c r="R166" s="67" t="str">
        <f t="shared" si="105"/>
        <v/>
      </c>
      <c r="S166" s="164"/>
      <c r="T166" s="55" t="str">
        <f t="shared" si="107"/>
        <v/>
      </c>
      <c r="U166" s="53" t="str">
        <f>IF('2-定性盤查'!Z161&lt;&gt;"",IF('2-定性盤查'!Z161&lt;&gt;0,'2-定性盤查'!Z161,""),"")</f>
        <v/>
      </c>
      <c r="V166" s="158"/>
      <c r="W166" s="158"/>
      <c r="X166" s="67" t="str">
        <f t="shared" si="106"/>
        <v/>
      </c>
      <c r="Y166" s="158"/>
      <c r="Z166" s="55" t="str">
        <f t="shared" si="108"/>
        <v/>
      </c>
      <c r="AA166" s="57" t="str">
        <f>IF('2-定性盤查'!E162="是",IF(I166="CO2",SUM(T166,Z166),SUM(N166,T166,Z166)),IF(SUM(N166,T166,Z166)&lt;&gt;0,SUM(N166,T166,Z166),""))</f>
        <v/>
      </c>
      <c r="AB166" s="57" t="str">
        <f>IF('2-定性盤查'!E162="是",IF(I166="CO2",N166,""),"")</f>
        <v/>
      </c>
      <c r="AC166" s="101" t="str">
        <f>IF(AA166&lt;&gt;"",AA166/'6-彙總表'!$J$5,"")</f>
        <v/>
      </c>
      <c r="AD166" s="129" t="str">
        <f t="shared" si="95"/>
        <v/>
      </c>
      <c r="AE166" s="129" t="str">
        <f t="shared" si="96"/>
        <v/>
      </c>
      <c r="AF166" s="129" t="str">
        <f t="shared" si="97"/>
        <v/>
      </c>
      <c r="AG166" s="130" t="str">
        <f t="shared" si="98"/>
        <v/>
      </c>
      <c r="AH166" s="129" t="str">
        <f t="shared" si="99"/>
        <v/>
      </c>
      <c r="AI166" s="129" t="str">
        <f t="shared" si="100"/>
        <v/>
      </c>
      <c r="AJ166" s="129" t="str">
        <f t="shared" si="101"/>
        <v/>
      </c>
      <c r="AK166" s="129" t="str">
        <f t="shared" si="102"/>
        <v/>
      </c>
      <c r="AL166" s="129" t="str">
        <f t="shared" si="103"/>
        <v/>
      </c>
    </row>
    <row r="167" spans="1:38">
      <c r="A167" s="53" t="str">
        <f>IF('2-定性盤查'!A162&lt;&gt;"",'2-定性盤查'!A162,"")</f>
        <v/>
      </c>
      <c r="B167" s="53" t="str">
        <f>IF('2-定性盤查'!C162&lt;&gt;"",'2-定性盤查'!C162,"")</f>
        <v/>
      </c>
      <c r="C167" s="53" t="str">
        <f>IF('2-定性盤查'!D162&lt;&gt;"",'2-定性盤查'!D162,"")</f>
        <v/>
      </c>
      <c r="D167" s="53" t="str">
        <f>IF('2-定性盤查'!E162&lt;&gt;"",'2-定性盤查'!E162,"")</f>
        <v/>
      </c>
      <c r="E167" s="53" t="str">
        <f>IF('2-定性盤查'!F162&lt;&gt;"",'2-定性盤查'!F162,"")</f>
        <v/>
      </c>
      <c r="F167" s="53" t="str">
        <f>IF('2-定性盤查'!G162&lt;&gt;"",'2-定性盤查'!G162,"")</f>
        <v/>
      </c>
      <c r="G167" s="158"/>
      <c r="H167" s="158"/>
      <c r="I167" s="53" t="str">
        <f>IF('2-定性盤查'!X162&lt;&gt;"",IF('2-定性盤查'!X162&lt;&gt;0,'2-定性盤查'!X162,""),"")</f>
        <v/>
      </c>
      <c r="J167" s="158"/>
      <c r="K167" s="158"/>
      <c r="L167" s="57" t="str">
        <f t="shared" si="104"/>
        <v/>
      </c>
      <c r="M167" s="158"/>
      <c r="N167" s="57" t="str">
        <f t="shared" si="94"/>
        <v/>
      </c>
      <c r="O167" s="53" t="str">
        <f>IF('2-定性盤查'!Y162&lt;&gt;"",IF('2-定性盤查'!Y162&lt;&gt;0,'2-定性盤查'!Y162,""),"")</f>
        <v/>
      </c>
      <c r="P167" s="158"/>
      <c r="Q167" s="158"/>
      <c r="R167" s="67" t="str">
        <f t="shared" si="105"/>
        <v/>
      </c>
      <c r="S167" s="164"/>
      <c r="T167" s="55" t="str">
        <f t="shared" si="107"/>
        <v/>
      </c>
      <c r="U167" s="53" t="str">
        <f>IF('2-定性盤查'!Z162&lt;&gt;"",IF('2-定性盤查'!Z162&lt;&gt;0,'2-定性盤查'!Z162,""),"")</f>
        <v/>
      </c>
      <c r="V167" s="158"/>
      <c r="W167" s="158"/>
      <c r="X167" s="67" t="str">
        <f t="shared" si="106"/>
        <v/>
      </c>
      <c r="Y167" s="158"/>
      <c r="Z167" s="55" t="str">
        <f t="shared" si="108"/>
        <v/>
      </c>
      <c r="AA167" s="57" t="str">
        <f>IF('2-定性盤查'!E163="是",IF(I167="CO2",SUM(T167,Z167),SUM(N167,T167,Z167)),IF(SUM(N167,T167,Z167)&lt;&gt;0,SUM(N167,T167,Z167),""))</f>
        <v/>
      </c>
      <c r="AB167" s="57" t="str">
        <f>IF('2-定性盤查'!E163="是",IF(I167="CO2",N167,""),"")</f>
        <v/>
      </c>
      <c r="AC167" s="101" t="str">
        <f>IF(AA167&lt;&gt;"",AA167/'6-彙總表'!$J$5,"")</f>
        <v/>
      </c>
      <c r="AD167" s="129" t="str">
        <f t="shared" si="95"/>
        <v/>
      </c>
      <c r="AE167" s="129" t="str">
        <f t="shared" si="96"/>
        <v/>
      </c>
      <c r="AF167" s="129" t="str">
        <f t="shared" si="97"/>
        <v/>
      </c>
      <c r="AG167" s="130" t="str">
        <f t="shared" si="98"/>
        <v/>
      </c>
      <c r="AH167" s="129" t="str">
        <f t="shared" si="99"/>
        <v/>
      </c>
      <c r="AI167" s="129" t="str">
        <f t="shared" si="100"/>
        <v/>
      </c>
      <c r="AJ167" s="129" t="str">
        <f t="shared" si="101"/>
        <v/>
      </c>
      <c r="AK167" s="129" t="str">
        <f t="shared" si="102"/>
        <v/>
      </c>
      <c r="AL167" s="129" t="str">
        <f t="shared" si="103"/>
        <v/>
      </c>
    </row>
    <row r="168" spans="1:38">
      <c r="A168" s="53" t="str">
        <f>IF('2-定性盤查'!A163&lt;&gt;"",'2-定性盤查'!A163,"")</f>
        <v/>
      </c>
      <c r="B168" s="53" t="str">
        <f>IF('2-定性盤查'!C163&lt;&gt;"",'2-定性盤查'!C163,"")</f>
        <v/>
      </c>
      <c r="C168" s="53" t="str">
        <f>IF('2-定性盤查'!D163&lt;&gt;"",'2-定性盤查'!D163,"")</f>
        <v/>
      </c>
      <c r="D168" s="53" t="str">
        <f>IF('2-定性盤查'!E163&lt;&gt;"",'2-定性盤查'!E163,"")</f>
        <v/>
      </c>
      <c r="E168" s="53" t="str">
        <f>IF('2-定性盤查'!F163&lt;&gt;"",'2-定性盤查'!F163,"")</f>
        <v/>
      </c>
      <c r="F168" s="53" t="str">
        <f>IF('2-定性盤查'!G163&lt;&gt;"",'2-定性盤查'!G163,"")</f>
        <v/>
      </c>
      <c r="G168" s="158"/>
      <c r="H168" s="158"/>
      <c r="I168" s="53" t="str">
        <f>IF('2-定性盤查'!X163&lt;&gt;"",IF('2-定性盤查'!X163&lt;&gt;0,'2-定性盤查'!X163,""),"")</f>
        <v/>
      </c>
      <c r="J168" s="158"/>
      <c r="K168" s="158"/>
      <c r="L168" s="57" t="str">
        <f t="shared" si="104"/>
        <v/>
      </c>
      <c r="M168" s="158"/>
      <c r="N168" s="57" t="str">
        <f t="shared" si="94"/>
        <v/>
      </c>
      <c r="O168" s="53" t="str">
        <f>IF('2-定性盤查'!Y163&lt;&gt;"",IF('2-定性盤查'!Y163&lt;&gt;0,'2-定性盤查'!Y163,""),"")</f>
        <v/>
      </c>
      <c r="P168" s="158"/>
      <c r="Q168" s="158"/>
      <c r="R168" s="67" t="str">
        <f t="shared" si="105"/>
        <v/>
      </c>
      <c r="S168" s="164"/>
      <c r="T168" s="55" t="str">
        <f t="shared" si="107"/>
        <v/>
      </c>
      <c r="U168" s="53" t="str">
        <f>IF('2-定性盤查'!Z163&lt;&gt;"",IF('2-定性盤查'!Z163&lt;&gt;0,'2-定性盤查'!Z163,""),"")</f>
        <v/>
      </c>
      <c r="V168" s="158"/>
      <c r="W168" s="158"/>
      <c r="X168" s="67" t="str">
        <f t="shared" si="106"/>
        <v/>
      </c>
      <c r="Y168" s="158"/>
      <c r="Z168" s="55" t="str">
        <f t="shared" si="108"/>
        <v/>
      </c>
      <c r="AA168" s="57" t="str">
        <f>IF('2-定性盤查'!E164="是",IF(I168="CO2",SUM(T168,Z168),SUM(N168,T168,Z168)),IF(SUM(N168,T168,Z168)&lt;&gt;0,SUM(N168,T168,Z168),""))</f>
        <v/>
      </c>
      <c r="AB168" s="57" t="str">
        <f>IF('2-定性盤查'!E164="是",IF(I168="CO2",N168,""),"")</f>
        <v/>
      </c>
      <c r="AC168" s="101" t="str">
        <f>IF(AA168&lt;&gt;"",AA168/'6-彙總表'!$J$5,"")</f>
        <v/>
      </c>
      <c r="AD168" s="129" t="str">
        <f t="shared" si="95"/>
        <v/>
      </c>
      <c r="AE168" s="129" t="str">
        <f t="shared" si="96"/>
        <v/>
      </c>
      <c r="AF168" s="129" t="str">
        <f t="shared" si="97"/>
        <v/>
      </c>
      <c r="AG168" s="130" t="str">
        <f t="shared" si="98"/>
        <v/>
      </c>
      <c r="AH168" s="129" t="str">
        <f t="shared" si="99"/>
        <v/>
      </c>
      <c r="AI168" s="129" t="str">
        <f t="shared" si="100"/>
        <v/>
      </c>
      <c r="AJ168" s="129" t="str">
        <f t="shared" si="101"/>
        <v/>
      </c>
      <c r="AK168" s="129" t="str">
        <f t="shared" si="102"/>
        <v/>
      </c>
      <c r="AL168" s="129" t="str">
        <f t="shared" si="103"/>
        <v/>
      </c>
    </row>
    <row r="169" spans="1:38">
      <c r="A169" s="53" t="str">
        <f>IF('2-定性盤查'!A164&lt;&gt;"",'2-定性盤查'!A164,"")</f>
        <v/>
      </c>
      <c r="B169" s="53" t="str">
        <f>IF('2-定性盤查'!C164&lt;&gt;"",'2-定性盤查'!C164,"")</f>
        <v/>
      </c>
      <c r="C169" s="53" t="str">
        <f>IF('2-定性盤查'!D164&lt;&gt;"",'2-定性盤查'!D164,"")</f>
        <v/>
      </c>
      <c r="D169" s="53" t="str">
        <f>IF('2-定性盤查'!E164&lt;&gt;"",'2-定性盤查'!E164,"")</f>
        <v/>
      </c>
      <c r="E169" s="53" t="str">
        <f>IF('2-定性盤查'!F164&lt;&gt;"",'2-定性盤查'!F164,"")</f>
        <v/>
      </c>
      <c r="F169" s="53" t="str">
        <f>IF('2-定性盤查'!G164&lt;&gt;"",'2-定性盤查'!G164,"")</f>
        <v/>
      </c>
      <c r="G169" s="158"/>
      <c r="H169" s="158"/>
      <c r="I169" s="53" t="str">
        <f>IF('2-定性盤查'!X164&lt;&gt;"",IF('2-定性盤查'!X164&lt;&gt;0,'2-定性盤查'!X164,""),"")</f>
        <v/>
      </c>
      <c r="J169" s="158"/>
      <c r="K169" s="158"/>
      <c r="L169" s="57" t="str">
        <f t="shared" si="104"/>
        <v/>
      </c>
      <c r="M169" s="158"/>
      <c r="N169" s="57" t="str">
        <f t="shared" si="94"/>
        <v/>
      </c>
      <c r="O169" s="53" t="str">
        <f>IF('2-定性盤查'!Y164&lt;&gt;"",IF('2-定性盤查'!Y164&lt;&gt;0,'2-定性盤查'!Y164,""),"")</f>
        <v/>
      </c>
      <c r="P169" s="158"/>
      <c r="Q169" s="158"/>
      <c r="R169" s="67" t="str">
        <f t="shared" si="105"/>
        <v/>
      </c>
      <c r="S169" s="164"/>
      <c r="T169" s="55" t="str">
        <f t="shared" si="107"/>
        <v/>
      </c>
      <c r="U169" s="53" t="str">
        <f>IF('2-定性盤查'!Z164&lt;&gt;"",IF('2-定性盤查'!Z164&lt;&gt;0,'2-定性盤查'!Z164,""),"")</f>
        <v/>
      </c>
      <c r="V169" s="158"/>
      <c r="W169" s="158"/>
      <c r="X169" s="67" t="str">
        <f t="shared" si="106"/>
        <v/>
      </c>
      <c r="Y169" s="158"/>
      <c r="Z169" s="55" t="str">
        <f t="shared" si="108"/>
        <v/>
      </c>
      <c r="AA169" s="57" t="str">
        <f>IF('2-定性盤查'!E165="是",IF(I169="CO2",SUM(T169,Z169),SUM(N169,T169,Z169)),IF(SUM(N169,T169,Z169)&lt;&gt;0,SUM(N169,T169,Z169),""))</f>
        <v/>
      </c>
      <c r="AB169" s="57" t="str">
        <f>IF('2-定性盤查'!E165="是",IF(I169="CO2",N169,""),"")</f>
        <v/>
      </c>
      <c r="AC169" s="101" t="str">
        <f>IF(AA169&lt;&gt;"",AA169/'6-彙總表'!$J$5,"")</f>
        <v/>
      </c>
      <c r="AD169" s="129" t="str">
        <f t="shared" si="95"/>
        <v/>
      </c>
      <c r="AE169" s="129" t="str">
        <f t="shared" si="96"/>
        <v/>
      </c>
      <c r="AF169" s="129" t="str">
        <f t="shared" si="97"/>
        <v/>
      </c>
      <c r="AG169" s="130" t="str">
        <f t="shared" si="98"/>
        <v/>
      </c>
      <c r="AH169" s="129" t="str">
        <f t="shared" si="99"/>
        <v/>
      </c>
      <c r="AI169" s="129" t="str">
        <f t="shared" si="100"/>
        <v/>
      </c>
      <c r="AJ169" s="129" t="str">
        <f t="shared" si="101"/>
        <v/>
      </c>
      <c r="AK169" s="129" t="str">
        <f t="shared" si="102"/>
        <v/>
      </c>
      <c r="AL169" s="129" t="str">
        <f t="shared" si="103"/>
        <v/>
      </c>
    </row>
    <row r="170" spans="1:38">
      <c r="A170" s="53" t="str">
        <f>IF('2-定性盤查'!A165&lt;&gt;"",'2-定性盤查'!A165,"")</f>
        <v/>
      </c>
      <c r="B170" s="53" t="str">
        <f>IF('2-定性盤查'!C165&lt;&gt;"",'2-定性盤查'!C165,"")</f>
        <v/>
      </c>
      <c r="C170" s="53" t="str">
        <f>IF('2-定性盤查'!D165&lt;&gt;"",'2-定性盤查'!D165,"")</f>
        <v/>
      </c>
      <c r="D170" s="53" t="str">
        <f>IF('2-定性盤查'!E165&lt;&gt;"",'2-定性盤查'!E165,"")</f>
        <v/>
      </c>
      <c r="E170" s="53" t="str">
        <f>IF('2-定性盤查'!F165&lt;&gt;"",'2-定性盤查'!F165,"")</f>
        <v/>
      </c>
      <c r="F170" s="53" t="str">
        <f>IF('2-定性盤查'!G165&lt;&gt;"",'2-定性盤查'!G165,"")</f>
        <v/>
      </c>
      <c r="G170" s="158"/>
      <c r="H170" s="158"/>
      <c r="I170" s="53" t="str">
        <f>IF('2-定性盤查'!X165&lt;&gt;"",IF('2-定性盤查'!X165&lt;&gt;0,'2-定性盤查'!X165,""),"")</f>
        <v/>
      </c>
      <c r="J170" s="158"/>
      <c r="K170" s="158"/>
      <c r="L170" s="57" t="str">
        <f t="shared" si="104"/>
        <v/>
      </c>
      <c r="M170" s="158"/>
      <c r="N170" s="57" t="str">
        <f t="shared" si="94"/>
        <v/>
      </c>
      <c r="O170" s="53" t="str">
        <f>IF('2-定性盤查'!Y165&lt;&gt;"",IF('2-定性盤查'!Y165&lt;&gt;0,'2-定性盤查'!Y165,""),"")</f>
        <v/>
      </c>
      <c r="P170" s="158"/>
      <c r="Q170" s="158"/>
      <c r="R170" s="67" t="str">
        <f t="shared" si="105"/>
        <v/>
      </c>
      <c r="S170" s="164"/>
      <c r="T170" s="55" t="str">
        <f t="shared" si="107"/>
        <v/>
      </c>
      <c r="U170" s="53" t="str">
        <f>IF('2-定性盤查'!Z165&lt;&gt;"",IF('2-定性盤查'!Z165&lt;&gt;0,'2-定性盤查'!Z165,""),"")</f>
        <v/>
      </c>
      <c r="V170" s="158"/>
      <c r="W170" s="158"/>
      <c r="X170" s="67" t="str">
        <f t="shared" si="106"/>
        <v/>
      </c>
      <c r="Y170" s="158"/>
      <c r="Z170" s="55" t="str">
        <f t="shared" si="108"/>
        <v/>
      </c>
      <c r="AA170" s="57" t="str">
        <f>IF('2-定性盤查'!E166="是",IF(I170="CO2",SUM(T170,Z170),SUM(N170,T170,Z170)),IF(SUM(N170,T170,Z170)&lt;&gt;0,SUM(N170,T170,Z170),""))</f>
        <v/>
      </c>
      <c r="AB170" s="57" t="str">
        <f>IF('2-定性盤查'!E166="是",IF(I170="CO2",N170,""),"")</f>
        <v/>
      </c>
      <c r="AC170" s="101" t="str">
        <f>IF(AA170&lt;&gt;"",AA170/'6-彙總表'!$J$5,"")</f>
        <v/>
      </c>
      <c r="AD170" s="129" t="str">
        <f t="shared" si="95"/>
        <v/>
      </c>
      <c r="AE170" s="129" t="str">
        <f t="shared" si="96"/>
        <v/>
      </c>
      <c r="AF170" s="129" t="str">
        <f t="shared" si="97"/>
        <v/>
      </c>
      <c r="AG170" s="130" t="str">
        <f t="shared" si="98"/>
        <v/>
      </c>
      <c r="AH170" s="129" t="str">
        <f t="shared" si="99"/>
        <v/>
      </c>
      <c r="AI170" s="129" t="str">
        <f t="shared" si="100"/>
        <v/>
      </c>
      <c r="AJ170" s="129" t="str">
        <f t="shared" si="101"/>
        <v/>
      </c>
      <c r="AK170" s="129" t="str">
        <f t="shared" si="102"/>
        <v/>
      </c>
      <c r="AL170" s="129" t="str">
        <f t="shared" si="103"/>
        <v/>
      </c>
    </row>
    <row r="171" spans="1:38">
      <c r="A171" s="53" t="str">
        <f>IF('2-定性盤查'!A166&lt;&gt;"",'2-定性盤查'!A166,"")</f>
        <v/>
      </c>
      <c r="B171" s="53" t="str">
        <f>IF('2-定性盤查'!C166&lt;&gt;"",'2-定性盤查'!C166,"")</f>
        <v/>
      </c>
      <c r="C171" s="53" t="str">
        <f>IF('2-定性盤查'!D166&lt;&gt;"",'2-定性盤查'!D166,"")</f>
        <v/>
      </c>
      <c r="D171" s="53" t="str">
        <f>IF('2-定性盤查'!E166&lt;&gt;"",'2-定性盤查'!E166,"")</f>
        <v/>
      </c>
      <c r="E171" s="53" t="str">
        <f>IF('2-定性盤查'!F166&lt;&gt;"",'2-定性盤查'!F166,"")</f>
        <v/>
      </c>
      <c r="F171" s="53" t="str">
        <f>IF('2-定性盤查'!G166&lt;&gt;"",'2-定性盤查'!G166,"")</f>
        <v/>
      </c>
      <c r="G171" s="158"/>
      <c r="H171" s="158"/>
      <c r="I171" s="53" t="str">
        <f>IF('2-定性盤查'!X166&lt;&gt;"",IF('2-定性盤查'!X166&lt;&gt;0,'2-定性盤查'!X166,""),"")</f>
        <v/>
      </c>
      <c r="J171" s="158"/>
      <c r="K171" s="158"/>
      <c r="L171" s="57" t="str">
        <f t="shared" si="104"/>
        <v/>
      </c>
      <c r="M171" s="158"/>
      <c r="N171" s="57" t="str">
        <f t="shared" si="94"/>
        <v/>
      </c>
      <c r="O171" s="53" t="str">
        <f>IF('2-定性盤查'!Y166&lt;&gt;"",IF('2-定性盤查'!Y166&lt;&gt;0,'2-定性盤查'!Y166,""),"")</f>
        <v/>
      </c>
      <c r="P171" s="158"/>
      <c r="Q171" s="158"/>
      <c r="R171" s="67" t="str">
        <f t="shared" si="105"/>
        <v/>
      </c>
      <c r="S171" s="164"/>
      <c r="T171" s="55" t="str">
        <f t="shared" si="107"/>
        <v/>
      </c>
      <c r="U171" s="53" t="str">
        <f>IF('2-定性盤查'!Z166&lt;&gt;"",IF('2-定性盤查'!Z166&lt;&gt;0,'2-定性盤查'!Z166,""),"")</f>
        <v/>
      </c>
      <c r="V171" s="158"/>
      <c r="W171" s="158"/>
      <c r="X171" s="67" t="str">
        <f t="shared" si="106"/>
        <v/>
      </c>
      <c r="Y171" s="158"/>
      <c r="Z171" s="55" t="str">
        <f t="shared" si="108"/>
        <v/>
      </c>
      <c r="AA171" s="57" t="str">
        <f>IF('2-定性盤查'!E167="是",IF(I171="CO2",SUM(T171,Z171),SUM(N171,T171,Z171)),IF(SUM(N171,T171,Z171)&lt;&gt;0,SUM(N171,T171,Z171),""))</f>
        <v/>
      </c>
      <c r="AB171" s="57" t="str">
        <f>IF('2-定性盤查'!E167="是",IF(I171="CO2",N171,""),"")</f>
        <v/>
      </c>
      <c r="AC171" s="101" t="str">
        <f>IF(AA171&lt;&gt;"",AA171/'6-彙總表'!$J$5,"")</f>
        <v/>
      </c>
      <c r="AD171" s="129" t="str">
        <f t="shared" si="95"/>
        <v/>
      </c>
      <c r="AE171" s="129" t="str">
        <f t="shared" si="96"/>
        <v/>
      </c>
      <c r="AF171" s="129" t="str">
        <f t="shared" si="97"/>
        <v/>
      </c>
      <c r="AG171" s="130" t="str">
        <f t="shared" si="98"/>
        <v/>
      </c>
      <c r="AH171" s="129" t="str">
        <f t="shared" si="99"/>
        <v/>
      </c>
      <c r="AI171" s="129" t="str">
        <f t="shared" si="100"/>
        <v/>
      </c>
      <c r="AJ171" s="129" t="str">
        <f t="shared" si="101"/>
        <v/>
      </c>
      <c r="AK171" s="129" t="str">
        <f t="shared" si="102"/>
        <v/>
      </c>
      <c r="AL171" s="129" t="str">
        <f t="shared" si="103"/>
        <v/>
      </c>
    </row>
    <row r="172" spans="1:38">
      <c r="A172" s="53" t="str">
        <f>IF('2-定性盤查'!A167&lt;&gt;"",'2-定性盤查'!A167,"")</f>
        <v/>
      </c>
      <c r="B172" s="53" t="str">
        <f>IF('2-定性盤查'!C167&lt;&gt;"",'2-定性盤查'!C167,"")</f>
        <v/>
      </c>
      <c r="C172" s="53" t="str">
        <f>IF('2-定性盤查'!D167&lt;&gt;"",'2-定性盤查'!D167,"")</f>
        <v/>
      </c>
      <c r="D172" s="53" t="str">
        <f>IF('2-定性盤查'!E167&lt;&gt;"",'2-定性盤查'!E167,"")</f>
        <v/>
      </c>
      <c r="E172" s="53" t="str">
        <f>IF('2-定性盤查'!F167&lt;&gt;"",'2-定性盤查'!F167,"")</f>
        <v/>
      </c>
      <c r="F172" s="53" t="str">
        <f>IF('2-定性盤查'!G167&lt;&gt;"",'2-定性盤查'!G167,"")</f>
        <v/>
      </c>
      <c r="G172" s="158"/>
      <c r="H172" s="158"/>
      <c r="I172" s="53" t="str">
        <f>IF('2-定性盤查'!X167&lt;&gt;"",IF('2-定性盤查'!X167&lt;&gt;0,'2-定性盤查'!X167,""),"")</f>
        <v/>
      </c>
      <c r="J172" s="158"/>
      <c r="K172" s="158"/>
      <c r="L172" s="57" t="str">
        <f t="shared" si="104"/>
        <v/>
      </c>
      <c r="M172" s="158"/>
      <c r="N172" s="57" t="str">
        <f t="shared" si="94"/>
        <v/>
      </c>
      <c r="O172" s="53" t="str">
        <f>IF('2-定性盤查'!Y167&lt;&gt;"",IF('2-定性盤查'!Y167&lt;&gt;0,'2-定性盤查'!Y167,""),"")</f>
        <v/>
      </c>
      <c r="P172" s="158"/>
      <c r="Q172" s="158"/>
      <c r="R172" s="67" t="str">
        <f t="shared" si="105"/>
        <v/>
      </c>
      <c r="S172" s="164"/>
      <c r="T172" s="55" t="str">
        <f t="shared" si="107"/>
        <v/>
      </c>
      <c r="U172" s="53" t="str">
        <f>IF('2-定性盤查'!Z167&lt;&gt;"",IF('2-定性盤查'!Z167&lt;&gt;0,'2-定性盤查'!Z167,""),"")</f>
        <v/>
      </c>
      <c r="V172" s="158"/>
      <c r="W172" s="158"/>
      <c r="X172" s="67" t="str">
        <f t="shared" si="106"/>
        <v/>
      </c>
      <c r="Y172" s="158"/>
      <c r="Z172" s="55" t="str">
        <f t="shared" si="108"/>
        <v/>
      </c>
      <c r="AA172" s="57" t="str">
        <f>IF('2-定性盤查'!E168="是",IF(I172="CO2",SUM(T172,Z172),SUM(N172,T172,Z172)),IF(SUM(N172,T172,Z172)&lt;&gt;0,SUM(N172,T172,Z172),""))</f>
        <v/>
      </c>
      <c r="AB172" s="57" t="str">
        <f>IF('2-定性盤查'!E168="是",IF(I172="CO2",N172,""),"")</f>
        <v/>
      </c>
      <c r="AC172" s="101" t="str">
        <f>IF(AA172&lt;&gt;"",AA172/'6-彙總表'!$J$5,"")</f>
        <v/>
      </c>
      <c r="AD172" s="129" t="str">
        <f t="shared" si="95"/>
        <v/>
      </c>
      <c r="AE172" s="129" t="str">
        <f t="shared" si="96"/>
        <v/>
      </c>
      <c r="AF172" s="129" t="str">
        <f t="shared" si="97"/>
        <v/>
      </c>
      <c r="AG172" s="130" t="str">
        <f t="shared" si="98"/>
        <v/>
      </c>
      <c r="AH172" s="129" t="str">
        <f t="shared" si="99"/>
        <v/>
      </c>
      <c r="AI172" s="129" t="str">
        <f t="shared" si="100"/>
        <v/>
      </c>
      <c r="AJ172" s="129" t="str">
        <f t="shared" si="101"/>
        <v/>
      </c>
      <c r="AK172" s="129" t="str">
        <f t="shared" si="102"/>
        <v/>
      </c>
      <c r="AL172" s="129" t="str">
        <f t="shared" si="103"/>
        <v/>
      </c>
    </row>
    <row r="173" spans="1:38">
      <c r="A173" s="53" t="str">
        <f>IF('2-定性盤查'!A168&lt;&gt;"",'2-定性盤查'!A168,"")</f>
        <v/>
      </c>
      <c r="B173" s="53" t="str">
        <f>IF('2-定性盤查'!C168&lt;&gt;"",'2-定性盤查'!C168,"")</f>
        <v/>
      </c>
      <c r="C173" s="53" t="str">
        <f>IF('2-定性盤查'!D168&lt;&gt;"",'2-定性盤查'!D168,"")</f>
        <v/>
      </c>
      <c r="D173" s="53" t="str">
        <f>IF('2-定性盤查'!E168&lt;&gt;"",'2-定性盤查'!E168,"")</f>
        <v/>
      </c>
      <c r="E173" s="53" t="str">
        <f>IF('2-定性盤查'!F168&lt;&gt;"",'2-定性盤查'!F168,"")</f>
        <v/>
      </c>
      <c r="F173" s="53" t="str">
        <f>IF('2-定性盤查'!G168&lt;&gt;"",'2-定性盤查'!G168,"")</f>
        <v/>
      </c>
      <c r="G173" s="158"/>
      <c r="H173" s="158"/>
      <c r="I173" s="53" t="str">
        <f>IF('2-定性盤查'!X168&lt;&gt;"",IF('2-定性盤查'!X168&lt;&gt;0,'2-定性盤查'!X168,""),"")</f>
        <v/>
      </c>
      <c r="J173" s="158"/>
      <c r="K173" s="158"/>
      <c r="L173" s="57" t="str">
        <f t="shared" si="104"/>
        <v/>
      </c>
      <c r="M173" s="158"/>
      <c r="N173" s="57" t="str">
        <f t="shared" si="94"/>
        <v/>
      </c>
      <c r="O173" s="53" t="str">
        <f>IF('2-定性盤查'!Y168&lt;&gt;"",IF('2-定性盤查'!Y168&lt;&gt;0,'2-定性盤查'!Y168,""),"")</f>
        <v/>
      </c>
      <c r="P173" s="158"/>
      <c r="Q173" s="158"/>
      <c r="R173" s="67" t="str">
        <f t="shared" si="105"/>
        <v/>
      </c>
      <c r="S173" s="164"/>
      <c r="T173" s="55" t="str">
        <f t="shared" si="107"/>
        <v/>
      </c>
      <c r="U173" s="53" t="str">
        <f>IF('2-定性盤查'!Z168&lt;&gt;"",IF('2-定性盤查'!Z168&lt;&gt;0,'2-定性盤查'!Z168,""),"")</f>
        <v/>
      </c>
      <c r="V173" s="158"/>
      <c r="W173" s="158"/>
      <c r="X173" s="67" t="str">
        <f t="shared" si="106"/>
        <v/>
      </c>
      <c r="Y173" s="158"/>
      <c r="Z173" s="55" t="str">
        <f t="shared" si="108"/>
        <v/>
      </c>
      <c r="AA173" s="57" t="str">
        <f>IF('2-定性盤查'!E169="是",IF(I173="CO2",SUM(T173,Z173),SUM(N173,T173,Z173)),IF(SUM(N173,T173,Z173)&lt;&gt;0,SUM(N173,T173,Z173),""))</f>
        <v/>
      </c>
      <c r="AB173" s="57" t="str">
        <f>IF('2-定性盤查'!E169="是",IF(I173="CO2",N173,""),"")</f>
        <v/>
      </c>
      <c r="AC173" s="101" t="str">
        <f>IF(AA173&lt;&gt;"",AA173/'6-彙總表'!$J$5,"")</f>
        <v/>
      </c>
      <c r="AD173" s="129" t="str">
        <f t="shared" si="95"/>
        <v/>
      </c>
      <c r="AE173" s="129" t="str">
        <f t="shared" si="96"/>
        <v/>
      </c>
      <c r="AF173" s="129" t="str">
        <f t="shared" si="97"/>
        <v/>
      </c>
      <c r="AG173" s="130" t="str">
        <f t="shared" si="98"/>
        <v/>
      </c>
      <c r="AH173" s="129" t="str">
        <f t="shared" si="99"/>
        <v/>
      </c>
      <c r="AI173" s="129" t="str">
        <f t="shared" si="100"/>
        <v/>
      </c>
      <c r="AJ173" s="129" t="str">
        <f t="shared" si="101"/>
        <v/>
      </c>
      <c r="AK173" s="129" t="str">
        <f t="shared" si="102"/>
        <v/>
      </c>
      <c r="AL173" s="129" t="str">
        <f t="shared" si="103"/>
        <v/>
      </c>
    </row>
    <row r="174" spans="1:38">
      <c r="A174" s="53" t="str">
        <f>IF('2-定性盤查'!A169&lt;&gt;"",'2-定性盤查'!A169,"")</f>
        <v/>
      </c>
      <c r="B174" s="53" t="str">
        <f>IF('2-定性盤查'!C169&lt;&gt;"",'2-定性盤查'!C169,"")</f>
        <v/>
      </c>
      <c r="C174" s="53" t="str">
        <f>IF('2-定性盤查'!D169&lt;&gt;"",'2-定性盤查'!D169,"")</f>
        <v/>
      </c>
      <c r="D174" s="53" t="str">
        <f>IF('2-定性盤查'!E169&lt;&gt;"",'2-定性盤查'!E169,"")</f>
        <v/>
      </c>
      <c r="E174" s="53" t="str">
        <f>IF('2-定性盤查'!F169&lt;&gt;"",'2-定性盤查'!F169,"")</f>
        <v/>
      </c>
      <c r="F174" s="53" t="str">
        <f>IF('2-定性盤查'!G169&lt;&gt;"",'2-定性盤查'!G169,"")</f>
        <v/>
      </c>
      <c r="G174" s="158"/>
      <c r="H174" s="158"/>
      <c r="I174" s="53" t="str">
        <f>IF('2-定性盤查'!X169&lt;&gt;"",IF('2-定性盤查'!X169&lt;&gt;0,'2-定性盤查'!X169,""),"")</f>
        <v/>
      </c>
      <c r="J174" s="158"/>
      <c r="K174" s="158"/>
      <c r="L174" s="57" t="str">
        <f t="shared" si="104"/>
        <v/>
      </c>
      <c r="M174" s="158"/>
      <c r="N174" s="57" t="str">
        <f t="shared" si="94"/>
        <v/>
      </c>
      <c r="O174" s="53" t="str">
        <f>IF('2-定性盤查'!Y169&lt;&gt;"",IF('2-定性盤查'!Y169&lt;&gt;0,'2-定性盤查'!Y169,""),"")</f>
        <v/>
      </c>
      <c r="P174" s="158"/>
      <c r="Q174" s="158"/>
      <c r="R174" s="67" t="str">
        <f t="shared" si="105"/>
        <v/>
      </c>
      <c r="S174" s="164"/>
      <c r="T174" s="55" t="str">
        <f t="shared" si="107"/>
        <v/>
      </c>
      <c r="U174" s="53" t="str">
        <f>IF('2-定性盤查'!Z169&lt;&gt;"",IF('2-定性盤查'!Z169&lt;&gt;0,'2-定性盤查'!Z169,""),"")</f>
        <v/>
      </c>
      <c r="V174" s="158"/>
      <c r="W174" s="158"/>
      <c r="X174" s="67" t="str">
        <f t="shared" si="106"/>
        <v/>
      </c>
      <c r="Y174" s="158"/>
      <c r="Z174" s="55" t="str">
        <f t="shared" si="108"/>
        <v/>
      </c>
      <c r="AA174" s="57" t="str">
        <f>IF('2-定性盤查'!E170="是",IF(I174="CO2",SUM(T174,Z174),SUM(N174,T174,Z174)),IF(SUM(N174,T174,Z174)&lt;&gt;0,SUM(N174,T174,Z174),""))</f>
        <v/>
      </c>
      <c r="AB174" s="57" t="str">
        <f>IF('2-定性盤查'!E170="是",IF(I174="CO2",N174,""),"")</f>
        <v/>
      </c>
      <c r="AC174" s="101" t="str">
        <f>IF(AA174&lt;&gt;"",AA174/'6-彙總表'!$J$5,"")</f>
        <v/>
      </c>
      <c r="AD174" s="129" t="str">
        <f t="shared" si="95"/>
        <v/>
      </c>
      <c r="AE174" s="129" t="str">
        <f t="shared" si="96"/>
        <v/>
      </c>
      <c r="AF174" s="129" t="str">
        <f t="shared" si="97"/>
        <v/>
      </c>
      <c r="AG174" s="130" t="str">
        <f t="shared" si="98"/>
        <v/>
      </c>
      <c r="AH174" s="129" t="str">
        <f t="shared" si="99"/>
        <v/>
      </c>
      <c r="AI174" s="129" t="str">
        <f t="shared" si="100"/>
        <v/>
      </c>
      <c r="AJ174" s="129" t="str">
        <f t="shared" si="101"/>
        <v/>
      </c>
      <c r="AK174" s="129" t="str">
        <f t="shared" si="102"/>
        <v/>
      </c>
      <c r="AL174" s="129" t="str">
        <f t="shared" si="103"/>
        <v/>
      </c>
    </row>
    <row r="175" spans="1:38">
      <c r="A175" s="53" t="str">
        <f>IF('2-定性盤查'!A170&lt;&gt;"",'2-定性盤查'!A170,"")</f>
        <v/>
      </c>
      <c r="B175" s="53" t="str">
        <f>IF('2-定性盤查'!C170&lt;&gt;"",'2-定性盤查'!C170,"")</f>
        <v/>
      </c>
      <c r="C175" s="53" t="str">
        <f>IF('2-定性盤查'!D170&lt;&gt;"",'2-定性盤查'!D170,"")</f>
        <v/>
      </c>
      <c r="D175" s="53" t="str">
        <f>IF('2-定性盤查'!E170&lt;&gt;"",'2-定性盤查'!E170,"")</f>
        <v/>
      </c>
      <c r="E175" s="53" t="str">
        <f>IF('2-定性盤查'!F170&lt;&gt;"",'2-定性盤查'!F170,"")</f>
        <v/>
      </c>
      <c r="F175" s="53" t="str">
        <f>IF('2-定性盤查'!G170&lt;&gt;"",'2-定性盤查'!G170,"")</f>
        <v/>
      </c>
      <c r="G175" s="158"/>
      <c r="H175" s="158"/>
      <c r="I175" s="53" t="str">
        <f>IF('2-定性盤查'!X170&lt;&gt;"",IF('2-定性盤查'!X170&lt;&gt;0,'2-定性盤查'!X170,""),"")</f>
        <v/>
      </c>
      <c r="J175" s="158"/>
      <c r="K175" s="158"/>
      <c r="L175" s="57" t="str">
        <f t="shared" si="104"/>
        <v/>
      </c>
      <c r="M175" s="158"/>
      <c r="N175" s="57" t="str">
        <f t="shared" si="94"/>
        <v/>
      </c>
      <c r="O175" s="53" t="str">
        <f>IF('2-定性盤查'!Y170&lt;&gt;"",IF('2-定性盤查'!Y170&lt;&gt;0,'2-定性盤查'!Y170,""),"")</f>
        <v/>
      </c>
      <c r="P175" s="158"/>
      <c r="Q175" s="158"/>
      <c r="R175" s="67" t="str">
        <f t="shared" si="105"/>
        <v/>
      </c>
      <c r="S175" s="164"/>
      <c r="T175" s="55" t="str">
        <f t="shared" si="107"/>
        <v/>
      </c>
      <c r="U175" s="53" t="str">
        <f>IF('2-定性盤查'!Z170&lt;&gt;"",IF('2-定性盤查'!Z170&lt;&gt;0,'2-定性盤查'!Z170,""),"")</f>
        <v/>
      </c>
      <c r="V175" s="158"/>
      <c r="W175" s="158"/>
      <c r="X175" s="67" t="str">
        <f t="shared" si="106"/>
        <v/>
      </c>
      <c r="Y175" s="158"/>
      <c r="Z175" s="55" t="str">
        <f t="shared" si="108"/>
        <v/>
      </c>
      <c r="AA175" s="57" t="str">
        <f>IF('2-定性盤查'!E171="是",IF(I175="CO2",SUM(T175,Z175),SUM(N175,T175,Z175)),IF(SUM(N175,T175,Z175)&lt;&gt;0,SUM(N175,T175,Z175),""))</f>
        <v/>
      </c>
      <c r="AB175" s="57" t="str">
        <f>IF('2-定性盤查'!E171="是",IF(I175="CO2",N175,""),"")</f>
        <v/>
      </c>
      <c r="AC175" s="101" t="str">
        <f>IF(AA175&lt;&gt;"",AA175/'6-彙總表'!$J$5,"")</f>
        <v/>
      </c>
      <c r="AD175" s="129" t="str">
        <f t="shared" si="95"/>
        <v/>
      </c>
      <c r="AE175" s="129" t="str">
        <f t="shared" si="96"/>
        <v/>
      </c>
      <c r="AF175" s="129" t="str">
        <f t="shared" si="97"/>
        <v/>
      </c>
      <c r="AG175" s="130" t="str">
        <f t="shared" si="98"/>
        <v/>
      </c>
      <c r="AH175" s="129" t="str">
        <f t="shared" si="99"/>
        <v/>
      </c>
      <c r="AI175" s="129" t="str">
        <f t="shared" si="100"/>
        <v/>
      </c>
      <c r="AJ175" s="129" t="str">
        <f t="shared" si="101"/>
        <v/>
      </c>
      <c r="AK175" s="129" t="str">
        <f t="shared" si="102"/>
        <v/>
      </c>
      <c r="AL175" s="129" t="str">
        <f t="shared" si="103"/>
        <v/>
      </c>
    </row>
    <row r="176" spans="1:38">
      <c r="A176" s="53" t="str">
        <f>IF('2-定性盤查'!A171&lt;&gt;"",'2-定性盤查'!A171,"")</f>
        <v/>
      </c>
      <c r="B176" s="53" t="str">
        <f>IF('2-定性盤查'!C171&lt;&gt;"",'2-定性盤查'!C171,"")</f>
        <v/>
      </c>
      <c r="C176" s="53" t="str">
        <f>IF('2-定性盤查'!D171&lt;&gt;"",'2-定性盤查'!D171,"")</f>
        <v/>
      </c>
      <c r="D176" s="53" t="str">
        <f>IF('2-定性盤查'!E171&lt;&gt;"",'2-定性盤查'!E171,"")</f>
        <v/>
      </c>
      <c r="E176" s="53" t="str">
        <f>IF('2-定性盤查'!F171&lt;&gt;"",'2-定性盤查'!F171,"")</f>
        <v/>
      </c>
      <c r="F176" s="53" t="str">
        <f>IF('2-定性盤查'!G171&lt;&gt;"",'2-定性盤查'!G171,"")</f>
        <v/>
      </c>
      <c r="G176" s="158"/>
      <c r="H176" s="158"/>
      <c r="I176" s="53" t="str">
        <f>IF('2-定性盤查'!X171&lt;&gt;"",IF('2-定性盤查'!X171&lt;&gt;0,'2-定性盤查'!X171,""),"")</f>
        <v/>
      </c>
      <c r="J176" s="158"/>
      <c r="K176" s="158"/>
      <c r="L176" s="57" t="str">
        <f t="shared" si="104"/>
        <v/>
      </c>
      <c r="M176" s="158"/>
      <c r="N176" s="57" t="str">
        <f t="shared" si="94"/>
        <v/>
      </c>
      <c r="O176" s="53" t="str">
        <f>IF('2-定性盤查'!Y171&lt;&gt;"",IF('2-定性盤查'!Y171&lt;&gt;0,'2-定性盤查'!Y171,""),"")</f>
        <v/>
      </c>
      <c r="P176" s="158"/>
      <c r="Q176" s="158"/>
      <c r="R176" s="67" t="str">
        <f t="shared" si="105"/>
        <v/>
      </c>
      <c r="S176" s="164"/>
      <c r="T176" s="55" t="str">
        <f t="shared" si="107"/>
        <v/>
      </c>
      <c r="U176" s="53" t="str">
        <f>IF('2-定性盤查'!Z171&lt;&gt;"",IF('2-定性盤查'!Z171&lt;&gt;0,'2-定性盤查'!Z171,""),"")</f>
        <v/>
      </c>
      <c r="V176" s="158"/>
      <c r="W176" s="158"/>
      <c r="X176" s="67" t="str">
        <f t="shared" si="106"/>
        <v/>
      </c>
      <c r="Y176" s="158"/>
      <c r="Z176" s="55" t="str">
        <f t="shared" si="108"/>
        <v/>
      </c>
      <c r="AA176" s="57" t="str">
        <f>IF('2-定性盤查'!E172="是",IF(I176="CO2",SUM(T176,Z176),SUM(N176,T176,Z176)),IF(SUM(N176,T176,Z176)&lt;&gt;0,SUM(N176,T176,Z176),""))</f>
        <v/>
      </c>
      <c r="AB176" s="57" t="str">
        <f>IF('2-定性盤查'!E172="是",IF(I176="CO2",N176,""),"")</f>
        <v/>
      </c>
      <c r="AC176" s="101" t="str">
        <f>IF(AA176&lt;&gt;"",AA176/'6-彙總表'!$J$5,"")</f>
        <v/>
      </c>
      <c r="AD176" s="129" t="str">
        <f t="shared" si="95"/>
        <v/>
      </c>
      <c r="AE176" s="129" t="str">
        <f t="shared" si="96"/>
        <v/>
      </c>
      <c r="AF176" s="129" t="str">
        <f t="shared" si="97"/>
        <v/>
      </c>
      <c r="AG176" s="130" t="str">
        <f t="shared" si="98"/>
        <v/>
      </c>
      <c r="AH176" s="129" t="str">
        <f t="shared" si="99"/>
        <v/>
      </c>
      <c r="AI176" s="129" t="str">
        <f t="shared" si="100"/>
        <v/>
      </c>
      <c r="AJ176" s="129" t="str">
        <f t="shared" si="101"/>
        <v/>
      </c>
      <c r="AK176" s="129" t="str">
        <f t="shared" si="102"/>
        <v/>
      </c>
      <c r="AL176" s="129" t="str">
        <f t="shared" si="103"/>
        <v/>
      </c>
    </row>
    <row r="177" spans="1:38">
      <c r="A177" s="53" t="str">
        <f>IF('2-定性盤查'!A172&lt;&gt;"",'2-定性盤查'!A172,"")</f>
        <v/>
      </c>
      <c r="B177" s="53" t="str">
        <f>IF('2-定性盤查'!C172&lt;&gt;"",'2-定性盤查'!C172,"")</f>
        <v/>
      </c>
      <c r="C177" s="53" t="str">
        <f>IF('2-定性盤查'!D172&lt;&gt;"",'2-定性盤查'!D172,"")</f>
        <v/>
      </c>
      <c r="D177" s="53" t="str">
        <f>IF('2-定性盤查'!E172&lt;&gt;"",'2-定性盤查'!E172,"")</f>
        <v/>
      </c>
      <c r="E177" s="53" t="str">
        <f>IF('2-定性盤查'!F172&lt;&gt;"",'2-定性盤查'!F172,"")</f>
        <v/>
      </c>
      <c r="F177" s="53" t="str">
        <f>IF('2-定性盤查'!G172&lt;&gt;"",'2-定性盤查'!G172,"")</f>
        <v/>
      </c>
      <c r="G177" s="158"/>
      <c r="H177" s="158"/>
      <c r="I177" s="53" t="str">
        <f>IF('2-定性盤查'!X172&lt;&gt;"",IF('2-定性盤查'!X172&lt;&gt;0,'2-定性盤查'!X172,""),"")</f>
        <v/>
      </c>
      <c r="J177" s="158"/>
      <c r="K177" s="158"/>
      <c r="L177" s="57" t="str">
        <f t="shared" si="104"/>
        <v/>
      </c>
      <c r="M177" s="158"/>
      <c r="N177" s="57" t="str">
        <f t="shared" si="94"/>
        <v/>
      </c>
      <c r="O177" s="53" t="str">
        <f>IF('2-定性盤查'!Y172&lt;&gt;"",IF('2-定性盤查'!Y172&lt;&gt;0,'2-定性盤查'!Y172,""),"")</f>
        <v/>
      </c>
      <c r="P177" s="158"/>
      <c r="Q177" s="158"/>
      <c r="R177" s="67" t="str">
        <f t="shared" si="105"/>
        <v/>
      </c>
      <c r="S177" s="164"/>
      <c r="T177" s="55" t="str">
        <f t="shared" si="107"/>
        <v/>
      </c>
      <c r="U177" s="53" t="str">
        <f>IF('2-定性盤查'!Z172&lt;&gt;"",IF('2-定性盤查'!Z172&lt;&gt;0,'2-定性盤查'!Z172,""),"")</f>
        <v/>
      </c>
      <c r="V177" s="158"/>
      <c r="W177" s="158"/>
      <c r="X177" s="67" t="str">
        <f t="shared" si="106"/>
        <v/>
      </c>
      <c r="Y177" s="158"/>
      <c r="Z177" s="55" t="str">
        <f t="shared" si="108"/>
        <v/>
      </c>
      <c r="AA177" s="57" t="str">
        <f>IF('2-定性盤查'!E173="是",IF(I177="CO2",SUM(T177,Z177),SUM(N177,T177,Z177)),IF(SUM(N177,T177,Z177)&lt;&gt;0,SUM(N177,T177,Z177),""))</f>
        <v/>
      </c>
      <c r="AB177" s="57" t="str">
        <f>IF('2-定性盤查'!E173="是",IF(I177="CO2",N177,""),"")</f>
        <v/>
      </c>
      <c r="AC177" s="101" t="str">
        <f>IF(AA177&lt;&gt;"",AA177/'6-彙總表'!$J$5,"")</f>
        <v/>
      </c>
      <c r="AD177" s="129" t="str">
        <f t="shared" si="95"/>
        <v/>
      </c>
      <c r="AE177" s="129" t="str">
        <f t="shared" si="96"/>
        <v/>
      </c>
      <c r="AF177" s="129" t="str">
        <f t="shared" si="97"/>
        <v/>
      </c>
      <c r="AG177" s="130" t="str">
        <f t="shared" si="98"/>
        <v/>
      </c>
      <c r="AH177" s="129" t="str">
        <f t="shared" si="99"/>
        <v/>
      </c>
      <c r="AI177" s="129" t="str">
        <f t="shared" si="100"/>
        <v/>
      </c>
      <c r="AJ177" s="129" t="str">
        <f t="shared" si="101"/>
        <v/>
      </c>
      <c r="AK177" s="129" t="str">
        <f t="shared" si="102"/>
        <v/>
      </c>
      <c r="AL177" s="129" t="str">
        <f t="shared" si="103"/>
        <v/>
      </c>
    </row>
    <row r="178" spans="1:38">
      <c r="A178" s="53" t="str">
        <f>IF('2-定性盤查'!A173&lt;&gt;"",'2-定性盤查'!A173,"")</f>
        <v/>
      </c>
      <c r="B178" s="53" t="str">
        <f>IF('2-定性盤查'!C173&lt;&gt;"",'2-定性盤查'!C173,"")</f>
        <v/>
      </c>
      <c r="C178" s="53" t="str">
        <f>IF('2-定性盤查'!D173&lt;&gt;"",'2-定性盤查'!D173,"")</f>
        <v/>
      </c>
      <c r="D178" s="53" t="str">
        <f>IF('2-定性盤查'!E173&lt;&gt;"",'2-定性盤查'!E173,"")</f>
        <v/>
      </c>
      <c r="E178" s="53" t="str">
        <f>IF('2-定性盤查'!F173&lt;&gt;"",'2-定性盤查'!F173,"")</f>
        <v/>
      </c>
      <c r="F178" s="53" t="str">
        <f>IF('2-定性盤查'!G173&lt;&gt;"",'2-定性盤查'!G173,"")</f>
        <v/>
      </c>
      <c r="G178" s="158"/>
      <c r="H178" s="158"/>
      <c r="I178" s="53" t="str">
        <f>IF('2-定性盤查'!X173&lt;&gt;"",IF('2-定性盤查'!X173&lt;&gt;0,'2-定性盤查'!X173,""),"")</f>
        <v/>
      </c>
      <c r="J178" s="158"/>
      <c r="K178" s="158"/>
      <c r="L178" s="57" t="str">
        <f t="shared" si="104"/>
        <v/>
      </c>
      <c r="M178" s="158"/>
      <c r="N178" s="57" t="str">
        <f t="shared" si="94"/>
        <v/>
      </c>
      <c r="O178" s="53" t="str">
        <f>IF('2-定性盤查'!Y173&lt;&gt;"",IF('2-定性盤查'!Y173&lt;&gt;0,'2-定性盤查'!Y173,""),"")</f>
        <v/>
      </c>
      <c r="P178" s="158"/>
      <c r="Q178" s="158"/>
      <c r="R178" s="67" t="str">
        <f t="shared" si="105"/>
        <v/>
      </c>
      <c r="S178" s="164"/>
      <c r="T178" s="55" t="str">
        <f t="shared" si="107"/>
        <v/>
      </c>
      <c r="U178" s="53" t="str">
        <f>IF('2-定性盤查'!Z173&lt;&gt;"",IF('2-定性盤查'!Z173&lt;&gt;0,'2-定性盤查'!Z173,""),"")</f>
        <v/>
      </c>
      <c r="V178" s="158"/>
      <c r="W178" s="158"/>
      <c r="X178" s="67" t="str">
        <f t="shared" si="106"/>
        <v/>
      </c>
      <c r="Y178" s="158"/>
      <c r="Z178" s="55" t="str">
        <f t="shared" si="108"/>
        <v/>
      </c>
      <c r="AA178" s="57" t="str">
        <f>IF('2-定性盤查'!E174="是",IF(I178="CO2",SUM(T178,Z178),SUM(N178,T178,Z178)),IF(SUM(N178,T178,Z178)&lt;&gt;0,SUM(N178,T178,Z178),""))</f>
        <v/>
      </c>
      <c r="AB178" s="57" t="str">
        <f>IF('2-定性盤查'!E174="是",IF(I178="CO2",N178,""),"")</f>
        <v/>
      </c>
      <c r="AC178" s="101" t="str">
        <f>IF(AA178&lt;&gt;"",AA178/'6-彙總表'!$J$5,"")</f>
        <v/>
      </c>
      <c r="AD178" s="129" t="str">
        <f t="shared" si="95"/>
        <v/>
      </c>
      <c r="AE178" s="129" t="str">
        <f t="shared" si="96"/>
        <v/>
      </c>
      <c r="AF178" s="129" t="str">
        <f t="shared" si="97"/>
        <v/>
      </c>
      <c r="AG178" s="130" t="str">
        <f t="shared" si="98"/>
        <v/>
      </c>
      <c r="AH178" s="129" t="str">
        <f t="shared" si="99"/>
        <v/>
      </c>
      <c r="AI178" s="129" t="str">
        <f t="shared" si="100"/>
        <v/>
      </c>
      <c r="AJ178" s="129" t="str">
        <f t="shared" si="101"/>
        <v/>
      </c>
      <c r="AK178" s="129" t="str">
        <f t="shared" si="102"/>
        <v/>
      </c>
      <c r="AL178" s="129" t="str">
        <f t="shared" si="103"/>
        <v/>
      </c>
    </row>
    <row r="179" spans="1:38">
      <c r="A179" s="53" t="str">
        <f>IF('2-定性盤查'!A174&lt;&gt;"",'2-定性盤查'!A174,"")</f>
        <v/>
      </c>
      <c r="B179" s="53" t="str">
        <f>IF('2-定性盤查'!C174&lt;&gt;"",'2-定性盤查'!C174,"")</f>
        <v/>
      </c>
      <c r="C179" s="53" t="str">
        <f>IF('2-定性盤查'!D174&lt;&gt;"",'2-定性盤查'!D174,"")</f>
        <v/>
      </c>
      <c r="D179" s="53" t="str">
        <f>IF('2-定性盤查'!E174&lt;&gt;"",'2-定性盤查'!E174,"")</f>
        <v/>
      </c>
      <c r="E179" s="53" t="str">
        <f>IF('2-定性盤查'!F174&lt;&gt;"",'2-定性盤查'!F174,"")</f>
        <v/>
      </c>
      <c r="F179" s="53" t="str">
        <f>IF('2-定性盤查'!G174&lt;&gt;"",'2-定性盤查'!G174,"")</f>
        <v/>
      </c>
      <c r="G179" s="158"/>
      <c r="H179" s="158"/>
      <c r="I179" s="53" t="str">
        <f>IF('2-定性盤查'!X174&lt;&gt;"",IF('2-定性盤查'!X174&lt;&gt;0,'2-定性盤查'!X174,""),"")</f>
        <v/>
      </c>
      <c r="J179" s="158"/>
      <c r="K179" s="158"/>
      <c r="L179" s="57" t="str">
        <f t="shared" si="104"/>
        <v/>
      </c>
      <c r="M179" s="158"/>
      <c r="N179" s="57" t="str">
        <f t="shared" si="94"/>
        <v/>
      </c>
      <c r="O179" s="53" t="str">
        <f>IF('2-定性盤查'!Y174&lt;&gt;"",IF('2-定性盤查'!Y174&lt;&gt;0,'2-定性盤查'!Y174,""),"")</f>
        <v/>
      </c>
      <c r="P179" s="158"/>
      <c r="Q179" s="158"/>
      <c r="R179" s="67" t="str">
        <f t="shared" si="105"/>
        <v/>
      </c>
      <c r="S179" s="164"/>
      <c r="T179" s="55" t="str">
        <f t="shared" si="107"/>
        <v/>
      </c>
      <c r="U179" s="53" t="str">
        <f>IF('2-定性盤查'!Z174&lt;&gt;"",IF('2-定性盤查'!Z174&lt;&gt;0,'2-定性盤查'!Z174,""),"")</f>
        <v/>
      </c>
      <c r="V179" s="158"/>
      <c r="W179" s="158"/>
      <c r="X179" s="67" t="str">
        <f t="shared" si="106"/>
        <v/>
      </c>
      <c r="Y179" s="158"/>
      <c r="Z179" s="55" t="str">
        <f t="shared" si="108"/>
        <v/>
      </c>
      <c r="AA179" s="57" t="str">
        <f>IF('2-定性盤查'!E175="是",IF(I179="CO2",SUM(T179,Z179),SUM(N179,T179,Z179)),IF(SUM(N179,T179,Z179)&lt;&gt;0,SUM(N179,T179,Z179),""))</f>
        <v/>
      </c>
      <c r="AB179" s="57" t="str">
        <f>IF('2-定性盤查'!E175="是",IF(I179="CO2",N179,""),"")</f>
        <v/>
      </c>
      <c r="AC179" s="101" t="str">
        <f>IF(AA179&lt;&gt;"",AA179/'6-彙總表'!$J$5,"")</f>
        <v/>
      </c>
      <c r="AD179" s="129" t="str">
        <f t="shared" si="95"/>
        <v/>
      </c>
      <c r="AE179" s="129" t="str">
        <f t="shared" si="96"/>
        <v/>
      </c>
      <c r="AF179" s="129" t="str">
        <f t="shared" si="97"/>
        <v/>
      </c>
      <c r="AG179" s="130" t="str">
        <f t="shared" si="98"/>
        <v/>
      </c>
      <c r="AH179" s="129" t="str">
        <f t="shared" si="99"/>
        <v/>
      </c>
      <c r="AI179" s="129" t="str">
        <f t="shared" si="100"/>
        <v/>
      </c>
      <c r="AJ179" s="129" t="str">
        <f t="shared" si="101"/>
        <v/>
      </c>
      <c r="AK179" s="129" t="str">
        <f t="shared" si="102"/>
        <v/>
      </c>
      <c r="AL179" s="129" t="str">
        <f t="shared" si="103"/>
        <v/>
      </c>
    </row>
    <row r="180" spans="1:38">
      <c r="A180" s="53" t="str">
        <f>IF('2-定性盤查'!A175&lt;&gt;"",'2-定性盤查'!A175,"")</f>
        <v/>
      </c>
      <c r="B180" s="53" t="str">
        <f>IF('2-定性盤查'!C175&lt;&gt;"",'2-定性盤查'!C175,"")</f>
        <v/>
      </c>
      <c r="C180" s="53" t="str">
        <f>IF('2-定性盤查'!D175&lt;&gt;"",'2-定性盤查'!D175,"")</f>
        <v/>
      </c>
      <c r="D180" s="53" t="str">
        <f>IF('2-定性盤查'!E175&lt;&gt;"",'2-定性盤查'!E175,"")</f>
        <v/>
      </c>
      <c r="E180" s="53" t="str">
        <f>IF('2-定性盤查'!F175&lt;&gt;"",'2-定性盤查'!F175,"")</f>
        <v/>
      </c>
      <c r="F180" s="53" t="str">
        <f>IF('2-定性盤查'!G175&lt;&gt;"",'2-定性盤查'!G175,"")</f>
        <v/>
      </c>
      <c r="G180" s="158"/>
      <c r="H180" s="158"/>
      <c r="I180" s="53" t="str">
        <f>IF('2-定性盤查'!X175&lt;&gt;"",IF('2-定性盤查'!X175&lt;&gt;0,'2-定性盤查'!X175,""),"")</f>
        <v/>
      </c>
      <c r="J180" s="158"/>
      <c r="K180" s="158"/>
      <c r="L180" s="57" t="str">
        <f t="shared" si="104"/>
        <v/>
      </c>
      <c r="M180" s="158"/>
      <c r="N180" s="57" t="str">
        <f t="shared" si="94"/>
        <v/>
      </c>
      <c r="O180" s="53" t="str">
        <f>IF('2-定性盤查'!Y175&lt;&gt;"",IF('2-定性盤查'!Y175&lt;&gt;0,'2-定性盤查'!Y175,""),"")</f>
        <v/>
      </c>
      <c r="P180" s="158"/>
      <c r="Q180" s="158"/>
      <c r="R180" s="67" t="str">
        <f t="shared" si="105"/>
        <v/>
      </c>
      <c r="S180" s="164"/>
      <c r="T180" s="55" t="str">
        <f t="shared" si="107"/>
        <v/>
      </c>
      <c r="U180" s="53" t="str">
        <f>IF('2-定性盤查'!Z175&lt;&gt;"",IF('2-定性盤查'!Z175&lt;&gt;0,'2-定性盤查'!Z175,""),"")</f>
        <v/>
      </c>
      <c r="V180" s="158"/>
      <c r="W180" s="158"/>
      <c r="X180" s="67" t="str">
        <f t="shared" si="106"/>
        <v/>
      </c>
      <c r="Y180" s="158"/>
      <c r="Z180" s="55" t="str">
        <f t="shared" si="108"/>
        <v/>
      </c>
      <c r="AA180" s="57" t="str">
        <f>IF('2-定性盤查'!E176="是",IF(I180="CO2",SUM(T180,Z180),SUM(N180,T180,Z180)),IF(SUM(N180,T180,Z180)&lt;&gt;0,SUM(N180,T180,Z180),""))</f>
        <v/>
      </c>
      <c r="AB180" s="57" t="str">
        <f>IF('2-定性盤查'!E176="是",IF(I180="CO2",N180,""),"")</f>
        <v/>
      </c>
      <c r="AC180" s="101" t="str">
        <f>IF(AA180&lt;&gt;"",AA180/'6-彙總表'!$J$5,"")</f>
        <v/>
      </c>
      <c r="AD180" s="129" t="str">
        <f t="shared" si="95"/>
        <v/>
      </c>
      <c r="AE180" s="129" t="str">
        <f t="shared" si="96"/>
        <v/>
      </c>
      <c r="AF180" s="129" t="str">
        <f t="shared" si="97"/>
        <v/>
      </c>
      <c r="AG180" s="130" t="str">
        <f t="shared" si="98"/>
        <v/>
      </c>
      <c r="AH180" s="129" t="str">
        <f t="shared" si="99"/>
        <v/>
      </c>
      <c r="AI180" s="129" t="str">
        <f t="shared" si="100"/>
        <v/>
      </c>
      <c r="AJ180" s="129" t="str">
        <f t="shared" si="101"/>
        <v/>
      </c>
      <c r="AK180" s="129" t="str">
        <f t="shared" si="102"/>
        <v/>
      </c>
      <c r="AL180" s="129" t="str">
        <f t="shared" si="103"/>
        <v/>
      </c>
    </row>
    <row r="181" spans="1:38">
      <c r="A181" s="53" t="str">
        <f>IF('2-定性盤查'!A176&lt;&gt;"",'2-定性盤查'!A176,"")</f>
        <v/>
      </c>
      <c r="B181" s="53" t="str">
        <f>IF('2-定性盤查'!C176&lt;&gt;"",'2-定性盤查'!C176,"")</f>
        <v/>
      </c>
      <c r="C181" s="53" t="str">
        <f>IF('2-定性盤查'!D176&lt;&gt;"",'2-定性盤查'!D176,"")</f>
        <v/>
      </c>
      <c r="D181" s="53" t="str">
        <f>IF('2-定性盤查'!E176&lt;&gt;"",'2-定性盤查'!E176,"")</f>
        <v/>
      </c>
      <c r="E181" s="53" t="str">
        <f>IF('2-定性盤查'!F176&lt;&gt;"",'2-定性盤查'!F176,"")</f>
        <v/>
      </c>
      <c r="F181" s="53" t="str">
        <f>IF('2-定性盤查'!G176&lt;&gt;"",'2-定性盤查'!G176,"")</f>
        <v/>
      </c>
      <c r="G181" s="158"/>
      <c r="H181" s="158"/>
      <c r="I181" s="53" t="str">
        <f>IF('2-定性盤查'!X176&lt;&gt;"",IF('2-定性盤查'!X176&lt;&gt;0,'2-定性盤查'!X176,""),"")</f>
        <v/>
      </c>
      <c r="J181" s="158"/>
      <c r="K181" s="158"/>
      <c r="L181" s="57" t="str">
        <f t="shared" si="104"/>
        <v/>
      </c>
      <c r="M181" s="158"/>
      <c r="N181" s="57" t="str">
        <f t="shared" si="94"/>
        <v/>
      </c>
      <c r="O181" s="53" t="str">
        <f>IF('2-定性盤查'!Y176&lt;&gt;"",IF('2-定性盤查'!Y176&lt;&gt;0,'2-定性盤查'!Y176,""),"")</f>
        <v/>
      </c>
      <c r="P181" s="158"/>
      <c r="Q181" s="158"/>
      <c r="R181" s="67" t="str">
        <f t="shared" si="105"/>
        <v/>
      </c>
      <c r="S181" s="164"/>
      <c r="T181" s="55" t="str">
        <f t="shared" si="107"/>
        <v/>
      </c>
      <c r="U181" s="53" t="str">
        <f>IF('2-定性盤查'!Z176&lt;&gt;"",IF('2-定性盤查'!Z176&lt;&gt;0,'2-定性盤查'!Z176,""),"")</f>
        <v/>
      </c>
      <c r="V181" s="158"/>
      <c r="W181" s="158"/>
      <c r="X181" s="67" t="str">
        <f t="shared" si="106"/>
        <v/>
      </c>
      <c r="Y181" s="158"/>
      <c r="Z181" s="55" t="str">
        <f t="shared" si="108"/>
        <v/>
      </c>
      <c r="AA181" s="57" t="str">
        <f>IF('2-定性盤查'!E177="是",IF(I181="CO2",SUM(T181,Z181),SUM(N181,T181,Z181)),IF(SUM(N181,T181,Z181)&lt;&gt;0,SUM(N181,T181,Z181),""))</f>
        <v/>
      </c>
      <c r="AB181" s="57" t="str">
        <f>IF('2-定性盤查'!E177="是",IF(I181="CO2",N181,""),"")</f>
        <v/>
      </c>
      <c r="AC181" s="101" t="str">
        <f>IF(AA181&lt;&gt;"",AA181/'6-彙總表'!$J$5,"")</f>
        <v/>
      </c>
      <c r="AD181" s="129" t="str">
        <f t="shared" si="95"/>
        <v/>
      </c>
      <c r="AE181" s="129" t="str">
        <f t="shared" si="96"/>
        <v/>
      </c>
      <c r="AF181" s="129" t="str">
        <f t="shared" si="97"/>
        <v/>
      </c>
      <c r="AG181" s="130" t="str">
        <f t="shared" si="98"/>
        <v/>
      </c>
      <c r="AH181" s="129" t="str">
        <f t="shared" si="99"/>
        <v/>
      </c>
      <c r="AI181" s="129" t="str">
        <f t="shared" si="100"/>
        <v/>
      </c>
      <c r="AJ181" s="129" t="str">
        <f t="shared" si="101"/>
        <v/>
      </c>
      <c r="AK181" s="129" t="str">
        <f t="shared" si="102"/>
        <v/>
      </c>
      <c r="AL181" s="129" t="str">
        <f t="shared" si="103"/>
        <v/>
      </c>
    </row>
    <row r="182" spans="1:38">
      <c r="A182" s="53" t="str">
        <f>IF('2-定性盤查'!A177&lt;&gt;"",'2-定性盤查'!A177,"")</f>
        <v/>
      </c>
      <c r="B182" s="53" t="str">
        <f>IF('2-定性盤查'!C177&lt;&gt;"",'2-定性盤查'!C177,"")</f>
        <v/>
      </c>
      <c r="C182" s="53" t="str">
        <f>IF('2-定性盤查'!D177&lt;&gt;"",'2-定性盤查'!D177,"")</f>
        <v/>
      </c>
      <c r="D182" s="53" t="str">
        <f>IF('2-定性盤查'!E177&lt;&gt;"",'2-定性盤查'!E177,"")</f>
        <v/>
      </c>
      <c r="E182" s="53" t="str">
        <f>IF('2-定性盤查'!F177&lt;&gt;"",'2-定性盤查'!F177,"")</f>
        <v/>
      </c>
      <c r="F182" s="53" t="str">
        <f>IF('2-定性盤查'!G177&lt;&gt;"",'2-定性盤查'!G177,"")</f>
        <v/>
      </c>
      <c r="G182" s="158"/>
      <c r="H182" s="158"/>
      <c r="I182" s="53" t="str">
        <f>IF('2-定性盤查'!X177&lt;&gt;"",IF('2-定性盤查'!X177&lt;&gt;0,'2-定性盤查'!X177,""),"")</f>
        <v/>
      </c>
      <c r="J182" s="158"/>
      <c r="K182" s="158"/>
      <c r="L182" s="57" t="str">
        <f t="shared" si="104"/>
        <v/>
      </c>
      <c r="M182" s="158"/>
      <c r="N182" s="57" t="str">
        <f t="shared" si="94"/>
        <v/>
      </c>
      <c r="O182" s="53" t="str">
        <f>IF('2-定性盤查'!Y177&lt;&gt;"",IF('2-定性盤查'!Y177&lt;&gt;0,'2-定性盤查'!Y177,""),"")</f>
        <v/>
      </c>
      <c r="P182" s="158"/>
      <c r="Q182" s="158"/>
      <c r="R182" s="67" t="str">
        <f t="shared" si="105"/>
        <v/>
      </c>
      <c r="S182" s="164"/>
      <c r="T182" s="55" t="str">
        <f t="shared" si="107"/>
        <v/>
      </c>
      <c r="U182" s="53" t="str">
        <f>IF('2-定性盤查'!Z177&lt;&gt;"",IF('2-定性盤查'!Z177&lt;&gt;0,'2-定性盤查'!Z177,""),"")</f>
        <v/>
      </c>
      <c r="V182" s="158"/>
      <c r="W182" s="158"/>
      <c r="X182" s="67" t="str">
        <f t="shared" si="106"/>
        <v/>
      </c>
      <c r="Y182" s="158"/>
      <c r="Z182" s="55" t="str">
        <f t="shared" si="108"/>
        <v/>
      </c>
      <c r="AA182" s="57" t="str">
        <f>IF('2-定性盤查'!E178="是",IF(I182="CO2",SUM(T182,Z182),SUM(N182,T182,Z182)),IF(SUM(N182,T182,Z182)&lt;&gt;0,SUM(N182,T182,Z182),""))</f>
        <v/>
      </c>
      <c r="AB182" s="57" t="str">
        <f>IF('2-定性盤查'!E178="是",IF(I182="CO2",N182,""),"")</f>
        <v/>
      </c>
      <c r="AC182" s="101" t="str">
        <f>IF(AA182&lt;&gt;"",AA182/'6-彙總表'!$J$5,"")</f>
        <v/>
      </c>
      <c r="AD182" s="129" t="str">
        <f t="shared" si="95"/>
        <v/>
      </c>
      <c r="AE182" s="129" t="str">
        <f t="shared" si="96"/>
        <v/>
      </c>
      <c r="AF182" s="129" t="str">
        <f t="shared" si="97"/>
        <v/>
      </c>
      <c r="AG182" s="130" t="str">
        <f t="shared" si="98"/>
        <v/>
      </c>
      <c r="AH182" s="129" t="str">
        <f t="shared" si="99"/>
        <v/>
      </c>
      <c r="AI182" s="129" t="str">
        <f t="shared" si="100"/>
        <v/>
      </c>
      <c r="AJ182" s="129" t="str">
        <f t="shared" si="101"/>
        <v/>
      </c>
      <c r="AK182" s="129" t="str">
        <f t="shared" si="102"/>
        <v/>
      </c>
      <c r="AL182" s="129" t="str">
        <f t="shared" si="103"/>
        <v/>
      </c>
    </row>
    <row r="183" spans="1:38">
      <c r="A183" s="53" t="str">
        <f>IF('2-定性盤查'!A178&lt;&gt;"",'2-定性盤查'!A178,"")</f>
        <v/>
      </c>
      <c r="B183" s="53" t="str">
        <f>IF('2-定性盤查'!C178&lt;&gt;"",'2-定性盤查'!C178,"")</f>
        <v/>
      </c>
      <c r="C183" s="53" t="str">
        <f>IF('2-定性盤查'!D178&lt;&gt;"",'2-定性盤查'!D178,"")</f>
        <v/>
      </c>
      <c r="D183" s="53" t="str">
        <f>IF('2-定性盤查'!E178&lt;&gt;"",'2-定性盤查'!E178,"")</f>
        <v/>
      </c>
      <c r="E183" s="53" t="str">
        <f>IF('2-定性盤查'!F178&lt;&gt;"",'2-定性盤查'!F178,"")</f>
        <v/>
      </c>
      <c r="F183" s="53" t="str">
        <f>IF('2-定性盤查'!G178&lt;&gt;"",'2-定性盤查'!G178,"")</f>
        <v/>
      </c>
      <c r="G183" s="158"/>
      <c r="H183" s="158"/>
      <c r="I183" s="53" t="str">
        <f>IF('2-定性盤查'!X178&lt;&gt;"",IF('2-定性盤查'!X178&lt;&gt;0,'2-定性盤查'!X178,""),"")</f>
        <v/>
      </c>
      <c r="J183" s="158"/>
      <c r="K183" s="158"/>
      <c r="L183" s="57" t="str">
        <f t="shared" si="104"/>
        <v/>
      </c>
      <c r="M183" s="158"/>
      <c r="N183" s="57" t="str">
        <f t="shared" si="94"/>
        <v/>
      </c>
      <c r="O183" s="53" t="str">
        <f>IF('2-定性盤查'!Y178&lt;&gt;"",IF('2-定性盤查'!Y178&lt;&gt;0,'2-定性盤查'!Y178,""),"")</f>
        <v/>
      </c>
      <c r="P183" s="158"/>
      <c r="Q183" s="158"/>
      <c r="R183" s="67" t="str">
        <f t="shared" si="105"/>
        <v/>
      </c>
      <c r="S183" s="164"/>
      <c r="T183" s="55" t="str">
        <f t="shared" si="107"/>
        <v/>
      </c>
      <c r="U183" s="53" t="str">
        <f>IF('2-定性盤查'!Z178&lt;&gt;"",IF('2-定性盤查'!Z178&lt;&gt;0,'2-定性盤查'!Z178,""),"")</f>
        <v/>
      </c>
      <c r="V183" s="158"/>
      <c r="W183" s="158"/>
      <c r="X183" s="67" t="str">
        <f t="shared" si="106"/>
        <v/>
      </c>
      <c r="Y183" s="158"/>
      <c r="Z183" s="55" t="str">
        <f t="shared" si="108"/>
        <v/>
      </c>
      <c r="AA183" s="57" t="str">
        <f>IF('2-定性盤查'!E179="是",IF(I183="CO2",SUM(T183,Z183),SUM(N183,T183,Z183)),IF(SUM(N183,T183,Z183)&lt;&gt;0,SUM(N183,T183,Z183),""))</f>
        <v/>
      </c>
      <c r="AB183" s="57" t="str">
        <f>IF('2-定性盤查'!E179="是",IF(I183="CO2",N183,""),"")</f>
        <v/>
      </c>
      <c r="AC183" s="101" t="str">
        <f>IF(AA183&lt;&gt;"",AA183/'6-彙總表'!$J$5,"")</f>
        <v/>
      </c>
      <c r="AD183" s="129" t="str">
        <f t="shared" si="95"/>
        <v/>
      </c>
      <c r="AE183" s="129" t="str">
        <f t="shared" si="96"/>
        <v/>
      </c>
      <c r="AF183" s="129" t="str">
        <f t="shared" si="97"/>
        <v/>
      </c>
      <c r="AG183" s="130" t="str">
        <f t="shared" si="98"/>
        <v/>
      </c>
      <c r="AH183" s="129" t="str">
        <f t="shared" si="99"/>
        <v/>
      </c>
      <c r="AI183" s="129" t="str">
        <f t="shared" si="100"/>
        <v/>
      </c>
      <c r="AJ183" s="129" t="str">
        <f t="shared" si="101"/>
        <v/>
      </c>
      <c r="AK183" s="129" t="str">
        <f t="shared" si="102"/>
        <v/>
      </c>
      <c r="AL183" s="129" t="str">
        <f t="shared" si="103"/>
        <v/>
      </c>
    </row>
    <row r="184" spans="1:38">
      <c r="A184" s="53" t="str">
        <f>IF('2-定性盤查'!A179&lt;&gt;"",'2-定性盤查'!A179,"")</f>
        <v/>
      </c>
      <c r="B184" s="53" t="str">
        <f>IF('2-定性盤查'!C179&lt;&gt;"",'2-定性盤查'!C179,"")</f>
        <v/>
      </c>
      <c r="C184" s="53" t="str">
        <f>IF('2-定性盤查'!D179&lt;&gt;"",'2-定性盤查'!D179,"")</f>
        <v/>
      </c>
      <c r="D184" s="53" t="str">
        <f>IF('2-定性盤查'!E179&lt;&gt;"",'2-定性盤查'!E179,"")</f>
        <v/>
      </c>
      <c r="E184" s="53" t="str">
        <f>IF('2-定性盤查'!F179&lt;&gt;"",'2-定性盤查'!F179,"")</f>
        <v/>
      </c>
      <c r="F184" s="53" t="str">
        <f>IF('2-定性盤查'!G179&lt;&gt;"",'2-定性盤查'!G179,"")</f>
        <v/>
      </c>
      <c r="G184" s="158"/>
      <c r="H184" s="158"/>
      <c r="I184" s="53" t="str">
        <f>IF('2-定性盤查'!X179&lt;&gt;"",IF('2-定性盤查'!X179&lt;&gt;0,'2-定性盤查'!X179,""),"")</f>
        <v/>
      </c>
      <c r="J184" s="158"/>
      <c r="K184" s="158"/>
      <c r="L184" s="57" t="str">
        <f t="shared" si="104"/>
        <v/>
      </c>
      <c r="M184" s="158"/>
      <c r="N184" s="57" t="str">
        <f t="shared" si="94"/>
        <v/>
      </c>
      <c r="O184" s="53" t="str">
        <f>IF('2-定性盤查'!Y179&lt;&gt;"",IF('2-定性盤查'!Y179&lt;&gt;0,'2-定性盤查'!Y179,""),"")</f>
        <v/>
      </c>
      <c r="P184" s="158"/>
      <c r="Q184" s="158"/>
      <c r="R184" s="67" t="str">
        <f t="shared" si="105"/>
        <v/>
      </c>
      <c r="S184" s="164"/>
      <c r="T184" s="55" t="str">
        <f t="shared" si="107"/>
        <v/>
      </c>
      <c r="U184" s="53" t="str">
        <f>IF('2-定性盤查'!Z179&lt;&gt;"",IF('2-定性盤查'!Z179&lt;&gt;0,'2-定性盤查'!Z179,""),"")</f>
        <v/>
      </c>
      <c r="V184" s="158"/>
      <c r="W184" s="158"/>
      <c r="X184" s="67" t="str">
        <f t="shared" si="106"/>
        <v/>
      </c>
      <c r="Y184" s="158"/>
      <c r="Z184" s="55" t="str">
        <f t="shared" si="108"/>
        <v/>
      </c>
      <c r="AA184" s="57" t="str">
        <f>IF('2-定性盤查'!E180="是",IF(I184="CO2",SUM(T184,Z184),SUM(N184,T184,Z184)),IF(SUM(N184,T184,Z184)&lt;&gt;0,SUM(N184,T184,Z184),""))</f>
        <v/>
      </c>
      <c r="AB184" s="57" t="str">
        <f>IF('2-定性盤查'!E180="是",IF(I184="CO2",N184,""),"")</f>
        <v/>
      </c>
      <c r="AC184" s="101" t="str">
        <f>IF(AA184&lt;&gt;"",AA184/'6-彙總表'!$J$5,"")</f>
        <v/>
      </c>
      <c r="AD184" s="129" t="str">
        <f t="shared" si="95"/>
        <v/>
      </c>
      <c r="AE184" s="129" t="str">
        <f t="shared" si="96"/>
        <v/>
      </c>
      <c r="AF184" s="129" t="str">
        <f t="shared" si="97"/>
        <v/>
      </c>
      <c r="AG184" s="130" t="str">
        <f t="shared" si="98"/>
        <v/>
      </c>
      <c r="AH184" s="129" t="str">
        <f t="shared" si="99"/>
        <v/>
      </c>
      <c r="AI184" s="129" t="str">
        <f t="shared" si="100"/>
        <v/>
      </c>
      <c r="AJ184" s="129" t="str">
        <f t="shared" si="101"/>
        <v/>
      </c>
      <c r="AK184" s="129" t="str">
        <f t="shared" si="102"/>
        <v/>
      </c>
      <c r="AL184" s="129" t="str">
        <f t="shared" si="103"/>
        <v/>
      </c>
    </row>
    <row r="185" spans="1:38">
      <c r="A185" s="53" t="str">
        <f>IF('2-定性盤查'!A180&lt;&gt;"",'2-定性盤查'!A180,"")</f>
        <v/>
      </c>
      <c r="B185" s="53" t="str">
        <f>IF('2-定性盤查'!C180&lt;&gt;"",'2-定性盤查'!C180,"")</f>
        <v/>
      </c>
      <c r="C185" s="53" t="str">
        <f>IF('2-定性盤查'!D180&lt;&gt;"",'2-定性盤查'!D180,"")</f>
        <v/>
      </c>
      <c r="D185" s="53" t="str">
        <f>IF('2-定性盤查'!E180&lt;&gt;"",'2-定性盤查'!E180,"")</f>
        <v/>
      </c>
      <c r="E185" s="53" t="str">
        <f>IF('2-定性盤查'!F180&lt;&gt;"",'2-定性盤查'!F180,"")</f>
        <v/>
      </c>
      <c r="F185" s="53" t="str">
        <f>IF('2-定性盤查'!G180&lt;&gt;"",'2-定性盤查'!G180,"")</f>
        <v/>
      </c>
      <c r="G185" s="158"/>
      <c r="H185" s="158"/>
      <c r="I185" s="53" t="str">
        <f>IF('2-定性盤查'!X180&lt;&gt;"",IF('2-定性盤查'!X180&lt;&gt;0,'2-定性盤查'!X180,""),"")</f>
        <v/>
      </c>
      <c r="J185" s="158"/>
      <c r="K185" s="158"/>
      <c r="L185" s="57" t="str">
        <f t="shared" si="104"/>
        <v/>
      </c>
      <c r="M185" s="158"/>
      <c r="N185" s="57" t="str">
        <f t="shared" si="94"/>
        <v/>
      </c>
      <c r="O185" s="53" t="str">
        <f>IF('2-定性盤查'!Y180&lt;&gt;"",IF('2-定性盤查'!Y180&lt;&gt;0,'2-定性盤查'!Y180,""),"")</f>
        <v/>
      </c>
      <c r="P185" s="158"/>
      <c r="Q185" s="158"/>
      <c r="R185" s="67" t="str">
        <f t="shared" si="105"/>
        <v/>
      </c>
      <c r="S185" s="164"/>
      <c r="T185" s="55" t="str">
        <f t="shared" si="107"/>
        <v/>
      </c>
      <c r="U185" s="53" t="str">
        <f>IF('2-定性盤查'!Z180&lt;&gt;"",IF('2-定性盤查'!Z180&lt;&gt;0,'2-定性盤查'!Z180,""),"")</f>
        <v/>
      </c>
      <c r="V185" s="158"/>
      <c r="W185" s="158"/>
      <c r="X185" s="67" t="str">
        <f t="shared" si="106"/>
        <v/>
      </c>
      <c r="Y185" s="158"/>
      <c r="Z185" s="55" t="str">
        <f t="shared" si="108"/>
        <v/>
      </c>
      <c r="AA185" s="57" t="str">
        <f>IF('2-定性盤查'!E181="是",IF(I185="CO2",SUM(T185,Z185),SUM(N185,T185,Z185)),IF(SUM(N185,T185,Z185)&lt;&gt;0,SUM(N185,T185,Z185),""))</f>
        <v/>
      </c>
      <c r="AB185" s="57" t="str">
        <f>IF('2-定性盤查'!E181="是",IF(I185="CO2",N185,""),"")</f>
        <v/>
      </c>
      <c r="AC185" s="101" t="str">
        <f>IF(AA185&lt;&gt;"",AA185/'6-彙總表'!$J$5,"")</f>
        <v/>
      </c>
      <c r="AD185" s="129" t="str">
        <f t="shared" si="95"/>
        <v/>
      </c>
      <c r="AE185" s="129" t="str">
        <f t="shared" si="96"/>
        <v/>
      </c>
      <c r="AF185" s="129" t="str">
        <f t="shared" si="97"/>
        <v/>
      </c>
      <c r="AG185" s="130" t="str">
        <f t="shared" si="98"/>
        <v/>
      </c>
      <c r="AH185" s="129" t="str">
        <f t="shared" si="99"/>
        <v/>
      </c>
      <c r="AI185" s="129" t="str">
        <f t="shared" si="100"/>
        <v/>
      </c>
      <c r="AJ185" s="129" t="str">
        <f t="shared" si="101"/>
        <v/>
      </c>
      <c r="AK185" s="129" t="str">
        <f t="shared" si="102"/>
        <v/>
      </c>
      <c r="AL185" s="129" t="str">
        <f t="shared" si="103"/>
        <v/>
      </c>
    </row>
    <row r="186" spans="1:38">
      <c r="A186" s="53" t="str">
        <f>IF('2-定性盤查'!A181&lt;&gt;"",'2-定性盤查'!A181,"")</f>
        <v/>
      </c>
      <c r="B186" s="53" t="str">
        <f>IF('2-定性盤查'!C181&lt;&gt;"",'2-定性盤查'!C181,"")</f>
        <v/>
      </c>
      <c r="C186" s="53" t="str">
        <f>IF('2-定性盤查'!D181&lt;&gt;"",'2-定性盤查'!D181,"")</f>
        <v/>
      </c>
      <c r="D186" s="53" t="str">
        <f>IF('2-定性盤查'!E181&lt;&gt;"",'2-定性盤查'!E181,"")</f>
        <v/>
      </c>
      <c r="E186" s="53" t="str">
        <f>IF('2-定性盤查'!F181&lt;&gt;"",'2-定性盤查'!F181,"")</f>
        <v/>
      </c>
      <c r="F186" s="53" t="str">
        <f>IF('2-定性盤查'!G181&lt;&gt;"",'2-定性盤查'!G181,"")</f>
        <v/>
      </c>
      <c r="G186" s="158"/>
      <c r="H186" s="158"/>
      <c r="I186" s="53" t="str">
        <f>IF('2-定性盤查'!X181&lt;&gt;"",IF('2-定性盤查'!X181&lt;&gt;0,'2-定性盤查'!X181,""),"")</f>
        <v/>
      </c>
      <c r="J186" s="158"/>
      <c r="K186" s="158"/>
      <c r="L186" s="57" t="str">
        <f t="shared" si="104"/>
        <v/>
      </c>
      <c r="M186" s="158"/>
      <c r="N186" s="57" t="str">
        <f t="shared" si="94"/>
        <v/>
      </c>
      <c r="O186" s="53" t="str">
        <f>IF('2-定性盤查'!Y181&lt;&gt;"",IF('2-定性盤查'!Y181&lt;&gt;0,'2-定性盤查'!Y181,""),"")</f>
        <v/>
      </c>
      <c r="P186" s="158"/>
      <c r="Q186" s="158"/>
      <c r="R186" s="67" t="str">
        <f t="shared" si="105"/>
        <v/>
      </c>
      <c r="S186" s="164"/>
      <c r="T186" s="55" t="str">
        <f t="shared" si="107"/>
        <v/>
      </c>
      <c r="U186" s="53" t="str">
        <f>IF('2-定性盤查'!Z181&lt;&gt;"",IF('2-定性盤查'!Z181&lt;&gt;0,'2-定性盤查'!Z181,""),"")</f>
        <v/>
      </c>
      <c r="V186" s="158"/>
      <c r="W186" s="158"/>
      <c r="X186" s="67" t="str">
        <f t="shared" si="106"/>
        <v/>
      </c>
      <c r="Y186" s="158"/>
      <c r="Z186" s="55" t="str">
        <f t="shared" si="108"/>
        <v/>
      </c>
      <c r="AA186" s="57" t="str">
        <f>IF('2-定性盤查'!E182="是",IF(I186="CO2",SUM(T186,Z186),SUM(N186,T186,Z186)),IF(SUM(N186,T186,Z186)&lt;&gt;0,SUM(N186,T186,Z186),""))</f>
        <v/>
      </c>
      <c r="AB186" s="57" t="str">
        <f>IF('2-定性盤查'!E182="是",IF(I186="CO2",N186,""),"")</f>
        <v/>
      </c>
      <c r="AC186" s="101" t="str">
        <f>IF(AA186&lt;&gt;"",AA186/'6-彙總表'!$J$5,"")</f>
        <v/>
      </c>
      <c r="AD186" s="129" t="str">
        <f t="shared" si="95"/>
        <v/>
      </c>
      <c r="AE186" s="129" t="str">
        <f t="shared" si="96"/>
        <v/>
      </c>
      <c r="AF186" s="129" t="str">
        <f t="shared" si="97"/>
        <v/>
      </c>
      <c r="AG186" s="130" t="str">
        <f t="shared" si="98"/>
        <v/>
      </c>
      <c r="AH186" s="129" t="str">
        <f t="shared" si="99"/>
        <v/>
      </c>
      <c r="AI186" s="129" t="str">
        <f t="shared" si="100"/>
        <v/>
      </c>
      <c r="AJ186" s="129" t="str">
        <f t="shared" si="101"/>
        <v/>
      </c>
      <c r="AK186" s="129" t="str">
        <f t="shared" si="102"/>
        <v/>
      </c>
      <c r="AL186" s="129" t="str">
        <f t="shared" si="103"/>
        <v/>
      </c>
    </row>
    <row r="187" spans="1:38">
      <c r="A187" s="53" t="str">
        <f>IF('2-定性盤查'!A182&lt;&gt;"",'2-定性盤查'!A182,"")</f>
        <v/>
      </c>
      <c r="B187" s="53" t="str">
        <f>IF('2-定性盤查'!C182&lt;&gt;"",'2-定性盤查'!C182,"")</f>
        <v/>
      </c>
      <c r="C187" s="53" t="str">
        <f>IF('2-定性盤查'!D182&lt;&gt;"",'2-定性盤查'!D182,"")</f>
        <v/>
      </c>
      <c r="D187" s="53" t="str">
        <f>IF('2-定性盤查'!E182&lt;&gt;"",'2-定性盤查'!E182,"")</f>
        <v/>
      </c>
      <c r="E187" s="53" t="str">
        <f>IF('2-定性盤查'!F182&lt;&gt;"",'2-定性盤查'!F182,"")</f>
        <v/>
      </c>
      <c r="F187" s="53" t="str">
        <f>IF('2-定性盤查'!G182&lt;&gt;"",'2-定性盤查'!G182,"")</f>
        <v/>
      </c>
      <c r="G187" s="158"/>
      <c r="H187" s="158"/>
      <c r="I187" s="53" t="str">
        <f>IF('2-定性盤查'!X182&lt;&gt;"",IF('2-定性盤查'!X182&lt;&gt;0,'2-定性盤查'!X182,""),"")</f>
        <v/>
      </c>
      <c r="J187" s="158"/>
      <c r="K187" s="158"/>
      <c r="L187" s="57" t="str">
        <f t="shared" si="104"/>
        <v/>
      </c>
      <c r="M187" s="158"/>
      <c r="N187" s="57" t="str">
        <f t="shared" ref="N187:N250" si="109">IF(L187="","",L187*M187)</f>
        <v/>
      </c>
      <c r="O187" s="53" t="str">
        <f>IF('2-定性盤查'!Y182&lt;&gt;"",IF('2-定性盤查'!Y182&lt;&gt;0,'2-定性盤查'!Y182,""),"")</f>
        <v/>
      </c>
      <c r="P187" s="158"/>
      <c r="Q187" s="158"/>
      <c r="R187" s="67" t="str">
        <f t="shared" si="105"/>
        <v/>
      </c>
      <c r="S187" s="164"/>
      <c r="T187" s="55" t="str">
        <f t="shared" si="107"/>
        <v/>
      </c>
      <c r="U187" s="53" t="str">
        <f>IF('2-定性盤查'!Z182&lt;&gt;"",IF('2-定性盤查'!Z182&lt;&gt;0,'2-定性盤查'!Z182,""),"")</f>
        <v/>
      </c>
      <c r="V187" s="158"/>
      <c r="W187" s="158"/>
      <c r="X187" s="67" t="str">
        <f t="shared" si="106"/>
        <v/>
      </c>
      <c r="Y187" s="158"/>
      <c r="Z187" s="55" t="str">
        <f t="shared" si="108"/>
        <v/>
      </c>
      <c r="AA187" s="57" t="str">
        <f>IF('2-定性盤查'!E183="是",IF(I187="CO2",SUM(T187,Z187),SUM(N187,T187,Z187)),IF(SUM(N187,T187,Z187)&lt;&gt;0,SUM(N187,T187,Z187),""))</f>
        <v/>
      </c>
      <c r="AB187" s="57" t="str">
        <f>IF('2-定性盤查'!E183="是",IF(I187="CO2",N187,""),"")</f>
        <v/>
      </c>
      <c r="AC187" s="101" t="str">
        <f>IF(AA187&lt;&gt;"",AA187/'6-彙總表'!$J$5,"")</f>
        <v/>
      </c>
      <c r="AD187" s="129" t="str">
        <f t="shared" ref="AD187:AD250" si="110">E187&amp;I187&amp;D187</f>
        <v/>
      </c>
      <c r="AE187" s="129" t="str">
        <f t="shared" ref="AE187:AE250" si="111">E187&amp;I187</f>
        <v/>
      </c>
      <c r="AF187" s="129" t="str">
        <f t="shared" ref="AF187:AF250" si="112">E187&amp;O187</f>
        <v/>
      </c>
      <c r="AG187" s="130" t="str">
        <f t="shared" ref="AG187:AG250" si="113">E187&amp;U187</f>
        <v/>
      </c>
      <c r="AH187" s="129" t="str">
        <f t="shared" ref="AH187:AH250" si="114">E187&amp;F187</f>
        <v/>
      </c>
      <c r="AI187" s="129" t="str">
        <f t="shared" ref="AI187:AI250" si="115">E187&amp;F187</f>
        <v/>
      </c>
      <c r="AJ187" s="129" t="str">
        <f t="shared" ref="AJ187:AJ250" si="116">E187&amp;F187</f>
        <v/>
      </c>
      <c r="AK187" s="129" t="str">
        <f t="shared" ref="AK187:AK250" si="117">E187&amp;I187&amp;F187&amp;D187</f>
        <v/>
      </c>
      <c r="AL187" s="129" t="str">
        <f t="shared" ref="AL187:AL250" si="118">IFERROR(ABS(AA187),"")</f>
        <v/>
      </c>
    </row>
    <row r="188" spans="1:38">
      <c r="A188" s="53" t="str">
        <f>IF('2-定性盤查'!A183&lt;&gt;"",'2-定性盤查'!A183,"")</f>
        <v/>
      </c>
      <c r="B188" s="53" t="str">
        <f>IF('2-定性盤查'!C183&lt;&gt;"",'2-定性盤查'!C183,"")</f>
        <v/>
      </c>
      <c r="C188" s="53" t="str">
        <f>IF('2-定性盤查'!D183&lt;&gt;"",'2-定性盤查'!D183,"")</f>
        <v/>
      </c>
      <c r="D188" s="53" t="str">
        <f>IF('2-定性盤查'!E183&lt;&gt;"",'2-定性盤查'!E183,"")</f>
        <v/>
      </c>
      <c r="E188" s="53" t="str">
        <f>IF('2-定性盤查'!F183&lt;&gt;"",'2-定性盤查'!F183,"")</f>
        <v/>
      </c>
      <c r="F188" s="53" t="str">
        <f>IF('2-定性盤查'!G183&lt;&gt;"",'2-定性盤查'!G183,"")</f>
        <v/>
      </c>
      <c r="G188" s="158"/>
      <c r="H188" s="158"/>
      <c r="I188" s="53" t="str">
        <f>IF('2-定性盤查'!X183&lt;&gt;"",IF('2-定性盤查'!X183&lt;&gt;0,'2-定性盤查'!X183,""),"")</f>
        <v/>
      </c>
      <c r="J188" s="158"/>
      <c r="K188" s="158"/>
      <c r="L188" s="57" t="str">
        <f t="shared" si="104"/>
        <v/>
      </c>
      <c r="M188" s="158"/>
      <c r="N188" s="57" t="str">
        <f t="shared" si="109"/>
        <v/>
      </c>
      <c r="O188" s="53" t="str">
        <f>IF('2-定性盤查'!Y183&lt;&gt;"",IF('2-定性盤查'!Y183&lt;&gt;0,'2-定性盤查'!Y183,""),"")</f>
        <v/>
      </c>
      <c r="P188" s="158"/>
      <c r="Q188" s="158"/>
      <c r="R188" s="67" t="str">
        <f t="shared" si="105"/>
        <v/>
      </c>
      <c r="S188" s="164"/>
      <c r="T188" s="55" t="str">
        <f t="shared" si="107"/>
        <v/>
      </c>
      <c r="U188" s="53" t="str">
        <f>IF('2-定性盤查'!Z183&lt;&gt;"",IF('2-定性盤查'!Z183&lt;&gt;0,'2-定性盤查'!Z183,""),"")</f>
        <v/>
      </c>
      <c r="V188" s="158"/>
      <c r="W188" s="158"/>
      <c r="X188" s="67" t="str">
        <f t="shared" si="106"/>
        <v/>
      </c>
      <c r="Y188" s="158"/>
      <c r="Z188" s="55" t="str">
        <f t="shared" si="108"/>
        <v/>
      </c>
      <c r="AA188" s="57" t="str">
        <f>IF('2-定性盤查'!E184="是",IF(I188="CO2",SUM(T188,Z188),SUM(N188,T188,Z188)),IF(SUM(N188,T188,Z188)&lt;&gt;0,SUM(N188,T188,Z188),""))</f>
        <v/>
      </c>
      <c r="AB188" s="57" t="str">
        <f>IF('2-定性盤查'!E184="是",IF(I188="CO2",N188,""),"")</f>
        <v/>
      </c>
      <c r="AC188" s="101" t="str">
        <f>IF(AA188&lt;&gt;"",AA188/'6-彙總表'!$J$5,"")</f>
        <v/>
      </c>
      <c r="AD188" s="129" t="str">
        <f t="shared" si="110"/>
        <v/>
      </c>
      <c r="AE188" s="129" t="str">
        <f t="shared" si="111"/>
        <v/>
      </c>
      <c r="AF188" s="129" t="str">
        <f t="shared" si="112"/>
        <v/>
      </c>
      <c r="AG188" s="130" t="str">
        <f t="shared" si="113"/>
        <v/>
      </c>
      <c r="AH188" s="129" t="str">
        <f t="shared" si="114"/>
        <v/>
      </c>
      <c r="AI188" s="129" t="str">
        <f t="shared" si="115"/>
        <v/>
      </c>
      <c r="AJ188" s="129" t="str">
        <f t="shared" si="116"/>
        <v/>
      </c>
      <c r="AK188" s="129" t="str">
        <f t="shared" si="117"/>
        <v/>
      </c>
      <c r="AL188" s="129" t="str">
        <f t="shared" si="118"/>
        <v/>
      </c>
    </row>
    <row r="189" spans="1:38">
      <c r="A189" s="53" t="str">
        <f>IF('2-定性盤查'!A184&lt;&gt;"",'2-定性盤查'!A184,"")</f>
        <v/>
      </c>
      <c r="B189" s="53" t="str">
        <f>IF('2-定性盤查'!C184&lt;&gt;"",'2-定性盤查'!C184,"")</f>
        <v/>
      </c>
      <c r="C189" s="53" t="str">
        <f>IF('2-定性盤查'!D184&lt;&gt;"",'2-定性盤查'!D184,"")</f>
        <v/>
      </c>
      <c r="D189" s="53" t="str">
        <f>IF('2-定性盤查'!E184&lt;&gt;"",'2-定性盤查'!E184,"")</f>
        <v/>
      </c>
      <c r="E189" s="53" t="str">
        <f>IF('2-定性盤查'!F184&lt;&gt;"",'2-定性盤查'!F184,"")</f>
        <v/>
      </c>
      <c r="F189" s="53" t="str">
        <f>IF('2-定性盤查'!G184&lt;&gt;"",'2-定性盤查'!G184,"")</f>
        <v/>
      </c>
      <c r="G189" s="158"/>
      <c r="H189" s="158"/>
      <c r="I189" s="53" t="str">
        <f>IF('2-定性盤查'!X184&lt;&gt;"",IF('2-定性盤查'!X184&lt;&gt;0,'2-定性盤查'!X184,""),"")</f>
        <v/>
      </c>
      <c r="J189" s="158"/>
      <c r="K189" s="158"/>
      <c r="L189" s="57" t="str">
        <f t="shared" si="104"/>
        <v/>
      </c>
      <c r="M189" s="158"/>
      <c r="N189" s="57" t="str">
        <f t="shared" si="109"/>
        <v/>
      </c>
      <c r="O189" s="53" t="str">
        <f>IF('2-定性盤查'!Y184&lt;&gt;"",IF('2-定性盤查'!Y184&lt;&gt;0,'2-定性盤查'!Y184,""),"")</f>
        <v/>
      </c>
      <c r="P189" s="158"/>
      <c r="Q189" s="158"/>
      <c r="R189" s="67" t="str">
        <f t="shared" si="105"/>
        <v/>
      </c>
      <c r="S189" s="164"/>
      <c r="T189" s="55" t="str">
        <f t="shared" si="107"/>
        <v/>
      </c>
      <c r="U189" s="53" t="str">
        <f>IF('2-定性盤查'!Z184&lt;&gt;"",IF('2-定性盤查'!Z184&lt;&gt;0,'2-定性盤查'!Z184,""),"")</f>
        <v/>
      </c>
      <c r="V189" s="158"/>
      <c r="W189" s="158"/>
      <c r="X189" s="67" t="str">
        <f t="shared" si="106"/>
        <v/>
      </c>
      <c r="Y189" s="158"/>
      <c r="Z189" s="55" t="str">
        <f t="shared" si="108"/>
        <v/>
      </c>
      <c r="AA189" s="57" t="str">
        <f>IF('2-定性盤查'!E185="是",IF(I189="CO2",SUM(T189,Z189),SUM(N189,T189,Z189)),IF(SUM(N189,T189,Z189)&lt;&gt;0,SUM(N189,T189,Z189),""))</f>
        <v/>
      </c>
      <c r="AB189" s="57" t="str">
        <f>IF('2-定性盤查'!E185="是",IF(I189="CO2",N189,""),"")</f>
        <v/>
      </c>
      <c r="AC189" s="101" t="str">
        <f>IF(AA189&lt;&gt;"",AA189/'6-彙總表'!$J$5,"")</f>
        <v/>
      </c>
      <c r="AD189" s="129" t="str">
        <f t="shared" si="110"/>
        <v/>
      </c>
      <c r="AE189" s="129" t="str">
        <f t="shared" si="111"/>
        <v/>
      </c>
      <c r="AF189" s="129" t="str">
        <f t="shared" si="112"/>
        <v/>
      </c>
      <c r="AG189" s="130" t="str">
        <f t="shared" si="113"/>
        <v/>
      </c>
      <c r="AH189" s="129" t="str">
        <f t="shared" si="114"/>
        <v/>
      </c>
      <c r="AI189" s="129" t="str">
        <f t="shared" si="115"/>
        <v/>
      </c>
      <c r="AJ189" s="129" t="str">
        <f t="shared" si="116"/>
        <v/>
      </c>
      <c r="AK189" s="129" t="str">
        <f t="shared" si="117"/>
        <v/>
      </c>
      <c r="AL189" s="129" t="str">
        <f t="shared" si="118"/>
        <v/>
      </c>
    </row>
    <row r="190" spans="1:38">
      <c r="A190" s="53" t="str">
        <f>IF('2-定性盤查'!A185&lt;&gt;"",'2-定性盤查'!A185,"")</f>
        <v/>
      </c>
      <c r="B190" s="53" t="str">
        <f>IF('2-定性盤查'!C185&lt;&gt;"",'2-定性盤查'!C185,"")</f>
        <v/>
      </c>
      <c r="C190" s="53" t="str">
        <f>IF('2-定性盤查'!D185&lt;&gt;"",'2-定性盤查'!D185,"")</f>
        <v/>
      </c>
      <c r="D190" s="53" t="str">
        <f>IF('2-定性盤查'!E185&lt;&gt;"",'2-定性盤查'!E185,"")</f>
        <v/>
      </c>
      <c r="E190" s="53" t="str">
        <f>IF('2-定性盤查'!F185&lt;&gt;"",'2-定性盤查'!F185,"")</f>
        <v/>
      </c>
      <c r="F190" s="53" t="str">
        <f>IF('2-定性盤查'!G185&lt;&gt;"",'2-定性盤查'!G185,"")</f>
        <v/>
      </c>
      <c r="G190" s="158"/>
      <c r="H190" s="158"/>
      <c r="I190" s="53" t="str">
        <f>IF('2-定性盤查'!X185&lt;&gt;"",IF('2-定性盤查'!X185&lt;&gt;0,'2-定性盤查'!X185,""),"")</f>
        <v/>
      </c>
      <c r="J190" s="158"/>
      <c r="K190" s="158"/>
      <c r="L190" s="57" t="str">
        <f t="shared" si="104"/>
        <v/>
      </c>
      <c r="M190" s="158"/>
      <c r="N190" s="57" t="str">
        <f t="shared" si="109"/>
        <v/>
      </c>
      <c r="O190" s="53" t="str">
        <f>IF('2-定性盤查'!Y185&lt;&gt;"",IF('2-定性盤查'!Y185&lt;&gt;0,'2-定性盤查'!Y185,""),"")</f>
        <v/>
      </c>
      <c r="P190" s="158"/>
      <c r="Q190" s="158"/>
      <c r="R190" s="67" t="str">
        <f t="shared" si="105"/>
        <v/>
      </c>
      <c r="S190" s="164"/>
      <c r="T190" s="55" t="str">
        <f t="shared" si="107"/>
        <v/>
      </c>
      <c r="U190" s="53" t="str">
        <f>IF('2-定性盤查'!Z185&lt;&gt;"",IF('2-定性盤查'!Z185&lt;&gt;0,'2-定性盤查'!Z185,""),"")</f>
        <v/>
      </c>
      <c r="V190" s="158"/>
      <c r="W190" s="158"/>
      <c r="X190" s="67" t="str">
        <f t="shared" si="106"/>
        <v/>
      </c>
      <c r="Y190" s="158"/>
      <c r="Z190" s="55" t="str">
        <f t="shared" si="108"/>
        <v/>
      </c>
      <c r="AA190" s="57" t="str">
        <f>IF('2-定性盤查'!E186="是",IF(I190="CO2",SUM(T190,Z190),SUM(N190,T190,Z190)),IF(SUM(N190,T190,Z190)&lt;&gt;0,SUM(N190,T190,Z190),""))</f>
        <v/>
      </c>
      <c r="AB190" s="57" t="str">
        <f>IF('2-定性盤查'!E186="是",IF(I190="CO2",N190,""),"")</f>
        <v/>
      </c>
      <c r="AC190" s="101" t="str">
        <f>IF(AA190&lt;&gt;"",AA190/'6-彙總表'!$J$5,"")</f>
        <v/>
      </c>
      <c r="AD190" s="129" t="str">
        <f t="shared" si="110"/>
        <v/>
      </c>
      <c r="AE190" s="129" t="str">
        <f t="shared" si="111"/>
        <v/>
      </c>
      <c r="AF190" s="129" t="str">
        <f t="shared" si="112"/>
        <v/>
      </c>
      <c r="AG190" s="130" t="str">
        <f t="shared" si="113"/>
        <v/>
      </c>
      <c r="AH190" s="129" t="str">
        <f t="shared" si="114"/>
        <v/>
      </c>
      <c r="AI190" s="129" t="str">
        <f t="shared" si="115"/>
        <v/>
      </c>
      <c r="AJ190" s="129" t="str">
        <f t="shared" si="116"/>
        <v/>
      </c>
      <c r="AK190" s="129" t="str">
        <f t="shared" si="117"/>
        <v/>
      </c>
      <c r="AL190" s="129" t="str">
        <f t="shared" si="118"/>
        <v/>
      </c>
    </row>
    <row r="191" spans="1:38">
      <c r="A191" s="53" t="str">
        <f>IF('2-定性盤查'!A186&lt;&gt;"",'2-定性盤查'!A186,"")</f>
        <v/>
      </c>
      <c r="B191" s="53" t="str">
        <f>IF('2-定性盤查'!C186&lt;&gt;"",'2-定性盤查'!C186,"")</f>
        <v/>
      </c>
      <c r="C191" s="53" t="str">
        <f>IF('2-定性盤查'!D186&lt;&gt;"",'2-定性盤查'!D186,"")</f>
        <v/>
      </c>
      <c r="D191" s="53" t="str">
        <f>IF('2-定性盤查'!E186&lt;&gt;"",'2-定性盤查'!E186,"")</f>
        <v/>
      </c>
      <c r="E191" s="53" t="str">
        <f>IF('2-定性盤查'!F186&lt;&gt;"",'2-定性盤查'!F186,"")</f>
        <v/>
      </c>
      <c r="F191" s="53" t="str">
        <f>IF('2-定性盤查'!G186&lt;&gt;"",'2-定性盤查'!G186,"")</f>
        <v/>
      </c>
      <c r="G191" s="158"/>
      <c r="H191" s="158"/>
      <c r="I191" s="53" t="str">
        <f>IF('2-定性盤查'!X186&lt;&gt;"",IF('2-定性盤查'!X186&lt;&gt;0,'2-定性盤查'!X186,""),"")</f>
        <v/>
      </c>
      <c r="J191" s="158"/>
      <c r="K191" s="158"/>
      <c r="L191" s="57" t="str">
        <f t="shared" si="104"/>
        <v/>
      </c>
      <c r="M191" s="158"/>
      <c r="N191" s="57" t="str">
        <f t="shared" si="109"/>
        <v/>
      </c>
      <c r="O191" s="53" t="str">
        <f>IF('2-定性盤查'!Y186&lt;&gt;"",IF('2-定性盤查'!Y186&lt;&gt;0,'2-定性盤查'!Y186,""),"")</f>
        <v/>
      </c>
      <c r="P191" s="158"/>
      <c r="Q191" s="158"/>
      <c r="R191" s="67" t="str">
        <f t="shared" si="105"/>
        <v/>
      </c>
      <c r="S191" s="164"/>
      <c r="T191" s="55" t="str">
        <f t="shared" si="107"/>
        <v/>
      </c>
      <c r="U191" s="53" t="str">
        <f>IF('2-定性盤查'!Z186&lt;&gt;"",IF('2-定性盤查'!Z186&lt;&gt;0,'2-定性盤查'!Z186,""),"")</f>
        <v/>
      </c>
      <c r="V191" s="158"/>
      <c r="W191" s="158"/>
      <c r="X191" s="67" t="str">
        <f t="shared" si="106"/>
        <v/>
      </c>
      <c r="Y191" s="158"/>
      <c r="Z191" s="55" t="str">
        <f t="shared" si="108"/>
        <v/>
      </c>
      <c r="AA191" s="57" t="str">
        <f>IF('2-定性盤查'!E187="是",IF(I191="CO2",SUM(T191,Z191),SUM(N191,T191,Z191)),IF(SUM(N191,T191,Z191)&lt;&gt;0,SUM(N191,T191,Z191),""))</f>
        <v/>
      </c>
      <c r="AB191" s="57" t="str">
        <f>IF('2-定性盤查'!E187="是",IF(I191="CO2",N191,""),"")</f>
        <v/>
      </c>
      <c r="AC191" s="101" t="str">
        <f>IF(AA191&lt;&gt;"",AA191/'6-彙總表'!$J$5,"")</f>
        <v/>
      </c>
      <c r="AD191" s="129" t="str">
        <f t="shared" si="110"/>
        <v/>
      </c>
      <c r="AE191" s="129" t="str">
        <f t="shared" si="111"/>
        <v/>
      </c>
      <c r="AF191" s="129" t="str">
        <f t="shared" si="112"/>
        <v/>
      </c>
      <c r="AG191" s="130" t="str">
        <f t="shared" si="113"/>
        <v/>
      </c>
      <c r="AH191" s="129" t="str">
        <f t="shared" si="114"/>
        <v/>
      </c>
      <c r="AI191" s="129" t="str">
        <f t="shared" si="115"/>
        <v/>
      </c>
      <c r="AJ191" s="129" t="str">
        <f t="shared" si="116"/>
        <v/>
      </c>
      <c r="AK191" s="129" t="str">
        <f t="shared" si="117"/>
        <v/>
      </c>
      <c r="AL191" s="129" t="str">
        <f t="shared" si="118"/>
        <v/>
      </c>
    </row>
    <row r="192" spans="1:38">
      <c r="A192" s="53" t="str">
        <f>IF('2-定性盤查'!A187&lt;&gt;"",'2-定性盤查'!A187,"")</f>
        <v/>
      </c>
      <c r="B192" s="53" t="str">
        <f>IF('2-定性盤查'!C187&lt;&gt;"",'2-定性盤查'!C187,"")</f>
        <v/>
      </c>
      <c r="C192" s="53" t="str">
        <f>IF('2-定性盤查'!D187&lt;&gt;"",'2-定性盤查'!D187,"")</f>
        <v/>
      </c>
      <c r="D192" s="53" t="str">
        <f>IF('2-定性盤查'!E187&lt;&gt;"",'2-定性盤查'!E187,"")</f>
        <v/>
      </c>
      <c r="E192" s="53" t="str">
        <f>IF('2-定性盤查'!F187&lt;&gt;"",'2-定性盤查'!F187,"")</f>
        <v/>
      </c>
      <c r="F192" s="53" t="str">
        <f>IF('2-定性盤查'!G187&lt;&gt;"",'2-定性盤查'!G187,"")</f>
        <v/>
      </c>
      <c r="G192" s="158"/>
      <c r="H192" s="158"/>
      <c r="I192" s="53" t="str">
        <f>IF('2-定性盤查'!X187&lt;&gt;"",IF('2-定性盤查'!X187&lt;&gt;0,'2-定性盤查'!X187,""),"")</f>
        <v/>
      </c>
      <c r="J192" s="158"/>
      <c r="K192" s="158"/>
      <c r="L192" s="57" t="str">
        <f t="shared" si="104"/>
        <v/>
      </c>
      <c r="M192" s="158"/>
      <c r="N192" s="57" t="str">
        <f t="shared" si="109"/>
        <v/>
      </c>
      <c r="O192" s="53" t="str">
        <f>IF('2-定性盤查'!Y187&lt;&gt;"",IF('2-定性盤查'!Y187&lt;&gt;0,'2-定性盤查'!Y187,""),"")</f>
        <v/>
      </c>
      <c r="P192" s="158"/>
      <c r="Q192" s="158"/>
      <c r="R192" s="67" t="str">
        <f t="shared" si="105"/>
        <v/>
      </c>
      <c r="S192" s="164"/>
      <c r="T192" s="55" t="str">
        <f t="shared" si="107"/>
        <v/>
      </c>
      <c r="U192" s="53" t="str">
        <f>IF('2-定性盤查'!Z187&lt;&gt;"",IF('2-定性盤查'!Z187&lt;&gt;0,'2-定性盤查'!Z187,""),"")</f>
        <v/>
      </c>
      <c r="V192" s="158"/>
      <c r="W192" s="158"/>
      <c r="X192" s="67" t="str">
        <f t="shared" si="106"/>
        <v/>
      </c>
      <c r="Y192" s="158"/>
      <c r="Z192" s="55" t="str">
        <f t="shared" si="108"/>
        <v/>
      </c>
      <c r="AA192" s="57" t="str">
        <f>IF('2-定性盤查'!E188="是",IF(I192="CO2",SUM(T192,Z192),SUM(N192,T192,Z192)),IF(SUM(N192,T192,Z192)&lt;&gt;0,SUM(N192,T192,Z192),""))</f>
        <v/>
      </c>
      <c r="AB192" s="57" t="str">
        <f>IF('2-定性盤查'!E188="是",IF(I192="CO2",N192,""),"")</f>
        <v/>
      </c>
      <c r="AC192" s="101" t="str">
        <f>IF(AA192&lt;&gt;"",AA192/'6-彙總表'!$J$5,"")</f>
        <v/>
      </c>
      <c r="AD192" s="129" t="str">
        <f t="shared" si="110"/>
        <v/>
      </c>
      <c r="AE192" s="129" t="str">
        <f t="shared" si="111"/>
        <v/>
      </c>
      <c r="AF192" s="129" t="str">
        <f t="shared" si="112"/>
        <v/>
      </c>
      <c r="AG192" s="130" t="str">
        <f t="shared" si="113"/>
        <v/>
      </c>
      <c r="AH192" s="129" t="str">
        <f t="shared" si="114"/>
        <v/>
      </c>
      <c r="AI192" s="129" t="str">
        <f t="shared" si="115"/>
        <v/>
      </c>
      <c r="AJ192" s="129" t="str">
        <f t="shared" si="116"/>
        <v/>
      </c>
      <c r="AK192" s="129" t="str">
        <f t="shared" si="117"/>
        <v/>
      </c>
      <c r="AL192" s="129" t="str">
        <f t="shared" si="118"/>
        <v/>
      </c>
    </row>
    <row r="193" spans="1:38">
      <c r="A193" s="53" t="str">
        <f>IF('2-定性盤查'!A188&lt;&gt;"",'2-定性盤查'!A188,"")</f>
        <v/>
      </c>
      <c r="B193" s="53" t="str">
        <f>IF('2-定性盤查'!C188&lt;&gt;"",'2-定性盤查'!C188,"")</f>
        <v/>
      </c>
      <c r="C193" s="53" t="str">
        <f>IF('2-定性盤查'!D188&lt;&gt;"",'2-定性盤查'!D188,"")</f>
        <v/>
      </c>
      <c r="D193" s="53" t="str">
        <f>IF('2-定性盤查'!E188&lt;&gt;"",'2-定性盤查'!E188,"")</f>
        <v/>
      </c>
      <c r="E193" s="53" t="str">
        <f>IF('2-定性盤查'!F188&lt;&gt;"",'2-定性盤查'!F188,"")</f>
        <v/>
      </c>
      <c r="F193" s="53" t="str">
        <f>IF('2-定性盤查'!G188&lt;&gt;"",'2-定性盤查'!G188,"")</f>
        <v/>
      </c>
      <c r="G193" s="158"/>
      <c r="H193" s="158"/>
      <c r="I193" s="53" t="str">
        <f>IF('2-定性盤查'!X188&lt;&gt;"",IF('2-定性盤查'!X188&lt;&gt;0,'2-定性盤查'!X188,""),"")</f>
        <v/>
      </c>
      <c r="J193" s="158"/>
      <c r="K193" s="158"/>
      <c r="L193" s="57" t="str">
        <f t="shared" si="104"/>
        <v/>
      </c>
      <c r="M193" s="158"/>
      <c r="N193" s="57" t="str">
        <f t="shared" si="109"/>
        <v/>
      </c>
      <c r="O193" s="53" t="str">
        <f>IF('2-定性盤查'!Y188&lt;&gt;"",IF('2-定性盤查'!Y188&lt;&gt;0,'2-定性盤查'!Y188,""),"")</f>
        <v/>
      </c>
      <c r="P193" s="158"/>
      <c r="Q193" s="158"/>
      <c r="R193" s="67" t="str">
        <f t="shared" si="105"/>
        <v/>
      </c>
      <c r="S193" s="164"/>
      <c r="T193" s="55" t="str">
        <f t="shared" si="107"/>
        <v/>
      </c>
      <c r="U193" s="53" t="str">
        <f>IF('2-定性盤查'!Z188&lt;&gt;"",IF('2-定性盤查'!Z188&lt;&gt;0,'2-定性盤查'!Z188,""),"")</f>
        <v/>
      </c>
      <c r="V193" s="158"/>
      <c r="W193" s="158"/>
      <c r="X193" s="67" t="str">
        <f t="shared" si="106"/>
        <v/>
      </c>
      <c r="Y193" s="158"/>
      <c r="Z193" s="55" t="str">
        <f t="shared" si="108"/>
        <v/>
      </c>
      <c r="AA193" s="57" t="str">
        <f>IF('2-定性盤查'!E189="是",IF(I193="CO2",SUM(T193,Z193),SUM(N193,T193,Z193)),IF(SUM(N193,T193,Z193)&lt;&gt;0,SUM(N193,T193,Z193),""))</f>
        <v/>
      </c>
      <c r="AB193" s="57" t="str">
        <f>IF('2-定性盤查'!E189="是",IF(I193="CO2",N193,""),"")</f>
        <v/>
      </c>
      <c r="AC193" s="101" t="str">
        <f>IF(AA193&lt;&gt;"",AA193/'6-彙總表'!$J$5,"")</f>
        <v/>
      </c>
      <c r="AD193" s="129" t="str">
        <f t="shared" si="110"/>
        <v/>
      </c>
      <c r="AE193" s="129" t="str">
        <f t="shared" si="111"/>
        <v/>
      </c>
      <c r="AF193" s="129" t="str">
        <f t="shared" si="112"/>
        <v/>
      </c>
      <c r="AG193" s="130" t="str">
        <f t="shared" si="113"/>
        <v/>
      </c>
      <c r="AH193" s="129" t="str">
        <f t="shared" si="114"/>
        <v/>
      </c>
      <c r="AI193" s="129" t="str">
        <f t="shared" si="115"/>
        <v/>
      </c>
      <c r="AJ193" s="129" t="str">
        <f t="shared" si="116"/>
        <v/>
      </c>
      <c r="AK193" s="129" t="str">
        <f t="shared" si="117"/>
        <v/>
      </c>
      <c r="AL193" s="129" t="str">
        <f t="shared" si="118"/>
        <v/>
      </c>
    </row>
    <row r="194" spans="1:38">
      <c r="A194" s="53" t="str">
        <f>IF('2-定性盤查'!A189&lt;&gt;"",'2-定性盤查'!A189,"")</f>
        <v/>
      </c>
      <c r="B194" s="53" t="str">
        <f>IF('2-定性盤查'!C189&lt;&gt;"",'2-定性盤查'!C189,"")</f>
        <v/>
      </c>
      <c r="C194" s="53" t="str">
        <f>IF('2-定性盤查'!D189&lt;&gt;"",'2-定性盤查'!D189,"")</f>
        <v/>
      </c>
      <c r="D194" s="53" t="str">
        <f>IF('2-定性盤查'!E189&lt;&gt;"",'2-定性盤查'!E189,"")</f>
        <v/>
      </c>
      <c r="E194" s="53" t="str">
        <f>IF('2-定性盤查'!F189&lt;&gt;"",'2-定性盤查'!F189,"")</f>
        <v/>
      </c>
      <c r="F194" s="53" t="str">
        <f>IF('2-定性盤查'!G189&lt;&gt;"",'2-定性盤查'!G189,"")</f>
        <v/>
      </c>
      <c r="G194" s="158"/>
      <c r="H194" s="158"/>
      <c r="I194" s="53" t="str">
        <f>IF('2-定性盤查'!X189&lt;&gt;"",IF('2-定性盤查'!X189&lt;&gt;0,'2-定性盤查'!X189,""),"")</f>
        <v/>
      </c>
      <c r="J194" s="158"/>
      <c r="K194" s="158"/>
      <c r="L194" s="57" t="str">
        <f t="shared" si="104"/>
        <v/>
      </c>
      <c r="M194" s="158"/>
      <c r="N194" s="57" t="str">
        <f t="shared" si="109"/>
        <v/>
      </c>
      <c r="O194" s="53" t="str">
        <f>IF('2-定性盤查'!Y189&lt;&gt;"",IF('2-定性盤查'!Y189&lt;&gt;0,'2-定性盤查'!Y189,""),"")</f>
        <v/>
      </c>
      <c r="P194" s="158"/>
      <c r="Q194" s="158"/>
      <c r="R194" s="67" t="str">
        <f t="shared" si="105"/>
        <v/>
      </c>
      <c r="S194" s="164"/>
      <c r="T194" s="55" t="str">
        <f t="shared" si="107"/>
        <v/>
      </c>
      <c r="U194" s="53" t="str">
        <f>IF('2-定性盤查'!Z189&lt;&gt;"",IF('2-定性盤查'!Z189&lt;&gt;0,'2-定性盤查'!Z189,""),"")</f>
        <v/>
      </c>
      <c r="V194" s="158"/>
      <c r="W194" s="158"/>
      <c r="X194" s="67" t="str">
        <f t="shared" si="106"/>
        <v/>
      </c>
      <c r="Y194" s="158"/>
      <c r="Z194" s="55" t="str">
        <f t="shared" si="108"/>
        <v/>
      </c>
      <c r="AA194" s="57" t="str">
        <f>IF('2-定性盤查'!E190="是",IF(I194="CO2",SUM(T194,Z194),SUM(N194,T194,Z194)),IF(SUM(N194,T194,Z194)&lt;&gt;0,SUM(N194,T194,Z194),""))</f>
        <v/>
      </c>
      <c r="AB194" s="57" t="str">
        <f>IF('2-定性盤查'!E190="是",IF(I194="CO2",N194,""),"")</f>
        <v/>
      </c>
      <c r="AC194" s="101" t="str">
        <f>IF(AA194&lt;&gt;"",AA194/'6-彙總表'!$J$5,"")</f>
        <v/>
      </c>
      <c r="AD194" s="129" t="str">
        <f t="shared" si="110"/>
        <v/>
      </c>
      <c r="AE194" s="129" t="str">
        <f t="shared" si="111"/>
        <v/>
      </c>
      <c r="AF194" s="129" t="str">
        <f t="shared" si="112"/>
        <v/>
      </c>
      <c r="AG194" s="130" t="str">
        <f t="shared" si="113"/>
        <v/>
      </c>
      <c r="AH194" s="129" t="str">
        <f t="shared" si="114"/>
        <v/>
      </c>
      <c r="AI194" s="129" t="str">
        <f t="shared" si="115"/>
        <v/>
      </c>
      <c r="AJ194" s="129" t="str">
        <f t="shared" si="116"/>
        <v/>
      </c>
      <c r="AK194" s="129" t="str">
        <f t="shared" si="117"/>
        <v/>
      </c>
      <c r="AL194" s="129" t="str">
        <f t="shared" si="118"/>
        <v/>
      </c>
    </row>
    <row r="195" spans="1:38">
      <c r="A195" s="53" t="str">
        <f>IF('2-定性盤查'!A190&lt;&gt;"",'2-定性盤查'!A190,"")</f>
        <v/>
      </c>
      <c r="B195" s="53" t="str">
        <f>IF('2-定性盤查'!C190&lt;&gt;"",'2-定性盤查'!C190,"")</f>
        <v/>
      </c>
      <c r="C195" s="53" t="str">
        <f>IF('2-定性盤查'!D190&lt;&gt;"",'2-定性盤查'!D190,"")</f>
        <v/>
      </c>
      <c r="D195" s="53" t="str">
        <f>IF('2-定性盤查'!E190&lt;&gt;"",'2-定性盤查'!E190,"")</f>
        <v/>
      </c>
      <c r="E195" s="53" t="str">
        <f>IF('2-定性盤查'!F190&lt;&gt;"",'2-定性盤查'!F190,"")</f>
        <v/>
      </c>
      <c r="F195" s="53" t="str">
        <f>IF('2-定性盤查'!G190&lt;&gt;"",'2-定性盤查'!G190,"")</f>
        <v/>
      </c>
      <c r="G195" s="158"/>
      <c r="H195" s="158"/>
      <c r="I195" s="53" t="str">
        <f>IF('2-定性盤查'!X190&lt;&gt;"",IF('2-定性盤查'!X190&lt;&gt;0,'2-定性盤查'!X190,""),"")</f>
        <v/>
      </c>
      <c r="J195" s="158"/>
      <c r="K195" s="158"/>
      <c r="L195" s="57" t="str">
        <f t="shared" si="104"/>
        <v/>
      </c>
      <c r="M195" s="158"/>
      <c r="N195" s="57" t="str">
        <f t="shared" si="109"/>
        <v/>
      </c>
      <c r="O195" s="53" t="str">
        <f>IF('2-定性盤查'!Y190&lt;&gt;"",IF('2-定性盤查'!Y190&lt;&gt;0,'2-定性盤查'!Y190,""),"")</f>
        <v/>
      </c>
      <c r="P195" s="158"/>
      <c r="Q195" s="158"/>
      <c r="R195" s="67" t="str">
        <f t="shared" si="105"/>
        <v/>
      </c>
      <c r="S195" s="164"/>
      <c r="T195" s="55" t="str">
        <f t="shared" si="107"/>
        <v/>
      </c>
      <c r="U195" s="53" t="str">
        <f>IF('2-定性盤查'!Z190&lt;&gt;"",IF('2-定性盤查'!Z190&lt;&gt;0,'2-定性盤查'!Z190,""),"")</f>
        <v/>
      </c>
      <c r="V195" s="158"/>
      <c r="W195" s="158"/>
      <c r="X195" s="67" t="str">
        <f t="shared" si="106"/>
        <v/>
      </c>
      <c r="Y195" s="158"/>
      <c r="Z195" s="55" t="str">
        <f t="shared" si="108"/>
        <v/>
      </c>
      <c r="AA195" s="57" t="str">
        <f>IF('2-定性盤查'!E191="是",IF(I195="CO2",SUM(T195,Z195),SUM(N195,T195,Z195)),IF(SUM(N195,T195,Z195)&lt;&gt;0,SUM(N195,T195,Z195),""))</f>
        <v/>
      </c>
      <c r="AB195" s="57" t="str">
        <f>IF('2-定性盤查'!E191="是",IF(I195="CO2",N195,""),"")</f>
        <v/>
      </c>
      <c r="AC195" s="101" t="str">
        <f>IF(AA195&lt;&gt;"",AA195/'6-彙總表'!$J$5,"")</f>
        <v/>
      </c>
      <c r="AD195" s="129" t="str">
        <f t="shared" si="110"/>
        <v/>
      </c>
      <c r="AE195" s="129" t="str">
        <f t="shared" si="111"/>
        <v/>
      </c>
      <c r="AF195" s="129" t="str">
        <f t="shared" si="112"/>
        <v/>
      </c>
      <c r="AG195" s="130" t="str">
        <f t="shared" si="113"/>
        <v/>
      </c>
      <c r="AH195" s="129" t="str">
        <f t="shared" si="114"/>
        <v/>
      </c>
      <c r="AI195" s="129" t="str">
        <f t="shared" si="115"/>
        <v/>
      </c>
      <c r="AJ195" s="129" t="str">
        <f t="shared" si="116"/>
        <v/>
      </c>
      <c r="AK195" s="129" t="str">
        <f t="shared" si="117"/>
        <v/>
      </c>
      <c r="AL195" s="129" t="str">
        <f t="shared" si="118"/>
        <v/>
      </c>
    </row>
    <row r="196" spans="1:38">
      <c r="A196" s="53" t="str">
        <f>IF('2-定性盤查'!A191&lt;&gt;"",'2-定性盤查'!A191,"")</f>
        <v/>
      </c>
      <c r="B196" s="53" t="str">
        <f>IF('2-定性盤查'!C191&lt;&gt;"",'2-定性盤查'!C191,"")</f>
        <v/>
      </c>
      <c r="C196" s="53" t="str">
        <f>IF('2-定性盤查'!D191&lt;&gt;"",'2-定性盤查'!D191,"")</f>
        <v/>
      </c>
      <c r="D196" s="53" t="str">
        <f>IF('2-定性盤查'!E191&lt;&gt;"",'2-定性盤查'!E191,"")</f>
        <v/>
      </c>
      <c r="E196" s="53" t="str">
        <f>IF('2-定性盤查'!F191&lt;&gt;"",'2-定性盤查'!F191,"")</f>
        <v/>
      </c>
      <c r="F196" s="53" t="str">
        <f>IF('2-定性盤查'!G191&lt;&gt;"",'2-定性盤查'!G191,"")</f>
        <v/>
      </c>
      <c r="G196" s="158"/>
      <c r="H196" s="158"/>
      <c r="I196" s="53" t="str">
        <f>IF('2-定性盤查'!X191&lt;&gt;"",IF('2-定性盤查'!X191&lt;&gt;0,'2-定性盤查'!X191,""),"")</f>
        <v/>
      </c>
      <c r="J196" s="158"/>
      <c r="K196" s="158"/>
      <c r="L196" s="57" t="str">
        <f t="shared" si="104"/>
        <v/>
      </c>
      <c r="M196" s="158"/>
      <c r="N196" s="57" t="str">
        <f t="shared" si="109"/>
        <v/>
      </c>
      <c r="O196" s="53" t="str">
        <f>IF('2-定性盤查'!Y191&lt;&gt;"",IF('2-定性盤查'!Y191&lt;&gt;0,'2-定性盤查'!Y191,""),"")</f>
        <v/>
      </c>
      <c r="P196" s="158"/>
      <c r="Q196" s="158"/>
      <c r="R196" s="67" t="str">
        <f t="shared" si="105"/>
        <v/>
      </c>
      <c r="S196" s="164"/>
      <c r="T196" s="55" t="str">
        <f t="shared" si="107"/>
        <v/>
      </c>
      <c r="U196" s="53" t="str">
        <f>IF('2-定性盤查'!Z191&lt;&gt;"",IF('2-定性盤查'!Z191&lt;&gt;0,'2-定性盤查'!Z191,""),"")</f>
        <v/>
      </c>
      <c r="V196" s="158"/>
      <c r="W196" s="158"/>
      <c r="X196" s="67" t="str">
        <f t="shared" si="106"/>
        <v/>
      </c>
      <c r="Y196" s="158"/>
      <c r="Z196" s="55" t="str">
        <f t="shared" si="108"/>
        <v/>
      </c>
      <c r="AA196" s="57" t="str">
        <f>IF('2-定性盤查'!E192="是",IF(I196="CO2",SUM(T196,Z196),SUM(N196,T196,Z196)),IF(SUM(N196,T196,Z196)&lt;&gt;0,SUM(N196,T196,Z196),""))</f>
        <v/>
      </c>
      <c r="AB196" s="57" t="str">
        <f>IF('2-定性盤查'!E192="是",IF(I196="CO2",N196,""),"")</f>
        <v/>
      </c>
      <c r="AC196" s="101" t="str">
        <f>IF(AA196&lt;&gt;"",AA196/'6-彙總表'!$J$5,"")</f>
        <v/>
      </c>
      <c r="AD196" s="129" t="str">
        <f t="shared" si="110"/>
        <v/>
      </c>
      <c r="AE196" s="129" t="str">
        <f t="shared" si="111"/>
        <v/>
      </c>
      <c r="AF196" s="129" t="str">
        <f t="shared" si="112"/>
        <v/>
      </c>
      <c r="AG196" s="130" t="str">
        <f t="shared" si="113"/>
        <v/>
      </c>
      <c r="AH196" s="129" t="str">
        <f t="shared" si="114"/>
        <v/>
      </c>
      <c r="AI196" s="129" t="str">
        <f t="shared" si="115"/>
        <v/>
      </c>
      <c r="AJ196" s="129" t="str">
        <f t="shared" si="116"/>
        <v/>
      </c>
      <c r="AK196" s="129" t="str">
        <f t="shared" si="117"/>
        <v/>
      </c>
      <c r="AL196" s="129" t="str">
        <f t="shared" si="118"/>
        <v/>
      </c>
    </row>
    <row r="197" spans="1:38">
      <c r="A197" s="53" t="str">
        <f>IF('2-定性盤查'!A192&lt;&gt;"",'2-定性盤查'!A192,"")</f>
        <v/>
      </c>
      <c r="B197" s="53" t="str">
        <f>IF('2-定性盤查'!C192&lt;&gt;"",'2-定性盤查'!C192,"")</f>
        <v/>
      </c>
      <c r="C197" s="53" t="str">
        <f>IF('2-定性盤查'!D192&lt;&gt;"",'2-定性盤查'!D192,"")</f>
        <v/>
      </c>
      <c r="D197" s="53" t="str">
        <f>IF('2-定性盤查'!E192&lt;&gt;"",'2-定性盤查'!E192,"")</f>
        <v/>
      </c>
      <c r="E197" s="53" t="str">
        <f>IF('2-定性盤查'!F192&lt;&gt;"",'2-定性盤查'!F192,"")</f>
        <v/>
      </c>
      <c r="F197" s="53" t="str">
        <f>IF('2-定性盤查'!G192&lt;&gt;"",'2-定性盤查'!G192,"")</f>
        <v/>
      </c>
      <c r="G197" s="158"/>
      <c r="H197" s="158"/>
      <c r="I197" s="53" t="str">
        <f>IF('2-定性盤查'!X192&lt;&gt;"",IF('2-定性盤查'!X192&lt;&gt;0,'2-定性盤查'!X192,""),"")</f>
        <v/>
      </c>
      <c r="J197" s="158"/>
      <c r="K197" s="158"/>
      <c r="L197" s="57" t="str">
        <f t="shared" si="104"/>
        <v/>
      </c>
      <c r="M197" s="158"/>
      <c r="N197" s="57" t="str">
        <f t="shared" si="109"/>
        <v/>
      </c>
      <c r="O197" s="53" t="str">
        <f>IF('2-定性盤查'!Y192&lt;&gt;"",IF('2-定性盤查'!Y192&lt;&gt;0,'2-定性盤查'!Y192,""),"")</f>
        <v/>
      </c>
      <c r="P197" s="158"/>
      <c r="Q197" s="158"/>
      <c r="R197" s="67" t="str">
        <f t="shared" si="105"/>
        <v/>
      </c>
      <c r="S197" s="164"/>
      <c r="T197" s="55" t="str">
        <f t="shared" si="107"/>
        <v/>
      </c>
      <c r="U197" s="53" t="str">
        <f>IF('2-定性盤查'!Z192&lt;&gt;"",IF('2-定性盤查'!Z192&lt;&gt;0,'2-定性盤查'!Z192,""),"")</f>
        <v/>
      </c>
      <c r="V197" s="158"/>
      <c r="W197" s="158"/>
      <c r="X197" s="67" t="str">
        <f t="shared" si="106"/>
        <v/>
      </c>
      <c r="Y197" s="158"/>
      <c r="Z197" s="55" t="str">
        <f t="shared" si="108"/>
        <v/>
      </c>
      <c r="AA197" s="57" t="str">
        <f>IF('2-定性盤查'!E193="是",IF(I197="CO2",SUM(T197,Z197),SUM(N197,T197,Z197)),IF(SUM(N197,T197,Z197)&lt;&gt;0,SUM(N197,T197,Z197),""))</f>
        <v/>
      </c>
      <c r="AB197" s="57" t="str">
        <f>IF('2-定性盤查'!E193="是",IF(I197="CO2",N197,""),"")</f>
        <v/>
      </c>
      <c r="AC197" s="101" t="str">
        <f>IF(AA197&lt;&gt;"",AA197/'6-彙總表'!$J$5,"")</f>
        <v/>
      </c>
      <c r="AD197" s="129" t="str">
        <f t="shared" si="110"/>
        <v/>
      </c>
      <c r="AE197" s="129" t="str">
        <f t="shared" si="111"/>
        <v/>
      </c>
      <c r="AF197" s="129" t="str">
        <f t="shared" si="112"/>
        <v/>
      </c>
      <c r="AG197" s="130" t="str">
        <f t="shared" si="113"/>
        <v/>
      </c>
      <c r="AH197" s="129" t="str">
        <f t="shared" si="114"/>
        <v/>
      </c>
      <c r="AI197" s="129" t="str">
        <f t="shared" si="115"/>
        <v/>
      </c>
      <c r="AJ197" s="129" t="str">
        <f t="shared" si="116"/>
        <v/>
      </c>
      <c r="AK197" s="129" t="str">
        <f t="shared" si="117"/>
        <v/>
      </c>
      <c r="AL197" s="129" t="str">
        <f t="shared" si="118"/>
        <v/>
      </c>
    </row>
    <row r="198" spans="1:38">
      <c r="A198" s="53" t="str">
        <f>IF('2-定性盤查'!A193&lt;&gt;"",'2-定性盤查'!A193,"")</f>
        <v/>
      </c>
      <c r="B198" s="53" t="str">
        <f>IF('2-定性盤查'!C193&lt;&gt;"",'2-定性盤查'!C193,"")</f>
        <v/>
      </c>
      <c r="C198" s="53" t="str">
        <f>IF('2-定性盤查'!D193&lt;&gt;"",'2-定性盤查'!D193,"")</f>
        <v/>
      </c>
      <c r="D198" s="53" t="str">
        <f>IF('2-定性盤查'!E193&lt;&gt;"",'2-定性盤查'!E193,"")</f>
        <v/>
      </c>
      <c r="E198" s="53" t="str">
        <f>IF('2-定性盤查'!F193&lt;&gt;"",'2-定性盤查'!F193,"")</f>
        <v/>
      </c>
      <c r="F198" s="53" t="str">
        <f>IF('2-定性盤查'!G193&lt;&gt;"",'2-定性盤查'!G193,"")</f>
        <v/>
      </c>
      <c r="G198" s="158"/>
      <c r="H198" s="158"/>
      <c r="I198" s="53" t="str">
        <f>IF('2-定性盤查'!X193&lt;&gt;"",IF('2-定性盤查'!X193&lt;&gt;0,'2-定性盤查'!X193,""),"")</f>
        <v/>
      </c>
      <c r="J198" s="158"/>
      <c r="K198" s="158"/>
      <c r="L198" s="57" t="str">
        <f t="shared" si="104"/>
        <v/>
      </c>
      <c r="M198" s="158"/>
      <c r="N198" s="57" t="str">
        <f t="shared" si="109"/>
        <v/>
      </c>
      <c r="O198" s="53" t="str">
        <f>IF('2-定性盤查'!Y193&lt;&gt;"",IF('2-定性盤查'!Y193&lt;&gt;0,'2-定性盤查'!Y193,""),"")</f>
        <v/>
      </c>
      <c r="P198" s="158"/>
      <c r="Q198" s="158"/>
      <c r="R198" s="67" t="str">
        <f t="shared" si="105"/>
        <v/>
      </c>
      <c r="S198" s="164"/>
      <c r="T198" s="55" t="str">
        <f t="shared" si="107"/>
        <v/>
      </c>
      <c r="U198" s="53" t="str">
        <f>IF('2-定性盤查'!Z193&lt;&gt;"",IF('2-定性盤查'!Z193&lt;&gt;0,'2-定性盤查'!Z193,""),"")</f>
        <v/>
      </c>
      <c r="V198" s="158"/>
      <c r="W198" s="158"/>
      <c r="X198" s="67" t="str">
        <f t="shared" si="106"/>
        <v/>
      </c>
      <c r="Y198" s="158"/>
      <c r="Z198" s="55" t="str">
        <f t="shared" si="108"/>
        <v/>
      </c>
      <c r="AA198" s="57" t="str">
        <f>IF('2-定性盤查'!E194="是",IF(I198="CO2",SUM(T198,Z198),SUM(N198,T198,Z198)),IF(SUM(N198,T198,Z198)&lt;&gt;0,SUM(N198,T198,Z198),""))</f>
        <v/>
      </c>
      <c r="AB198" s="57" t="str">
        <f>IF('2-定性盤查'!E194="是",IF(I198="CO2",N198,""),"")</f>
        <v/>
      </c>
      <c r="AC198" s="101" t="str">
        <f>IF(AA198&lt;&gt;"",AA198/'6-彙總表'!$J$5,"")</f>
        <v/>
      </c>
      <c r="AD198" s="129" t="str">
        <f t="shared" si="110"/>
        <v/>
      </c>
      <c r="AE198" s="129" t="str">
        <f t="shared" si="111"/>
        <v/>
      </c>
      <c r="AF198" s="129" t="str">
        <f t="shared" si="112"/>
        <v/>
      </c>
      <c r="AG198" s="130" t="str">
        <f t="shared" si="113"/>
        <v/>
      </c>
      <c r="AH198" s="129" t="str">
        <f t="shared" si="114"/>
        <v/>
      </c>
      <c r="AI198" s="129" t="str">
        <f t="shared" si="115"/>
        <v/>
      </c>
      <c r="AJ198" s="129" t="str">
        <f t="shared" si="116"/>
        <v/>
      </c>
      <c r="AK198" s="129" t="str">
        <f t="shared" si="117"/>
        <v/>
      </c>
      <c r="AL198" s="129" t="str">
        <f t="shared" si="118"/>
        <v/>
      </c>
    </row>
    <row r="199" spans="1:38">
      <c r="A199" s="53" t="str">
        <f>IF('2-定性盤查'!A194&lt;&gt;"",'2-定性盤查'!A194,"")</f>
        <v/>
      </c>
      <c r="B199" s="53" t="str">
        <f>IF('2-定性盤查'!C194&lt;&gt;"",'2-定性盤查'!C194,"")</f>
        <v/>
      </c>
      <c r="C199" s="53" t="str">
        <f>IF('2-定性盤查'!D194&lt;&gt;"",'2-定性盤查'!D194,"")</f>
        <v/>
      </c>
      <c r="D199" s="53" t="str">
        <f>IF('2-定性盤查'!E194&lt;&gt;"",'2-定性盤查'!E194,"")</f>
        <v/>
      </c>
      <c r="E199" s="53" t="str">
        <f>IF('2-定性盤查'!F194&lt;&gt;"",'2-定性盤查'!F194,"")</f>
        <v/>
      </c>
      <c r="F199" s="53" t="str">
        <f>IF('2-定性盤查'!G194&lt;&gt;"",'2-定性盤查'!G194,"")</f>
        <v/>
      </c>
      <c r="G199" s="158"/>
      <c r="H199" s="158"/>
      <c r="I199" s="53" t="str">
        <f>IF('2-定性盤查'!X194&lt;&gt;"",IF('2-定性盤查'!X194&lt;&gt;0,'2-定性盤查'!X194,""),"")</f>
        <v/>
      </c>
      <c r="J199" s="158"/>
      <c r="K199" s="158"/>
      <c r="L199" s="57" t="str">
        <f t="shared" si="104"/>
        <v/>
      </c>
      <c r="M199" s="158"/>
      <c r="N199" s="57" t="str">
        <f t="shared" si="109"/>
        <v/>
      </c>
      <c r="O199" s="53" t="str">
        <f>IF('2-定性盤查'!Y194&lt;&gt;"",IF('2-定性盤查'!Y194&lt;&gt;0,'2-定性盤查'!Y194,""),"")</f>
        <v/>
      </c>
      <c r="P199" s="158"/>
      <c r="Q199" s="158"/>
      <c r="R199" s="67" t="str">
        <f t="shared" si="105"/>
        <v/>
      </c>
      <c r="S199" s="164"/>
      <c r="T199" s="55" t="str">
        <f t="shared" si="107"/>
        <v/>
      </c>
      <c r="U199" s="53" t="str">
        <f>IF('2-定性盤查'!Z194&lt;&gt;"",IF('2-定性盤查'!Z194&lt;&gt;0,'2-定性盤查'!Z194,""),"")</f>
        <v/>
      </c>
      <c r="V199" s="158"/>
      <c r="W199" s="158"/>
      <c r="X199" s="67" t="str">
        <f t="shared" si="106"/>
        <v/>
      </c>
      <c r="Y199" s="158"/>
      <c r="Z199" s="55" t="str">
        <f t="shared" si="108"/>
        <v/>
      </c>
      <c r="AA199" s="57" t="str">
        <f>IF('2-定性盤查'!E195="是",IF(I199="CO2",SUM(T199,Z199),SUM(N199,T199,Z199)),IF(SUM(N199,T199,Z199)&lt;&gt;0,SUM(N199,T199,Z199),""))</f>
        <v/>
      </c>
      <c r="AB199" s="57" t="str">
        <f>IF('2-定性盤查'!E195="是",IF(I199="CO2",N199,""),"")</f>
        <v/>
      </c>
      <c r="AC199" s="101" t="str">
        <f>IF(AA199&lt;&gt;"",AA199/'6-彙總表'!$J$5,"")</f>
        <v/>
      </c>
      <c r="AD199" s="129" t="str">
        <f t="shared" si="110"/>
        <v/>
      </c>
      <c r="AE199" s="129" t="str">
        <f t="shared" si="111"/>
        <v/>
      </c>
      <c r="AF199" s="129" t="str">
        <f t="shared" si="112"/>
        <v/>
      </c>
      <c r="AG199" s="130" t="str">
        <f t="shared" si="113"/>
        <v/>
      </c>
      <c r="AH199" s="129" t="str">
        <f t="shared" si="114"/>
        <v/>
      </c>
      <c r="AI199" s="129" t="str">
        <f t="shared" si="115"/>
        <v/>
      </c>
      <c r="AJ199" s="129" t="str">
        <f t="shared" si="116"/>
        <v/>
      </c>
      <c r="AK199" s="129" t="str">
        <f t="shared" si="117"/>
        <v/>
      </c>
      <c r="AL199" s="129" t="str">
        <f t="shared" si="118"/>
        <v/>
      </c>
    </row>
    <row r="200" spans="1:38">
      <c r="A200" s="53" t="str">
        <f>IF('2-定性盤查'!A195&lt;&gt;"",'2-定性盤查'!A195,"")</f>
        <v/>
      </c>
      <c r="B200" s="53" t="str">
        <f>IF('2-定性盤查'!C195&lt;&gt;"",'2-定性盤查'!C195,"")</f>
        <v/>
      </c>
      <c r="C200" s="53" t="str">
        <f>IF('2-定性盤查'!D195&lt;&gt;"",'2-定性盤查'!D195,"")</f>
        <v/>
      </c>
      <c r="D200" s="53" t="str">
        <f>IF('2-定性盤查'!E195&lt;&gt;"",'2-定性盤查'!E195,"")</f>
        <v/>
      </c>
      <c r="E200" s="53" t="str">
        <f>IF('2-定性盤查'!F195&lt;&gt;"",'2-定性盤查'!F195,"")</f>
        <v/>
      </c>
      <c r="F200" s="53" t="str">
        <f>IF('2-定性盤查'!G195&lt;&gt;"",'2-定性盤查'!G195,"")</f>
        <v/>
      </c>
      <c r="G200" s="158"/>
      <c r="H200" s="158"/>
      <c r="I200" s="53" t="str">
        <f>IF('2-定性盤查'!X195&lt;&gt;"",IF('2-定性盤查'!X195&lt;&gt;0,'2-定性盤查'!X195,""),"")</f>
        <v/>
      </c>
      <c r="J200" s="158"/>
      <c r="K200" s="158"/>
      <c r="L200" s="57" t="str">
        <f t="shared" si="104"/>
        <v/>
      </c>
      <c r="M200" s="158"/>
      <c r="N200" s="57" t="str">
        <f t="shared" si="109"/>
        <v/>
      </c>
      <c r="O200" s="53" t="str">
        <f>IF('2-定性盤查'!Y195&lt;&gt;"",IF('2-定性盤查'!Y195&lt;&gt;0,'2-定性盤查'!Y195,""),"")</f>
        <v/>
      </c>
      <c r="P200" s="158"/>
      <c r="Q200" s="158"/>
      <c r="R200" s="67" t="str">
        <f t="shared" si="105"/>
        <v/>
      </c>
      <c r="S200" s="164"/>
      <c r="T200" s="55" t="str">
        <f t="shared" si="107"/>
        <v/>
      </c>
      <c r="U200" s="53" t="str">
        <f>IF('2-定性盤查'!Z195&lt;&gt;"",IF('2-定性盤查'!Z195&lt;&gt;0,'2-定性盤查'!Z195,""),"")</f>
        <v/>
      </c>
      <c r="V200" s="158"/>
      <c r="W200" s="158"/>
      <c r="X200" s="67" t="str">
        <f t="shared" si="106"/>
        <v/>
      </c>
      <c r="Y200" s="158"/>
      <c r="Z200" s="55" t="str">
        <f t="shared" si="108"/>
        <v/>
      </c>
      <c r="AA200" s="57" t="str">
        <f>IF('2-定性盤查'!E196="是",IF(I200="CO2",SUM(T200,Z200),SUM(N200,T200,Z200)),IF(SUM(N200,T200,Z200)&lt;&gt;0,SUM(N200,T200,Z200),""))</f>
        <v/>
      </c>
      <c r="AB200" s="57" t="str">
        <f>IF('2-定性盤查'!E196="是",IF(I200="CO2",N200,""),"")</f>
        <v/>
      </c>
      <c r="AC200" s="101" t="str">
        <f>IF(AA200&lt;&gt;"",AA200/'6-彙總表'!$J$5,"")</f>
        <v/>
      </c>
      <c r="AD200" s="129" t="str">
        <f t="shared" si="110"/>
        <v/>
      </c>
      <c r="AE200" s="129" t="str">
        <f t="shared" si="111"/>
        <v/>
      </c>
      <c r="AF200" s="129" t="str">
        <f t="shared" si="112"/>
        <v/>
      </c>
      <c r="AG200" s="130" t="str">
        <f t="shared" si="113"/>
        <v/>
      </c>
      <c r="AH200" s="129" t="str">
        <f t="shared" si="114"/>
        <v/>
      </c>
      <c r="AI200" s="129" t="str">
        <f t="shared" si="115"/>
        <v/>
      </c>
      <c r="AJ200" s="129" t="str">
        <f t="shared" si="116"/>
        <v/>
      </c>
      <c r="AK200" s="129" t="str">
        <f t="shared" si="117"/>
        <v/>
      </c>
      <c r="AL200" s="129" t="str">
        <f t="shared" si="118"/>
        <v/>
      </c>
    </row>
    <row r="201" spans="1:38">
      <c r="A201" s="53" t="str">
        <f>IF('2-定性盤查'!A196&lt;&gt;"",'2-定性盤查'!A196,"")</f>
        <v/>
      </c>
      <c r="B201" s="53" t="str">
        <f>IF('2-定性盤查'!C196&lt;&gt;"",'2-定性盤查'!C196,"")</f>
        <v/>
      </c>
      <c r="C201" s="53" t="str">
        <f>IF('2-定性盤查'!D196&lt;&gt;"",'2-定性盤查'!D196,"")</f>
        <v/>
      </c>
      <c r="D201" s="53" t="str">
        <f>IF('2-定性盤查'!E196&lt;&gt;"",'2-定性盤查'!E196,"")</f>
        <v/>
      </c>
      <c r="E201" s="53" t="str">
        <f>IF('2-定性盤查'!F196&lt;&gt;"",'2-定性盤查'!F196,"")</f>
        <v/>
      </c>
      <c r="F201" s="53" t="str">
        <f>IF('2-定性盤查'!G196&lt;&gt;"",'2-定性盤查'!G196,"")</f>
        <v/>
      </c>
      <c r="G201" s="158"/>
      <c r="H201" s="158"/>
      <c r="I201" s="53" t="str">
        <f>IF('2-定性盤查'!X196&lt;&gt;"",IF('2-定性盤查'!X196&lt;&gt;0,'2-定性盤查'!X196,""),"")</f>
        <v/>
      </c>
      <c r="J201" s="158"/>
      <c r="K201" s="158"/>
      <c r="L201" s="57" t="str">
        <f t="shared" si="104"/>
        <v/>
      </c>
      <c r="M201" s="158"/>
      <c r="N201" s="57" t="str">
        <f t="shared" si="109"/>
        <v/>
      </c>
      <c r="O201" s="53" t="str">
        <f>IF('2-定性盤查'!Y196&lt;&gt;"",IF('2-定性盤查'!Y196&lt;&gt;0,'2-定性盤查'!Y196,""),"")</f>
        <v/>
      </c>
      <c r="P201" s="158"/>
      <c r="Q201" s="158"/>
      <c r="R201" s="67" t="str">
        <f t="shared" si="105"/>
        <v/>
      </c>
      <c r="S201" s="164"/>
      <c r="T201" s="55" t="str">
        <f t="shared" si="107"/>
        <v/>
      </c>
      <c r="U201" s="53" t="str">
        <f>IF('2-定性盤查'!Z196&lt;&gt;"",IF('2-定性盤查'!Z196&lt;&gt;0,'2-定性盤查'!Z196,""),"")</f>
        <v/>
      </c>
      <c r="V201" s="158"/>
      <c r="W201" s="158"/>
      <c r="X201" s="67" t="str">
        <f t="shared" si="106"/>
        <v/>
      </c>
      <c r="Y201" s="158"/>
      <c r="Z201" s="55" t="str">
        <f t="shared" si="108"/>
        <v/>
      </c>
      <c r="AA201" s="57" t="str">
        <f>IF('2-定性盤查'!E197="是",IF(I201="CO2",SUM(T201,Z201),SUM(N201,T201,Z201)),IF(SUM(N201,T201,Z201)&lt;&gt;0,SUM(N201,T201,Z201),""))</f>
        <v/>
      </c>
      <c r="AB201" s="57" t="str">
        <f>IF('2-定性盤查'!E197="是",IF(I201="CO2",N201,""),"")</f>
        <v/>
      </c>
      <c r="AC201" s="101" t="str">
        <f>IF(AA201&lt;&gt;"",AA201/'6-彙總表'!$J$5,"")</f>
        <v/>
      </c>
      <c r="AD201" s="129" t="str">
        <f t="shared" si="110"/>
        <v/>
      </c>
      <c r="AE201" s="129" t="str">
        <f t="shared" si="111"/>
        <v/>
      </c>
      <c r="AF201" s="129" t="str">
        <f t="shared" si="112"/>
        <v/>
      </c>
      <c r="AG201" s="130" t="str">
        <f t="shared" si="113"/>
        <v/>
      </c>
      <c r="AH201" s="129" t="str">
        <f t="shared" si="114"/>
        <v/>
      </c>
      <c r="AI201" s="129" t="str">
        <f t="shared" si="115"/>
        <v/>
      </c>
      <c r="AJ201" s="129" t="str">
        <f t="shared" si="116"/>
        <v/>
      </c>
      <c r="AK201" s="129" t="str">
        <f t="shared" si="117"/>
        <v/>
      </c>
      <c r="AL201" s="129" t="str">
        <f t="shared" si="118"/>
        <v/>
      </c>
    </row>
    <row r="202" spans="1:38">
      <c r="A202" s="53" t="str">
        <f>IF('2-定性盤查'!A197&lt;&gt;"",'2-定性盤查'!A197,"")</f>
        <v/>
      </c>
      <c r="B202" s="53" t="str">
        <f>IF('2-定性盤查'!C197&lt;&gt;"",'2-定性盤查'!C197,"")</f>
        <v/>
      </c>
      <c r="C202" s="53" t="str">
        <f>IF('2-定性盤查'!D197&lt;&gt;"",'2-定性盤查'!D197,"")</f>
        <v/>
      </c>
      <c r="D202" s="53" t="str">
        <f>IF('2-定性盤查'!E197&lt;&gt;"",'2-定性盤查'!E197,"")</f>
        <v/>
      </c>
      <c r="E202" s="53" t="str">
        <f>IF('2-定性盤查'!F197&lt;&gt;"",'2-定性盤查'!F197,"")</f>
        <v/>
      </c>
      <c r="F202" s="53" t="str">
        <f>IF('2-定性盤查'!G197&lt;&gt;"",'2-定性盤查'!G197,"")</f>
        <v/>
      </c>
      <c r="G202" s="158"/>
      <c r="H202" s="158"/>
      <c r="I202" s="53" t="str">
        <f>IF('2-定性盤查'!X197&lt;&gt;"",IF('2-定性盤查'!X197&lt;&gt;0,'2-定性盤查'!X197,""),"")</f>
        <v/>
      </c>
      <c r="J202" s="158"/>
      <c r="K202" s="158"/>
      <c r="L202" s="57" t="str">
        <f t="shared" si="104"/>
        <v/>
      </c>
      <c r="M202" s="158"/>
      <c r="N202" s="57" t="str">
        <f t="shared" si="109"/>
        <v/>
      </c>
      <c r="O202" s="53" t="str">
        <f>IF('2-定性盤查'!Y197&lt;&gt;"",IF('2-定性盤查'!Y197&lt;&gt;0,'2-定性盤查'!Y197,""),"")</f>
        <v/>
      </c>
      <c r="P202" s="158"/>
      <c r="Q202" s="158"/>
      <c r="R202" s="67" t="str">
        <f t="shared" si="105"/>
        <v/>
      </c>
      <c r="S202" s="164"/>
      <c r="T202" s="55" t="str">
        <f t="shared" si="107"/>
        <v/>
      </c>
      <c r="U202" s="53" t="str">
        <f>IF('2-定性盤查'!Z197&lt;&gt;"",IF('2-定性盤查'!Z197&lt;&gt;0,'2-定性盤查'!Z197,""),"")</f>
        <v/>
      </c>
      <c r="V202" s="158"/>
      <c r="W202" s="158"/>
      <c r="X202" s="67" t="str">
        <f t="shared" si="106"/>
        <v/>
      </c>
      <c r="Y202" s="158"/>
      <c r="Z202" s="55" t="str">
        <f t="shared" si="108"/>
        <v/>
      </c>
      <c r="AA202" s="57" t="str">
        <f>IF('2-定性盤查'!E198="是",IF(I202="CO2",SUM(T202,Z202),SUM(N202,T202,Z202)),IF(SUM(N202,T202,Z202)&lt;&gt;0,SUM(N202,T202,Z202),""))</f>
        <v/>
      </c>
      <c r="AB202" s="57" t="str">
        <f>IF('2-定性盤查'!E198="是",IF(I202="CO2",N202,""),"")</f>
        <v/>
      </c>
      <c r="AC202" s="101" t="str">
        <f>IF(AA202&lt;&gt;"",AA202/'6-彙總表'!$J$5,"")</f>
        <v/>
      </c>
      <c r="AD202" s="129" t="str">
        <f t="shared" si="110"/>
        <v/>
      </c>
      <c r="AE202" s="129" t="str">
        <f t="shared" si="111"/>
        <v/>
      </c>
      <c r="AF202" s="129" t="str">
        <f t="shared" si="112"/>
        <v/>
      </c>
      <c r="AG202" s="130" t="str">
        <f t="shared" si="113"/>
        <v/>
      </c>
      <c r="AH202" s="129" t="str">
        <f t="shared" si="114"/>
        <v/>
      </c>
      <c r="AI202" s="129" t="str">
        <f t="shared" si="115"/>
        <v/>
      </c>
      <c r="AJ202" s="129" t="str">
        <f t="shared" si="116"/>
        <v/>
      </c>
      <c r="AK202" s="129" t="str">
        <f t="shared" si="117"/>
        <v/>
      </c>
      <c r="AL202" s="129" t="str">
        <f t="shared" si="118"/>
        <v/>
      </c>
    </row>
    <row r="203" spans="1:38">
      <c r="A203" s="53" t="str">
        <f>IF('2-定性盤查'!A198&lt;&gt;"",'2-定性盤查'!A198,"")</f>
        <v/>
      </c>
      <c r="B203" s="53" t="str">
        <f>IF('2-定性盤查'!C198&lt;&gt;"",'2-定性盤查'!C198,"")</f>
        <v/>
      </c>
      <c r="C203" s="53" t="str">
        <f>IF('2-定性盤查'!D198&lt;&gt;"",'2-定性盤查'!D198,"")</f>
        <v/>
      </c>
      <c r="D203" s="53" t="str">
        <f>IF('2-定性盤查'!E198&lt;&gt;"",'2-定性盤查'!E198,"")</f>
        <v/>
      </c>
      <c r="E203" s="53" t="str">
        <f>IF('2-定性盤查'!F198&lt;&gt;"",'2-定性盤查'!F198,"")</f>
        <v/>
      </c>
      <c r="F203" s="53" t="str">
        <f>IF('2-定性盤查'!G198&lt;&gt;"",'2-定性盤查'!G198,"")</f>
        <v/>
      </c>
      <c r="G203" s="158"/>
      <c r="H203" s="158"/>
      <c r="I203" s="53" t="str">
        <f>IF('2-定性盤查'!X198&lt;&gt;"",IF('2-定性盤查'!X198&lt;&gt;0,'2-定性盤查'!X198,""),"")</f>
        <v/>
      </c>
      <c r="J203" s="158"/>
      <c r="K203" s="158"/>
      <c r="L203" s="57" t="str">
        <f t="shared" si="104"/>
        <v/>
      </c>
      <c r="M203" s="158"/>
      <c r="N203" s="57" t="str">
        <f t="shared" si="109"/>
        <v/>
      </c>
      <c r="O203" s="53" t="str">
        <f>IF('2-定性盤查'!Y198&lt;&gt;"",IF('2-定性盤查'!Y198&lt;&gt;0,'2-定性盤查'!Y198,""),"")</f>
        <v/>
      </c>
      <c r="P203" s="158"/>
      <c r="Q203" s="158"/>
      <c r="R203" s="67" t="str">
        <f t="shared" si="105"/>
        <v/>
      </c>
      <c r="S203" s="164"/>
      <c r="T203" s="55" t="str">
        <f t="shared" si="107"/>
        <v/>
      </c>
      <c r="U203" s="53" t="str">
        <f>IF('2-定性盤查'!Z198&lt;&gt;"",IF('2-定性盤查'!Z198&lt;&gt;0,'2-定性盤查'!Z198,""),"")</f>
        <v/>
      </c>
      <c r="V203" s="158"/>
      <c r="W203" s="158"/>
      <c r="X203" s="67" t="str">
        <f t="shared" si="106"/>
        <v/>
      </c>
      <c r="Y203" s="158"/>
      <c r="Z203" s="55" t="str">
        <f t="shared" si="108"/>
        <v/>
      </c>
      <c r="AA203" s="57" t="str">
        <f>IF('2-定性盤查'!E199="是",IF(I203="CO2",SUM(T203,Z203),SUM(N203,T203,Z203)),IF(SUM(N203,T203,Z203)&lt;&gt;0,SUM(N203,T203,Z203),""))</f>
        <v/>
      </c>
      <c r="AB203" s="57" t="str">
        <f>IF('2-定性盤查'!E199="是",IF(I203="CO2",N203,""),"")</f>
        <v/>
      </c>
      <c r="AC203" s="101" t="str">
        <f>IF(AA203&lt;&gt;"",AA203/'6-彙總表'!$J$5,"")</f>
        <v/>
      </c>
      <c r="AD203" s="129" t="str">
        <f t="shared" si="110"/>
        <v/>
      </c>
      <c r="AE203" s="129" t="str">
        <f t="shared" si="111"/>
        <v/>
      </c>
      <c r="AF203" s="129" t="str">
        <f t="shared" si="112"/>
        <v/>
      </c>
      <c r="AG203" s="130" t="str">
        <f t="shared" si="113"/>
        <v/>
      </c>
      <c r="AH203" s="129" t="str">
        <f t="shared" si="114"/>
        <v/>
      </c>
      <c r="AI203" s="129" t="str">
        <f t="shared" si="115"/>
        <v/>
      </c>
      <c r="AJ203" s="129" t="str">
        <f t="shared" si="116"/>
        <v/>
      </c>
      <c r="AK203" s="129" t="str">
        <f t="shared" si="117"/>
        <v/>
      </c>
      <c r="AL203" s="129" t="str">
        <f t="shared" si="118"/>
        <v/>
      </c>
    </row>
    <row r="204" spans="1:38">
      <c r="A204" s="53" t="str">
        <f>IF('2-定性盤查'!A199&lt;&gt;"",'2-定性盤查'!A199,"")</f>
        <v/>
      </c>
      <c r="B204" s="53" t="str">
        <f>IF('2-定性盤查'!C199&lt;&gt;"",'2-定性盤查'!C199,"")</f>
        <v/>
      </c>
      <c r="C204" s="53" t="str">
        <f>IF('2-定性盤查'!D199&lt;&gt;"",'2-定性盤查'!D199,"")</f>
        <v/>
      </c>
      <c r="D204" s="53" t="str">
        <f>IF('2-定性盤查'!E199&lt;&gt;"",'2-定性盤查'!E199,"")</f>
        <v/>
      </c>
      <c r="E204" s="53" t="str">
        <f>IF('2-定性盤查'!F199&lt;&gt;"",'2-定性盤查'!F199,"")</f>
        <v/>
      </c>
      <c r="F204" s="53" t="str">
        <f>IF('2-定性盤查'!G199&lt;&gt;"",'2-定性盤查'!G199,"")</f>
        <v/>
      </c>
      <c r="G204" s="158"/>
      <c r="H204" s="158"/>
      <c r="I204" s="53" t="str">
        <f>IF('2-定性盤查'!X199&lt;&gt;"",IF('2-定性盤查'!X199&lt;&gt;0,'2-定性盤查'!X199,""),"")</f>
        <v/>
      </c>
      <c r="J204" s="158"/>
      <c r="K204" s="158"/>
      <c r="L204" s="57" t="str">
        <f t="shared" si="104"/>
        <v/>
      </c>
      <c r="M204" s="158"/>
      <c r="N204" s="57" t="str">
        <f t="shared" si="109"/>
        <v/>
      </c>
      <c r="O204" s="53" t="str">
        <f>IF('2-定性盤查'!Y199&lt;&gt;"",IF('2-定性盤查'!Y199&lt;&gt;0,'2-定性盤查'!Y199,""),"")</f>
        <v/>
      </c>
      <c r="P204" s="158"/>
      <c r="Q204" s="158"/>
      <c r="R204" s="67" t="str">
        <f t="shared" si="105"/>
        <v/>
      </c>
      <c r="S204" s="164"/>
      <c r="T204" s="55" t="str">
        <f t="shared" si="107"/>
        <v/>
      </c>
      <c r="U204" s="53" t="str">
        <f>IF('2-定性盤查'!Z199&lt;&gt;"",IF('2-定性盤查'!Z199&lt;&gt;0,'2-定性盤查'!Z199,""),"")</f>
        <v/>
      </c>
      <c r="V204" s="158"/>
      <c r="W204" s="158"/>
      <c r="X204" s="67" t="str">
        <f t="shared" si="106"/>
        <v/>
      </c>
      <c r="Y204" s="158"/>
      <c r="Z204" s="55" t="str">
        <f t="shared" si="108"/>
        <v/>
      </c>
      <c r="AA204" s="57" t="str">
        <f>IF('2-定性盤查'!E200="是",IF(I204="CO2",SUM(T204,Z204),SUM(N204,T204,Z204)),IF(SUM(N204,T204,Z204)&lt;&gt;0,SUM(N204,T204,Z204),""))</f>
        <v/>
      </c>
      <c r="AB204" s="57" t="str">
        <f>IF('2-定性盤查'!E200="是",IF(I204="CO2",N204,""),"")</f>
        <v/>
      </c>
      <c r="AC204" s="101" t="str">
        <f>IF(AA204&lt;&gt;"",AA204/'6-彙總表'!$J$5,"")</f>
        <v/>
      </c>
      <c r="AD204" s="129" t="str">
        <f t="shared" si="110"/>
        <v/>
      </c>
      <c r="AE204" s="129" t="str">
        <f t="shared" si="111"/>
        <v/>
      </c>
      <c r="AF204" s="129" t="str">
        <f t="shared" si="112"/>
        <v/>
      </c>
      <c r="AG204" s="130" t="str">
        <f t="shared" si="113"/>
        <v/>
      </c>
      <c r="AH204" s="129" t="str">
        <f t="shared" si="114"/>
        <v/>
      </c>
      <c r="AI204" s="129" t="str">
        <f t="shared" si="115"/>
        <v/>
      </c>
      <c r="AJ204" s="129" t="str">
        <f t="shared" si="116"/>
        <v/>
      </c>
      <c r="AK204" s="129" t="str">
        <f t="shared" si="117"/>
        <v/>
      </c>
      <c r="AL204" s="129" t="str">
        <f t="shared" si="118"/>
        <v/>
      </c>
    </row>
    <row r="205" spans="1:38">
      <c r="A205" s="53" t="str">
        <f>IF('2-定性盤查'!A200&lt;&gt;"",'2-定性盤查'!A200,"")</f>
        <v/>
      </c>
      <c r="B205" s="53" t="str">
        <f>IF('2-定性盤查'!C200&lt;&gt;"",'2-定性盤查'!C200,"")</f>
        <v/>
      </c>
      <c r="C205" s="53" t="str">
        <f>IF('2-定性盤查'!D200&lt;&gt;"",'2-定性盤查'!D200,"")</f>
        <v/>
      </c>
      <c r="D205" s="53" t="str">
        <f>IF('2-定性盤查'!E200&lt;&gt;"",'2-定性盤查'!E200,"")</f>
        <v/>
      </c>
      <c r="E205" s="53" t="str">
        <f>IF('2-定性盤查'!F200&lt;&gt;"",'2-定性盤查'!F200,"")</f>
        <v/>
      </c>
      <c r="F205" s="53" t="str">
        <f>IF('2-定性盤查'!G200&lt;&gt;"",'2-定性盤查'!G200,"")</f>
        <v/>
      </c>
      <c r="G205" s="158"/>
      <c r="H205" s="158"/>
      <c r="I205" s="53" t="str">
        <f>IF('2-定性盤查'!X200&lt;&gt;"",IF('2-定性盤查'!X200&lt;&gt;0,'2-定性盤查'!X200,""),"")</f>
        <v/>
      </c>
      <c r="J205" s="158"/>
      <c r="K205" s="158"/>
      <c r="L205" s="57" t="str">
        <f t="shared" si="104"/>
        <v/>
      </c>
      <c r="M205" s="158"/>
      <c r="N205" s="57" t="str">
        <f t="shared" si="109"/>
        <v/>
      </c>
      <c r="O205" s="53" t="str">
        <f>IF('2-定性盤查'!Y200&lt;&gt;"",IF('2-定性盤查'!Y200&lt;&gt;0,'2-定性盤查'!Y200,""),"")</f>
        <v/>
      </c>
      <c r="P205" s="158"/>
      <c r="Q205" s="158"/>
      <c r="R205" s="67" t="str">
        <f t="shared" si="105"/>
        <v/>
      </c>
      <c r="S205" s="164"/>
      <c r="T205" s="55" t="str">
        <f t="shared" si="107"/>
        <v/>
      </c>
      <c r="U205" s="53" t="str">
        <f>IF('2-定性盤查'!Z200&lt;&gt;"",IF('2-定性盤查'!Z200&lt;&gt;0,'2-定性盤查'!Z200,""),"")</f>
        <v/>
      </c>
      <c r="V205" s="158"/>
      <c r="W205" s="158"/>
      <c r="X205" s="67" t="str">
        <f t="shared" si="106"/>
        <v/>
      </c>
      <c r="Y205" s="158"/>
      <c r="Z205" s="55" t="str">
        <f t="shared" si="108"/>
        <v/>
      </c>
      <c r="AA205" s="57" t="str">
        <f>IF('2-定性盤查'!E201="是",IF(I205="CO2",SUM(T205,Z205),SUM(N205,T205,Z205)),IF(SUM(N205,T205,Z205)&lt;&gt;0,SUM(N205,T205,Z205),""))</f>
        <v/>
      </c>
      <c r="AB205" s="57" t="str">
        <f>IF('2-定性盤查'!E201="是",IF(I205="CO2",N205,""),"")</f>
        <v/>
      </c>
      <c r="AC205" s="101" t="str">
        <f>IF(AA205&lt;&gt;"",AA205/'6-彙總表'!$J$5,"")</f>
        <v/>
      </c>
      <c r="AD205" s="129" t="str">
        <f t="shared" si="110"/>
        <v/>
      </c>
      <c r="AE205" s="129" t="str">
        <f t="shared" si="111"/>
        <v/>
      </c>
      <c r="AF205" s="129" t="str">
        <f t="shared" si="112"/>
        <v/>
      </c>
      <c r="AG205" s="130" t="str">
        <f t="shared" si="113"/>
        <v/>
      </c>
      <c r="AH205" s="129" t="str">
        <f t="shared" si="114"/>
        <v/>
      </c>
      <c r="AI205" s="129" t="str">
        <f t="shared" si="115"/>
        <v/>
      </c>
      <c r="AJ205" s="129" t="str">
        <f t="shared" si="116"/>
        <v/>
      </c>
      <c r="AK205" s="129" t="str">
        <f t="shared" si="117"/>
        <v/>
      </c>
      <c r="AL205" s="129" t="str">
        <f t="shared" si="118"/>
        <v/>
      </c>
    </row>
    <row r="206" spans="1:38">
      <c r="A206" s="53" t="str">
        <f>IF('2-定性盤查'!A201&lt;&gt;"",'2-定性盤查'!A201,"")</f>
        <v/>
      </c>
      <c r="B206" s="53" t="str">
        <f>IF('2-定性盤查'!C201&lt;&gt;"",'2-定性盤查'!C201,"")</f>
        <v/>
      </c>
      <c r="C206" s="53" t="str">
        <f>IF('2-定性盤查'!D201&lt;&gt;"",'2-定性盤查'!D201,"")</f>
        <v/>
      </c>
      <c r="D206" s="53" t="str">
        <f>IF('2-定性盤查'!E201&lt;&gt;"",'2-定性盤查'!E201,"")</f>
        <v/>
      </c>
      <c r="E206" s="53" t="str">
        <f>IF('2-定性盤查'!F201&lt;&gt;"",'2-定性盤查'!F201,"")</f>
        <v/>
      </c>
      <c r="F206" s="53" t="str">
        <f>IF('2-定性盤查'!G201&lt;&gt;"",'2-定性盤查'!G201,"")</f>
        <v/>
      </c>
      <c r="G206" s="158"/>
      <c r="H206" s="158"/>
      <c r="I206" s="53" t="str">
        <f>IF('2-定性盤查'!X201&lt;&gt;"",IF('2-定性盤查'!X201&lt;&gt;0,'2-定性盤查'!X201,""),"")</f>
        <v/>
      </c>
      <c r="J206" s="158"/>
      <c r="K206" s="158"/>
      <c r="L206" s="57" t="str">
        <f t="shared" ref="L206:L269" si="119">IF(I206="","",G206*J206)</f>
        <v/>
      </c>
      <c r="M206" s="158"/>
      <c r="N206" s="57" t="str">
        <f t="shared" si="109"/>
        <v/>
      </c>
      <c r="O206" s="53" t="str">
        <f>IF('2-定性盤查'!Y201&lt;&gt;"",IF('2-定性盤查'!Y201&lt;&gt;0,'2-定性盤查'!Y201,""),"")</f>
        <v/>
      </c>
      <c r="P206" s="158"/>
      <c r="Q206" s="158"/>
      <c r="R206" s="67" t="str">
        <f t="shared" ref="R206:R269" si="120">IF(O206="","",$G206*P206)</f>
        <v/>
      </c>
      <c r="S206" s="164"/>
      <c r="T206" s="55" t="str">
        <f t="shared" si="107"/>
        <v/>
      </c>
      <c r="U206" s="53" t="str">
        <f>IF('2-定性盤查'!Z201&lt;&gt;"",IF('2-定性盤查'!Z201&lt;&gt;0,'2-定性盤查'!Z201,""),"")</f>
        <v/>
      </c>
      <c r="V206" s="158"/>
      <c r="W206" s="158"/>
      <c r="X206" s="67" t="str">
        <f t="shared" ref="X206:X269" si="121">IF(U206="","",$G206*V206)</f>
        <v/>
      </c>
      <c r="Y206" s="158"/>
      <c r="Z206" s="55" t="str">
        <f t="shared" si="108"/>
        <v/>
      </c>
      <c r="AA206" s="57" t="str">
        <f>IF('2-定性盤查'!E202="是",IF(I206="CO2",SUM(T206,Z206),SUM(N206,T206,Z206)),IF(SUM(N206,T206,Z206)&lt;&gt;0,SUM(N206,T206,Z206),""))</f>
        <v/>
      </c>
      <c r="AB206" s="57" t="str">
        <f>IF('2-定性盤查'!E202="是",IF(I206="CO2",N206,""),"")</f>
        <v/>
      </c>
      <c r="AC206" s="101" t="str">
        <f>IF(AA206&lt;&gt;"",AA206/'6-彙總表'!$J$5,"")</f>
        <v/>
      </c>
      <c r="AD206" s="129" t="str">
        <f t="shared" si="110"/>
        <v/>
      </c>
      <c r="AE206" s="129" t="str">
        <f t="shared" si="111"/>
        <v/>
      </c>
      <c r="AF206" s="129" t="str">
        <f t="shared" si="112"/>
        <v/>
      </c>
      <c r="AG206" s="130" t="str">
        <f t="shared" si="113"/>
        <v/>
      </c>
      <c r="AH206" s="129" t="str">
        <f t="shared" si="114"/>
        <v/>
      </c>
      <c r="AI206" s="129" t="str">
        <f t="shared" si="115"/>
        <v/>
      </c>
      <c r="AJ206" s="129" t="str">
        <f t="shared" si="116"/>
        <v/>
      </c>
      <c r="AK206" s="129" t="str">
        <f t="shared" si="117"/>
        <v/>
      </c>
      <c r="AL206" s="129" t="str">
        <f t="shared" si="118"/>
        <v/>
      </c>
    </row>
    <row r="207" spans="1:38">
      <c r="A207" s="53" t="str">
        <f>IF('2-定性盤查'!A202&lt;&gt;"",'2-定性盤查'!A202,"")</f>
        <v/>
      </c>
      <c r="B207" s="53" t="str">
        <f>IF('2-定性盤查'!C202&lt;&gt;"",'2-定性盤查'!C202,"")</f>
        <v/>
      </c>
      <c r="C207" s="53" t="str">
        <f>IF('2-定性盤查'!D202&lt;&gt;"",'2-定性盤查'!D202,"")</f>
        <v/>
      </c>
      <c r="D207" s="53" t="str">
        <f>IF('2-定性盤查'!E202&lt;&gt;"",'2-定性盤查'!E202,"")</f>
        <v/>
      </c>
      <c r="E207" s="53" t="str">
        <f>IF('2-定性盤查'!F202&lt;&gt;"",'2-定性盤查'!F202,"")</f>
        <v/>
      </c>
      <c r="F207" s="53" t="str">
        <f>IF('2-定性盤查'!G202&lt;&gt;"",'2-定性盤查'!G202,"")</f>
        <v/>
      </c>
      <c r="G207" s="158"/>
      <c r="H207" s="158"/>
      <c r="I207" s="53" t="str">
        <f>IF('2-定性盤查'!X202&lt;&gt;"",IF('2-定性盤查'!X202&lt;&gt;0,'2-定性盤查'!X202,""),"")</f>
        <v/>
      </c>
      <c r="J207" s="158"/>
      <c r="K207" s="158"/>
      <c r="L207" s="57" t="str">
        <f t="shared" si="119"/>
        <v/>
      </c>
      <c r="M207" s="158"/>
      <c r="N207" s="57" t="str">
        <f t="shared" si="109"/>
        <v/>
      </c>
      <c r="O207" s="53" t="str">
        <f>IF('2-定性盤查'!Y202&lt;&gt;"",IF('2-定性盤查'!Y202&lt;&gt;0,'2-定性盤查'!Y202,""),"")</f>
        <v/>
      </c>
      <c r="P207" s="158"/>
      <c r="Q207" s="158"/>
      <c r="R207" s="67" t="str">
        <f t="shared" si="120"/>
        <v/>
      </c>
      <c r="S207" s="164"/>
      <c r="T207" s="55" t="str">
        <f t="shared" ref="T207:T270" si="122">IF(R207="","",R207*S207)</f>
        <v/>
      </c>
      <c r="U207" s="53" t="str">
        <f>IF('2-定性盤查'!Z202&lt;&gt;"",IF('2-定性盤查'!Z202&lt;&gt;0,'2-定性盤查'!Z202,""),"")</f>
        <v/>
      </c>
      <c r="V207" s="158"/>
      <c r="W207" s="158"/>
      <c r="X207" s="67" t="str">
        <f t="shared" si="121"/>
        <v/>
      </c>
      <c r="Y207" s="158"/>
      <c r="Z207" s="55" t="str">
        <f t="shared" ref="Z207:Z270" si="123">IF(X207="","",X207*Y207)</f>
        <v/>
      </c>
      <c r="AA207" s="57" t="str">
        <f>IF('2-定性盤查'!E203="是",IF(I207="CO2",SUM(T207,Z207),SUM(N207,T207,Z207)),IF(SUM(N207,T207,Z207)&lt;&gt;0,SUM(N207,T207,Z207),""))</f>
        <v/>
      </c>
      <c r="AB207" s="57" t="str">
        <f>IF('2-定性盤查'!E203="是",IF(I207="CO2",N207,""),"")</f>
        <v/>
      </c>
      <c r="AC207" s="101" t="str">
        <f>IF(AA207&lt;&gt;"",AA207/'6-彙總表'!$J$5,"")</f>
        <v/>
      </c>
      <c r="AD207" s="129" t="str">
        <f t="shared" si="110"/>
        <v/>
      </c>
      <c r="AE207" s="129" t="str">
        <f t="shared" si="111"/>
        <v/>
      </c>
      <c r="AF207" s="129" t="str">
        <f t="shared" si="112"/>
        <v/>
      </c>
      <c r="AG207" s="130" t="str">
        <f t="shared" si="113"/>
        <v/>
      </c>
      <c r="AH207" s="129" t="str">
        <f t="shared" si="114"/>
        <v/>
      </c>
      <c r="AI207" s="129" t="str">
        <f t="shared" si="115"/>
        <v/>
      </c>
      <c r="AJ207" s="129" t="str">
        <f t="shared" si="116"/>
        <v/>
      </c>
      <c r="AK207" s="129" t="str">
        <f t="shared" si="117"/>
        <v/>
      </c>
      <c r="AL207" s="129" t="str">
        <f t="shared" si="118"/>
        <v/>
      </c>
    </row>
    <row r="208" spans="1:38">
      <c r="A208" s="53" t="str">
        <f>IF('2-定性盤查'!A203&lt;&gt;"",'2-定性盤查'!A203,"")</f>
        <v/>
      </c>
      <c r="B208" s="53" t="str">
        <f>IF('2-定性盤查'!C203&lt;&gt;"",'2-定性盤查'!C203,"")</f>
        <v/>
      </c>
      <c r="C208" s="53" t="str">
        <f>IF('2-定性盤查'!D203&lt;&gt;"",'2-定性盤查'!D203,"")</f>
        <v/>
      </c>
      <c r="D208" s="53" t="str">
        <f>IF('2-定性盤查'!E203&lt;&gt;"",'2-定性盤查'!E203,"")</f>
        <v/>
      </c>
      <c r="E208" s="53" t="str">
        <f>IF('2-定性盤查'!F203&lt;&gt;"",'2-定性盤查'!F203,"")</f>
        <v/>
      </c>
      <c r="F208" s="53" t="str">
        <f>IF('2-定性盤查'!G203&lt;&gt;"",'2-定性盤查'!G203,"")</f>
        <v/>
      </c>
      <c r="G208" s="158"/>
      <c r="H208" s="158"/>
      <c r="I208" s="53" t="str">
        <f>IF('2-定性盤查'!X203&lt;&gt;"",IF('2-定性盤查'!X203&lt;&gt;0,'2-定性盤查'!X203,""),"")</f>
        <v/>
      </c>
      <c r="J208" s="158"/>
      <c r="K208" s="158"/>
      <c r="L208" s="57" t="str">
        <f t="shared" si="119"/>
        <v/>
      </c>
      <c r="M208" s="158"/>
      <c r="N208" s="57" t="str">
        <f t="shared" si="109"/>
        <v/>
      </c>
      <c r="O208" s="53" t="str">
        <f>IF('2-定性盤查'!Y203&lt;&gt;"",IF('2-定性盤查'!Y203&lt;&gt;0,'2-定性盤查'!Y203,""),"")</f>
        <v/>
      </c>
      <c r="P208" s="158"/>
      <c r="Q208" s="158"/>
      <c r="R208" s="67" t="str">
        <f t="shared" si="120"/>
        <v/>
      </c>
      <c r="S208" s="164"/>
      <c r="T208" s="55" t="str">
        <f t="shared" si="122"/>
        <v/>
      </c>
      <c r="U208" s="53" t="str">
        <f>IF('2-定性盤查'!Z203&lt;&gt;"",IF('2-定性盤查'!Z203&lt;&gt;0,'2-定性盤查'!Z203,""),"")</f>
        <v/>
      </c>
      <c r="V208" s="158"/>
      <c r="W208" s="158"/>
      <c r="X208" s="67" t="str">
        <f t="shared" si="121"/>
        <v/>
      </c>
      <c r="Y208" s="158"/>
      <c r="Z208" s="55" t="str">
        <f t="shared" si="123"/>
        <v/>
      </c>
      <c r="AA208" s="57" t="str">
        <f>IF('2-定性盤查'!E204="是",IF(I208="CO2",SUM(T208,Z208),SUM(N208,T208,Z208)),IF(SUM(N208,T208,Z208)&lt;&gt;0,SUM(N208,T208,Z208),""))</f>
        <v/>
      </c>
      <c r="AB208" s="57" t="str">
        <f>IF('2-定性盤查'!E204="是",IF(I208="CO2",N208,""),"")</f>
        <v/>
      </c>
      <c r="AC208" s="101" t="str">
        <f>IF(AA208&lt;&gt;"",AA208/'6-彙總表'!$J$5,"")</f>
        <v/>
      </c>
      <c r="AD208" s="129" t="str">
        <f t="shared" si="110"/>
        <v/>
      </c>
      <c r="AE208" s="129" t="str">
        <f t="shared" si="111"/>
        <v/>
      </c>
      <c r="AF208" s="129" t="str">
        <f t="shared" si="112"/>
        <v/>
      </c>
      <c r="AG208" s="130" t="str">
        <f t="shared" si="113"/>
        <v/>
      </c>
      <c r="AH208" s="129" t="str">
        <f t="shared" si="114"/>
        <v/>
      </c>
      <c r="AI208" s="129" t="str">
        <f t="shared" si="115"/>
        <v/>
      </c>
      <c r="AJ208" s="129" t="str">
        <f t="shared" si="116"/>
        <v/>
      </c>
      <c r="AK208" s="129" t="str">
        <f t="shared" si="117"/>
        <v/>
      </c>
      <c r="AL208" s="129" t="str">
        <f t="shared" si="118"/>
        <v/>
      </c>
    </row>
    <row r="209" spans="1:38">
      <c r="A209" s="53" t="str">
        <f>IF('2-定性盤查'!A204&lt;&gt;"",'2-定性盤查'!A204,"")</f>
        <v/>
      </c>
      <c r="B209" s="53" t="str">
        <f>IF('2-定性盤查'!C204&lt;&gt;"",'2-定性盤查'!C204,"")</f>
        <v/>
      </c>
      <c r="C209" s="53" t="str">
        <f>IF('2-定性盤查'!D204&lt;&gt;"",'2-定性盤查'!D204,"")</f>
        <v/>
      </c>
      <c r="D209" s="53" t="str">
        <f>IF('2-定性盤查'!E204&lt;&gt;"",'2-定性盤查'!E204,"")</f>
        <v/>
      </c>
      <c r="E209" s="53" t="str">
        <f>IF('2-定性盤查'!F204&lt;&gt;"",'2-定性盤查'!F204,"")</f>
        <v/>
      </c>
      <c r="F209" s="53" t="str">
        <f>IF('2-定性盤查'!G204&lt;&gt;"",'2-定性盤查'!G204,"")</f>
        <v/>
      </c>
      <c r="G209" s="158"/>
      <c r="H209" s="158"/>
      <c r="I209" s="53" t="str">
        <f>IF('2-定性盤查'!X204&lt;&gt;"",IF('2-定性盤查'!X204&lt;&gt;0,'2-定性盤查'!X204,""),"")</f>
        <v/>
      </c>
      <c r="J209" s="158"/>
      <c r="K209" s="158"/>
      <c r="L209" s="57" t="str">
        <f t="shared" si="119"/>
        <v/>
      </c>
      <c r="M209" s="158"/>
      <c r="N209" s="57" t="str">
        <f t="shared" si="109"/>
        <v/>
      </c>
      <c r="O209" s="53" t="str">
        <f>IF('2-定性盤查'!Y204&lt;&gt;"",IF('2-定性盤查'!Y204&lt;&gt;0,'2-定性盤查'!Y204,""),"")</f>
        <v/>
      </c>
      <c r="P209" s="158"/>
      <c r="Q209" s="158"/>
      <c r="R209" s="67" t="str">
        <f t="shared" si="120"/>
        <v/>
      </c>
      <c r="S209" s="164"/>
      <c r="T209" s="55" t="str">
        <f t="shared" si="122"/>
        <v/>
      </c>
      <c r="U209" s="53" t="str">
        <f>IF('2-定性盤查'!Z204&lt;&gt;"",IF('2-定性盤查'!Z204&lt;&gt;0,'2-定性盤查'!Z204,""),"")</f>
        <v/>
      </c>
      <c r="V209" s="158"/>
      <c r="W209" s="158"/>
      <c r="X209" s="67" t="str">
        <f t="shared" si="121"/>
        <v/>
      </c>
      <c r="Y209" s="158"/>
      <c r="Z209" s="55" t="str">
        <f t="shared" si="123"/>
        <v/>
      </c>
      <c r="AA209" s="57" t="str">
        <f>IF('2-定性盤查'!E205="是",IF(I209="CO2",SUM(T209,Z209),SUM(N209,T209,Z209)),IF(SUM(N209,T209,Z209)&lt;&gt;0,SUM(N209,T209,Z209),""))</f>
        <v/>
      </c>
      <c r="AB209" s="57" t="str">
        <f>IF('2-定性盤查'!E205="是",IF(I209="CO2",N209,""),"")</f>
        <v/>
      </c>
      <c r="AC209" s="101" t="str">
        <f>IF(AA209&lt;&gt;"",AA209/'6-彙總表'!$J$5,"")</f>
        <v/>
      </c>
      <c r="AD209" s="129" t="str">
        <f t="shared" si="110"/>
        <v/>
      </c>
      <c r="AE209" s="129" t="str">
        <f t="shared" si="111"/>
        <v/>
      </c>
      <c r="AF209" s="129" t="str">
        <f t="shared" si="112"/>
        <v/>
      </c>
      <c r="AG209" s="130" t="str">
        <f t="shared" si="113"/>
        <v/>
      </c>
      <c r="AH209" s="129" t="str">
        <f t="shared" si="114"/>
        <v/>
      </c>
      <c r="AI209" s="129" t="str">
        <f t="shared" si="115"/>
        <v/>
      </c>
      <c r="AJ209" s="129" t="str">
        <f t="shared" si="116"/>
        <v/>
      </c>
      <c r="AK209" s="129" t="str">
        <f t="shared" si="117"/>
        <v/>
      </c>
      <c r="AL209" s="129" t="str">
        <f t="shared" si="118"/>
        <v/>
      </c>
    </row>
    <row r="210" spans="1:38">
      <c r="A210" s="53" t="str">
        <f>IF('2-定性盤查'!A205&lt;&gt;"",'2-定性盤查'!A205,"")</f>
        <v/>
      </c>
      <c r="B210" s="53" t="str">
        <f>IF('2-定性盤查'!C205&lt;&gt;"",'2-定性盤查'!C205,"")</f>
        <v/>
      </c>
      <c r="C210" s="53" t="str">
        <f>IF('2-定性盤查'!D205&lt;&gt;"",'2-定性盤查'!D205,"")</f>
        <v/>
      </c>
      <c r="D210" s="53" t="str">
        <f>IF('2-定性盤查'!E205&lt;&gt;"",'2-定性盤查'!E205,"")</f>
        <v/>
      </c>
      <c r="E210" s="53" t="str">
        <f>IF('2-定性盤查'!F205&lt;&gt;"",'2-定性盤查'!F205,"")</f>
        <v/>
      </c>
      <c r="F210" s="53" t="str">
        <f>IF('2-定性盤查'!G205&lt;&gt;"",'2-定性盤查'!G205,"")</f>
        <v/>
      </c>
      <c r="G210" s="158"/>
      <c r="H210" s="158"/>
      <c r="I210" s="53" t="str">
        <f>IF('2-定性盤查'!X205&lt;&gt;"",IF('2-定性盤查'!X205&lt;&gt;0,'2-定性盤查'!X205,""),"")</f>
        <v/>
      </c>
      <c r="J210" s="158"/>
      <c r="K210" s="158"/>
      <c r="L210" s="57" t="str">
        <f t="shared" si="119"/>
        <v/>
      </c>
      <c r="M210" s="158"/>
      <c r="N210" s="57" t="str">
        <f t="shared" si="109"/>
        <v/>
      </c>
      <c r="O210" s="53" t="str">
        <f>IF('2-定性盤查'!Y205&lt;&gt;"",IF('2-定性盤查'!Y205&lt;&gt;0,'2-定性盤查'!Y205,""),"")</f>
        <v/>
      </c>
      <c r="P210" s="158"/>
      <c r="Q210" s="158"/>
      <c r="R210" s="67" t="str">
        <f t="shared" si="120"/>
        <v/>
      </c>
      <c r="S210" s="164"/>
      <c r="T210" s="55" t="str">
        <f t="shared" si="122"/>
        <v/>
      </c>
      <c r="U210" s="53" t="str">
        <f>IF('2-定性盤查'!Z205&lt;&gt;"",IF('2-定性盤查'!Z205&lt;&gt;0,'2-定性盤查'!Z205,""),"")</f>
        <v/>
      </c>
      <c r="V210" s="158"/>
      <c r="W210" s="158"/>
      <c r="X210" s="67" t="str">
        <f t="shared" si="121"/>
        <v/>
      </c>
      <c r="Y210" s="158"/>
      <c r="Z210" s="55" t="str">
        <f t="shared" si="123"/>
        <v/>
      </c>
      <c r="AA210" s="57" t="str">
        <f>IF('2-定性盤查'!E206="是",IF(I210="CO2",SUM(T210,Z210),SUM(N210,T210,Z210)),IF(SUM(N210,T210,Z210)&lt;&gt;0,SUM(N210,T210,Z210),""))</f>
        <v/>
      </c>
      <c r="AB210" s="57" t="str">
        <f>IF('2-定性盤查'!E206="是",IF(I210="CO2",N210,""),"")</f>
        <v/>
      </c>
      <c r="AC210" s="101" t="str">
        <f>IF(AA210&lt;&gt;"",AA210/'6-彙總表'!$J$5,"")</f>
        <v/>
      </c>
      <c r="AD210" s="129" t="str">
        <f t="shared" si="110"/>
        <v/>
      </c>
      <c r="AE210" s="129" t="str">
        <f t="shared" si="111"/>
        <v/>
      </c>
      <c r="AF210" s="129" t="str">
        <f t="shared" si="112"/>
        <v/>
      </c>
      <c r="AG210" s="130" t="str">
        <f t="shared" si="113"/>
        <v/>
      </c>
      <c r="AH210" s="129" t="str">
        <f t="shared" si="114"/>
        <v/>
      </c>
      <c r="AI210" s="129" t="str">
        <f t="shared" si="115"/>
        <v/>
      </c>
      <c r="AJ210" s="129" t="str">
        <f t="shared" si="116"/>
        <v/>
      </c>
      <c r="AK210" s="129" t="str">
        <f t="shared" si="117"/>
        <v/>
      </c>
      <c r="AL210" s="129" t="str">
        <f t="shared" si="118"/>
        <v/>
      </c>
    </row>
    <row r="211" spans="1:38">
      <c r="A211" s="53" t="str">
        <f>IF('2-定性盤查'!A206&lt;&gt;"",'2-定性盤查'!A206,"")</f>
        <v/>
      </c>
      <c r="B211" s="53" t="str">
        <f>IF('2-定性盤查'!C206&lt;&gt;"",'2-定性盤查'!C206,"")</f>
        <v/>
      </c>
      <c r="C211" s="53" t="str">
        <f>IF('2-定性盤查'!D206&lt;&gt;"",'2-定性盤查'!D206,"")</f>
        <v/>
      </c>
      <c r="D211" s="53" t="str">
        <f>IF('2-定性盤查'!E206&lt;&gt;"",'2-定性盤查'!E206,"")</f>
        <v/>
      </c>
      <c r="E211" s="53" t="str">
        <f>IF('2-定性盤查'!F206&lt;&gt;"",'2-定性盤查'!F206,"")</f>
        <v/>
      </c>
      <c r="F211" s="53" t="str">
        <f>IF('2-定性盤查'!G206&lt;&gt;"",'2-定性盤查'!G206,"")</f>
        <v/>
      </c>
      <c r="G211" s="158"/>
      <c r="H211" s="158"/>
      <c r="I211" s="53" t="str">
        <f>IF('2-定性盤查'!X206&lt;&gt;"",IF('2-定性盤查'!X206&lt;&gt;0,'2-定性盤查'!X206,""),"")</f>
        <v/>
      </c>
      <c r="J211" s="158"/>
      <c r="K211" s="158"/>
      <c r="L211" s="57" t="str">
        <f t="shared" si="119"/>
        <v/>
      </c>
      <c r="M211" s="158"/>
      <c r="N211" s="57" t="str">
        <f t="shared" si="109"/>
        <v/>
      </c>
      <c r="O211" s="53" t="str">
        <f>IF('2-定性盤查'!Y206&lt;&gt;"",IF('2-定性盤查'!Y206&lt;&gt;0,'2-定性盤查'!Y206,""),"")</f>
        <v/>
      </c>
      <c r="P211" s="158"/>
      <c r="Q211" s="158"/>
      <c r="R211" s="67" t="str">
        <f t="shared" si="120"/>
        <v/>
      </c>
      <c r="S211" s="164"/>
      <c r="T211" s="55" t="str">
        <f t="shared" si="122"/>
        <v/>
      </c>
      <c r="U211" s="53" t="str">
        <f>IF('2-定性盤查'!Z206&lt;&gt;"",IF('2-定性盤查'!Z206&lt;&gt;0,'2-定性盤查'!Z206,""),"")</f>
        <v/>
      </c>
      <c r="V211" s="158"/>
      <c r="W211" s="158"/>
      <c r="X211" s="67" t="str">
        <f t="shared" si="121"/>
        <v/>
      </c>
      <c r="Y211" s="158"/>
      <c r="Z211" s="55" t="str">
        <f t="shared" si="123"/>
        <v/>
      </c>
      <c r="AA211" s="57" t="str">
        <f>IF('2-定性盤查'!E207="是",IF(I211="CO2",SUM(T211,Z211),SUM(N211,T211,Z211)),IF(SUM(N211,T211,Z211)&lt;&gt;0,SUM(N211,T211,Z211),""))</f>
        <v/>
      </c>
      <c r="AB211" s="57" t="str">
        <f>IF('2-定性盤查'!E207="是",IF(I211="CO2",N211,""),"")</f>
        <v/>
      </c>
      <c r="AC211" s="101" t="str">
        <f>IF(AA211&lt;&gt;"",AA211/'6-彙總表'!$J$5,"")</f>
        <v/>
      </c>
      <c r="AD211" s="129" t="str">
        <f t="shared" si="110"/>
        <v/>
      </c>
      <c r="AE211" s="129" t="str">
        <f t="shared" si="111"/>
        <v/>
      </c>
      <c r="AF211" s="129" t="str">
        <f t="shared" si="112"/>
        <v/>
      </c>
      <c r="AG211" s="130" t="str">
        <f t="shared" si="113"/>
        <v/>
      </c>
      <c r="AH211" s="129" t="str">
        <f t="shared" si="114"/>
        <v/>
      </c>
      <c r="AI211" s="129" t="str">
        <f t="shared" si="115"/>
        <v/>
      </c>
      <c r="AJ211" s="129" t="str">
        <f t="shared" si="116"/>
        <v/>
      </c>
      <c r="AK211" s="129" t="str">
        <f t="shared" si="117"/>
        <v/>
      </c>
      <c r="AL211" s="129" t="str">
        <f t="shared" si="118"/>
        <v/>
      </c>
    </row>
    <row r="212" spans="1:38">
      <c r="A212" s="53" t="str">
        <f>IF('2-定性盤查'!A207&lt;&gt;"",'2-定性盤查'!A207,"")</f>
        <v/>
      </c>
      <c r="B212" s="53" t="str">
        <f>IF('2-定性盤查'!C207&lt;&gt;"",'2-定性盤查'!C207,"")</f>
        <v/>
      </c>
      <c r="C212" s="53" t="str">
        <f>IF('2-定性盤查'!D207&lt;&gt;"",'2-定性盤查'!D207,"")</f>
        <v/>
      </c>
      <c r="D212" s="53" t="str">
        <f>IF('2-定性盤查'!E207&lt;&gt;"",'2-定性盤查'!E207,"")</f>
        <v/>
      </c>
      <c r="E212" s="53" t="str">
        <f>IF('2-定性盤查'!F207&lt;&gt;"",'2-定性盤查'!F207,"")</f>
        <v/>
      </c>
      <c r="F212" s="53" t="str">
        <f>IF('2-定性盤查'!G207&lt;&gt;"",'2-定性盤查'!G207,"")</f>
        <v/>
      </c>
      <c r="G212" s="158"/>
      <c r="H212" s="158"/>
      <c r="I212" s="53" t="str">
        <f>IF('2-定性盤查'!X207&lt;&gt;"",IF('2-定性盤查'!X207&lt;&gt;0,'2-定性盤查'!X207,""),"")</f>
        <v/>
      </c>
      <c r="J212" s="158"/>
      <c r="K212" s="158"/>
      <c r="L212" s="57" t="str">
        <f t="shared" si="119"/>
        <v/>
      </c>
      <c r="M212" s="158"/>
      <c r="N212" s="57" t="str">
        <f t="shared" si="109"/>
        <v/>
      </c>
      <c r="O212" s="53" t="str">
        <f>IF('2-定性盤查'!Y207&lt;&gt;"",IF('2-定性盤查'!Y207&lt;&gt;0,'2-定性盤查'!Y207,""),"")</f>
        <v/>
      </c>
      <c r="P212" s="158"/>
      <c r="Q212" s="158"/>
      <c r="R212" s="67" t="str">
        <f t="shared" si="120"/>
        <v/>
      </c>
      <c r="S212" s="164"/>
      <c r="T212" s="55" t="str">
        <f t="shared" si="122"/>
        <v/>
      </c>
      <c r="U212" s="53" t="str">
        <f>IF('2-定性盤查'!Z207&lt;&gt;"",IF('2-定性盤查'!Z207&lt;&gt;0,'2-定性盤查'!Z207,""),"")</f>
        <v/>
      </c>
      <c r="V212" s="158"/>
      <c r="W212" s="158"/>
      <c r="X212" s="67" t="str">
        <f t="shared" si="121"/>
        <v/>
      </c>
      <c r="Y212" s="158"/>
      <c r="Z212" s="55" t="str">
        <f t="shared" si="123"/>
        <v/>
      </c>
      <c r="AA212" s="57" t="str">
        <f>IF('2-定性盤查'!E208="是",IF(I212="CO2",SUM(T212,Z212),SUM(N212,T212,Z212)),IF(SUM(N212,T212,Z212)&lt;&gt;0,SUM(N212,T212,Z212),""))</f>
        <v/>
      </c>
      <c r="AB212" s="57" t="str">
        <f>IF('2-定性盤查'!E208="是",IF(I212="CO2",N212,""),"")</f>
        <v/>
      </c>
      <c r="AC212" s="101" t="str">
        <f>IF(AA212&lt;&gt;"",AA212/'6-彙總表'!$J$5,"")</f>
        <v/>
      </c>
      <c r="AD212" s="129" t="str">
        <f t="shared" si="110"/>
        <v/>
      </c>
      <c r="AE212" s="129" t="str">
        <f t="shared" si="111"/>
        <v/>
      </c>
      <c r="AF212" s="129" t="str">
        <f t="shared" si="112"/>
        <v/>
      </c>
      <c r="AG212" s="130" t="str">
        <f t="shared" si="113"/>
        <v/>
      </c>
      <c r="AH212" s="129" t="str">
        <f t="shared" si="114"/>
        <v/>
      </c>
      <c r="AI212" s="129" t="str">
        <f t="shared" si="115"/>
        <v/>
      </c>
      <c r="AJ212" s="129" t="str">
        <f t="shared" si="116"/>
        <v/>
      </c>
      <c r="AK212" s="129" t="str">
        <f t="shared" si="117"/>
        <v/>
      </c>
      <c r="AL212" s="129" t="str">
        <f t="shared" si="118"/>
        <v/>
      </c>
    </row>
    <row r="213" spans="1:38">
      <c r="A213" s="53" t="str">
        <f>IF('2-定性盤查'!A208&lt;&gt;"",'2-定性盤查'!A208,"")</f>
        <v/>
      </c>
      <c r="B213" s="53" t="str">
        <f>IF('2-定性盤查'!C208&lt;&gt;"",'2-定性盤查'!C208,"")</f>
        <v/>
      </c>
      <c r="C213" s="53" t="str">
        <f>IF('2-定性盤查'!D208&lt;&gt;"",'2-定性盤查'!D208,"")</f>
        <v/>
      </c>
      <c r="D213" s="53" t="str">
        <f>IF('2-定性盤查'!E208&lt;&gt;"",'2-定性盤查'!E208,"")</f>
        <v/>
      </c>
      <c r="E213" s="53" t="str">
        <f>IF('2-定性盤查'!F208&lt;&gt;"",'2-定性盤查'!F208,"")</f>
        <v/>
      </c>
      <c r="F213" s="53" t="str">
        <f>IF('2-定性盤查'!G208&lt;&gt;"",'2-定性盤查'!G208,"")</f>
        <v/>
      </c>
      <c r="G213" s="158"/>
      <c r="H213" s="158"/>
      <c r="I213" s="53" t="str">
        <f>IF('2-定性盤查'!X208&lt;&gt;"",IF('2-定性盤查'!X208&lt;&gt;0,'2-定性盤查'!X208,""),"")</f>
        <v/>
      </c>
      <c r="J213" s="158"/>
      <c r="K213" s="158"/>
      <c r="L213" s="57" t="str">
        <f t="shared" si="119"/>
        <v/>
      </c>
      <c r="M213" s="158"/>
      <c r="N213" s="57" t="str">
        <f t="shared" si="109"/>
        <v/>
      </c>
      <c r="O213" s="53" t="str">
        <f>IF('2-定性盤查'!Y208&lt;&gt;"",IF('2-定性盤查'!Y208&lt;&gt;0,'2-定性盤查'!Y208,""),"")</f>
        <v/>
      </c>
      <c r="P213" s="158"/>
      <c r="Q213" s="158"/>
      <c r="R213" s="67" t="str">
        <f t="shared" si="120"/>
        <v/>
      </c>
      <c r="S213" s="164"/>
      <c r="T213" s="55" t="str">
        <f t="shared" si="122"/>
        <v/>
      </c>
      <c r="U213" s="53" t="str">
        <f>IF('2-定性盤查'!Z208&lt;&gt;"",IF('2-定性盤查'!Z208&lt;&gt;0,'2-定性盤查'!Z208,""),"")</f>
        <v/>
      </c>
      <c r="V213" s="158"/>
      <c r="W213" s="158"/>
      <c r="X213" s="67" t="str">
        <f t="shared" si="121"/>
        <v/>
      </c>
      <c r="Y213" s="158"/>
      <c r="Z213" s="55" t="str">
        <f t="shared" si="123"/>
        <v/>
      </c>
      <c r="AA213" s="57" t="str">
        <f>IF('2-定性盤查'!E209="是",IF(I213="CO2",SUM(T213,Z213),SUM(N213,T213,Z213)),IF(SUM(N213,T213,Z213)&lt;&gt;0,SUM(N213,T213,Z213),""))</f>
        <v/>
      </c>
      <c r="AB213" s="57" t="str">
        <f>IF('2-定性盤查'!E209="是",IF(I213="CO2",N213,""),"")</f>
        <v/>
      </c>
      <c r="AC213" s="101" t="str">
        <f>IF(AA213&lt;&gt;"",AA213/'6-彙總表'!$J$5,"")</f>
        <v/>
      </c>
      <c r="AD213" s="129" t="str">
        <f t="shared" si="110"/>
        <v/>
      </c>
      <c r="AE213" s="129" t="str">
        <f t="shared" si="111"/>
        <v/>
      </c>
      <c r="AF213" s="129" t="str">
        <f t="shared" si="112"/>
        <v/>
      </c>
      <c r="AG213" s="130" t="str">
        <f t="shared" si="113"/>
        <v/>
      </c>
      <c r="AH213" s="129" t="str">
        <f t="shared" si="114"/>
        <v/>
      </c>
      <c r="AI213" s="129" t="str">
        <f t="shared" si="115"/>
        <v/>
      </c>
      <c r="AJ213" s="129" t="str">
        <f t="shared" si="116"/>
        <v/>
      </c>
      <c r="AK213" s="129" t="str">
        <f t="shared" si="117"/>
        <v/>
      </c>
      <c r="AL213" s="129" t="str">
        <f t="shared" si="118"/>
        <v/>
      </c>
    </row>
    <row r="214" spans="1:38">
      <c r="A214" s="53" t="str">
        <f>IF('2-定性盤查'!A209&lt;&gt;"",'2-定性盤查'!A209,"")</f>
        <v/>
      </c>
      <c r="B214" s="53" t="str">
        <f>IF('2-定性盤查'!C209&lt;&gt;"",'2-定性盤查'!C209,"")</f>
        <v/>
      </c>
      <c r="C214" s="53" t="str">
        <f>IF('2-定性盤查'!D209&lt;&gt;"",'2-定性盤查'!D209,"")</f>
        <v/>
      </c>
      <c r="D214" s="53" t="str">
        <f>IF('2-定性盤查'!E209&lt;&gt;"",'2-定性盤查'!E209,"")</f>
        <v/>
      </c>
      <c r="E214" s="53" t="str">
        <f>IF('2-定性盤查'!F209&lt;&gt;"",'2-定性盤查'!F209,"")</f>
        <v/>
      </c>
      <c r="F214" s="53" t="str">
        <f>IF('2-定性盤查'!G209&lt;&gt;"",'2-定性盤查'!G209,"")</f>
        <v/>
      </c>
      <c r="G214" s="158"/>
      <c r="H214" s="158"/>
      <c r="I214" s="53" t="str">
        <f>IF('2-定性盤查'!X209&lt;&gt;"",IF('2-定性盤查'!X209&lt;&gt;0,'2-定性盤查'!X209,""),"")</f>
        <v/>
      </c>
      <c r="J214" s="158"/>
      <c r="K214" s="158"/>
      <c r="L214" s="57" t="str">
        <f t="shared" si="119"/>
        <v/>
      </c>
      <c r="M214" s="158"/>
      <c r="N214" s="57" t="str">
        <f t="shared" si="109"/>
        <v/>
      </c>
      <c r="O214" s="53" t="str">
        <f>IF('2-定性盤查'!Y209&lt;&gt;"",IF('2-定性盤查'!Y209&lt;&gt;0,'2-定性盤查'!Y209,""),"")</f>
        <v/>
      </c>
      <c r="P214" s="158"/>
      <c r="Q214" s="158"/>
      <c r="R214" s="67" t="str">
        <f t="shared" si="120"/>
        <v/>
      </c>
      <c r="S214" s="164"/>
      <c r="T214" s="55" t="str">
        <f t="shared" si="122"/>
        <v/>
      </c>
      <c r="U214" s="53" t="str">
        <f>IF('2-定性盤查'!Z209&lt;&gt;"",IF('2-定性盤查'!Z209&lt;&gt;0,'2-定性盤查'!Z209,""),"")</f>
        <v/>
      </c>
      <c r="V214" s="158"/>
      <c r="W214" s="158"/>
      <c r="X214" s="67" t="str">
        <f t="shared" si="121"/>
        <v/>
      </c>
      <c r="Y214" s="158"/>
      <c r="Z214" s="55" t="str">
        <f t="shared" si="123"/>
        <v/>
      </c>
      <c r="AA214" s="57" t="str">
        <f>IF('2-定性盤查'!E210="是",IF(I214="CO2",SUM(T214,Z214),SUM(N214,T214,Z214)),IF(SUM(N214,T214,Z214)&lt;&gt;0,SUM(N214,T214,Z214),""))</f>
        <v/>
      </c>
      <c r="AB214" s="57" t="str">
        <f>IF('2-定性盤查'!E210="是",IF(I214="CO2",N214,""),"")</f>
        <v/>
      </c>
      <c r="AC214" s="101" t="str">
        <f>IF(AA214&lt;&gt;"",AA214/'6-彙總表'!$J$5,"")</f>
        <v/>
      </c>
      <c r="AD214" s="129" t="str">
        <f t="shared" si="110"/>
        <v/>
      </c>
      <c r="AE214" s="129" t="str">
        <f t="shared" si="111"/>
        <v/>
      </c>
      <c r="AF214" s="129" t="str">
        <f t="shared" si="112"/>
        <v/>
      </c>
      <c r="AG214" s="130" t="str">
        <f t="shared" si="113"/>
        <v/>
      </c>
      <c r="AH214" s="129" t="str">
        <f t="shared" si="114"/>
        <v/>
      </c>
      <c r="AI214" s="129" t="str">
        <f t="shared" si="115"/>
        <v/>
      </c>
      <c r="AJ214" s="129" t="str">
        <f t="shared" si="116"/>
        <v/>
      </c>
      <c r="AK214" s="129" t="str">
        <f t="shared" si="117"/>
        <v/>
      </c>
      <c r="AL214" s="129" t="str">
        <f t="shared" si="118"/>
        <v/>
      </c>
    </row>
    <row r="215" spans="1:38">
      <c r="A215" s="53" t="str">
        <f>IF('2-定性盤查'!A210&lt;&gt;"",'2-定性盤查'!A210,"")</f>
        <v/>
      </c>
      <c r="B215" s="53" t="str">
        <f>IF('2-定性盤查'!C210&lt;&gt;"",'2-定性盤查'!C210,"")</f>
        <v/>
      </c>
      <c r="C215" s="53" t="str">
        <f>IF('2-定性盤查'!D210&lt;&gt;"",'2-定性盤查'!D210,"")</f>
        <v/>
      </c>
      <c r="D215" s="53" t="str">
        <f>IF('2-定性盤查'!E210&lt;&gt;"",'2-定性盤查'!E210,"")</f>
        <v/>
      </c>
      <c r="E215" s="53" t="str">
        <f>IF('2-定性盤查'!F210&lt;&gt;"",'2-定性盤查'!F210,"")</f>
        <v/>
      </c>
      <c r="F215" s="53" t="str">
        <f>IF('2-定性盤查'!G210&lt;&gt;"",'2-定性盤查'!G210,"")</f>
        <v/>
      </c>
      <c r="G215" s="158"/>
      <c r="H215" s="158"/>
      <c r="I215" s="53" t="str">
        <f>IF('2-定性盤查'!X210&lt;&gt;"",IF('2-定性盤查'!X210&lt;&gt;0,'2-定性盤查'!X210,""),"")</f>
        <v/>
      </c>
      <c r="J215" s="158"/>
      <c r="K215" s="158"/>
      <c r="L215" s="57" t="str">
        <f t="shared" si="119"/>
        <v/>
      </c>
      <c r="M215" s="158"/>
      <c r="N215" s="57" t="str">
        <f t="shared" si="109"/>
        <v/>
      </c>
      <c r="O215" s="53" t="str">
        <f>IF('2-定性盤查'!Y210&lt;&gt;"",IF('2-定性盤查'!Y210&lt;&gt;0,'2-定性盤查'!Y210,""),"")</f>
        <v/>
      </c>
      <c r="P215" s="158"/>
      <c r="Q215" s="158"/>
      <c r="R215" s="67" t="str">
        <f t="shared" si="120"/>
        <v/>
      </c>
      <c r="S215" s="164"/>
      <c r="T215" s="55" t="str">
        <f t="shared" si="122"/>
        <v/>
      </c>
      <c r="U215" s="53" t="str">
        <f>IF('2-定性盤查'!Z210&lt;&gt;"",IF('2-定性盤查'!Z210&lt;&gt;0,'2-定性盤查'!Z210,""),"")</f>
        <v/>
      </c>
      <c r="V215" s="158"/>
      <c r="W215" s="158"/>
      <c r="X215" s="67" t="str">
        <f t="shared" si="121"/>
        <v/>
      </c>
      <c r="Y215" s="158"/>
      <c r="Z215" s="55" t="str">
        <f t="shared" si="123"/>
        <v/>
      </c>
      <c r="AA215" s="57" t="str">
        <f>IF('2-定性盤查'!E211="是",IF(I215="CO2",SUM(T215,Z215),SUM(N215,T215,Z215)),IF(SUM(N215,T215,Z215)&lt;&gt;0,SUM(N215,T215,Z215),""))</f>
        <v/>
      </c>
      <c r="AB215" s="57" t="str">
        <f>IF('2-定性盤查'!E211="是",IF(I215="CO2",N215,""),"")</f>
        <v/>
      </c>
      <c r="AC215" s="101" t="str">
        <f>IF(AA215&lt;&gt;"",AA215/'6-彙總表'!$J$5,"")</f>
        <v/>
      </c>
      <c r="AD215" s="129" t="str">
        <f t="shared" si="110"/>
        <v/>
      </c>
      <c r="AE215" s="129" t="str">
        <f t="shared" si="111"/>
        <v/>
      </c>
      <c r="AF215" s="129" t="str">
        <f t="shared" si="112"/>
        <v/>
      </c>
      <c r="AG215" s="130" t="str">
        <f t="shared" si="113"/>
        <v/>
      </c>
      <c r="AH215" s="129" t="str">
        <f t="shared" si="114"/>
        <v/>
      </c>
      <c r="AI215" s="129" t="str">
        <f t="shared" si="115"/>
        <v/>
      </c>
      <c r="AJ215" s="129" t="str">
        <f t="shared" si="116"/>
        <v/>
      </c>
      <c r="AK215" s="129" t="str">
        <f t="shared" si="117"/>
        <v/>
      </c>
      <c r="AL215" s="129" t="str">
        <f t="shared" si="118"/>
        <v/>
      </c>
    </row>
    <row r="216" spans="1:38">
      <c r="A216" s="53" t="str">
        <f>IF('2-定性盤查'!A211&lt;&gt;"",'2-定性盤查'!A211,"")</f>
        <v/>
      </c>
      <c r="B216" s="53" t="str">
        <f>IF('2-定性盤查'!C211&lt;&gt;"",'2-定性盤查'!C211,"")</f>
        <v/>
      </c>
      <c r="C216" s="53" t="str">
        <f>IF('2-定性盤查'!D211&lt;&gt;"",'2-定性盤查'!D211,"")</f>
        <v/>
      </c>
      <c r="D216" s="53" t="str">
        <f>IF('2-定性盤查'!E211&lt;&gt;"",'2-定性盤查'!E211,"")</f>
        <v/>
      </c>
      <c r="E216" s="53" t="str">
        <f>IF('2-定性盤查'!F211&lt;&gt;"",'2-定性盤查'!F211,"")</f>
        <v/>
      </c>
      <c r="F216" s="53" t="str">
        <f>IF('2-定性盤查'!G211&lt;&gt;"",'2-定性盤查'!G211,"")</f>
        <v/>
      </c>
      <c r="G216" s="158"/>
      <c r="H216" s="158"/>
      <c r="I216" s="53" t="str">
        <f>IF('2-定性盤查'!X211&lt;&gt;"",IF('2-定性盤查'!X211&lt;&gt;0,'2-定性盤查'!X211,""),"")</f>
        <v/>
      </c>
      <c r="J216" s="158"/>
      <c r="K216" s="158"/>
      <c r="L216" s="57" t="str">
        <f t="shared" si="119"/>
        <v/>
      </c>
      <c r="M216" s="158"/>
      <c r="N216" s="57" t="str">
        <f t="shared" si="109"/>
        <v/>
      </c>
      <c r="O216" s="53" t="str">
        <f>IF('2-定性盤查'!Y211&lt;&gt;"",IF('2-定性盤查'!Y211&lt;&gt;0,'2-定性盤查'!Y211,""),"")</f>
        <v/>
      </c>
      <c r="P216" s="158"/>
      <c r="Q216" s="158"/>
      <c r="R216" s="67" t="str">
        <f t="shared" si="120"/>
        <v/>
      </c>
      <c r="S216" s="164"/>
      <c r="T216" s="55" t="str">
        <f t="shared" si="122"/>
        <v/>
      </c>
      <c r="U216" s="53" t="str">
        <f>IF('2-定性盤查'!Z211&lt;&gt;"",IF('2-定性盤查'!Z211&lt;&gt;0,'2-定性盤查'!Z211,""),"")</f>
        <v/>
      </c>
      <c r="V216" s="158"/>
      <c r="W216" s="158"/>
      <c r="X216" s="67" t="str">
        <f t="shared" si="121"/>
        <v/>
      </c>
      <c r="Y216" s="158"/>
      <c r="Z216" s="55" t="str">
        <f t="shared" si="123"/>
        <v/>
      </c>
      <c r="AA216" s="57" t="str">
        <f>IF('2-定性盤查'!E212="是",IF(I216="CO2",SUM(T216,Z216),SUM(N216,T216,Z216)),IF(SUM(N216,T216,Z216)&lt;&gt;0,SUM(N216,T216,Z216),""))</f>
        <v/>
      </c>
      <c r="AB216" s="57" t="str">
        <f>IF('2-定性盤查'!E212="是",IF(I216="CO2",N216,""),"")</f>
        <v/>
      </c>
      <c r="AC216" s="101" t="str">
        <f>IF(AA216&lt;&gt;"",AA216/'6-彙總表'!$J$5,"")</f>
        <v/>
      </c>
      <c r="AD216" s="129" t="str">
        <f t="shared" si="110"/>
        <v/>
      </c>
      <c r="AE216" s="129" t="str">
        <f t="shared" si="111"/>
        <v/>
      </c>
      <c r="AF216" s="129" t="str">
        <f t="shared" si="112"/>
        <v/>
      </c>
      <c r="AG216" s="130" t="str">
        <f t="shared" si="113"/>
        <v/>
      </c>
      <c r="AH216" s="129" t="str">
        <f t="shared" si="114"/>
        <v/>
      </c>
      <c r="AI216" s="129" t="str">
        <f t="shared" si="115"/>
        <v/>
      </c>
      <c r="AJ216" s="129" t="str">
        <f t="shared" si="116"/>
        <v/>
      </c>
      <c r="AK216" s="129" t="str">
        <f t="shared" si="117"/>
        <v/>
      </c>
      <c r="AL216" s="129" t="str">
        <f t="shared" si="118"/>
        <v/>
      </c>
    </row>
    <row r="217" spans="1:38">
      <c r="A217" s="53" t="str">
        <f>IF('2-定性盤查'!A212&lt;&gt;"",'2-定性盤查'!A212,"")</f>
        <v/>
      </c>
      <c r="B217" s="53" t="str">
        <f>IF('2-定性盤查'!C212&lt;&gt;"",'2-定性盤查'!C212,"")</f>
        <v/>
      </c>
      <c r="C217" s="53" t="str">
        <f>IF('2-定性盤查'!D212&lt;&gt;"",'2-定性盤查'!D212,"")</f>
        <v/>
      </c>
      <c r="D217" s="53" t="str">
        <f>IF('2-定性盤查'!E212&lt;&gt;"",'2-定性盤查'!E212,"")</f>
        <v/>
      </c>
      <c r="E217" s="53" t="str">
        <f>IF('2-定性盤查'!F212&lt;&gt;"",'2-定性盤查'!F212,"")</f>
        <v/>
      </c>
      <c r="F217" s="53" t="str">
        <f>IF('2-定性盤查'!G212&lt;&gt;"",'2-定性盤查'!G212,"")</f>
        <v/>
      </c>
      <c r="G217" s="158"/>
      <c r="H217" s="158"/>
      <c r="I217" s="53" t="str">
        <f>IF('2-定性盤查'!X212&lt;&gt;"",IF('2-定性盤查'!X212&lt;&gt;0,'2-定性盤查'!X212,""),"")</f>
        <v/>
      </c>
      <c r="J217" s="158"/>
      <c r="K217" s="158"/>
      <c r="L217" s="57" t="str">
        <f t="shared" si="119"/>
        <v/>
      </c>
      <c r="M217" s="158"/>
      <c r="N217" s="57" t="str">
        <f t="shared" si="109"/>
        <v/>
      </c>
      <c r="O217" s="53" t="str">
        <f>IF('2-定性盤查'!Y212&lt;&gt;"",IF('2-定性盤查'!Y212&lt;&gt;0,'2-定性盤查'!Y212,""),"")</f>
        <v/>
      </c>
      <c r="P217" s="158"/>
      <c r="Q217" s="158"/>
      <c r="R217" s="67" t="str">
        <f t="shared" si="120"/>
        <v/>
      </c>
      <c r="S217" s="164"/>
      <c r="T217" s="55" t="str">
        <f t="shared" si="122"/>
        <v/>
      </c>
      <c r="U217" s="53" t="str">
        <f>IF('2-定性盤查'!Z212&lt;&gt;"",IF('2-定性盤查'!Z212&lt;&gt;0,'2-定性盤查'!Z212,""),"")</f>
        <v/>
      </c>
      <c r="V217" s="158"/>
      <c r="W217" s="158"/>
      <c r="X217" s="67" t="str">
        <f t="shared" si="121"/>
        <v/>
      </c>
      <c r="Y217" s="158"/>
      <c r="Z217" s="55" t="str">
        <f t="shared" si="123"/>
        <v/>
      </c>
      <c r="AA217" s="57" t="str">
        <f>IF('2-定性盤查'!E213="是",IF(I217="CO2",SUM(T217,Z217),SUM(N217,T217,Z217)),IF(SUM(N217,T217,Z217)&lt;&gt;0,SUM(N217,T217,Z217),""))</f>
        <v/>
      </c>
      <c r="AB217" s="57" t="str">
        <f>IF('2-定性盤查'!E213="是",IF(I217="CO2",N217,""),"")</f>
        <v/>
      </c>
      <c r="AC217" s="101" t="str">
        <f>IF(AA217&lt;&gt;"",AA217/'6-彙總表'!$J$5,"")</f>
        <v/>
      </c>
      <c r="AD217" s="129" t="str">
        <f t="shared" si="110"/>
        <v/>
      </c>
      <c r="AE217" s="129" t="str">
        <f t="shared" si="111"/>
        <v/>
      </c>
      <c r="AF217" s="129" t="str">
        <f t="shared" si="112"/>
        <v/>
      </c>
      <c r="AG217" s="130" t="str">
        <f t="shared" si="113"/>
        <v/>
      </c>
      <c r="AH217" s="129" t="str">
        <f t="shared" si="114"/>
        <v/>
      </c>
      <c r="AI217" s="129" t="str">
        <f t="shared" si="115"/>
        <v/>
      </c>
      <c r="AJ217" s="129" t="str">
        <f t="shared" si="116"/>
        <v/>
      </c>
      <c r="AK217" s="129" t="str">
        <f t="shared" si="117"/>
        <v/>
      </c>
      <c r="AL217" s="129" t="str">
        <f t="shared" si="118"/>
        <v/>
      </c>
    </row>
    <row r="218" spans="1:38">
      <c r="A218" s="53" t="str">
        <f>IF('2-定性盤查'!A213&lt;&gt;"",'2-定性盤查'!A213,"")</f>
        <v/>
      </c>
      <c r="B218" s="53" t="str">
        <f>IF('2-定性盤查'!C213&lt;&gt;"",'2-定性盤查'!C213,"")</f>
        <v/>
      </c>
      <c r="C218" s="53" t="str">
        <f>IF('2-定性盤查'!D213&lt;&gt;"",'2-定性盤查'!D213,"")</f>
        <v/>
      </c>
      <c r="D218" s="53" t="str">
        <f>IF('2-定性盤查'!E213&lt;&gt;"",'2-定性盤查'!E213,"")</f>
        <v/>
      </c>
      <c r="E218" s="53" t="str">
        <f>IF('2-定性盤查'!F213&lt;&gt;"",'2-定性盤查'!F213,"")</f>
        <v/>
      </c>
      <c r="F218" s="53" t="str">
        <f>IF('2-定性盤查'!G213&lt;&gt;"",'2-定性盤查'!G213,"")</f>
        <v/>
      </c>
      <c r="G218" s="158"/>
      <c r="H218" s="158"/>
      <c r="I218" s="53" t="str">
        <f>IF('2-定性盤查'!X213&lt;&gt;"",IF('2-定性盤查'!X213&lt;&gt;0,'2-定性盤查'!X213,""),"")</f>
        <v/>
      </c>
      <c r="J218" s="158"/>
      <c r="K218" s="158"/>
      <c r="L218" s="57" t="str">
        <f t="shared" si="119"/>
        <v/>
      </c>
      <c r="M218" s="158"/>
      <c r="N218" s="57" t="str">
        <f t="shared" si="109"/>
        <v/>
      </c>
      <c r="O218" s="53" t="str">
        <f>IF('2-定性盤查'!Y213&lt;&gt;"",IF('2-定性盤查'!Y213&lt;&gt;0,'2-定性盤查'!Y213,""),"")</f>
        <v/>
      </c>
      <c r="P218" s="158"/>
      <c r="Q218" s="158"/>
      <c r="R218" s="67" t="str">
        <f t="shared" si="120"/>
        <v/>
      </c>
      <c r="S218" s="164"/>
      <c r="T218" s="55" t="str">
        <f t="shared" si="122"/>
        <v/>
      </c>
      <c r="U218" s="53" t="str">
        <f>IF('2-定性盤查'!Z213&lt;&gt;"",IF('2-定性盤查'!Z213&lt;&gt;0,'2-定性盤查'!Z213,""),"")</f>
        <v/>
      </c>
      <c r="V218" s="158"/>
      <c r="W218" s="158"/>
      <c r="X218" s="67" t="str">
        <f t="shared" si="121"/>
        <v/>
      </c>
      <c r="Y218" s="158"/>
      <c r="Z218" s="55" t="str">
        <f t="shared" si="123"/>
        <v/>
      </c>
      <c r="AA218" s="57" t="str">
        <f>IF('2-定性盤查'!E214="是",IF(I218="CO2",SUM(T218,Z218),SUM(N218,T218,Z218)),IF(SUM(N218,T218,Z218)&lt;&gt;0,SUM(N218,T218,Z218),""))</f>
        <v/>
      </c>
      <c r="AB218" s="57" t="str">
        <f>IF('2-定性盤查'!E214="是",IF(I218="CO2",N218,""),"")</f>
        <v/>
      </c>
      <c r="AC218" s="101" t="str">
        <f>IF(AA218&lt;&gt;"",AA218/'6-彙總表'!$J$5,"")</f>
        <v/>
      </c>
      <c r="AD218" s="129" t="str">
        <f t="shared" si="110"/>
        <v/>
      </c>
      <c r="AE218" s="129" t="str">
        <f t="shared" si="111"/>
        <v/>
      </c>
      <c r="AF218" s="129" t="str">
        <f t="shared" si="112"/>
        <v/>
      </c>
      <c r="AG218" s="130" t="str">
        <f t="shared" si="113"/>
        <v/>
      </c>
      <c r="AH218" s="129" t="str">
        <f t="shared" si="114"/>
        <v/>
      </c>
      <c r="AI218" s="129" t="str">
        <f t="shared" si="115"/>
        <v/>
      </c>
      <c r="AJ218" s="129" t="str">
        <f t="shared" si="116"/>
        <v/>
      </c>
      <c r="AK218" s="129" t="str">
        <f t="shared" si="117"/>
        <v/>
      </c>
      <c r="AL218" s="129" t="str">
        <f t="shared" si="118"/>
        <v/>
      </c>
    </row>
    <row r="219" spans="1:38">
      <c r="A219" s="53" t="str">
        <f>IF('2-定性盤查'!A214&lt;&gt;"",'2-定性盤查'!A214,"")</f>
        <v/>
      </c>
      <c r="B219" s="53" t="str">
        <f>IF('2-定性盤查'!C214&lt;&gt;"",'2-定性盤查'!C214,"")</f>
        <v/>
      </c>
      <c r="C219" s="53" t="str">
        <f>IF('2-定性盤查'!D214&lt;&gt;"",'2-定性盤查'!D214,"")</f>
        <v/>
      </c>
      <c r="D219" s="53" t="str">
        <f>IF('2-定性盤查'!E214&lt;&gt;"",'2-定性盤查'!E214,"")</f>
        <v/>
      </c>
      <c r="E219" s="53" t="str">
        <f>IF('2-定性盤查'!F214&lt;&gt;"",'2-定性盤查'!F214,"")</f>
        <v/>
      </c>
      <c r="F219" s="53" t="str">
        <f>IF('2-定性盤查'!G214&lt;&gt;"",'2-定性盤查'!G214,"")</f>
        <v/>
      </c>
      <c r="G219" s="158"/>
      <c r="H219" s="158"/>
      <c r="I219" s="53" t="str">
        <f>IF('2-定性盤查'!X214&lt;&gt;"",IF('2-定性盤查'!X214&lt;&gt;0,'2-定性盤查'!X214,""),"")</f>
        <v/>
      </c>
      <c r="J219" s="158"/>
      <c r="K219" s="158"/>
      <c r="L219" s="57" t="str">
        <f t="shared" si="119"/>
        <v/>
      </c>
      <c r="M219" s="158"/>
      <c r="N219" s="57" t="str">
        <f t="shared" si="109"/>
        <v/>
      </c>
      <c r="O219" s="53" t="str">
        <f>IF('2-定性盤查'!Y214&lt;&gt;"",IF('2-定性盤查'!Y214&lt;&gt;0,'2-定性盤查'!Y214,""),"")</f>
        <v/>
      </c>
      <c r="P219" s="158"/>
      <c r="Q219" s="158"/>
      <c r="R219" s="67" t="str">
        <f t="shared" si="120"/>
        <v/>
      </c>
      <c r="S219" s="164"/>
      <c r="T219" s="55" t="str">
        <f t="shared" si="122"/>
        <v/>
      </c>
      <c r="U219" s="53" t="str">
        <f>IF('2-定性盤查'!Z214&lt;&gt;"",IF('2-定性盤查'!Z214&lt;&gt;0,'2-定性盤查'!Z214,""),"")</f>
        <v/>
      </c>
      <c r="V219" s="158"/>
      <c r="W219" s="158"/>
      <c r="X219" s="67" t="str">
        <f t="shared" si="121"/>
        <v/>
      </c>
      <c r="Y219" s="158"/>
      <c r="Z219" s="55" t="str">
        <f t="shared" si="123"/>
        <v/>
      </c>
      <c r="AA219" s="57" t="str">
        <f>IF('2-定性盤查'!E215="是",IF(I219="CO2",SUM(T219,Z219),SUM(N219,T219,Z219)),IF(SUM(N219,T219,Z219)&lt;&gt;0,SUM(N219,T219,Z219),""))</f>
        <v/>
      </c>
      <c r="AB219" s="57" t="str">
        <f>IF('2-定性盤查'!E215="是",IF(I219="CO2",N219,""),"")</f>
        <v/>
      </c>
      <c r="AC219" s="101" t="str">
        <f>IF(AA219&lt;&gt;"",AA219/'6-彙總表'!$J$5,"")</f>
        <v/>
      </c>
      <c r="AD219" s="129" t="str">
        <f t="shared" si="110"/>
        <v/>
      </c>
      <c r="AE219" s="129" t="str">
        <f t="shared" si="111"/>
        <v/>
      </c>
      <c r="AF219" s="129" t="str">
        <f t="shared" si="112"/>
        <v/>
      </c>
      <c r="AG219" s="130" t="str">
        <f t="shared" si="113"/>
        <v/>
      </c>
      <c r="AH219" s="129" t="str">
        <f t="shared" si="114"/>
        <v/>
      </c>
      <c r="AI219" s="129" t="str">
        <f t="shared" si="115"/>
        <v/>
      </c>
      <c r="AJ219" s="129" t="str">
        <f t="shared" si="116"/>
        <v/>
      </c>
      <c r="AK219" s="129" t="str">
        <f t="shared" si="117"/>
        <v/>
      </c>
      <c r="AL219" s="129" t="str">
        <f t="shared" si="118"/>
        <v/>
      </c>
    </row>
    <row r="220" spans="1:38">
      <c r="A220" s="53" t="str">
        <f>IF('2-定性盤查'!A215&lt;&gt;"",'2-定性盤查'!A215,"")</f>
        <v/>
      </c>
      <c r="B220" s="53" t="str">
        <f>IF('2-定性盤查'!C215&lt;&gt;"",'2-定性盤查'!C215,"")</f>
        <v/>
      </c>
      <c r="C220" s="53" t="str">
        <f>IF('2-定性盤查'!D215&lt;&gt;"",'2-定性盤查'!D215,"")</f>
        <v/>
      </c>
      <c r="D220" s="53" t="str">
        <f>IF('2-定性盤查'!E215&lt;&gt;"",'2-定性盤查'!E215,"")</f>
        <v/>
      </c>
      <c r="E220" s="53" t="str">
        <f>IF('2-定性盤查'!F215&lt;&gt;"",'2-定性盤查'!F215,"")</f>
        <v/>
      </c>
      <c r="F220" s="53" t="str">
        <f>IF('2-定性盤查'!G215&lt;&gt;"",'2-定性盤查'!G215,"")</f>
        <v/>
      </c>
      <c r="G220" s="158"/>
      <c r="H220" s="158"/>
      <c r="I220" s="53" t="str">
        <f>IF('2-定性盤查'!X215&lt;&gt;"",IF('2-定性盤查'!X215&lt;&gt;0,'2-定性盤查'!X215,""),"")</f>
        <v/>
      </c>
      <c r="J220" s="158"/>
      <c r="K220" s="158"/>
      <c r="L220" s="57" t="str">
        <f t="shared" si="119"/>
        <v/>
      </c>
      <c r="M220" s="158"/>
      <c r="N220" s="57" t="str">
        <f t="shared" si="109"/>
        <v/>
      </c>
      <c r="O220" s="53" t="str">
        <f>IF('2-定性盤查'!Y215&lt;&gt;"",IF('2-定性盤查'!Y215&lt;&gt;0,'2-定性盤查'!Y215,""),"")</f>
        <v/>
      </c>
      <c r="P220" s="158"/>
      <c r="Q220" s="158"/>
      <c r="R220" s="67" t="str">
        <f t="shared" si="120"/>
        <v/>
      </c>
      <c r="S220" s="164"/>
      <c r="T220" s="55" t="str">
        <f t="shared" si="122"/>
        <v/>
      </c>
      <c r="U220" s="53" t="str">
        <f>IF('2-定性盤查'!Z215&lt;&gt;"",IF('2-定性盤查'!Z215&lt;&gt;0,'2-定性盤查'!Z215,""),"")</f>
        <v/>
      </c>
      <c r="V220" s="158"/>
      <c r="W220" s="158"/>
      <c r="X220" s="67" t="str">
        <f t="shared" si="121"/>
        <v/>
      </c>
      <c r="Y220" s="158"/>
      <c r="Z220" s="55" t="str">
        <f t="shared" si="123"/>
        <v/>
      </c>
      <c r="AA220" s="57" t="str">
        <f>IF('2-定性盤查'!E216="是",IF(I220="CO2",SUM(T220,Z220),SUM(N220,T220,Z220)),IF(SUM(N220,T220,Z220)&lt;&gt;0,SUM(N220,T220,Z220),""))</f>
        <v/>
      </c>
      <c r="AB220" s="57" t="str">
        <f>IF('2-定性盤查'!E216="是",IF(I220="CO2",N220,""),"")</f>
        <v/>
      </c>
      <c r="AC220" s="101" t="str">
        <f>IF(AA220&lt;&gt;"",AA220/'6-彙總表'!$J$5,"")</f>
        <v/>
      </c>
      <c r="AD220" s="129" t="str">
        <f t="shared" si="110"/>
        <v/>
      </c>
      <c r="AE220" s="129" t="str">
        <f t="shared" si="111"/>
        <v/>
      </c>
      <c r="AF220" s="129" t="str">
        <f t="shared" si="112"/>
        <v/>
      </c>
      <c r="AG220" s="130" t="str">
        <f t="shared" si="113"/>
        <v/>
      </c>
      <c r="AH220" s="129" t="str">
        <f t="shared" si="114"/>
        <v/>
      </c>
      <c r="AI220" s="129" t="str">
        <f t="shared" si="115"/>
        <v/>
      </c>
      <c r="AJ220" s="129" t="str">
        <f t="shared" si="116"/>
        <v/>
      </c>
      <c r="AK220" s="129" t="str">
        <f t="shared" si="117"/>
        <v/>
      </c>
      <c r="AL220" s="129" t="str">
        <f t="shared" si="118"/>
        <v/>
      </c>
    </row>
    <row r="221" spans="1:38">
      <c r="A221" s="53" t="str">
        <f>IF('2-定性盤查'!A216&lt;&gt;"",'2-定性盤查'!A216,"")</f>
        <v/>
      </c>
      <c r="B221" s="53" t="str">
        <f>IF('2-定性盤查'!C216&lt;&gt;"",'2-定性盤查'!C216,"")</f>
        <v/>
      </c>
      <c r="C221" s="53" t="str">
        <f>IF('2-定性盤查'!D216&lt;&gt;"",'2-定性盤查'!D216,"")</f>
        <v/>
      </c>
      <c r="D221" s="53" t="str">
        <f>IF('2-定性盤查'!E216&lt;&gt;"",'2-定性盤查'!E216,"")</f>
        <v/>
      </c>
      <c r="E221" s="53" t="str">
        <f>IF('2-定性盤查'!F216&lt;&gt;"",'2-定性盤查'!F216,"")</f>
        <v/>
      </c>
      <c r="F221" s="53" t="str">
        <f>IF('2-定性盤查'!G216&lt;&gt;"",'2-定性盤查'!G216,"")</f>
        <v/>
      </c>
      <c r="G221" s="158"/>
      <c r="H221" s="158"/>
      <c r="I221" s="53" t="str">
        <f>IF('2-定性盤查'!X216&lt;&gt;"",IF('2-定性盤查'!X216&lt;&gt;0,'2-定性盤查'!X216,""),"")</f>
        <v/>
      </c>
      <c r="J221" s="158"/>
      <c r="K221" s="158"/>
      <c r="L221" s="57" t="str">
        <f t="shared" si="119"/>
        <v/>
      </c>
      <c r="M221" s="158"/>
      <c r="N221" s="57" t="str">
        <f t="shared" si="109"/>
        <v/>
      </c>
      <c r="O221" s="53" t="str">
        <f>IF('2-定性盤查'!Y216&lt;&gt;"",IF('2-定性盤查'!Y216&lt;&gt;0,'2-定性盤查'!Y216,""),"")</f>
        <v/>
      </c>
      <c r="P221" s="158"/>
      <c r="Q221" s="158"/>
      <c r="R221" s="67" t="str">
        <f t="shared" si="120"/>
        <v/>
      </c>
      <c r="S221" s="164"/>
      <c r="T221" s="55" t="str">
        <f t="shared" si="122"/>
        <v/>
      </c>
      <c r="U221" s="53" t="str">
        <f>IF('2-定性盤查'!Z216&lt;&gt;"",IF('2-定性盤查'!Z216&lt;&gt;0,'2-定性盤查'!Z216,""),"")</f>
        <v/>
      </c>
      <c r="V221" s="158"/>
      <c r="W221" s="158"/>
      <c r="X221" s="67" t="str">
        <f t="shared" si="121"/>
        <v/>
      </c>
      <c r="Y221" s="158"/>
      <c r="Z221" s="55" t="str">
        <f t="shared" si="123"/>
        <v/>
      </c>
      <c r="AA221" s="57" t="str">
        <f>IF('2-定性盤查'!E217="是",IF(I221="CO2",SUM(T221,Z221),SUM(N221,T221,Z221)),IF(SUM(N221,T221,Z221)&lt;&gt;0,SUM(N221,T221,Z221),""))</f>
        <v/>
      </c>
      <c r="AB221" s="57" t="str">
        <f>IF('2-定性盤查'!E217="是",IF(I221="CO2",N221,""),"")</f>
        <v/>
      </c>
      <c r="AC221" s="101" t="str">
        <f>IF(AA221&lt;&gt;"",AA221/'6-彙總表'!$J$5,"")</f>
        <v/>
      </c>
      <c r="AD221" s="129" t="str">
        <f t="shared" si="110"/>
        <v/>
      </c>
      <c r="AE221" s="129" t="str">
        <f t="shared" si="111"/>
        <v/>
      </c>
      <c r="AF221" s="129" t="str">
        <f t="shared" si="112"/>
        <v/>
      </c>
      <c r="AG221" s="130" t="str">
        <f t="shared" si="113"/>
        <v/>
      </c>
      <c r="AH221" s="129" t="str">
        <f t="shared" si="114"/>
        <v/>
      </c>
      <c r="AI221" s="129" t="str">
        <f t="shared" si="115"/>
        <v/>
      </c>
      <c r="AJ221" s="129" t="str">
        <f t="shared" si="116"/>
        <v/>
      </c>
      <c r="AK221" s="129" t="str">
        <f t="shared" si="117"/>
        <v/>
      </c>
      <c r="AL221" s="129" t="str">
        <f t="shared" si="118"/>
        <v/>
      </c>
    </row>
    <row r="222" spans="1:38">
      <c r="A222" s="53" t="str">
        <f>IF('2-定性盤查'!A217&lt;&gt;"",'2-定性盤查'!A217,"")</f>
        <v/>
      </c>
      <c r="B222" s="53" t="str">
        <f>IF('2-定性盤查'!C217&lt;&gt;"",'2-定性盤查'!C217,"")</f>
        <v/>
      </c>
      <c r="C222" s="53" t="str">
        <f>IF('2-定性盤查'!D217&lt;&gt;"",'2-定性盤查'!D217,"")</f>
        <v/>
      </c>
      <c r="D222" s="53" t="str">
        <f>IF('2-定性盤查'!E217&lt;&gt;"",'2-定性盤查'!E217,"")</f>
        <v/>
      </c>
      <c r="E222" s="53" t="str">
        <f>IF('2-定性盤查'!F217&lt;&gt;"",'2-定性盤查'!F217,"")</f>
        <v/>
      </c>
      <c r="F222" s="53" t="str">
        <f>IF('2-定性盤查'!G217&lt;&gt;"",'2-定性盤查'!G217,"")</f>
        <v/>
      </c>
      <c r="G222" s="158"/>
      <c r="H222" s="158"/>
      <c r="I222" s="53" t="str">
        <f>IF('2-定性盤查'!X217&lt;&gt;"",IF('2-定性盤查'!X217&lt;&gt;0,'2-定性盤查'!X217,""),"")</f>
        <v/>
      </c>
      <c r="J222" s="158"/>
      <c r="K222" s="158"/>
      <c r="L222" s="57" t="str">
        <f t="shared" si="119"/>
        <v/>
      </c>
      <c r="M222" s="158"/>
      <c r="N222" s="57" t="str">
        <f t="shared" si="109"/>
        <v/>
      </c>
      <c r="O222" s="53" t="str">
        <f>IF('2-定性盤查'!Y217&lt;&gt;"",IF('2-定性盤查'!Y217&lt;&gt;0,'2-定性盤查'!Y217,""),"")</f>
        <v/>
      </c>
      <c r="P222" s="158"/>
      <c r="Q222" s="158"/>
      <c r="R222" s="67" t="str">
        <f t="shared" si="120"/>
        <v/>
      </c>
      <c r="S222" s="164"/>
      <c r="T222" s="55" t="str">
        <f t="shared" si="122"/>
        <v/>
      </c>
      <c r="U222" s="53" t="str">
        <f>IF('2-定性盤查'!Z217&lt;&gt;"",IF('2-定性盤查'!Z217&lt;&gt;0,'2-定性盤查'!Z217,""),"")</f>
        <v/>
      </c>
      <c r="V222" s="158"/>
      <c r="W222" s="158"/>
      <c r="X222" s="67" t="str">
        <f t="shared" si="121"/>
        <v/>
      </c>
      <c r="Y222" s="158"/>
      <c r="Z222" s="55" t="str">
        <f t="shared" si="123"/>
        <v/>
      </c>
      <c r="AA222" s="57" t="str">
        <f>IF('2-定性盤查'!E218="是",IF(I222="CO2",SUM(T222,Z222),SUM(N222,T222,Z222)),IF(SUM(N222,T222,Z222)&lt;&gt;0,SUM(N222,T222,Z222),""))</f>
        <v/>
      </c>
      <c r="AB222" s="57" t="str">
        <f>IF('2-定性盤查'!E218="是",IF(I222="CO2",N222,""),"")</f>
        <v/>
      </c>
      <c r="AC222" s="101" t="str">
        <f>IF(AA222&lt;&gt;"",AA222/'6-彙總表'!$J$5,"")</f>
        <v/>
      </c>
      <c r="AD222" s="129" t="str">
        <f t="shared" si="110"/>
        <v/>
      </c>
      <c r="AE222" s="129" t="str">
        <f t="shared" si="111"/>
        <v/>
      </c>
      <c r="AF222" s="129" t="str">
        <f t="shared" si="112"/>
        <v/>
      </c>
      <c r="AG222" s="130" t="str">
        <f t="shared" si="113"/>
        <v/>
      </c>
      <c r="AH222" s="129" t="str">
        <f t="shared" si="114"/>
        <v/>
      </c>
      <c r="AI222" s="129" t="str">
        <f t="shared" si="115"/>
        <v/>
      </c>
      <c r="AJ222" s="129" t="str">
        <f t="shared" si="116"/>
        <v/>
      </c>
      <c r="AK222" s="129" t="str">
        <f t="shared" si="117"/>
        <v/>
      </c>
      <c r="AL222" s="129" t="str">
        <f t="shared" si="118"/>
        <v/>
      </c>
    </row>
    <row r="223" spans="1:38">
      <c r="A223" s="53" t="str">
        <f>IF('2-定性盤查'!A218&lt;&gt;"",'2-定性盤查'!A218,"")</f>
        <v/>
      </c>
      <c r="B223" s="53" t="str">
        <f>IF('2-定性盤查'!C218&lt;&gt;"",'2-定性盤查'!C218,"")</f>
        <v/>
      </c>
      <c r="C223" s="53" t="str">
        <f>IF('2-定性盤查'!D218&lt;&gt;"",'2-定性盤查'!D218,"")</f>
        <v/>
      </c>
      <c r="D223" s="53" t="str">
        <f>IF('2-定性盤查'!E218&lt;&gt;"",'2-定性盤查'!E218,"")</f>
        <v/>
      </c>
      <c r="E223" s="53" t="str">
        <f>IF('2-定性盤查'!F218&lt;&gt;"",'2-定性盤查'!F218,"")</f>
        <v/>
      </c>
      <c r="F223" s="53" t="str">
        <f>IF('2-定性盤查'!G218&lt;&gt;"",'2-定性盤查'!G218,"")</f>
        <v/>
      </c>
      <c r="G223" s="158"/>
      <c r="H223" s="158"/>
      <c r="I223" s="53" t="str">
        <f>IF('2-定性盤查'!X218&lt;&gt;"",IF('2-定性盤查'!X218&lt;&gt;0,'2-定性盤查'!X218,""),"")</f>
        <v/>
      </c>
      <c r="J223" s="158"/>
      <c r="K223" s="158"/>
      <c r="L223" s="57" t="str">
        <f t="shared" si="119"/>
        <v/>
      </c>
      <c r="M223" s="158"/>
      <c r="N223" s="57" t="str">
        <f t="shared" si="109"/>
        <v/>
      </c>
      <c r="O223" s="53" t="str">
        <f>IF('2-定性盤查'!Y218&lt;&gt;"",IF('2-定性盤查'!Y218&lt;&gt;0,'2-定性盤查'!Y218,""),"")</f>
        <v/>
      </c>
      <c r="P223" s="158"/>
      <c r="Q223" s="158"/>
      <c r="R223" s="67" t="str">
        <f t="shared" si="120"/>
        <v/>
      </c>
      <c r="S223" s="164"/>
      <c r="T223" s="55" t="str">
        <f t="shared" si="122"/>
        <v/>
      </c>
      <c r="U223" s="53" t="str">
        <f>IF('2-定性盤查'!Z218&lt;&gt;"",IF('2-定性盤查'!Z218&lt;&gt;0,'2-定性盤查'!Z218,""),"")</f>
        <v/>
      </c>
      <c r="V223" s="158"/>
      <c r="W223" s="158"/>
      <c r="X223" s="67" t="str">
        <f t="shared" si="121"/>
        <v/>
      </c>
      <c r="Y223" s="158"/>
      <c r="Z223" s="55" t="str">
        <f t="shared" si="123"/>
        <v/>
      </c>
      <c r="AA223" s="57" t="str">
        <f>IF('2-定性盤查'!E219="是",IF(I223="CO2",SUM(T223,Z223),SUM(N223,T223,Z223)),IF(SUM(N223,T223,Z223)&lt;&gt;0,SUM(N223,T223,Z223),""))</f>
        <v/>
      </c>
      <c r="AB223" s="57" t="str">
        <f>IF('2-定性盤查'!E219="是",IF(I223="CO2",N223,""),"")</f>
        <v/>
      </c>
      <c r="AC223" s="101" t="str">
        <f>IF(AA223&lt;&gt;"",AA223/'6-彙總表'!$J$5,"")</f>
        <v/>
      </c>
      <c r="AD223" s="129" t="str">
        <f t="shared" si="110"/>
        <v/>
      </c>
      <c r="AE223" s="129" t="str">
        <f t="shared" si="111"/>
        <v/>
      </c>
      <c r="AF223" s="129" t="str">
        <f t="shared" si="112"/>
        <v/>
      </c>
      <c r="AG223" s="130" t="str">
        <f t="shared" si="113"/>
        <v/>
      </c>
      <c r="AH223" s="129" t="str">
        <f t="shared" si="114"/>
        <v/>
      </c>
      <c r="AI223" s="129" t="str">
        <f t="shared" si="115"/>
        <v/>
      </c>
      <c r="AJ223" s="129" t="str">
        <f t="shared" si="116"/>
        <v/>
      </c>
      <c r="AK223" s="129" t="str">
        <f t="shared" si="117"/>
        <v/>
      </c>
      <c r="AL223" s="129" t="str">
        <f t="shared" si="118"/>
        <v/>
      </c>
    </row>
    <row r="224" spans="1:38">
      <c r="A224" s="53" t="str">
        <f>IF('2-定性盤查'!A219&lt;&gt;"",'2-定性盤查'!A219,"")</f>
        <v/>
      </c>
      <c r="B224" s="53" t="str">
        <f>IF('2-定性盤查'!C219&lt;&gt;"",'2-定性盤查'!C219,"")</f>
        <v/>
      </c>
      <c r="C224" s="53" t="str">
        <f>IF('2-定性盤查'!D219&lt;&gt;"",'2-定性盤查'!D219,"")</f>
        <v/>
      </c>
      <c r="D224" s="53" t="str">
        <f>IF('2-定性盤查'!E219&lt;&gt;"",'2-定性盤查'!E219,"")</f>
        <v/>
      </c>
      <c r="E224" s="53" t="str">
        <f>IF('2-定性盤查'!F219&lt;&gt;"",'2-定性盤查'!F219,"")</f>
        <v/>
      </c>
      <c r="F224" s="53" t="str">
        <f>IF('2-定性盤查'!G219&lt;&gt;"",'2-定性盤查'!G219,"")</f>
        <v/>
      </c>
      <c r="G224" s="158"/>
      <c r="H224" s="158"/>
      <c r="I224" s="53" t="str">
        <f>IF('2-定性盤查'!X219&lt;&gt;"",IF('2-定性盤查'!X219&lt;&gt;0,'2-定性盤查'!X219,""),"")</f>
        <v/>
      </c>
      <c r="J224" s="158"/>
      <c r="K224" s="158"/>
      <c r="L224" s="57" t="str">
        <f t="shared" si="119"/>
        <v/>
      </c>
      <c r="M224" s="158"/>
      <c r="N224" s="57" t="str">
        <f t="shared" si="109"/>
        <v/>
      </c>
      <c r="O224" s="53" t="str">
        <f>IF('2-定性盤查'!Y219&lt;&gt;"",IF('2-定性盤查'!Y219&lt;&gt;0,'2-定性盤查'!Y219,""),"")</f>
        <v/>
      </c>
      <c r="P224" s="158"/>
      <c r="Q224" s="158"/>
      <c r="R224" s="67" t="str">
        <f t="shared" si="120"/>
        <v/>
      </c>
      <c r="S224" s="164"/>
      <c r="T224" s="55" t="str">
        <f t="shared" si="122"/>
        <v/>
      </c>
      <c r="U224" s="53" t="str">
        <f>IF('2-定性盤查'!Z219&lt;&gt;"",IF('2-定性盤查'!Z219&lt;&gt;0,'2-定性盤查'!Z219,""),"")</f>
        <v/>
      </c>
      <c r="V224" s="158"/>
      <c r="W224" s="158"/>
      <c r="X224" s="67" t="str">
        <f t="shared" si="121"/>
        <v/>
      </c>
      <c r="Y224" s="158"/>
      <c r="Z224" s="55" t="str">
        <f t="shared" si="123"/>
        <v/>
      </c>
      <c r="AA224" s="57" t="str">
        <f>IF('2-定性盤查'!E220="是",IF(I224="CO2",SUM(T224,Z224),SUM(N224,T224,Z224)),IF(SUM(N224,T224,Z224)&lt;&gt;0,SUM(N224,T224,Z224),""))</f>
        <v/>
      </c>
      <c r="AB224" s="57" t="str">
        <f>IF('2-定性盤查'!E220="是",IF(I224="CO2",N224,""),"")</f>
        <v/>
      </c>
      <c r="AC224" s="101" t="str">
        <f>IF(AA224&lt;&gt;"",AA224/'6-彙總表'!$J$5,"")</f>
        <v/>
      </c>
      <c r="AD224" s="129" t="str">
        <f t="shared" si="110"/>
        <v/>
      </c>
      <c r="AE224" s="129" t="str">
        <f t="shared" si="111"/>
        <v/>
      </c>
      <c r="AF224" s="129" t="str">
        <f t="shared" si="112"/>
        <v/>
      </c>
      <c r="AG224" s="130" t="str">
        <f t="shared" si="113"/>
        <v/>
      </c>
      <c r="AH224" s="129" t="str">
        <f t="shared" si="114"/>
        <v/>
      </c>
      <c r="AI224" s="129" t="str">
        <f t="shared" si="115"/>
        <v/>
      </c>
      <c r="AJ224" s="129" t="str">
        <f t="shared" si="116"/>
        <v/>
      </c>
      <c r="AK224" s="129" t="str">
        <f t="shared" si="117"/>
        <v/>
      </c>
      <c r="AL224" s="129" t="str">
        <f t="shared" si="118"/>
        <v/>
      </c>
    </row>
    <row r="225" spans="1:38">
      <c r="A225" s="53" t="str">
        <f>IF('2-定性盤查'!A220&lt;&gt;"",'2-定性盤查'!A220,"")</f>
        <v/>
      </c>
      <c r="B225" s="53" t="str">
        <f>IF('2-定性盤查'!C220&lt;&gt;"",'2-定性盤查'!C220,"")</f>
        <v/>
      </c>
      <c r="C225" s="53" t="str">
        <f>IF('2-定性盤查'!D220&lt;&gt;"",'2-定性盤查'!D220,"")</f>
        <v/>
      </c>
      <c r="D225" s="53" t="str">
        <f>IF('2-定性盤查'!E220&lt;&gt;"",'2-定性盤查'!E220,"")</f>
        <v/>
      </c>
      <c r="E225" s="53" t="str">
        <f>IF('2-定性盤查'!F220&lt;&gt;"",'2-定性盤查'!F220,"")</f>
        <v/>
      </c>
      <c r="F225" s="53" t="str">
        <f>IF('2-定性盤查'!G220&lt;&gt;"",'2-定性盤查'!G220,"")</f>
        <v/>
      </c>
      <c r="G225" s="158"/>
      <c r="H225" s="158"/>
      <c r="I225" s="53" t="str">
        <f>IF('2-定性盤查'!X220&lt;&gt;"",IF('2-定性盤查'!X220&lt;&gt;0,'2-定性盤查'!X220,""),"")</f>
        <v/>
      </c>
      <c r="J225" s="158"/>
      <c r="K225" s="158"/>
      <c r="L225" s="57" t="str">
        <f t="shared" si="119"/>
        <v/>
      </c>
      <c r="M225" s="158"/>
      <c r="N225" s="57" t="str">
        <f t="shared" si="109"/>
        <v/>
      </c>
      <c r="O225" s="53" t="str">
        <f>IF('2-定性盤查'!Y220&lt;&gt;"",IF('2-定性盤查'!Y220&lt;&gt;0,'2-定性盤查'!Y220,""),"")</f>
        <v/>
      </c>
      <c r="P225" s="158"/>
      <c r="Q225" s="158"/>
      <c r="R225" s="67" t="str">
        <f t="shared" si="120"/>
        <v/>
      </c>
      <c r="S225" s="164"/>
      <c r="T225" s="55" t="str">
        <f t="shared" si="122"/>
        <v/>
      </c>
      <c r="U225" s="53" t="str">
        <f>IF('2-定性盤查'!Z220&lt;&gt;"",IF('2-定性盤查'!Z220&lt;&gt;0,'2-定性盤查'!Z220,""),"")</f>
        <v/>
      </c>
      <c r="V225" s="158"/>
      <c r="W225" s="158"/>
      <c r="X225" s="67" t="str">
        <f t="shared" si="121"/>
        <v/>
      </c>
      <c r="Y225" s="158"/>
      <c r="Z225" s="55" t="str">
        <f t="shared" si="123"/>
        <v/>
      </c>
      <c r="AA225" s="57" t="str">
        <f>IF('2-定性盤查'!E221="是",IF(I225="CO2",SUM(T225,Z225),SUM(N225,T225,Z225)),IF(SUM(N225,T225,Z225)&lt;&gt;0,SUM(N225,T225,Z225),""))</f>
        <v/>
      </c>
      <c r="AB225" s="57" t="str">
        <f>IF('2-定性盤查'!E221="是",IF(I225="CO2",N225,""),"")</f>
        <v/>
      </c>
      <c r="AC225" s="101" t="str">
        <f>IF(AA225&lt;&gt;"",AA225/'6-彙總表'!$J$5,"")</f>
        <v/>
      </c>
      <c r="AD225" s="129" t="str">
        <f t="shared" si="110"/>
        <v/>
      </c>
      <c r="AE225" s="129" t="str">
        <f t="shared" si="111"/>
        <v/>
      </c>
      <c r="AF225" s="129" t="str">
        <f t="shared" si="112"/>
        <v/>
      </c>
      <c r="AG225" s="130" t="str">
        <f t="shared" si="113"/>
        <v/>
      </c>
      <c r="AH225" s="129" t="str">
        <f t="shared" si="114"/>
        <v/>
      </c>
      <c r="AI225" s="129" t="str">
        <f t="shared" si="115"/>
        <v/>
      </c>
      <c r="AJ225" s="129" t="str">
        <f t="shared" si="116"/>
        <v/>
      </c>
      <c r="AK225" s="129" t="str">
        <f t="shared" si="117"/>
        <v/>
      </c>
      <c r="AL225" s="129" t="str">
        <f t="shared" si="118"/>
        <v/>
      </c>
    </row>
    <row r="226" spans="1:38">
      <c r="A226" s="53" t="str">
        <f>IF('2-定性盤查'!A221&lt;&gt;"",'2-定性盤查'!A221,"")</f>
        <v/>
      </c>
      <c r="B226" s="53" t="str">
        <f>IF('2-定性盤查'!C221&lt;&gt;"",'2-定性盤查'!C221,"")</f>
        <v/>
      </c>
      <c r="C226" s="53" t="str">
        <f>IF('2-定性盤查'!D221&lt;&gt;"",'2-定性盤查'!D221,"")</f>
        <v/>
      </c>
      <c r="D226" s="53" t="str">
        <f>IF('2-定性盤查'!E221&lt;&gt;"",'2-定性盤查'!E221,"")</f>
        <v/>
      </c>
      <c r="E226" s="53" t="str">
        <f>IF('2-定性盤查'!F221&lt;&gt;"",'2-定性盤查'!F221,"")</f>
        <v/>
      </c>
      <c r="F226" s="53" t="str">
        <f>IF('2-定性盤查'!G221&lt;&gt;"",'2-定性盤查'!G221,"")</f>
        <v/>
      </c>
      <c r="G226" s="158"/>
      <c r="H226" s="158"/>
      <c r="I226" s="53" t="str">
        <f>IF('2-定性盤查'!X221&lt;&gt;"",IF('2-定性盤查'!X221&lt;&gt;0,'2-定性盤查'!X221,""),"")</f>
        <v/>
      </c>
      <c r="J226" s="158"/>
      <c r="K226" s="158"/>
      <c r="L226" s="57" t="str">
        <f t="shared" si="119"/>
        <v/>
      </c>
      <c r="M226" s="158"/>
      <c r="N226" s="57" t="str">
        <f t="shared" si="109"/>
        <v/>
      </c>
      <c r="O226" s="53" t="str">
        <f>IF('2-定性盤查'!Y221&lt;&gt;"",IF('2-定性盤查'!Y221&lt;&gt;0,'2-定性盤查'!Y221,""),"")</f>
        <v/>
      </c>
      <c r="P226" s="158"/>
      <c r="Q226" s="158"/>
      <c r="R226" s="67" t="str">
        <f t="shared" si="120"/>
        <v/>
      </c>
      <c r="S226" s="164"/>
      <c r="T226" s="55" t="str">
        <f t="shared" si="122"/>
        <v/>
      </c>
      <c r="U226" s="53" t="str">
        <f>IF('2-定性盤查'!Z221&lt;&gt;"",IF('2-定性盤查'!Z221&lt;&gt;0,'2-定性盤查'!Z221,""),"")</f>
        <v/>
      </c>
      <c r="V226" s="158"/>
      <c r="W226" s="158"/>
      <c r="X226" s="67" t="str">
        <f t="shared" si="121"/>
        <v/>
      </c>
      <c r="Y226" s="158"/>
      <c r="Z226" s="55" t="str">
        <f t="shared" si="123"/>
        <v/>
      </c>
      <c r="AA226" s="57" t="str">
        <f>IF('2-定性盤查'!E222="是",IF(I226="CO2",SUM(T226,Z226),SUM(N226,T226,Z226)),IF(SUM(N226,T226,Z226)&lt;&gt;0,SUM(N226,T226,Z226),""))</f>
        <v/>
      </c>
      <c r="AB226" s="57" t="str">
        <f>IF('2-定性盤查'!E222="是",IF(I226="CO2",N226,""),"")</f>
        <v/>
      </c>
      <c r="AC226" s="101" t="str">
        <f>IF(AA226&lt;&gt;"",AA226/'6-彙總表'!$J$5,"")</f>
        <v/>
      </c>
      <c r="AD226" s="129" t="str">
        <f t="shared" si="110"/>
        <v/>
      </c>
      <c r="AE226" s="129" t="str">
        <f t="shared" si="111"/>
        <v/>
      </c>
      <c r="AF226" s="129" t="str">
        <f t="shared" si="112"/>
        <v/>
      </c>
      <c r="AG226" s="130" t="str">
        <f t="shared" si="113"/>
        <v/>
      </c>
      <c r="AH226" s="129" t="str">
        <f t="shared" si="114"/>
        <v/>
      </c>
      <c r="AI226" s="129" t="str">
        <f t="shared" si="115"/>
        <v/>
      </c>
      <c r="AJ226" s="129" t="str">
        <f t="shared" si="116"/>
        <v/>
      </c>
      <c r="AK226" s="129" t="str">
        <f t="shared" si="117"/>
        <v/>
      </c>
      <c r="AL226" s="129" t="str">
        <f t="shared" si="118"/>
        <v/>
      </c>
    </row>
    <row r="227" spans="1:38">
      <c r="A227" s="53" t="str">
        <f>IF('2-定性盤查'!A222&lt;&gt;"",'2-定性盤查'!A222,"")</f>
        <v/>
      </c>
      <c r="B227" s="53" t="str">
        <f>IF('2-定性盤查'!C222&lt;&gt;"",'2-定性盤查'!C222,"")</f>
        <v/>
      </c>
      <c r="C227" s="53" t="str">
        <f>IF('2-定性盤查'!D222&lt;&gt;"",'2-定性盤查'!D222,"")</f>
        <v/>
      </c>
      <c r="D227" s="53" t="str">
        <f>IF('2-定性盤查'!E222&lt;&gt;"",'2-定性盤查'!E222,"")</f>
        <v/>
      </c>
      <c r="E227" s="53" t="str">
        <f>IF('2-定性盤查'!F222&lt;&gt;"",'2-定性盤查'!F222,"")</f>
        <v/>
      </c>
      <c r="F227" s="53" t="str">
        <f>IF('2-定性盤查'!G222&lt;&gt;"",'2-定性盤查'!G222,"")</f>
        <v/>
      </c>
      <c r="G227" s="158"/>
      <c r="H227" s="158"/>
      <c r="I227" s="53" t="str">
        <f>IF('2-定性盤查'!X222&lt;&gt;"",IF('2-定性盤查'!X222&lt;&gt;0,'2-定性盤查'!X222,""),"")</f>
        <v/>
      </c>
      <c r="J227" s="158"/>
      <c r="K227" s="158"/>
      <c r="L227" s="57" t="str">
        <f t="shared" si="119"/>
        <v/>
      </c>
      <c r="M227" s="158"/>
      <c r="N227" s="57" t="str">
        <f t="shared" si="109"/>
        <v/>
      </c>
      <c r="O227" s="53" t="str">
        <f>IF('2-定性盤查'!Y222&lt;&gt;"",IF('2-定性盤查'!Y222&lt;&gt;0,'2-定性盤查'!Y222,""),"")</f>
        <v/>
      </c>
      <c r="P227" s="158"/>
      <c r="Q227" s="158"/>
      <c r="R227" s="67" t="str">
        <f t="shared" si="120"/>
        <v/>
      </c>
      <c r="S227" s="164"/>
      <c r="T227" s="55" t="str">
        <f t="shared" si="122"/>
        <v/>
      </c>
      <c r="U227" s="53" t="str">
        <f>IF('2-定性盤查'!Z222&lt;&gt;"",IF('2-定性盤查'!Z222&lt;&gt;0,'2-定性盤查'!Z222,""),"")</f>
        <v/>
      </c>
      <c r="V227" s="158"/>
      <c r="W227" s="158"/>
      <c r="X227" s="67" t="str">
        <f t="shared" si="121"/>
        <v/>
      </c>
      <c r="Y227" s="158"/>
      <c r="Z227" s="55" t="str">
        <f t="shared" si="123"/>
        <v/>
      </c>
      <c r="AA227" s="57" t="str">
        <f>IF('2-定性盤查'!E223="是",IF(I227="CO2",SUM(T227,Z227),SUM(N227,T227,Z227)),IF(SUM(N227,T227,Z227)&lt;&gt;0,SUM(N227,T227,Z227),""))</f>
        <v/>
      </c>
      <c r="AB227" s="57" t="str">
        <f>IF('2-定性盤查'!E223="是",IF(I227="CO2",N227,""),"")</f>
        <v/>
      </c>
      <c r="AC227" s="101" t="str">
        <f>IF(AA227&lt;&gt;"",AA227/'6-彙總表'!$J$5,"")</f>
        <v/>
      </c>
      <c r="AD227" s="129" t="str">
        <f t="shared" si="110"/>
        <v/>
      </c>
      <c r="AE227" s="129" t="str">
        <f t="shared" si="111"/>
        <v/>
      </c>
      <c r="AF227" s="129" t="str">
        <f t="shared" si="112"/>
        <v/>
      </c>
      <c r="AG227" s="130" t="str">
        <f t="shared" si="113"/>
        <v/>
      </c>
      <c r="AH227" s="129" t="str">
        <f t="shared" si="114"/>
        <v/>
      </c>
      <c r="AI227" s="129" t="str">
        <f t="shared" si="115"/>
        <v/>
      </c>
      <c r="AJ227" s="129" t="str">
        <f t="shared" si="116"/>
        <v/>
      </c>
      <c r="AK227" s="129" t="str">
        <f t="shared" si="117"/>
        <v/>
      </c>
      <c r="AL227" s="129" t="str">
        <f t="shared" si="118"/>
        <v/>
      </c>
    </row>
    <row r="228" spans="1:38">
      <c r="A228" s="53" t="str">
        <f>IF('2-定性盤查'!A223&lt;&gt;"",'2-定性盤查'!A223,"")</f>
        <v/>
      </c>
      <c r="B228" s="53" t="str">
        <f>IF('2-定性盤查'!C223&lt;&gt;"",'2-定性盤查'!C223,"")</f>
        <v/>
      </c>
      <c r="C228" s="53" t="str">
        <f>IF('2-定性盤查'!D223&lt;&gt;"",'2-定性盤查'!D223,"")</f>
        <v/>
      </c>
      <c r="D228" s="53" t="str">
        <f>IF('2-定性盤查'!E223&lt;&gt;"",'2-定性盤查'!E223,"")</f>
        <v/>
      </c>
      <c r="E228" s="53" t="str">
        <f>IF('2-定性盤查'!F223&lt;&gt;"",'2-定性盤查'!F223,"")</f>
        <v/>
      </c>
      <c r="F228" s="53" t="str">
        <f>IF('2-定性盤查'!G223&lt;&gt;"",'2-定性盤查'!G223,"")</f>
        <v/>
      </c>
      <c r="G228" s="158"/>
      <c r="H228" s="158"/>
      <c r="I228" s="53" t="str">
        <f>IF('2-定性盤查'!X223&lt;&gt;"",IF('2-定性盤查'!X223&lt;&gt;0,'2-定性盤查'!X223,""),"")</f>
        <v/>
      </c>
      <c r="J228" s="158"/>
      <c r="K228" s="158"/>
      <c r="L228" s="57" t="str">
        <f t="shared" si="119"/>
        <v/>
      </c>
      <c r="M228" s="158"/>
      <c r="N228" s="57" t="str">
        <f t="shared" si="109"/>
        <v/>
      </c>
      <c r="O228" s="53" t="str">
        <f>IF('2-定性盤查'!Y223&lt;&gt;"",IF('2-定性盤查'!Y223&lt;&gt;0,'2-定性盤查'!Y223,""),"")</f>
        <v/>
      </c>
      <c r="P228" s="158"/>
      <c r="Q228" s="158"/>
      <c r="R228" s="67" t="str">
        <f t="shared" si="120"/>
        <v/>
      </c>
      <c r="S228" s="164"/>
      <c r="T228" s="55" t="str">
        <f t="shared" si="122"/>
        <v/>
      </c>
      <c r="U228" s="53" t="str">
        <f>IF('2-定性盤查'!Z223&lt;&gt;"",IF('2-定性盤查'!Z223&lt;&gt;0,'2-定性盤查'!Z223,""),"")</f>
        <v/>
      </c>
      <c r="V228" s="158"/>
      <c r="W228" s="158"/>
      <c r="X228" s="67" t="str">
        <f t="shared" si="121"/>
        <v/>
      </c>
      <c r="Y228" s="158"/>
      <c r="Z228" s="55" t="str">
        <f t="shared" si="123"/>
        <v/>
      </c>
      <c r="AA228" s="57" t="str">
        <f>IF('2-定性盤查'!E224="是",IF(I228="CO2",SUM(T228,Z228),SUM(N228,T228,Z228)),IF(SUM(N228,T228,Z228)&lt;&gt;0,SUM(N228,T228,Z228),""))</f>
        <v/>
      </c>
      <c r="AB228" s="57" t="str">
        <f>IF('2-定性盤查'!E224="是",IF(I228="CO2",N228,""),"")</f>
        <v/>
      </c>
      <c r="AC228" s="101" t="str">
        <f>IF(AA228&lt;&gt;"",AA228/'6-彙總表'!$J$5,"")</f>
        <v/>
      </c>
      <c r="AD228" s="129" t="str">
        <f t="shared" si="110"/>
        <v/>
      </c>
      <c r="AE228" s="129" t="str">
        <f t="shared" si="111"/>
        <v/>
      </c>
      <c r="AF228" s="129" t="str">
        <f t="shared" si="112"/>
        <v/>
      </c>
      <c r="AG228" s="130" t="str">
        <f t="shared" si="113"/>
        <v/>
      </c>
      <c r="AH228" s="129" t="str">
        <f t="shared" si="114"/>
        <v/>
      </c>
      <c r="AI228" s="129" t="str">
        <f t="shared" si="115"/>
        <v/>
      </c>
      <c r="AJ228" s="129" t="str">
        <f t="shared" si="116"/>
        <v/>
      </c>
      <c r="AK228" s="129" t="str">
        <f t="shared" si="117"/>
        <v/>
      </c>
      <c r="AL228" s="129" t="str">
        <f t="shared" si="118"/>
        <v/>
      </c>
    </row>
    <row r="229" spans="1:38">
      <c r="A229" s="53" t="str">
        <f>IF('2-定性盤查'!A224&lt;&gt;"",'2-定性盤查'!A224,"")</f>
        <v/>
      </c>
      <c r="B229" s="53" t="str">
        <f>IF('2-定性盤查'!C224&lt;&gt;"",'2-定性盤查'!C224,"")</f>
        <v/>
      </c>
      <c r="C229" s="53" t="str">
        <f>IF('2-定性盤查'!D224&lt;&gt;"",'2-定性盤查'!D224,"")</f>
        <v/>
      </c>
      <c r="D229" s="53" t="str">
        <f>IF('2-定性盤查'!E224&lt;&gt;"",'2-定性盤查'!E224,"")</f>
        <v/>
      </c>
      <c r="E229" s="53" t="str">
        <f>IF('2-定性盤查'!F224&lt;&gt;"",'2-定性盤查'!F224,"")</f>
        <v/>
      </c>
      <c r="F229" s="53" t="str">
        <f>IF('2-定性盤查'!G224&lt;&gt;"",'2-定性盤查'!G224,"")</f>
        <v/>
      </c>
      <c r="G229" s="158"/>
      <c r="H229" s="158"/>
      <c r="I229" s="53" t="str">
        <f>IF('2-定性盤查'!X224&lt;&gt;"",IF('2-定性盤查'!X224&lt;&gt;0,'2-定性盤查'!X224,""),"")</f>
        <v/>
      </c>
      <c r="J229" s="158"/>
      <c r="K229" s="158"/>
      <c r="L229" s="57" t="str">
        <f t="shared" si="119"/>
        <v/>
      </c>
      <c r="M229" s="158"/>
      <c r="N229" s="57" t="str">
        <f t="shared" si="109"/>
        <v/>
      </c>
      <c r="O229" s="53" t="str">
        <f>IF('2-定性盤查'!Y224&lt;&gt;"",IF('2-定性盤查'!Y224&lt;&gt;0,'2-定性盤查'!Y224,""),"")</f>
        <v/>
      </c>
      <c r="P229" s="158"/>
      <c r="Q229" s="158"/>
      <c r="R229" s="67" t="str">
        <f t="shared" si="120"/>
        <v/>
      </c>
      <c r="S229" s="164"/>
      <c r="T229" s="55" t="str">
        <f t="shared" si="122"/>
        <v/>
      </c>
      <c r="U229" s="53" t="str">
        <f>IF('2-定性盤查'!Z224&lt;&gt;"",IF('2-定性盤查'!Z224&lt;&gt;0,'2-定性盤查'!Z224,""),"")</f>
        <v/>
      </c>
      <c r="V229" s="158"/>
      <c r="W229" s="158"/>
      <c r="X229" s="67" t="str">
        <f t="shared" si="121"/>
        <v/>
      </c>
      <c r="Y229" s="158"/>
      <c r="Z229" s="55" t="str">
        <f t="shared" si="123"/>
        <v/>
      </c>
      <c r="AA229" s="57" t="str">
        <f>IF('2-定性盤查'!E225="是",IF(I229="CO2",SUM(T229,Z229),SUM(N229,T229,Z229)),IF(SUM(N229,T229,Z229)&lt;&gt;0,SUM(N229,T229,Z229),""))</f>
        <v/>
      </c>
      <c r="AB229" s="57" t="str">
        <f>IF('2-定性盤查'!E225="是",IF(I229="CO2",N229,""),"")</f>
        <v/>
      </c>
      <c r="AC229" s="101" t="str">
        <f>IF(AA229&lt;&gt;"",AA229/'6-彙總表'!$J$5,"")</f>
        <v/>
      </c>
      <c r="AD229" s="129" t="str">
        <f t="shared" si="110"/>
        <v/>
      </c>
      <c r="AE229" s="129" t="str">
        <f t="shared" si="111"/>
        <v/>
      </c>
      <c r="AF229" s="129" t="str">
        <f t="shared" si="112"/>
        <v/>
      </c>
      <c r="AG229" s="130" t="str">
        <f t="shared" si="113"/>
        <v/>
      </c>
      <c r="AH229" s="129" t="str">
        <f t="shared" si="114"/>
        <v/>
      </c>
      <c r="AI229" s="129" t="str">
        <f t="shared" si="115"/>
        <v/>
      </c>
      <c r="AJ229" s="129" t="str">
        <f t="shared" si="116"/>
        <v/>
      </c>
      <c r="AK229" s="129" t="str">
        <f t="shared" si="117"/>
        <v/>
      </c>
      <c r="AL229" s="129" t="str">
        <f t="shared" si="118"/>
        <v/>
      </c>
    </row>
    <row r="230" spans="1:38">
      <c r="A230" s="53" t="str">
        <f>IF('2-定性盤查'!A225&lt;&gt;"",'2-定性盤查'!A225,"")</f>
        <v/>
      </c>
      <c r="B230" s="53" t="str">
        <f>IF('2-定性盤查'!C225&lt;&gt;"",'2-定性盤查'!C225,"")</f>
        <v/>
      </c>
      <c r="C230" s="53" t="str">
        <f>IF('2-定性盤查'!D225&lt;&gt;"",'2-定性盤查'!D225,"")</f>
        <v/>
      </c>
      <c r="D230" s="53" t="str">
        <f>IF('2-定性盤查'!E225&lt;&gt;"",'2-定性盤查'!E225,"")</f>
        <v/>
      </c>
      <c r="E230" s="53" t="str">
        <f>IF('2-定性盤查'!F225&lt;&gt;"",'2-定性盤查'!F225,"")</f>
        <v/>
      </c>
      <c r="F230" s="53" t="str">
        <f>IF('2-定性盤查'!G225&lt;&gt;"",'2-定性盤查'!G225,"")</f>
        <v/>
      </c>
      <c r="G230" s="158"/>
      <c r="H230" s="158"/>
      <c r="I230" s="53" t="str">
        <f>IF('2-定性盤查'!X225&lt;&gt;"",IF('2-定性盤查'!X225&lt;&gt;0,'2-定性盤查'!X225,""),"")</f>
        <v/>
      </c>
      <c r="J230" s="158"/>
      <c r="K230" s="158"/>
      <c r="L230" s="57" t="str">
        <f t="shared" si="119"/>
        <v/>
      </c>
      <c r="M230" s="158"/>
      <c r="N230" s="57" t="str">
        <f t="shared" si="109"/>
        <v/>
      </c>
      <c r="O230" s="53" t="str">
        <f>IF('2-定性盤查'!Y225&lt;&gt;"",IF('2-定性盤查'!Y225&lt;&gt;0,'2-定性盤查'!Y225,""),"")</f>
        <v/>
      </c>
      <c r="P230" s="158"/>
      <c r="Q230" s="158"/>
      <c r="R230" s="67" t="str">
        <f t="shared" si="120"/>
        <v/>
      </c>
      <c r="S230" s="164"/>
      <c r="T230" s="55" t="str">
        <f t="shared" si="122"/>
        <v/>
      </c>
      <c r="U230" s="53" t="str">
        <f>IF('2-定性盤查'!Z225&lt;&gt;"",IF('2-定性盤查'!Z225&lt;&gt;0,'2-定性盤查'!Z225,""),"")</f>
        <v/>
      </c>
      <c r="V230" s="158"/>
      <c r="W230" s="158"/>
      <c r="X230" s="67" t="str">
        <f t="shared" si="121"/>
        <v/>
      </c>
      <c r="Y230" s="158"/>
      <c r="Z230" s="55" t="str">
        <f t="shared" si="123"/>
        <v/>
      </c>
      <c r="AA230" s="57" t="str">
        <f>IF('2-定性盤查'!E226="是",IF(I230="CO2",SUM(T230,Z230),SUM(N230,T230,Z230)),IF(SUM(N230,T230,Z230)&lt;&gt;0,SUM(N230,T230,Z230),""))</f>
        <v/>
      </c>
      <c r="AB230" s="57" t="str">
        <f>IF('2-定性盤查'!E226="是",IF(I230="CO2",N230,""),"")</f>
        <v/>
      </c>
      <c r="AC230" s="101" t="str">
        <f>IF(AA230&lt;&gt;"",AA230/'6-彙總表'!$J$5,"")</f>
        <v/>
      </c>
      <c r="AD230" s="129" t="str">
        <f t="shared" si="110"/>
        <v/>
      </c>
      <c r="AE230" s="129" t="str">
        <f t="shared" si="111"/>
        <v/>
      </c>
      <c r="AF230" s="129" t="str">
        <f t="shared" si="112"/>
        <v/>
      </c>
      <c r="AG230" s="130" t="str">
        <f t="shared" si="113"/>
        <v/>
      </c>
      <c r="AH230" s="129" t="str">
        <f t="shared" si="114"/>
        <v/>
      </c>
      <c r="AI230" s="129" t="str">
        <f t="shared" si="115"/>
        <v/>
      </c>
      <c r="AJ230" s="129" t="str">
        <f t="shared" si="116"/>
        <v/>
      </c>
      <c r="AK230" s="129" t="str">
        <f t="shared" si="117"/>
        <v/>
      </c>
      <c r="AL230" s="129" t="str">
        <f t="shared" si="118"/>
        <v/>
      </c>
    </row>
    <row r="231" spans="1:38">
      <c r="A231" s="53" t="str">
        <f>IF('2-定性盤查'!A226&lt;&gt;"",'2-定性盤查'!A226,"")</f>
        <v/>
      </c>
      <c r="B231" s="53" t="str">
        <f>IF('2-定性盤查'!C226&lt;&gt;"",'2-定性盤查'!C226,"")</f>
        <v/>
      </c>
      <c r="C231" s="53" t="str">
        <f>IF('2-定性盤查'!D226&lt;&gt;"",'2-定性盤查'!D226,"")</f>
        <v/>
      </c>
      <c r="D231" s="53" t="str">
        <f>IF('2-定性盤查'!E226&lt;&gt;"",'2-定性盤查'!E226,"")</f>
        <v/>
      </c>
      <c r="E231" s="53" t="str">
        <f>IF('2-定性盤查'!F226&lt;&gt;"",'2-定性盤查'!F226,"")</f>
        <v/>
      </c>
      <c r="F231" s="53" t="str">
        <f>IF('2-定性盤查'!G226&lt;&gt;"",'2-定性盤查'!G226,"")</f>
        <v/>
      </c>
      <c r="G231" s="158"/>
      <c r="H231" s="158"/>
      <c r="I231" s="53" t="str">
        <f>IF('2-定性盤查'!X226&lt;&gt;"",IF('2-定性盤查'!X226&lt;&gt;0,'2-定性盤查'!X226,""),"")</f>
        <v/>
      </c>
      <c r="J231" s="158"/>
      <c r="K231" s="158"/>
      <c r="L231" s="57" t="str">
        <f t="shared" si="119"/>
        <v/>
      </c>
      <c r="M231" s="158"/>
      <c r="N231" s="57" t="str">
        <f t="shared" si="109"/>
        <v/>
      </c>
      <c r="O231" s="53" t="str">
        <f>IF('2-定性盤查'!Y226&lt;&gt;"",IF('2-定性盤查'!Y226&lt;&gt;0,'2-定性盤查'!Y226,""),"")</f>
        <v/>
      </c>
      <c r="P231" s="158"/>
      <c r="Q231" s="158"/>
      <c r="R231" s="67" t="str">
        <f t="shared" si="120"/>
        <v/>
      </c>
      <c r="S231" s="164"/>
      <c r="T231" s="55" t="str">
        <f t="shared" si="122"/>
        <v/>
      </c>
      <c r="U231" s="53" t="str">
        <f>IF('2-定性盤查'!Z226&lt;&gt;"",IF('2-定性盤查'!Z226&lt;&gt;0,'2-定性盤查'!Z226,""),"")</f>
        <v/>
      </c>
      <c r="V231" s="158"/>
      <c r="W231" s="158"/>
      <c r="X231" s="67" t="str">
        <f t="shared" si="121"/>
        <v/>
      </c>
      <c r="Y231" s="158"/>
      <c r="Z231" s="55" t="str">
        <f t="shared" si="123"/>
        <v/>
      </c>
      <c r="AA231" s="57" t="str">
        <f>IF('2-定性盤查'!E227="是",IF(I231="CO2",SUM(T231,Z231),SUM(N231,T231,Z231)),IF(SUM(N231,T231,Z231)&lt;&gt;0,SUM(N231,T231,Z231),""))</f>
        <v/>
      </c>
      <c r="AB231" s="57" t="str">
        <f>IF('2-定性盤查'!E227="是",IF(I231="CO2",N231,""),"")</f>
        <v/>
      </c>
      <c r="AC231" s="101" t="str">
        <f>IF(AA231&lt;&gt;"",AA231/'6-彙總表'!$J$5,"")</f>
        <v/>
      </c>
      <c r="AD231" s="129" t="str">
        <f t="shared" si="110"/>
        <v/>
      </c>
      <c r="AE231" s="129" t="str">
        <f t="shared" si="111"/>
        <v/>
      </c>
      <c r="AF231" s="129" t="str">
        <f t="shared" si="112"/>
        <v/>
      </c>
      <c r="AG231" s="130" t="str">
        <f t="shared" si="113"/>
        <v/>
      </c>
      <c r="AH231" s="129" t="str">
        <f t="shared" si="114"/>
        <v/>
      </c>
      <c r="AI231" s="129" t="str">
        <f t="shared" si="115"/>
        <v/>
      </c>
      <c r="AJ231" s="129" t="str">
        <f t="shared" si="116"/>
        <v/>
      </c>
      <c r="AK231" s="129" t="str">
        <f t="shared" si="117"/>
        <v/>
      </c>
      <c r="AL231" s="129" t="str">
        <f t="shared" si="118"/>
        <v/>
      </c>
    </row>
    <row r="232" spans="1:38">
      <c r="A232" s="53" t="str">
        <f>IF('2-定性盤查'!A227&lt;&gt;"",'2-定性盤查'!A227,"")</f>
        <v/>
      </c>
      <c r="B232" s="53" t="str">
        <f>IF('2-定性盤查'!C227&lt;&gt;"",'2-定性盤查'!C227,"")</f>
        <v/>
      </c>
      <c r="C232" s="53" t="str">
        <f>IF('2-定性盤查'!D227&lt;&gt;"",'2-定性盤查'!D227,"")</f>
        <v/>
      </c>
      <c r="D232" s="53" t="str">
        <f>IF('2-定性盤查'!E227&lt;&gt;"",'2-定性盤查'!E227,"")</f>
        <v/>
      </c>
      <c r="E232" s="53" t="str">
        <f>IF('2-定性盤查'!F227&lt;&gt;"",'2-定性盤查'!F227,"")</f>
        <v/>
      </c>
      <c r="F232" s="53" t="str">
        <f>IF('2-定性盤查'!G227&lt;&gt;"",'2-定性盤查'!G227,"")</f>
        <v/>
      </c>
      <c r="G232" s="158"/>
      <c r="H232" s="158"/>
      <c r="I232" s="53" t="str">
        <f>IF('2-定性盤查'!X227&lt;&gt;"",IF('2-定性盤查'!X227&lt;&gt;0,'2-定性盤查'!X227,""),"")</f>
        <v/>
      </c>
      <c r="J232" s="158"/>
      <c r="K232" s="158"/>
      <c r="L232" s="57" t="str">
        <f t="shared" si="119"/>
        <v/>
      </c>
      <c r="M232" s="158"/>
      <c r="N232" s="57" t="str">
        <f t="shared" si="109"/>
        <v/>
      </c>
      <c r="O232" s="53" t="str">
        <f>IF('2-定性盤查'!Y227&lt;&gt;"",IF('2-定性盤查'!Y227&lt;&gt;0,'2-定性盤查'!Y227,""),"")</f>
        <v/>
      </c>
      <c r="P232" s="158"/>
      <c r="Q232" s="158"/>
      <c r="R232" s="67" t="str">
        <f t="shared" si="120"/>
        <v/>
      </c>
      <c r="S232" s="164"/>
      <c r="T232" s="55" t="str">
        <f t="shared" si="122"/>
        <v/>
      </c>
      <c r="U232" s="53" t="str">
        <f>IF('2-定性盤查'!Z227&lt;&gt;"",IF('2-定性盤查'!Z227&lt;&gt;0,'2-定性盤查'!Z227,""),"")</f>
        <v/>
      </c>
      <c r="V232" s="158"/>
      <c r="W232" s="158"/>
      <c r="X232" s="67" t="str">
        <f t="shared" si="121"/>
        <v/>
      </c>
      <c r="Y232" s="158"/>
      <c r="Z232" s="55" t="str">
        <f t="shared" si="123"/>
        <v/>
      </c>
      <c r="AA232" s="57" t="str">
        <f>IF('2-定性盤查'!E228="是",IF(I232="CO2",SUM(T232,Z232),SUM(N232,T232,Z232)),IF(SUM(N232,T232,Z232)&lt;&gt;0,SUM(N232,T232,Z232),""))</f>
        <v/>
      </c>
      <c r="AB232" s="57" t="str">
        <f>IF('2-定性盤查'!E228="是",IF(I232="CO2",N232,""),"")</f>
        <v/>
      </c>
      <c r="AC232" s="101" t="str">
        <f>IF(AA232&lt;&gt;"",AA232/'6-彙總表'!$J$5,"")</f>
        <v/>
      </c>
      <c r="AD232" s="129" t="str">
        <f t="shared" si="110"/>
        <v/>
      </c>
      <c r="AE232" s="129" t="str">
        <f t="shared" si="111"/>
        <v/>
      </c>
      <c r="AF232" s="129" t="str">
        <f t="shared" si="112"/>
        <v/>
      </c>
      <c r="AG232" s="130" t="str">
        <f t="shared" si="113"/>
        <v/>
      </c>
      <c r="AH232" s="129" t="str">
        <f t="shared" si="114"/>
        <v/>
      </c>
      <c r="AI232" s="129" t="str">
        <f t="shared" si="115"/>
        <v/>
      </c>
      <c r="AJ232" s="129" t="str">
        <f t="shared" si="116"/>
        <v/>
      </c>
      <c r="AK232" s="129" t="str">
        <f t="shared" si="117"/>
        <v/>
      </c>
      <c r="AL232" s="129" t="str">
        <f t="shared" si="118"/>
        <v/>
      </c>
    </row>
    <row r="233" spans="1:38">
      <c r="A233" s="53" t="str">
        <f>IF('2-定性盤查'!A228&lt;&gt;"",'2-定性盤查'!A228,"")</f>
        <v/>
      </c>
      <c r="B233" s="53" t="str">
        <f>IF('2-定性盤查'!C228&lt;&gt;"",'2-定性盤查'!C228,"")</f>
        <v/>
      </c>
      <c r="C233" s="53" t="str">
        <f>IF('2-定性盤查'!D228&lt;&gt;"",'2-定性盤查'!D228,"")</f>
        <v/>
      </c>
      <c r="D233" s="53" t="str">
        <f>IF('2-定性盤查'!E228&lt;&gt;"",'2-定性盤查'!E228,"")</f>
        <v/>
      </c>
      <c r="E233" s="53" t="str">
        <f>IF('2-定性盤查'!F228&lt;&gt;"",'2-定性盤查'!F228,"")</f>
        <v/>
      </c>
      <c r="F233" s="53" t="str">
        <f>IF('2-定性盤查'!G228&lt;&gt;"",'2-定性盤查'!G228,"")</f>
        <v/>
      </c>
      <c r="G233" s="158"/>
      <c r="H233" s="158"/>
      <c r="I233" s="53" t="str">
        <f>IF('2-定性盤查'!X228&lt;&gt;"",IF('2-定性盤查'!X228&lt;&gt;0,'2-定性盤查'!X228,""),"")</f>
        <v/>
      </c>
      <c r="J233" s="158"/>
      <c r="K233" s="158"/>
      <c r="L233" s="57" t="str">
        <f t="shared" si="119"/>
        <v/>
      </c>
      <c r="M233" s="158"/>
      <c r="N233" s="57" t="str">
        <f t="shared" si="109"/>
        <v/>
      </c>
      <c r="O233" s="53" t="str">
        <f>IF('2-定性盤查'!Y228&lt;&gt;"",IF('2-定性盤查'!Y228&lt;&gt;0,'2-定性盤查'!Y228,""),"")</f>
        <v/>
      </c>
      <c r="P233" s="158"/>
      <c r="Q233" s="158"/>
      <c r="R233" s="67" t="str">
        <f t="shared" si="120"/>
        <v/>
      </c>
      <c r="S233" s="164"/>
      <c r="T233" s="55" t="str">
        <f t="shared" si="122"/>
        <v/>
      </c>
      <c r="U233" s="53" t="str">
        <f>IF('2-定性盤查'!Z228&lt;&gt;"",IF('2-定性盤查'!Z228&lt;&gt;0,'2-定性盤查'!Z228,""),"")</f>
        <v/>
      </c>
      <c r="V233" s="158"/>
      <c r="W233" s="158"/>
      <c r="X233" s="67" t="str">
        <f t="shared" si="121"/>
        <v/>
      </c>
      <c r="Y233" s="158"/>
      <c r="Z233" s="55" t="str">
        <f t="shared" si="123"/>
        <v/>
      </c>
      <c r="AA233" s="57" t="str">
        <f>IF('2-定性盤查'!E229="是",IF(I233="CO2",SUM(T233,Z233),SUM(N233,T233,Z233)),IF(SUM(N233,T233,Z233)&lt;&gt;0,SUM(N233,T233,Z233),""))</f>
        <v/>
      </c>
      <c r="AB233" s="57" t="str">
        <f>IF('2-定性盤查'!E229="是",IF(I233="CO2",N233,""),"")</f>
        <v/>
      </c>
      <c r="AC233" s="101" t="str">
        <f>IF(AA233&lt;&gt;"",AA233/'6-彙總表'!$J$5,"")</f>
        <v/>
      </c>
      <c r="AD233" s="129" t="str">
        <f t="shared" si="110"/>
        <v/>
      </c>
      <c r="AE233" s="129" t="str">
        <f t="shared" si="111"/>
        <v/>
      </c>
      <c r="AF233" s="129" t="str">
        <f t="shared" si="112"/>
        <v/>
      </c>
      <c r="AG233" s="130" t="str">
        <f t="shared" si="113"/>
        <v/>
      </c>
      <c r="AH233" s="129" t="str">
        <f t="shared" si="114"/>
        <v/>
      </c>
      <c r="AI233" s="129" t="str">
        <f t="shared" si="115"/>
        <v/>
      </c>
      <c r="AJ233" s="129" t="str">
        <f t="shared" si="116"/>
        <v/>
      </c>
      <c r="AK233" s="129" t="str">
        <f t="shared" si="117"/>
        <v/>
      </c>
      <c r="AL233" s="129" t="str">
        <f t="shared" si="118"/>
        <v/>
      </c>
    </row>
    <row r="234" spans="1:38">
      <c r="A234" s="53" t="str">
        <f>IF('2-定性盤查'!A229&lt;&gt;"",'2-定性盤查'!A229,"")</f>
        <v/>
      </c>
      <c r="B234" s="53" t="str">
        <f>IF('2-定性盤查'!C229&lt;&gt;"",'2-定性盤查'!C229,"")</f>
        <v/>
      </c>
      <c r="C234" s="53" t="str">
        <f>IF('2-定性盤查'!D229&lt;&gt;"",'2-定性盤查'!D229,"")</f>
        <v/>
      </c>
      <c r="D234" s="53" t="str">
        <f>IF('2-定性盤查'!E229&lt;&gt;"",'2-定性盤查'!E229,"")</f>
        <v/>
      </c>
      <c r="E234" s="53" t="str">
        <f>IF('2-定性盤查'!F229&lt;&gt;"",'2-定性盤查'!F229,"")</f>
        <v/>
      </c>
      <c r="F234" s="53" t="str">
        <f>IF('2-定性盤查'!G229&lt;&gt;"",'2-定性盤查'!G229,"")</f>
        <v/>
      </c>
      <c r="G234" s="158"/>
      <c r="H234" s="158"/>
      <c r="I234" s="53" t="str">
        <f>IF('2-定性盤查'!X229&lt;&gt;"",IF('2-定性盤查'!X229&lt;&gt;0,'2-定性盤查'!X229,""),"")</f>
        <v/>
      </c>
      <c r="J234" s="158"/>
      <c r="K234" s="158"/>
      <c r="L234" s="57" t="str">
        <f t="shared" si="119"/>
        <v/>
      </c>
      <c r="M234" s="158"/>
      <c r="N234" s="57" t="str">
        <f t="shared" si="109"/>
        <v/>
      </c>
      <c r="O234" s="53" t="str">
        <f>IF('2-定性盤查'!Y229&lt;&gt;"",IF('2-定性盤查'!Y229&lt;&gt;0,'2-定性盤查'!Y229,""),"")</f>
        <v/>
      </c>
      <c r="P234" s="158"/>
      <c r="Q234" s="158"/>
      <c r="R234" s="67" t="str">
        <f t="shared" si="120"/>
        <v/>
      </c>
      <c r="S234" s="164"/>
      <c r="T234" s="55" t="str">
        <f t="shared" si="122"/>
        <v/>
      </c>
      <c r="U234" s="53" t="str">
        <f>IF('2-定性盤查'!Z229&lt;&gt;"",IF('2-定性盤查'!Z229&lt;&gt;0,'2-定性盤查'!Z229,""),"")</f>
        <v/>
      </c>
      <c r="V234" s="158"/>
      <c r="W234" s="158"/>
      <c r="X234" s="67" t="str">
        <f t="shared" si="121"/>
        <v/>
      </c>
      <c r="Y234" s="158"/>
      <c r="Z234" s="55" t="str">
        <f t="shared" si="123"/>
        <v/>
      </c>
      <c r="AA234" s="57" t="str">
        <f>IF('2-定性盤查'!E230="是",IF(I234="CO2",SUM(T234,Z234),SUM(N234,T234,Z234)),IF(SUM(N234,T234,Z234)&lt;&gt;0,SUM(N234,T234,Z234),""))</f>
        <v/>
      </c>
      <c r="AB234" s="57" t="str">
        <f>IF('2-定性盤查'!E230="是",IF(I234="CO2",N234,""),"")</f>
        <v/>
      </c>
      <c r="AC234" s="101" t="str">
        <f>IF(AA234&lt;&gt;"",AA234/'6-彙總表'!$J$5,"")</f>
        <v/>
      </c>
      <c r="AD234" s="129" t="str">
        <f t="shared" si="110"/>
        <v/>
      </c>
      <c r="AE234" s="129" t="str">
        <f t="shared" si="111"/>
        <v/>
      </c>
      <c r="AF234" s="129" t="str">
        <f t="shared" si="112"/>
        <v/>
      </c>
      <c r="AG234" s="130" t="str">
        <f t="shared" si="113"/>
        <v/>
      </c>
      <c r="AH234" s="129" t="str">
        <f t="shared" si="114"/>
        <v/>
      </c>
      <c r="AI234" s="129" t="str">
        <f t="shared" si="115"/>
        <v/>
      </c>
      <c r="AJ234" s="129" t="str">
        <f t="shared" si="116"/>
        <v/>
      </c>
      <c r="AK234" s="129" t="str">
        <f t="shared" si="117"/>
        <v/>
      </c>
      <c r="AL234" s="129" t="str">
        <f t="shared" si="118"/>
        <v/>
      </c>
    </row>
    <row r="235" spans="1:38">
      <c r="A235" s="53" t="str">
        <f>IF('2-定性盤查'!A230&lt;&gt;"",'2-定性盤查'!A230,"")</f>
        <v/>
      </c>
      <c r="B235" s="53" t="str">
        <f>IF('2-定性盤查'!C230&lt;&gt;"",'2-定性盤查'!C230,"")</f>
        <v/>
      </c>
      <c r="C235" s="53" t="str">
        <f>IF('2-定性盤查'!D230&lt;&gt;"",'2-定性盤查'!D230,"")</f>
        <v/>
      </c>
      <c r="D235" s="53" t="str">
        <f>IF('2-定性盤查'!E230&lt;&gt;"",'2-定性盤查'!E230,"")</f>
        <v/>
      </c>
      <c r="E235" s="53" t="str">
        <f>IF('2-定性盤查'!F230&lt;&gt;"",'2-定性盤查'!F230,"")</f>
        <v/>
      </c>
      <c r="F235" s="53" t="str">
        <f>IF('2-定性盤查'!G230&lt;&gt;"",'2-定性盤查'!G230,"")</f>
        <v/>
      </c>
      <c r="G235" s="158"/>
      <c r="H235" s="158"/>
      <c r="I235" s="53" t="str">
        <f>IF('2-定性盤查'!X230&lt;&gt;"",IF('2-定性盤查'!X230&lt;&gt;0,'2-定性盤查'!X230,""),"")</f>
        <v/>
      </c>
      <c r="J235" s="158"/>
      <c r="K235" s="158"/>
      <c r="L235" s="57" t="str">
        <f t="shared" si="119"/>
        <v/>
      </c>
      <c r="M235" s="158"/>
      <c r="N235" s="57" t="str">
        <f t="shared" si="109"/>
        <v/>
      </c>
      <c r="O235" s="53" t="str">
        <f>IF('2-定性盤查'!Y230&lt;&gt;"",IF('2-定性盤查'!Y230&lt;&gt;0,'2-定性盤查'!Y230,""),"")</f>
        <v/>
      </c>
      <c r="P235" s="158"/>
      <c r="Q235" s="158"/>
      <c r="R235" s="67" t="str">
        <f t="shared" si="120"/>
        <v/>
      </c>
      <c r="S235" s="164"/>
      <c r="T235" s="55" t="str">
        <f t="shared" si="122"/>
        <v/>
      </c>
      <c r="U235" s="53" t="str">
        <f>IF('2-定性盤查'!Z230&lt;&gt;"",IF('2-定性盤查'!Z230&lt;&gt;0,'2-定性盤查'!Z230,""),"")</f>
        <v/>
      </c>
      <c r="V235" s="158"/>
      <c r="W235" s="158"/>
      <c r="X235" s="67" t="str">
        <f t="shared" si="121"/>
        <v/>
      </c>
      <c r="Y235" s="158"/>
      <c r="Z235" s="55" t="str">
        <f t="shared" si="123"/>
        <v/>
      </c>
      <c r="AA235" s="57" t="str">
        <f>IF('2-定性盤查'!E231="是",IF(I235="CO2",SUM(T235,Z235),SUM(N235,T235,Z235)),IF(SUM(N235,T235,Z235)&lt;&gt;0,SUM(N235,T235,Z235),""))</f>
        <v/>
      </c>
      <c r="AB235" s="57" t="str">
        <f>IF('2-定性盤查'!E231="是",IF(I235="CO2",N235,""),"")</f>
        <v/>
      </c>
      <c r="AC235" s="101" t="str">
        <f>IF(AA235&lt;&gt;"",AA235/'6-彙總表'!$J$5,"")</f>
        <v/>
      </c>
      <c r="AD235" s="129" t="str">
        <f t="shared" si="110"/>
        <v/>
      </c>
      <c r="AE235" s="129" t="str">
        <f t="shared" si="111"/>
        <v/>
      </c>
      <c r="AF235" s="129" t="str">
        <f t="shared" si="112"/>
        <v/>
      </c>
      <c r="AG235" s="130" t="str">
        <f t="shared" si="113"/>
        <v/>
      </c>
      <c r="AH235" s="129" t="str">
        <f t="shared" si="114"/>
        <v/>
      </c>
      <c r="AI235" s="129" t="str">
        <f t="shared" si="115"/>
        <v/>
      </c>
      <c r="AJ235" s="129" t="str">
        <f t="shared" si="116"/>
        <v/>
      </c>
      <c r="AK235" s="129" t="str">
        <f t="shared" si="117"/>
        <v/>
      </c>
      <c r="AL235" s="129" t="str">
        <f t="shared" si="118"/>
        <v/>
      </c>
    </row>
    <row r="236" spans="1:38">
      <c r="A236" s="53" t="str">
        <f>IF('2-定性盤查'!A231&lt;&gt;"",'2-定性盤查'!A231,"")</f>
        <v/>
      </c>
      <c r="B236" s="53" t="str">
        <f>IF('2-定性盤查'!C231&lt;&gt;"",'2-定性盤查'!C231,"")</f>
        <v/>
      </c>
      <c r="C236" s="53" t="str">
        <f>IF('2-定性盤查'!D231&lt;&gt;"",'2-定性盤查'!D231,"")</f>
        <v/>
      </c>
      <c r="D236" s="53" t="str">
        <f>IF('2-定性盤查'!E231&lt;&gt;"",'2-定性盤查'!E231,"")</f>
        <v/>
      </c>
      <c r="E236" s="53" t="str">
        <f>IF('2-定性盤查'!F231&lt;&gt;"",'2-定性盤查'!F231,"")</f>
        <v/>
      </c>
      <c r="F236" s="53" t="str">
        <f>IF('2-定性盤查'!G231&lt;&gt;"",'2-定性盤查'!G231,"")</f>
        <v/>
      </c>
      <c r="G236" s="158"/>
      <c r="H236" s="158"/>
      <c r="I236" s="53" t="str">
        <f>IF('2-定性盤查'!X231&lt;&gt;"",IF('2-定性盤查'!X231&lt;&gt;0,'2-定性盤查'!X231,""),"")</f>
        <v/>
      </c>
      <c r="J236" s="158"/>
      <c r="K236" s="158"/>
      <c r="L236" s="57" t="str">
        <f t="shared" si="119"/>
        <v/>
      </c>
      <c r="M236" s="158"/>
      <c r="N236" s="57" t="str">
        <f t="shared" si="109"/>
        <v/>
      </c>
      <c r="O236" s="53" t="str">
        <f>IF('2-定性盤查'!Y231&lt;&gt;"",IF('2-定性盤查'!Y231&lt;&gt;0,'2-定性盤查'!Y231,""),"")</f>
        <v/>
      </c>
      <c r="P236" s="158"/>
      <c r="Q236" s="158"/>
      <c r="R236" s="67" t="str">
        <f t="shared" si="120"/>
        <v/>
      </c>
      <c r="S236" s="164"/>
      <c r="T236" s="55" t="str">
        <f t="shared" si="122"/>
        <v/>
      </c>
      <c r="U236" s="53" t="str">
        <f>IF('2-定性盤查'!Z231&lt;&gt;"",IF('2-定性盤查'!Z231&lt;&gt;0,'2-定性盤查'!Z231,""),"")</f>
        <v/>
      </c>
      <c r="V236" s="158"/>
      <c r="W236" s="158"/>
      <c r="X236" s="67" t="str">
        <f t="shared" si="121"/>
        <v/>
      </c>
      <c r="Y236" s="158"/>
      <c r="Z236" s="55" t="str">
        <f t="shared" si="123"/>
        <v/>
      </c>
      <c r="AA236" s="57" t="str">
        <f>IF('2-定性盤查'!E232="是",IF(I236="CO2",SUM(T236,Z236),SUM(N236,T236,Z236)),IF(SUM(N236,T236,Z236)&lt;&gt;0,SUM(N236,T236,Z236),""))</f>
        <v/>
      </c>
      <c r="AB236" s="57" t="str">
        <f>IF('2-定性盤查'!E232="是",IF(I236="CO2",N236,""),"")</f>
        <v/>
      </c>
      <c r="AC236" s="101" t="str">
        <f>IF(AA236&lt;&gt;"",AA236/'6-彙總表'!$J$5,"")</f>
        <v/>
      </c>
      <c r="AD236" s="129" t="str">
        <f t="shared" si="110"/>
        <v/>
      </c>
      <c r="AE236" s="129" t="str">
        <f t="shared" si="111"/>
        <v/>
      </c>
      <c r="AF236" s="129" t="str">
        <f t="shared" si="112"/>
        <v/>
      </c>
      <c r="AG236" s="130" t="str">
        <f t="shared" si="113"/>
        <v/>
      </c>
      <c r="AH236" s="129" t="str">
        <f t="shared" si="114"/>
        <v/>
      </c>
      <c r="AI236" s="129" t="str">
        <f t="shared" si="115"/>
        <v/>
      </c>
      <c r="AJ236" s="129" t="str">
        <f t="shared" si="116"/>
        <v/>
      </c>
      <c r="AK236" s="129" t="str">
        <f t="shared" si="117"/>
        <v/>
      </c>
      <c r="AL236" s="129" t="str">
        <f t="shared" si="118"/>
        <v/>
      </c>
    </row>
    <row r="237" spans="1:38">
      <c r="A237" s="53" t="str">
        <f>IF('2-定性盤查'!A232&lt;&gt;"",'2-定性盤查'!A232,"")</f>
        <v/>
      </c>
      <c r="B237" s="53" t="str">
        <f>IF('2-定性盤查'!C232&lt;&gt;"",'2-定性盤查'!C232,"")</f>
        <v/>
      </c>
      <c r="C237" s="53" t="str">
        <f>IF('2-定性盤查'!D232&lt;&gt;"",'2-定性盤查'!D232,"")</f>
        <v/>
      </c>
      <c r="D237" s="53" t="str">
        <f>IF('2-定性盤查'!E232&lt;&gt;"",'2-定性盤查'!E232,"")</f>
        <v/>
      </c>
      <c r="E237" s="53" t="str">
        <f>IF('2-定性盤查'!F232&lt;&gt;"",'2-定性盤查'!F232,"")</f>
        <v/>
      </c>
      <c r="F237" s="53" t="str">
        <f>IF('2-定性盤查'!G232&lt;&gt;"",'2-定性盤查'!G232,"")</f>
        <v/>
      </c>
      <c r="G237" s="158"/>
      <c r="H237" s="158"/>
      <c r="I237" s="53" t="str">
        <f>IF('2-定性盤查'!X232&lt;&gt;"",IF('2-定性盤查'!X232&lt;&gt;0,'2-定性盤查'!X232,""),"")</f>
        <v/>
      </c>
      <c r="J237" s="158"/>
      <c r="K237" s="158"/>
      <c r="L237" s="57" t="str">
        <f t="shared" si="119"/>
        <v/>
      </c>
      <c r="M237" s="158"/>
      <c r="N237" s="57" t="str">
        <f t="shared" si="109"/>
        <v/>
      </c>
      <c r="O237" s="53" t="str">
        <f>IF('2-定性盤查'!Y232&lt;&gt;"",IF('2-定性盤查'!Y232&lt;&gt;0,'2-定性盤查'!Y232,""),"")</f>
        <v/>
      </c>
      <c r="P237" s="158"/>
      <c r="Q237" s="158"/>
      <c r="R237" s="67" t="str">
        <f t="shared" si="120"/>
        <v/>
      </c>
      <c r="S237" s="164"/>
      <c r="T237" s="55" t="str">
        <f t="shared" si="122"/>
        <v/>
      </c>
      <c r="U237" s="53" t="str">
        <f>IF('2-定性盤查'!Z232&lt;&gt;"",IF('2-定性盤查'!Z232&lt;&gt;0,'2-定性盤查'!Z232,""),"")</f>
        <v/>
      </c>
      <c r="V237" s="158"/>
      <c r="W237" s="158"/>
      <c r="X237" s="67" t="str">
        <f t="shared" si="121"/>
        <v/>
      </c>
      <c r="Y237" s="158"/>
      <c r="Z237" s="55" t="str">
        <f t="shared" si="123"/>
        <v/>
      </c>
      <c r="AA237" s="57" t="str">
        <f>IF('2-定性盤查'!E233="是",IF(I237="CO2",SUM(T237,Z237),SUM(N237,T237,Z237)),IF(SUM(N237,T237,Z237)&lt;&gt;0,SUM(N237,T237,Z237),""))</f>
        <v/>
      </c>
      <c r="AB237" s="57" t="str">
        <f>IF('2-定性盤查'!E233="是",IF(I237="CO2",N237,""),"")</f>
        <v/>
      </c>
      <c r="AC237" s="101" t="str">
        <f>IF(AA237&lt;&gt;"",AA237/'6-彙總表'!$J$5,"")</f>
        <v/>
      </c>
      <c r="AD237" s="129" t="str">
        <f t="shared" si="110"/>
        <v/>
      </c>
      <c r="AE237" s="129" t="str">
        <f t="shared" si="111"/>
        <v/>
      </c>
      <c r="AF237" s="129" t="str">
        <f t="shared" si="112"/>
        <v/>
      </c>
      <c r="AG237" s="130" t="str">
        <f t="shared" si="113"/>
        <v/>
      </c>
      <c r="AH237" s="129" t="str">
        <f t="shared" si="114"/>
        <v/>
      </c>
      <c r="AI237" s="129" t="str">
        <f t="shared" si="115"/>
        <v/>
      </c>
      <c r="AJ237" s="129" t="str">
        <f t="shared" si="116"/>
        <v/>
      </c>
      <c r="AK237" s="129" t="str">
        <f t="shared" si="117"/>
        <v/>
      </c>
      <c r="AL237" s="129" t="str">
        <f t="shared" si="118"/>
        <v/>
      </c>
    </row>
    <row r="238" spans="1:38">
      <c r="A238" s="53" t="str">
        <f>IF('2-定性盤查'!A233&lt;&gt;"",'2-定性盤查'!A233,"")</f>
        <v/>
      </c>
      <c r="B238" s="53" t="str">
        <f>IF('2-定性盤查'!C233&lt;&gt;"",'2-定性盤查'!C233,"")</f>
        <v/>
      </c>
      <c r="C238" s="53" t="str">
        <f>IF('2-定性盤查'!D233&lt;&gt;"",'2-定性盤查'!D233,"")</f>
        <v/>
      </c>
      <c r="D238" s="53" t="str">
        <f>IF('2-定性盤查'!E233&lt;&gt;"",'2-定性盤查'!E233,"")</f>
        <v/>
      </c>
      <c r="E238" s="53" t="str">
        <f>IF('2-定性盤查'!F233&lt;&gt;"",'2-定性盤查'!F233,"")</f>
        <v/>
      </c>
      <c r="F238" s="53" t="str">
        <f>IF('2-定性盤查'!G233&lt;&gt;"",'2-定性盤查'!G233,"")</f>
        <v/>
      </c>
      <c r="G238" s="158"/>
      <c r="H238" s="158"/>
      <c r="I238" s="53" t="str">
        <f>IF('2-定性盤查'!X233&lt;&gt;"",IF('2-定性盤查'!X233&lt;&gt;0,'2-定性盤查'!X233,""),"")</f>
        <v/>
      </c>
      <c r="J238" s="158"/>
      <c r="K238" s="158"/>
      <c r="L238" s="57" t="str">
        <f t="shared" si="119"/>
        <v/>
      </c>
      <c r="M238" s="158"/>
      <c r="N238" s="57" t="str">
        <f t="shared" si="109"/>
        <v/>
      </c>
      <c r="O238" s="53" t="str">
        <f>IF('2-定性盤查'!Y233&lt;&gt;"",IF('2-定性盤查'!Y233&lt;&gt;0,'2-定性盤查'!Y233,""),"")</f>
        <v/>
      </c>
      <c r="P238" s="158"/>
      <c r="Q238" s="158"/>
      <c r="R238" s="67" t="str">
        <f t="shared" si="120"/>
        <v/>
      </c>
      <c r="S238" s="164"/>
      <c r="T238" s="55" t="str">
        <f t="shared" si="122"/>
        <v/>
      </c>
      <c r="U238" s="53" t="str">
        <f>IF('2-定性盤查'!Z233&lt;&gt;"",IF('2-定性盤查'!Z233&lt;&gt;0,'2-定性盤查'!Z233,""),"")</f>
        <v/>
      </c>
      <c r="V238" s="158"/>
      <c r="W238" s="158"/>
      <c r="X238" s="67" t="str">
        <f t="shared" si="121"/>
        <v/>
      </c>
      <c r="Y238" s="158"/>
      <c r="Z238" s="55" t="str">
        <f t="shared" si="123"/>
        <v/>
      </c>
      <c r="AA238" s="57" t="str">
        <f>IF('2-定性盤查'!E234="是",IF(I238="CO2",SUM(T238,Z238),SUM(N238,T238,Z238)),IF(SUM(N238,T238,Z238)&lt;&gt;0,SUM(N238,T238,Z238),""))</f>
        <v/>
      </c>
      <c r="AB238" s="57" t="str">
        <f>IF('2-定性盤查'!E234="是",IF(I238="CO2",N238,""),"")</f>
        <v/>
      </c>
      <c r="AC238" s="101" t="str">
        <f>IF(AA238&lt;&gt;"",AA238/'6-彙總表'!$J$5,"")</f>
        <v/>
      </c>
      <c r="AD238" s="129" t="str">
        <f t="shared" si="110"/>
        <v/>
      </c>
      <c r="AE238" s="129" t="str">
        <f t="shared" si="111"/>
        <v/>
      </c>
      <c r="AF238" s="129" t="str">
        <f t="shared" si="112"/>
        <v/>
      </c>
      <c r="AG238" s="130" t="str">
        <f t="shared" si="113"/>
        <v/>
      </c>
      <c r="AH238" s="129" t="str">
        <f t="shared" si="114"/>
        <v/>
      </c>
      <c r="AI238" s="129" t="str">
        <f t="shared" si="115"/>
        <v/>
      </c>
      <c r="AJ238" s="129" t="str">
        <f t="shared" si="116"/>
        <v/>
      </c>
      <c r="AK238" s="129" t="str">
        <f t="shared" si="117"/>
        <v/>
      </c>
      <c r="AL238" s="129" t="str">
        <f t="shared" si="118"/>
        <v/>
      </c>
    </row>
    <row r="239" spans="1:38">
      <c r="A239" s="53" t="str">
        <f>IF('2-定性盤查'!A234&lt;&gt;"",'2-定性盤查'!A234,"")</f>
        <v/>
      </c>
      <c r="B239" s="53" t="str">
        <f>IF('2-定性盤查'!C234&lt;&gt;"",'2-定性盤查'!C234,"")</f>
        <v/>
      </c>
      <c r="C239" s="53" t="str">
        <f>IF('2-定性盤查'!D234&lt;&gt;"",'2-定性盤查'!D234,"")</f>
        <v/>
      </c>
      <c r="D239" s="53" t="str">
        <f>IF('2-定性盤查'!E234&lt;&gt;"",'2-定性盤查'!E234,"")</f>
        <v/>
      </c>
      <c r="E239" s="53" t="str">
        <f>IF('2-定性盤查'!F234&lt;&gt;"",'2-定性盤查'!F234,"")</f>
        <v/>
      </c>
      <c r="F239" s="53" t="str">
        <f>IF('2-定性盤查'!G234&lt;&gt;"",'2-定性盤查'!G234,"")</f>
        <v/>
      </c>
      <c r="G239" s="158"/>
      <c r="H239" s="158"/>
      <c r="I239" s="53" t="str">
        <f>IF('2-定性盤查'!X234&lt;&gt;"",IF('2-定性盤查'!X234&lt;&gt;0,'2-定性盤查'!X234,""),"")</f>
        <v/>
      </c>
      <c r="J239" s="158"/>
      <c r="K239" s="158"/>
      <c r="L239" s="57" t="str">
        <f t="shared" si="119"/>
        <v/>
      </c>
      <c r="M239" s="158"/>
      <c r="N239" s="57" t="str">
        <f t="shared" si="109"/>
        <v/>
      </c>
      <c r="O239" s="53" t="str">
        <f>IF('2-定性盤查'!Y234&lt;&gt;"",IF('2-定性盤查'!Y234&lt;&gt;0,'2-定性盤查'!Y234,""),"")</f>
        <v/>
      </c>
      <c r="P239" s="158"/>
      <c r="Q239" s="158"/>
      <c r="R239" s="67" t="str">
        <f t="shared" si="120"/>
        <v/>
      </c>
      <c r="S239" s="164"/>
      <c r="T239" s="55" t="str">
        <f t="shared" si="122"/>
        <v/>
      </c>
      <c r="U239" s="53" t="str">
        <f>IF('2-定性盤查'!Z234&lt;&gt;"",IF('2-定性盤查'!Z234&lt;&gt;0,'2-定性盤查'!Z234,""),"")</f>
        <v/>
      </c>
      <c r="V239" s="158"/>
      <c r="W239" s="158"/>
      <c r="X239" s="67" t="str">
        <f t="shared" si="121"/>
        <v/>
      </c>
      <c r="Y239" s="158"/>
      <c r="Z239" s="55" t="str">
        <f t="shared" si="123"/>
        <v/>
      </c>
      <c r="AA239" s="57" t="str">
        <f>IF('2-定性盤查'!E235="是",IF(I239="CO2",SUM(T239,Z239),SUM(N239,T239,Z239)),IF(SUM(N239,T239,Z239)&lt;&gt;0,SUM(N239,T239,Z239),""))</f>
        <v/>
      </c>
      <c r="AB239" s="57" t="str">
        <f>IF('2-定性盤查'!E235="是",IF(I239="CO2",N239,""),"")</f>
        <v/>
      </c>
      <c r="AC239" s="101" t="str">
        <f>IF(AA239&lt;&gt;"",AA239/'6-彙總表'!$J$5,"")</f>
        <v/>
      </c>
      <c r="AD239" s="129" t="str">
        <f t="shared" si="110"/>
        <v/>
      </c>
      <c r="AE239" s="129" t="str">
        <f t="shared" si="111"/>
        <v/>
      </c>
      <c r="AF239" s="129" t="str">
        <f t="shared" si="112"/>
        <v/>
      </c>
      <c r="AG239" s="130" t="str">
        <f t="shared" si="113"/>
        <v/>
      </c>
      <c r="AH239" s="129" t="str">
        <f t="shared" si="114"/>
        <v/>
      </c>
      <c r="AI239" s="129" t="str">
        <f t="shared" si="115"/>
        <v/>
      </c>
      <c r="AJ239" s="129" t="str">
        <f t="shared" si="116"/>
        <v/>
      </c>
      <c r="AK239" s="129" t="str">
        <f t="shared" si="117"/>
        <v/>
      </c>
      <c r="AL239" s="129" t="str">
        <f t="shared" si="118"/>
        <v/>
      </c>
    </row>
    <row r="240" spans="1:38">
      <c r="A240" s="53" t="str">
        <f>IF('2-定性盤查'!A235&lt;&gt;"",'2-定性盤查'!A235,"")</f>
        <v/>
      </c>
      <c r="B240" s="53" t="str">
        <f>IF('2-定性盤查'!C235&lt;&gt;"",'2-定性盤查'!C235,"")</f>
        <v/>
      </c>
      <c r="C240" s="53" t="str">
        <f>IF('2-定性盤查'!D235&lt;&gt;"",'2-定性盤查'!D235,"")</f>
        <v/>
      </c>
      <c r="D240" s="53" t="str">
        <f>IF('2-定性盤查'!E235&lt;&gt;"",'2-定性盤查'!E235,"")</f>
        <v/>
      </c>
      <c r="E240" s="53" t="str">
        <f>IF('2-定性盤查'!F235&lt;&gt;"",'2-定性盤查'!F235,"")</f>
        <v/>
      </c>
      <c r="F240" s="53" t="str">
        <f>IF('2-定性盤查'!G235&lt;&gt;"",'2-定性盤查'!G235,"")</f>
        <v/>
      </c>
      <c r="G240" s="158"/>
      <c r="H240" s="158"/>
      <c r="I240" s="53" t="str">
        <f>IF('2-定性盤查'!X235&lt;&gt;"",IF('2-定性盤查'!X235&lt;&gt;0,'2-定性盤查'!X235,""),"")</f>
        <v/>
      </c>
      <c r="J240" s="158"/>
      <c r="K240" s="158"/>
      <c r="L240" s="57" t="str">
        <f t="shared" si="119"/>
        <v/>
      </c>
      <c r="M240" s="158"/>
      <c r="N240" s="57" t="str">
        <f t="shared" si="109"/>
        <v/>
      </c>
      <c r="O240" s="53" t="str">
        <f>IF('2-定性盤查'!Y235&lt;&gt;"",IF('2-定性盤查'!Y235&lt;&gt;0,'2-定性盤查'!Y235,""),"")</f>
        <v/>
      </c>
      <c r="P240" s="158"/>
      <c r="Q240" s="158"/>
      <c r="R240" s="67" t="str">
        <f t="shared" si="120"/>
        <v/>
      </c>
      <c r="S240" s="164"/>
      <c r="T240" s="55" t="str">
        <f t="shared" si="122"/>
        <v/>
      </c>
      <c r="U240" s="53" t="str">
        <f>IF('2-定性盤查'!Z235&lt;&gt;"",IF('2-定性盤查'!Z235&lt;&gt;0,'2-定性盤查'!Z235,""),"")</f>
        <v/>
      </c>
      <c r="V240" s="158"/>
      <c r="W240" s="158"/>
      <c r="X240" s="67" t="str">
        <f t="shared" si="121"/>
        <v/>
      </c>
      <c r="Y240" s="158"/>
      <c r="Z240" s="55" t="str">
        <f t="shared" si="123"/>
        <v/>
      </c>
      <c r="AA240" s="57" t="str">
        <f>IF('2-定性盤查'!E236="是",IF(I240="CO2",SUM(T240,Z240),SUM(N240,T240,Z240)),IF(SUM(N240,T240,Z240)&lt;&gt;0,SUM(N240,T240,Z240),""))</f>
        <v/>
      </c>
      <c r="AB240" s="57" t="str">
        <f>IF('2-定性盤查'!E236="是",IF(I240="CO2",N240,""),"")</f>
        <v/>
      </c>
      <c r="AC240" s="101" t="str">
        <f>IF(AA240&lt;&gt;"",AA240/'6-彙總表'!$J$5,"")</f>
        <v/>
      </c>
      <c r="AD240" s="129" t="str">
        <f t="shared" si="110"/>
        <v/>
      </c>
      <c r="AE240" s="129" t="str">
        <f t="shared" si="111"/>
        <v/>
      </c>
      <c r="AF240" s="129" t="str">
        <f t="shared" si="112"/>
        <v/>
      </c>
      <c r="AG240" s="130" t="str">
        <f t="shared" si="113"/>
        <v/>
      </c>
      <c r="AH240" s="129" t="str">
        <f t="shared" si="114"/>
        <v/>
      </c>
      <c r="AI240" s="129" t="str">
        <f t="shared" si="115"/>
        <v/>
      </c>
      <c r="AJ240" s="129" t="str">
        <f t="shared" si="116"/>
        <v/>
      </c>
      <c r="AK240" s="129" t="str">
        <f t="shared" si="117"/>
        <v/>
      </c>
      <c r="AL240" s="129" t="str">
        <f t="shared" si="118"/>
        <v/>
      </c>
    </row>
    <row r="241" spans="1:38">
      <c r="A241" s="53" t="str">
        <f>IF('2-定性盤查'!A236&lt;&gt;"",'2-定性盤查'!A236,"")</f>
        <v/>
      </c>
      <c r="B241" s="53" t="str">
        <f>IF('2-定性盤查'!C236&lt;&gt;"",'2-定性盤查'!C236,"")</f>
        <v/>
      </c>
      <c r="C241" s="53" t="str">
        <f>IF('2-定性盤查'!D236&lt;&gt;"",'2-定性盤查'!D236,"")</f>
        <v/>
      </c>
      <c r="D241" s="53" t="str">
        <f>IF('2-定性盤查'!E236&lt;&gt;"",'2-定性盤查'!E236,"")</f>
        <v/>
      </c>
      <c r="E241" s="53" t="str">
        <f>IF('2-定性盤查'!F236&lt;&gt;"",'2-定性盤查'!F236,"")</f>
        <v/>
      </c>
      <c r="F241" s="53" t="str">
        <f>IF('2-定性盤查'!G236&lt;&gt;"",'2-定性盤查'!G236,"")</f>
        <v/>
      </c>
      <c r="G241" s="158"/>
      <c r="H241" s="158"/>
      <c r="I241" s="53" t="str">
        <f>IF('2-定性盤查'!X236&lt;&gt;"",IF('2-定性盤查'!X236&lt;&gt;0,'2-定性盤查'!X236,""),"")</f>
        <v/>
      </c>
      <c r="J241" s="158"/>
      <c r="K241" s="158"/>
      <c r="L241" s="57" t="str">
        <f t="shared" si="119"/>
        <v/>
      </c>
      <c r="M241" s="158"/>
      <c r="N241" s="57" t="str">
        <f t="shared" si="109"/>
        <v/>
      </c>
      <c r="O241" s="53" t="str">
        <f>IF('2-定性盤查'!Y236&lt;&gt;"",IF('2-定性盤查'!Y236&lt;&gt;0,'2-定性盤查'!Y236,""),"")</f>
        <v/>
      </c>
      <c r="P241" s="158"/>
      <c r="Q241" s="158"/>
      <c r="R241" s="67" t="str">
        <f t="shared" si="120"/>
        <v/>
      </c>
      <c r="S241" s="164"/>
      <c r="T241" s="55" t="str">
        <f t="shared" si="122"/>
        <v/>
      </c>
      <c r="U241" s="53" t="str">
        <f>IF('2-定性盤查'!Z236&lt;&gt;"",IF('2-定性盤查'!Z236&lt;&gt;0,'2-定性盤查'!Z236,""),"")</f>
        <v/>
      </c>
      <c r="V241" s="158"/>
      <c r="W241" s="158"/>
      <c r="X241" s="67" t="str">
        <f t="shared" si="121"/>
        <v/>
      </c>
      <c r="Y241" s="158"/>
      <c r="Z241" s="55" t="str">
        <f t="shared" si="123"/>
        <v/>
      </c>
      <c r="AA241" s="57" t="str">
        <f>IF('2-定性盤查'!E237="是",IF(I241="CO2",SUM(T241,Z241),SUM(N241,T241,Z241)),IF(SUM(N241,T241,Z241)&lt;&gt;0,SUM(N241,T241,Z241),""))</f>
        <v/>
      </c>
      <c r="AB241" s="57" t="str">
        <f>IF('2-定性盤查'!E237="是",IF(I241="CO2",N241,""),"")</f>
        <v/>
      </c>
      <c r="AC241" s="101" t="str">
        <f>IF(AA241&lt;&gt;"",AA241/'6-彙總表'!$J$5,"")</f>
        <v/>
      </c>
      <c r="AD241" s="129" t="str">
        <f t="shared" si="110"/>
        <v/>
      </c>
      <c r="AE241" s="129" t="str">
        <f t="shared" si="111"/>
        <v/>
      </c>
      <c r="AF241" s="129" t="str">
        <f t="shared" si="112"/>
        <v/>
      </c>
      <c r="AG241" s="130" t="str">
        <f t="shared" si="113"/>
        <v/>
      </c>
      <c r="AH241" s="129" t="str">
        <f t="shared" si="114"/>
        <v/>
      </c>
      <c r="AI241" s="129" t="str">
        <f t="shared" si="115"/>
        <v/>
      </c>
      <c r="AJ241" s="129" t="str">
        <f t="shared" si="116"/>
        <v/>
      </c>
      <c r="AK241" s="129" t="str">
        <f t="shared" si="117"/>
        <v/>
      </c>
      <c r="AL241" s="129" t="str">
        <f t="shared" si="118"/>
        <v/>
      </c>
    </row>
    <row r="242" spans="1:38">
      <c r="A242" s="53" t="str">
        <f>IF('2-定性盤查'!A237&lt;&gt;"",'2-定性盤查'!A237,"")</f>
        <v/>
      </c>
      <c r="B242" s="53" t="str">
        <f>IF('2-定性盤查'!C237&lt;&gt;"",'2-定性盤查'!C237,"")</f>
        <v/>
      </c>
      <c r="C242" s="53" t="str">
        <f>IF('2-定性盤查'!D237&lt;&gt;"",'2-定性盤查'!D237,"")</f>
        <v/>
      </c>
      <c r="D242" s="53" t="str">
        <f>IF('2-定性盤查'!E237&lt;&gt;"",'2-定性盤查'!E237,"")</f>
        <v/>
      </c>
      <c r="E242" s="53" t="str">
        <f>IF('2-定性盤查'!F237&lt;&gt;"",'2-定性盤查'!F237,"")</f>
        <v/>
      </c>
      <c r="F242" s="53" t="str">
        <f>IF('2-定性盤查'!G237&lt;&gt;"",'2-定性盤查'!G237,"")</f>
        <v/>
      </c>
      <c r="G242" s="158"/>
      <c r="H242" s="158"/>
      <c r="I242" s="53" t="str">
        <f>IF('2-定性盤查'!X237&lt;&gt;"",IF('2-定性盤查'!X237&lt;&gt;0,'2-定性盤查'!X237,""),"")</f>
        <v/>
      </c>
      <c r="J242" s="158"/>
      <c r="K242" s="158"/>
      <c r="L242" s="57" t="str">
        <f t="shared" si="119"/>
        <v/>
      </c>
      <c r="M242" s="158"/>
      <c r="N242" s="57" t="str">
        <f t="shared" si="109"/>
        <v/>
      </c>
      <c r="O242" s="53" t="str">
        <f>IF('2-定性盤查'!Y237&lt;&gt;"",IF('2-定性盤查'!Y237&lt;&gt;0,'2-定性盤查'!Y237,""),"")</f>
        <v/>
      </c>
      <c r="P242" s="158"/>
      <c r="Q242" s="158"/>
      <c r="R242" s="67" t="str">
        <f t="shared" si="120"/>
        <v/>
      </c>
      <c r="S242" s="164"/>
      <c r="T242" s="55" t="str">
        <f t="shared" si="122"/>
        <v/>
      </c>
      <c r="U242" s="53" t="str">
        <f>IF('2-定性盤查'!Z237&lt;&gt;"",IF('2-定性盤查'!Z237&lt;&gt;0,'2-定性盤查'!Z237,""),"")</f>
        <v/>
      </c>
      <c r="V242" s="158"/>
      <c r="W242" s="158"/>
      <c r="X242" s="67" t="str">
        <f t="shared" si="121"/>
        <v/>
      </c>
      <c r="Y242" s="158"/>
      <c r="Z242" s="55" t="str">
        <f t="shared" si="123"/>
        <v/>
      </c>
      <c r="AA242" s="57" t="str">
        <f>IF('2-定性盤查'!E238="是",IF(I242="CO2",SUM(T242,Z242),SUM(N242,T242,Z242)),IF(SUM(N242,T242,Z242)&lt;&gt;0,SUM(N242,T242,Z242),""))</f>
        <v/>
      </c>
      <c r="AB242" s="57" t="str">
        <f>IF('2-定性盤查'!E238="是",IF(I242="CO2",N242,""),"")</f>
        <v/>
      </c>
      <c r="AC242" s="101" t="str">
        <f>IF(AA242&lt;&gt;"",AA242/'6-彙總表'!$J$5,"")</f>
        <v/>
      </c>
      <c r="AD242" s="129" t="str">
        <f t="shared" si="110"/>
        <v/>
      </c>
      <c r="AE242" s="129" t="str">
        <f t="shared" si="111"/>
        <v/>
      </c>
      <c r="AF242" s="129" t="str">
        <f t="shared" si="112"/>
        <v/>
      </c>
      <c r="AG242" s="130" t="str">
        <f t="shared" si="113"/>
        <v/>
      </c>
      <c r="AH242" s="129" t="str">
        <f t="shared" si="114"/>
        <v/>
      </c>
      <c r="AI242" s="129" t="str">
        <f t="shared" si="115"/>
        <v/>
      </c>
      <c r="AJ242" s="129" t="str">
        <f t="shared" si="116"/>
        <v/>
      </c>
      <c r="AK242" s="129" t="str">
        <f t="shared" si="117"/>
        <v/>
      </c>
      <c r="AL242" s="129" t="str">
        <f t="shared" si="118"/>
        <v/>
      </c>
    </row>
    <row r="243" spans="1:38">
      <c r="A243" s="53" t="str">
        <f>IF('2-定性盤查'!A238&lt;&gt;"",'2-定性盤查'!A238,"")</f>
        <v/>
      </c>
      <c r="B243" s="53" t="str">
        <f>IF('2-定性盤查'!C238&lt;&gt;"",'2-定性盤查'!C238,"")</f>
        <v/>
      </c>
      <c r="C243" s="53" t="str">
        <f>IF('2-定性盤查'!D238&lt;&gt;"",'2-定性盤查'!D238,"")</f>
        <v/>
      </c>
      <c r="D243" s="53" t="str">
        <f>IF('2-定性盤查'!E238&lt;&gt;"",'2-定性盤查'!E238,"")</f>
        <v/>
      </c>
      <c r="E243" s="53" t="str">
        <f>IF('2-定性盤查'!F238&lt;&gt;"",'2-定性盤查'!F238,"")</f>
        <v/>
      </c>
      <c r="F243" s="53" t="str">
        <f>IF('2-定性盤查'!G238&lt;&gt;"",'2-定性盤查'!G238,"")</f>
        <v/>
      </c>
      <c r="G243" s="158"/>
      <c r="H243" s="158"/>
      <c r="I243" s="53" t="str">
        <f>IF('2-定性盤查'!X238&lt;&gt;"",IF('2-定性盤查'!X238&lt;&gt;0,'2-定性盤查'!X238,""),"")</f>
        <v/>
      </c>
      <c r="J243" s="158"/>
      <c r="K243" s="158"/>
      <c r="L243" s="57" t="str">
        <f t="shared" si="119"/>
        <v/>
      </c>
      <c r="M243" s="158"/>
      <c r="N243" s="57" t="str">
        <f t="shared" si="109"/>
        <v/>
      </c>
      <c r="O243" s="53" t="str">
        <f>IF('2-定性盤查'!Y238&lt;&gt;"",IF('2-定性盤查'!Y238&lt;&gt;0,'2-定性盤查'!Y238,""),"")</f>
        <v/>
      </c>
      <c r="P243" s="158"/>
      <c r="Q243" s="158"/>
      <c r="R243" s="67" t="str">
        <f t="shared" si="120"/>
        <v/>
      </c>
      <c r="S243" s="164"/>
      <c r="T243" s="55" t="str">
        <f t="shared" si="122"/>
        <v/>
      </c>
      <c r="U243" s="53" t="str">
        <f>IF('2-定性盤查'!Z238&lt;&gt;"",IF('2-定性盤查'!Z238&lt;&gt;0,'2-定性盤查'!Z238,""),"")</f>
        <v/>
      </c>
      <c r="V243" s="158"/>
      <c r="W243" s="158"/>
      <c r="X243" s="67" t="str">
        <f t="shared" si="121"/>
        <v/>
      </c>
      <c r="Y243" s="158"/>
      <c r="Z243" s="55" t="str">
        <f t="shared" si="123"/>
        <v/>
      </c>
      <c r="AA243" s="57" t="str">
        <f>IF('2-定性盤查'!E239="是",IF(I243="CO2",SUM(T243,Z243),SUM(N243,T243,Z243)),IF(SUM(N243,T243,Z243)&lt;&gt;0,SUM(N243,T243,Z243),""))</f>
        <v/>
      </c>
      <c r="AB243" s="57" t="str">
        <f>IF('2-定性盤查'!E239="是",IF(I243="CO2",N243,""),"")</f>
        <v/>
      </c>
      <c r="AC243" s="101" t="str">
        <f>IF(AA243&lt;&gt;"",AA243/'6-彙總表'!$J$5,"")</f>
        <v/>
      </c>
      <c r="AD243" s="129" t="str">
        <f t="shared" si="110"/>
        <v/>
      </c>
      <c r="AE243" s="129" t="str">
        <f t="shared" si="111"/>
        <v/>
      </c>
      <c r="AF243" s="129" t="str">
        <f t="shared" si="112"/>
        <v/>
      </c>
      <c r="AG243" s="130" t="str">
        <f t="shared" si="113"/>
        <v/>
      </c>
      <c r="AH243" s="129" t="str">
        <f t="shared" si="114"/>
        <v/>
      </c>
      <c r="AI243" s="129" t="str">
        <f t="shared" si="115"/>
        <v/>
      </c>
      <c r="AJ243" s="129" t="str">
        <f t="shared" si="116"/>
        <v/>
      </c>
      <c r="AK243" s="129" t="str">
        <f t="shared" si="117"/>
        <v/>
      </c>
      <c r="AL243" s="129" t="str">
        <f t="shared" si="118"/>
        <v/>
      </c>
    </row>
    <row r="244" spans="1:38">
      <c r="A244" s="53" t="str">
        <f>IF('2-定性盤查'!A239&lt;&gt;"",'2-定性盤查'!A239,"")</f>
        <v/>
      </c>
      <c r="B244" s="53" t="str">
        <f>IF('2-定性盤查'!C239&lt;&gt;"",'2-定性盤查'!C239,"")</f>
        <v/>
      </c>
      <c r="C244" s="53" t="str">
        <f>IF('2-定性盤查'!D239&lt;&gt;"",'2-定性盤查'!D239,"")</f>
        <v/>
      </c>
      <c r="D244" s="53" t="str">
        <f>IF('2-定性盤查'!E239&lt;&gt;"",'2-定性盤查'!E239,"")</f>
        <v/>
      </c>
      <c r="E244" s="53" t="str">
        <f>IF('2-定性盤查'!F239&lt;&gt;"",'2-定性盤查'!F239,"")</f>
        <v/>
      </c>
      <c r="F244" s="53" t="str">
        <f>IF('2-定性盤查'!G239&lt;&gt;"",'2-定性盤查'!G239,"")</f>
        <v/>
      </c>
      <c r="G244" s="158"/>
      <c r="H244" s="158"/>
      <c r="I244" s="53" t="str">
        <f>IF('2-定性盤查'!X239&lt;&gt;"",IF('2-定性盤查'!X239&lt;&gt;0,'2-定性盤查'!X239,""),"")</f>
        <v/>
      </c>
      <c r="J244" s="158"/>
      <c r="K244" s="158"/>
      <c r="L244" s="57" t="str">
        <f t="shared" si="119"/>
        <v/>
      </c>
      <c r="M244" s="158"/>
      <c r="N244" s="57" t="str">
        <f t="shared" si="109"/>
        <v/>
      </c>
      <c r="O244" s="53" t="str">
        <f>IF('2-定性盤查'!Y239&lt;&gt;"",IF('2-定性盤查'!Y239&lt;&gt;0,'2-定性盤查'!Y239,""),"")</f>
        <v/>
      </c>
      <c r="P244" s="158"/>
      <c r="Q244" s="158"/>
      <c r="R244" s="67" t="str">
        <f t="shared" si="120"/>
        <v/>
      </c>
      <c r="S244" s="164"/>
      <c r="T244" s="55" t="str">
        <f t="shared" si="122"/>
        <v/>
      </c>
      <c r="U244" s="53" t="str">
        <f>IF('2-定性盤查'!Z239&lt;&gt;"",IF('2-定性盤查'!Z239&lt;&gt;0,'2-定性盤查'!Z239,""),"")</f>
        <v/>
      </c>
      <c r="V244" s="158"/>
      <c r="W244" s="158"/>
      <c r="X244" s="67" t="str">
        <f t="shared" si="121"/>
        <v/>
      </c>
      <c r="Y244" s="158"/>
      <c r="Z244" s="55" t="str">
        <f t="shared" si="123"/>
        <v/>
      </c>
      <c r="AA244" s="57" t="str">
        <f>IF('2-定性盤查'!E240="是",IF(I244="CO2",SUM(T244,Z244),SUM(N244,T244,Z244)),IF(SUM(N244,T244,Z244)&lt;&gt;0,SUM(N244,T244,Z244),""))</f>
        <v/>
      </c>
      <c r="AB244" s="57" t="str">
        <f>IF('2-定性盤查'!E240="是",IF(I244="CO2",N244,""),"")</f>
        <v/>
      </c>
      <c r="AC244" s="101" t="str">
        <f>IF(AA244&lt;&gt;"",AA244/'6-彙總表'!$J$5,"")</f>
        <v/>
      </c>
      <c r="AD244" s="129" t="str">
        <f t="shared" si="110"/>
        <v/>
      </c>
      <c r="AE244" s="129" t="str">
        <f t="shared" si="111"/>
        <v/>
      </c>
      <c r="AF244" s="129" t="str">
        <f t="shared" si="112"/>
        <v/>
      </c>
      <c r="AG244" s="130" t="str">
        <f t="shared" si="113"/>
        <v/>
      </c>
      <c r="AH244" s="129" t="str">
        <f t="shared" si="114"/>
        <v/>
      </c>
      <c r="AI244" s="129" t="str">
        <f t="shared" si="115"/>
        <v/>
      </c>
      <c r="AJ244" s="129" t="str">
        <f t="shared" si="116"/>
        <v/>
      </c>
      <c r="AK244" s="129" t="str">
        <f t="shared" si="117"/>
        <v/>
      </c>
      <c r="AL244" s="129" t="str">
        <f t="shared" si="118"/>
        <v/>
      </c>
    </row>
    <row r="245" spans="1:38">
      <c r="A245" s="53" t="str">
        <f>IF('2-定性盤查'!A240&lt;&gt;"",'2-定性盤查'!A240,"")</f>
        <v/>
      </c>
      <c r="B245" s="53" t="str">
        <f>IF('2-定性盤查'!C240&lt;&gt;"",'2-定性盤查'!C240,"")</f>
        <v/>
      </c>
      <c r="C245" s="53" t="str">
        <f>IF('2-定性盤查'!D240&lt;&gt;"",'2-定性盤查'!D240,"")</f>
        <v/>
      </c>
      <c r="D245" s="53" t="str">
        <f>IF('2-定性盤查'!E240&lt;&gt;"",'2-定性盤查'!E240,"")</f>
        <v/>
      </c>
      <c r="E245" s="53" t="str">
        <f>IF('2-定性盤查'!F240&lt;&gt;"",'2-定性盤查'!F240,"")</f>
        <v/>
      </c>
      <c r="F245" s="53" t="str">
        <f>IF('2-定性盤查'!G240&lt;&gt;"",'2-定性盤查'!G240,"")</f>
        <v/>
      </c>
      <c r="G245" s="158"/>
      <c r="H245" s="158"/>
      <c r="I245" s="53" t="str">
        <f>IF('2-定性盤查'!X240&lt;&gt;"",IF('2-定性盤查'!X240&lt;&gt;0,'2-定性盤查'!X240,""),"")</f>
        <v/>
      </c>
      <c r="J245" s="158"/>
      <c r="K245" s="158"/>
      <c r="L245" s="57" t="str">
        <f t="shared" si="119"/>
        <v/>
      </c>
      <c r="M245" s="158"/>
      <c r="N245" s="57" t="str">
        <f t="shared" si="109"/>
        <v/>
      </c>
      <c r="O245" s="53" t="str">
        <f>IF('2-定性盤查'!Y240&lt;&gt;"",IF('2-定性盤查'!Y240&lt;&gt;0,'2-定性盤查'!Y240,""),"")</f>
        <v/>
      </c>
      <c r="P245" s="158"/>
      <c r="Q245" s="158"/>
      <c r="R245" s="67" t="str">
        <f t="shared" si="120"/>
        <v/>
      </c>
      <c r="S245" s="164"/>
      <c r="T245" s="55" t="str">
        <f t="shared" si="122"/>
        <v/>
      </c>
      <c r="U245" s="53" t="str">
        <f>IF('2-定性盤查'!Z240&lt;&gt;"",IF('2-定性盤查'!Z240&lt;&gt;0,'2-定性盤查'!Z240,""),"")</f>
        <v/>
      </c>
      <c r="V245" s="158"/>
      <c r="W245" s="158"/>
      <c r="X245" s="67" t="str">
        <f t="shared" si="121"/>
        <v/>
      </c>
      <c r="Y245" s="158"/>
      <c r="Z245" s="55" t="str">
        <f t="shared" si="123"/>
        <v/>
      </c>
      <c r="AA245" s="57" t="str">
        <f>IF('2-定性盤查'!E241="是",IF(I245="CO2",SUM(T245,Z245),SUM(N245,T245,Z245)),IF(SUM(N245,T245,Z245)&lt;&gt;0,SUM(N245,T245,Z245),""))</f>
        <v/>
      </c>
      <c r="AB245" s="57" t="str">
        <f>IF('2-定性盤查'!E241="是",IF(I245="CO2",N245,""),"")</f>
        <v/>
      </c>
      <c r="AC245" s="101" t="str">
        <f>IF(AA245&lt;&gt;"",AA245/'6-彙總表'!$J$5,"")</f>
        <v/>
      </c>
      <c r="AD245" s="129" t="str">
        <f t="shared" si="110"/>
        <v/>
      </c>
      <c r="AE245" s="129" t="str">
        <f t="shared" si="111"/>
        <v/>
      </c>
      <c r="AF245" s="129" t="str">
        <f t="shared" si="112"/>
        <v/>
      </c>
      <c r="AG245" s="130" t="str">
        <f t="shared" si="113"/>
        <v/>
      </c>
      <c r="AH245" s="129" t="str">
        <f t="shared" si="114"/>
        <v/>
      </c>
      <c r="AI245" s="129" t="str">
        <f t="shared" si="115"/>
        <v/>
      </c>
      <c r="AJ245" s="129" t="str">
        <f t="shared" si="116"/>
        <v/>
      </c>
      <c r="AK245" s="129" t="str">
        <f t="shared" si="117"/>
        <v/>
      </c>
      <c r="AL245" s="129" t="str">
        <f t="shared" si="118"/>
        <v/>
      </c>
    </row>
    <row r="246" spans="1:38">
      <c r="A246" s="53" t="str">
        <f>IF('2-定性盤查'!A241&lt;&gt;"",'2-定性盤查'!A241,"")</f>
        <v/>
      </c>
      <c r="B246" s="53" t="str">
        <f>IF('2-定性盤查'!C241&lt;&gt;"",'2-定性盤查'!C241,"")</f>
        <v/>
      </c>
      <c r="C246" s="53" t="str">
        <f>IF('2-定性盤查'!D241&lt;&gt;"",'2-定性盤查'!D241,"")</f>
        <v/>
      </c>
      <c r="D246" s="53" t="str">
        <f>IF('2-定性盤查'!E241&lt;&gt;"",'2-定性盤查'!E241,"")</f>
        <v/>
      </c>
      <c r="E246" s="53" t="str">
        <f>IF('2-定性盤查'!F241&lt;&gt;"",'2-定性盤查'!F241,"")</f>
        <v/>
      </c>
      <c r="F246" s="53" t="str">
        <f>IF('2-定性盤查'!G241&lt;&gt;"",'2-定性盤查'!G241,"")</f>
        <v/>
      </c>
      <c r="G246" s="158"/>
      <c r="H246" s="158"/>
      <c r="I246" s="53" t="str">
        <f>IF('2-定性盤查'!X241&lt;&gt;"",IF('2-定性盤查'!X241&lt;&gt;0,'2-定性盤查'!X241,""),"")</f>
        <v/>
      </c>
      <c r="J246" s="158"/>
      <c r="K246" s="158"/>
      <c r="L246" s="57" t="str">
        <f t="shared" si="119"/>
        <v/>
      </c>
      <c r="M246" s="158"/>
      <c r="N246" s="57" t="str">
        <f t="shared" si="109"/>
        <v/>
      </c>
      <c r="O246" s="53" t="str">
        <f>IF('2-定性盤查'!Y241&lt;&gt;"",IF('2-定性盤查'!Y241&lt;&gt;0,'2-定性盤查'!Y241,""),"")</f>
        <v/>
      </c>
      <c r="P246" s="158"/>
      <c r="Q246" s="158"/>
      <c r="R246" s="67" t="str">
        <f t="shared" si="120"/>
        <v/>
      </c>
      <c r="S246" s="164"/>
      <c r="T246" s="55" t="str">
        <f t="shared" si="122"/>
        <v/>
      </c>
      <c r="U246" s="53" t="str">
        <f>IF('2-定性盤查'!Z241&lt;&gt;"",IF('2-定性盤查'!Z241&lt;&gt;0,'2-定性盤查'!Z241,""),"")</f>
        <v/>
      </c>
      <c r="V246" s="158"/>
      <c r="W246" s="158"/>
      <c r="X246" s="67" t="str">
        <f t="shared" si="121"/>
        <v/>
      </c>
      <c r="Y246" s="158"/>
      <c r="Z246" s="55" t="str">
        <f t="shared" si="123"/>
        <v/>
      </c>
      <c r="AA246" s="57" t="str">
        <f>IF('2-定性盤查'!E242="是",IF(I246="CO2",SUM(T246,Z246),SUM(N246,T246,Z246)),IF(SUM(N246,T246,Z246)&lt;&gt;0,SUM(N246,T246,Z246),""))</f>
        <v/>
      </c>
      <c r="AB246" s="57" t="str">
        <f>IF('2-定性盤查'!E242="是",IF(I246="CO2",N246,""),"")</f>
        <v/>
      </c>
      <c r="AC246" s="101" t="str">
        <f>IF(AA246&lt;&gt;"",AA246/'6-彙總表'!$J$5,"")</f>
        <v/>
      </c>
      <c r="AD246" s="129" t="str">
        <f t="shared" si="110"/>
        <v/>
      </c>
      <c r="AE246" s="129" t="str">
        <f t="shared" si="111"/>
        <v/>
      </c>
      <c r="AF246" s="129" t="str">
        <f t="shared" si="112"/>
        <v/>
      </c>
      <c r="AG246" s="130" t="str">
        <f t="shared" si="113"/>
        <v/>
      </c>
      <c r="AH246" s="129" t="str">
        <f t="shared" si="114"/>
        <v/>
      </c>
      <c r="AI246" s="129" t="str">
        <f t="shared" si="115"/>
        <v/>
      </c>
      <c r="AJ246" s="129" t="str">
        <f t="shared" si="116"/>
        <v/>
      </c>
      <c r="AK246" s="129" t="str">
        <f t="shared" si="117"/>
        <v/>
      </c>
      <c r="AL246" s="129" t="str">
        <f t="shared" si="118"/>
        <v/>
      </c>
    </row>
    <row r="247" spans="1:38">
      <c r="A247" s="53" t="str">
        <f>IF('2-定性盤查'!A242&lt;&gt;"",'2-定性盤查'!A242,"")</f>
        <v/>
      </c>
      <c r="B247" s="53" t="str">
        <f>IF('2-定性盤查'!C242&lt;&gt;"",'2-定性盤查'!C242,"")</f>
        <v/>
      </c>
      <c r="C247" s="53" t="str">
        <f>IF('2-定性盤查'!D242&lt;&gt;"",'2-定性盤查'!D242,"")</f>
        <v/>
      </c>
      <c r="D247" s="53" t="str">
        <f>IF('2-定性盤查'!E242&lt;&gt;"",'2-定性盤查'!E242,"")</f>
        <v/>
      </c>
      <c r="E247" s="53" t="str">
        <f>IF('2-定性盤查'!F242&lt;&gt;"",'2-定性盤查'!F242,"")</f>
        <v/>
      </c>
      <c r="F247" s="53" t="str">
        <f>IF('2-定性盤查'!G242&lt;&gt;"",'2-定性盤查'!G242,"")</f>
        <v/>
      </c>
      <c r="G247" s="158"/>
      <c r="H247" s="158"/>
      <c r="I247" s="53" t="str">
        <f>IF('2-定性盤查'!X242&lt;&gt;"",IF('2-定性盤查'!X242&lt;&gt;0,'2-定性盤查'!X242,""),"")</f>
        <v/>
      </c>
      <c r="J247" s="158"/>
      <c r="K247" s="158"/>
      <c r="L247" s="57" t="str">
        <f t="shared" si="119"/>
        <v/>
      </c>
      <c r="M247" s="158"/>
      <c r="N247" s="57" t="str">
        <f t="shared" si="109"/>
        <v/>
      </c>
      <c r="O247" s="53" t="str">
        <f>IF('2-定性盤查'!Y242&lt;&gt;"",IF('2-定性盤查'!Y242&lt;&gt;0,'2-定性盤查'!Y242,""),"")</f>
        <v/>
      </c>
      <c r="P247" s="158"/>
      <c r="Q247" s="158"/>
      <c r="R247" s="67" t="str">
        <f t="shared" si="120"/>
        <v/>
      </c>
      <c r="S247" s="164"/>
      <c r="T247" s="55" t="str">
        <f t="shared" si="122"/>
        <v/>
      </c>
      <c r="U247" s="53" t="str">
        <f>IF('2-定性盤查'!Z242&lt;&gt;"",IF('2-定性盤查'!Z242&lt;&gt;0,'2-定性盤查'!Z242,""),"")</f>
        <v/>
      </c>
      <c r="V247" s="158"/>
      <c r="W247" s="158"/>
      <c r="X247" s="67" t="str">
        <f t="shared" si="121"/>
        <v/>
      </c>
      <c r="Y247" s="158"/>
      <c r="Z247" s="55" t="str">
        <f t="shared" si="123"/>
        <v/>
      </c>
      <c r="AA247" s="57" t="str">
        <f>IF('2-定性盤查'!E243="是",IF(I247="CO2",SUM(T247,Z247),SUM(N247,T247,Z247)),IF(SUM(N247,T247,Z247)&lt;&gt;0,SUM(N247,T247,Z247),""))</f>
        <v/>
      </c>
      <c r="AB247" s="57" t="str">
        <f>IF('2-定性盤查'!E243="是",IF(I247="CO2",N247,""),"")</f>
        <v/>
      </c>
      <c r="AC247" s="101" t="str">
        <f>IF(AA247&lt;&gt;"",AA247/'6-彙總表'!$J$5,"")</f>
        <v/>
      </c>
      <c r="AD247" s="129" t="str">
        <f t="shared" si="110"/>
        <v/>
      </c>
      <c r="AE247" s="129" t="str">
        <f t="shared" si="111"/>
        <v/>
      </c>
      <c r="AF247" s="129" t="str">
        <f t="shared" si="112"/>
        <v/>
      </c>
      <c r="AG247" s="130" t="str">
        <f t="shared" si="113"/>
        <v/>
      </c>
      <c r="AH247" s="129" t="str">
        <f t="shared" si="114"/>
        <v/>
      </c>
      <c r="AI247" s="129" t="str">
        <f t="shared" si="115"/>
        <v/>
      </c>
      <c r="AJ247" s="129" t="str">
        <f t="shared" si="116"/>
        <v/>
      </c>
      <c r="AK247" s="129" t="str">
        <f t="shared" si="117"/>
        <v/>
      </c>
      <c r="AL247" s="129" t="str">
        <f t="shared" si="118"/>
        <v/>
      </c>
    </row>
    <row r="248" spans="1:38">
      <c r="A248" s="53" t="str">
        <f>IF('2-定性盤查'!A243&lt;&gt;"",'2-定性盤查'!A243,"")</f>
        <v/>
      </c>
      <c r="B248" s="53" t="str">
        <f>IF('2-定性盤查'!C243&lt;&gt;"",'2-定性盤查'!C243,"")</f>
        <v/>
      </c>
      <c r="C248" s="53" t="str">
        <f>IF('2-定性盤查'!D243&lt;&gt;"",'2-定性盤查'!D243,"")</f>
        <v/>
      </c>
      <c r="D248" s="53" t="str">
        <f>IF('2-定性盤查'!E243&lt;&gt;"",'2-定性盤查'!E243,"")</f>
        <v/>
      </c>
      <c r="E248" s="53" t="str">
        <f>IF('2-定性盤查'!F243&lt;&gt;"",'2-定性盤查'!F243,"")</f>
        <v/>
      </c>
      <c r="F248" s="53" t="str">
        <f>IF('2-定性盤查'!G243&lt;&gt;"",'2-定性盤查'!G243,"")</f>
        <v/>
      </c>
      <c r="G248" s="158"/>
      <c r="H248" s="158"/>
      <c r="I248" s="53" t="str">
        <f>IF('2-定性盤查'!X243&lt;&gt;"",IF('2-定性盤查'!X243&lt;&gt;0,'2-定性盤查'!X243,""),"")</f>
        <v/>
      </c>
      <c r="J248" s="158"/>
      <c r="K248" s="158"/>
      <c r="L248" s="57" t="str">
        <f t="shared" si="119"/>
        <v/>
      </c>
      <c r="M248" s="158"/>
      <c r="N248" s="57" t="str">
        <f t="shared" si="109"/>
        <v/>
      </c>
      <c r="O248" s="53" t="str">
        <f>IF('2-定性盤查'!Y243&lt;&gt;"",IF('2-定性盤查'!Y243&lt;&gt;0,'2-定性盤查'!Y243,""),"")</f>
        <v/>
      </c>
      <c r="P248" s="158"/>
      <c r="Q248" s="158"/>
      <c r="R248" s="67" t="str">
        <f t="shared" si="120"/>
        <v/>
      </c>
      <c r="S248" s="164"/>
      <c r="T248" s="55" t="str">
        <f t="shared" si="122"/>
        <v/>
      </c>
      <c r="U248" s="53" t="str">
        <f>IF('2-定性盤查'!Z243&lt;&gt;"",IF('2-定性盤查'!Z243&lt;&gt;0,'2-定性盤查'!Z243,""),"")</f>
        <v/>
      </c>
      <c r="V248" s="158"/>
      <c r="W248" s="158"/>
      <c r="X248" s="67" t="str">
        <f t="shared" si="121"/>
        <v/>
      </c>
      <c r="Y248" s="158"/>
      <c r="Z248" s="55" t="str">
        <f t="shared" si="123"/>
        <v/>
      </c>
      <c r="AA248" s="57" t="str">
        <f>IF('2-定性盤查'!E244="是",IF(I248="CO2",SUM(T248,Z248),SUM(N248,T248,Z248)),IF(SUM(N248,T248,Z248)&lt;&gt;0,SUM(N248,T248,Z248),""))</f>
        <v/>
      </c>
      <c r="AB248" s="57" t="str">
        <f>IF('2-定性盤查'!E244="是",IF(I248="CO2",N248,""),"")</f>
        <v/>
      </c>
      <c r="AC248" s="101" t="str">
        <f>IF(AA248&lt;&gt;"",AA248/'6-彙總表'!$J$5,"")</f>
        <v/>
      </c>
      <c r="AD248" s="129" t="str">
        <f t="shared" si="110"/>
        <v/>
      </c>
      <c r="AE248" s="129" t="str">
        <f t="shared" si="111"/>
        <v/>
      </c>
      <c r="AF248" s="129" t="str">
        <f t="shared" si="112"/>
        <v/>
      </c>
      <c r="AG248" s="130" t="str">
        <f t="shared" si="113"/>
        <v/>
      </c>
      <c r="AH248" s="129" t="str">
        <f t="shared" si="114"/>
        <v/>
      </c>
      <c r="AI248" s="129" t="str">
        <f t="shared" si="115"/>
        <v/>
      </c>
      <c r="AJ248" s="129" t="str">
        <f t="shared" si="116"/>
        <v/>
      </c>
      <c r="AK248" s="129" t="str">
        <f t="shared" si="117"/>
        <v/>
      </c>
      <c r="AL248" s="129" t="str">
        <f t="shared" si="118"/>
        <v/>
      </c>
    </row>
    <row r="249" spans="1:38">
      <c r="A249" s="53" t="str">
        <f>IF('2-定性盤查'!A244&lt;&gt;"",'2-定性盤查'!A244,"")</f>
        <v/>
      </c>
      <c r="B249" s="53" t="str">
        <f>IF('2-定性盤查'!C244&lt;&gt;"",'2-定性盤查'!C244,"")</f>
        <v/>
      </c>
      <c r="C249" s="53" t="str">
        <f>IF('2-定性盤查'!D244&lt;&gt;"",'2-定性盤查'!D244,"")</f>
        <v/>
      </c>
      <c r="D249" s="53" t="str">
        <f>IF('2-定性盤查'!E244&lt;&gt;"",'2-定性盤查'!E244,"")</f>
        <v/>
      </c>
      <c r="E249" s="53" t="str">
        <f>IF('2-定性盤查'!F244&lt;&gt;"",'2-定性盤查'!F244,"")</f>
        <v/>
      </c>
      <c r="F249" s="53" t="str">
        <f>IF('2-定性盤查'!G244&lt;&gt;"",'2-定性盤查'!G244,"")</f>
        <v/>
      </c>
      <c r="G249" s="158"/>
      <c r="H249" s="158"/>
      <c r="I249" s="53" t="str">
        <f>IF('2-定性盤查'!X244&lt;&gt;"",IF('2-定性盤查'!X244&lt;&gt;0,'2-定性盤查'!X244,""),"")</f>
        <v/>
      </c>
      <c r="J249" s="158"/>
      <c r="K249" s="158"/>
      <c r="L249" s="57" t="str">
        <f t="shared" si="119"/>
        <v/>
      </c>
      <c r="M249" s="158"/>
      <c r="N249" s="57" t="str">
        <f t="shared" si="109"/>
        <v/>
      </c>
      <c r="O249" s="53" t="str">
        <f>IF('2-定性盤查'!Y244&lt;&gt;"",IF('2-定性盤查'!Y244&lt;&gt;0,'2-定性盤查'!Y244,""),"")</f>
        <v/>
      </c>
      <c r="P249" s="158"/>
      <c r="Q249" s="158"/>
      <c r="R249" s="67" t="str">
        <f t="shared" si="120"/>
        <v/>
      </c>
      <c r="S249" s="164"/>
      <c r="T249" s="55" t="str">
        <f t="shared" si="122"/>
        <v/>
      </c>
      <c r="U249" s="53" t="str">
        <f>IF('2-定性盤查'!Z244&lt;&gt;"",IF('2-定性盤查'!Z244&lt;&gt;0,'2-定性盤查'!Z244,""),"")</f>
        <v/>
      </c>
      <c r="V249" s="158"/>
      <c r="W249" s="158"/>
      <c r="X249" s="67" t="str">
        <f t="shared" si="121"/>
        <v/>
      </c>
      <c r="Y249" s="158"/>
      <c r="Z249" s="55" t="str">
        <f t="shared" si="123"/>
        <v/>
      </c>
      <c r="AA249" s="57" t="str">
        <f>IF('2-定性盤查'!E245="是",IF(I249="CO2",SUM(T249,Z249),SUM(N249,T249,Z249)),IF(SUM(N249,T249,Z249)&lt;&gt;0,SUM(N249,T249,Z249),""))</f>
        <v/>
      </c>
      <c r="AB249" s="57" t="str">
        <f>IF('2-定性盤查'!E245="是",IF(I249="CO2",N249,""),"")</f>
        <v/>
      </c>
      <c r="AC249" s="101" t="str">
        <f>IF(AA249&lt;&gt;"",AA249/'6-彙總表'!$J$5,"")</f>
        <v/>
      </c>
      <c r="AD249" s="129" t="str">
        <f t="shared" si="110"/>
        <v/>
      </c>
      <c r="AE249" s="129" t="str">
        <f t="shared" si="111"/>
        <v/>
      </c>
      <c r="AF249" s="129" t="str">
        <f t="shared" si="112"/>
        <v/>
      </c>
      <c r="AG249" s="130" t="str">
        <f t="shared" si="113"/>
        <v/>
      </c>
      <c r="AH249" s="129" t="str">
        <f t="shared" si="114"/>
        <v/>
      </c>
      <c r="AI249" s="129" t="str">
        <f t="shared" si="115"/>
        <v/>
      </c>
      <c r="AJ249" s="129" t="str">
        <f t="shared" si="116"/>
        <v/>
      </c>
      <c r="AK249" s="129" t="str">
        <f t="shared" si="117"/>
        <v/>
      </c>
      <c r="AL249" s="129" t="str">
        <f t="shared" si="118"/>
        <v/>
      </c>
    </row>
    <row r="250" spans="1:38">
      <c r="A250" s="53" t="str">
        <f>IF('2-定性盤查'!A245&lt;&gt;"",'2-定性盤查'!A245,"")</f>
        <v/>
      </c>
      <c r="B250" s="53" t="str">
        <f>IF('2-定性盤查'!C245&lt;&gt;"",'2-定性盤查'!C245,"")</f>
        <v/>
      </c>
      <c r="C250" s="53" t="str">
        <f>IF('2-定性盤查'!D245&lt;&gt;"",'2-定性盤查'!D245,"")</f>
        <v/>
      </c>
      <c r="D250" s="53" t="str">
        <f>IF('2-定性盤查'!E245&lt;&gt;"",'2-定性盤查'!E245,"")</f>
        <v/>
      </c>
      <c r="E250" s="53" t="str">
        <f>IF('2-定性盤查'!F245&lt;&gt;"",'2-定性盤查'!F245,"")</f>
        <v/>
      </c>
      <c r="F250" s="53" t="str">
        <f>IF('2-定性盤查'!G245&lt;&gt;"",'2-定性盤查'!G245,"")</f>
        <v/>
      </c>
      <c r="G250" s="158"/>
      <c r="H250" s="158"/>
      <c r="I250" s="53" t="str">
        <f>IF('2-定性盤查'!X245&lt;&gt;"",IF('2-定性盤查'!X245&lt;&gt;0,'2-定性盤查'!X245,""),"")</f>
        <v/>
      </c>
      <c r="J250" s="158"/>
      <c r="K250" s="158"/>
      <c r="L250" s="57" t="str">
        <f t="shared" si="119"/>
        <v/>
      </c>
      <c r="M250" s="158"/>
      <c r="N250" s="57" t="str">
        <f t="shared" si="109"/>
        <v/>
      </c>
      <c r="O250" s="53" t="str">
        <f>IF('2-定性盤查'!Y245&lt;&gt;"",IF('2-定性盤查'!Y245&lt;&gt;0,'2-定性盤查'!Y245,""),"")</f>
        <v/>
      </c>
      <c r="P250" s="158"/>
      <c r="Q250" s="158"/>
      <c r="R250" s="67" t="str">
        <f t="shared" si="120"/>
        <v/>
      </c>
      <c r="S250" s="164"/>
      <c r="T250" s="55" t="str">
        <f t="shared" si="122"/>
        <v/>
      </c>
      <c r="U250" s="53" t="str">
        <f>IF('2-定性盤查'!Z245&lt;&gt;"",IF('2-定性盤查'!Z245&lt;&gt;0,'2-定性盤查'!Z245,""),"")</f>
        <v/>
      </c>
      <c r="V250" s="158"/>
      <c r="W250" s="158"/>
      <c r="X250" s="67" t="str">
        <f t="shared" si="121"/>
        <v/>
      </c>
      <c r="Y250" s="158"/>
      <c r="Z250" s="55" t="str">
        <f t="shared" si="123"/>
        <v/>
      </c>
      <c r="AA250" s="57" t="str">
        <f>IF('2-定性盤查'!E246="是",IF(I250="CO2",SUM(T250,Z250),SUM(N250,T250,Z250)),IF(SUM(N250,T250,Z250)&lt;&gt;0,SUM(N250,T250,Z250),""))</f>
        <v/>
      </c>
      <c r="AB250" s="57" t="str">
        <f>IF('2-定性盤查'!E246="是",IF(I250="CO2",N250,""),"")</f>
        <v/>
      </c>
      <c r="AC250" s="101" t="str">
        <f>IF(AA250&lt;&gt;"",AA250/'6-彙總表'!$J$5,"")</f>
        <v/>
      </c>
      <c r="AD250" s="129" t="str">
        <f t="shared" si="110"/>
        <v/>
      </c>
      <c r="AE250" s="129" t="str">
        <f t="shared" si="111"/>
        <v/>
      </c>
      <c r="AF250" s="129" t="str">
        <f t="shared" si="112"/>
        <v/>
      </c>
      <c r="AG250" s="130" t="str">
        <f t="shared" si="113"/>
        <v/>
      </c>
      <c r="AH250" s="129" t="str">
        <f t="shared" si="114"/>
        <v/>
      </c>
      <c r="AI250" s="129" t="str">
        <f t="shared" si="115"/>
        <v/>
      </c>
      <c r="AJ250" s="129" t="str">
        <f t="shared" si="116"/>
        <v/>
      </c>
      <c r="AK250" s="129" t="str">
        <f t="shared" si="117"/>
        <v/>
      </c>
      <c r="AL250" s="129" t="str">
        <f t="shared" si="118"/>
        <v/>
      </c>
    </row>
    <row r="251" spans="1:38">
      <c r="A251" s="53" t="str">
        <f>IF('2-定性盤查'!A246&lt;&gt;"",'2-定性盤查'!A246,"")</f>
        <v/>
      </c>
      <c r="B251" s="53" t="str">
        <f>IF('2-定性盤查'!C246&lt;&gt;"",'2-定性盤查'!C246,"")</f>
        <v/>
      </c>
      <c r="C251" s="53" t="str">
        <f>IF('2-定性盤查'!D246&lt;&gt;"",'2-定性盤查'!D246,"")</f>
        <v/>
      </c>
      <c r="D251" s="53" t="str">
        <f>IF('2-定性盤查'!E246&lt;&gt;"",'2-定性盤查'!E246,"")</f>
        <v/>
      </c>
      <c r="E251" s="53" t="str">
        <f>IF('2-定性盤查'!F246&lt;&gt;"",'2-定性盤查'!F246,"")</f>
        <v/>
      </c>
      <c r="F251" s="53" t="str">
        <f>IF('2-定性盤查'!G246&lt;&gt;"",'2-定性盤查'!G246,"")</f>
        <v/>
      </c>
      <c r="G251" s="158"/>
      <c r="H251" s="158"/>
      <c r="I251" s="53" t="str">
        <f>IF('2-定性盤查'!X246&lt;&gt;"",IF('2-定性盤查'!X246&lt;&gt;0,'2-定性盤查'!X246,""),"")</f>
        <v/>
      </c>
      <c r="J251" s="158"/>
      <c r="K251" s="158"/>
      <c r="L251" s="57" t="str">
        <f t="shared" si="119"/>
        <v/>
      </c>
      <c r="M251" s="158"/>
      <c r="N251" s="57" t="str">
        <f t="shared" ref="N251:N314" si="124">IF(L251="","",L251*M251)</f>
        <v/>
      </c>
      <c r="O251" s="53" t="str">
        <f>IF('2-定性盤查'!Y246&lt;&gt;"",IF('2-定性盤查'!Y246&lt;&gt;0,'2-定性盤查'!Y246,""),"")</f>
        <v/>
      </c>
      <c r="P251" s="158"/>
      <c r="Q251" s="158"/>
      <c r="R251" s="67" t="str">
        <f t="shared" si="120"/>
        <v/>
      </c>
      <c r="S251" s="164"/>
      <c r="T251" s="55" t="str">
        <f t="shared" si="122"/>
        <v/>
      </c>
      <c r="U251" s="53" t="str">
        <f>IF('2-定性盤查'!Z246&lt;&gt;"",IF('2-定性盤查'!Z246&lt;&gt;0,'2-定性盤查'!Z246,""),"")</f>
        <v/>
      </c>
      <c r="V251" s="158"/>
      <c r="W251" s="158"/>
      <c r="X251" s="67" t="str">
        <f t="shared" si="121"/>
        <v/>
      </c>
      <c r="Y251" s="158"/>
      <c r="Z251" s="55" t="str">
        <f t="shared" si="123"/>
        <v/>
      </c>
      <c r="AA251" s="57" t="str">
        <f>IF('2-定性盤查'!E247="是",IF(I251="CO2",SUM(T251,Z251),SUM(N251,T251,Z251)),IF(SUM(N251,T251,Z251)&lt;&gt;0,SUM(N251,T251,Z251),""))</f>
        <v/>
      </c>
      <c r="AB251" s="57" t="str">
        <f>IF('2-定性盤查'!E247="是",IF(I251="CO2",N251,""),"")</f>
        <v/>
      </c>
      <c r="AC251" s="101" t="str">
        <f>IF(AA251&lt;&gt;"",AA251/'6-彙總表'!$J$5,"")</f>
        <v/>
      </c>
      <c r="AD251" s="129" t="str">
        <f t="shared" ref="AD251:AD314" si="125">E251&amp;I251&amp;D251</f>
        <v/>
      </c>
      <c r="AE251" s="129" t="str">
        <f t="shared" ref="AE251:AE314" si="126">E251&amp;I251</f>
        <v/>
      </c>
      <c r="AF251" s="129" t="str">
        <f t="shared" ref="AF251:AF314" si="127">E251&amp;O251</f>
        <v/>
      </c>
      <c r="AG251" s="130" t="str">
        <f t="shared" ref="AG251:AG314" si="128">E251&amp;U251</f>
        <v/>
      </c>
      <c r="AH251" s="129" t="str">
        <f t="shared" ref="AH251:AH314" si="129">E251&amp;F251</f>
        <v/>
      </c>
      <c r="AI251" s="129" t="str">
        <f t="shared" ref="AI251:AI314" si="130">E251&amp;F251</f>
        <v/>
      </c>
      <c r="AJ251" s="129" t="str">
        <f t="shared" ref="AJ251:AJ314" si="131">E251&amp;F251</f>
        <v/>
      </c>
      <c r="AK251" s="129" t="str">
        <f t="shared" ref="AK251:AK314" si="132">E251&amp;I251&amp;F251&amp;D251</f>
        <v/>
      </c>
      <c r="AL251" s="129" t="str">
        <f t="shared" ref="AL251:AL314" si="133">IFERROR(ABS(AA251),"")</f>
        <v/>
      </c>
    </row>
    <row r="252" spans="1:38">
      <c r="A252" s="53" t="str">
        <f>IF('2-定性盤查'!A247&lt;&gt;"",'2-定性盤查'!A247,"")</f>
        <v/>
      </c>
      <c r="B252" s="53" t="str">
        <f>IF('2-定性盤查'!C247&lt;&gt;"",'2-定性盤查'!C247,"")</f>
        <v/>
      </c>
      <c r="C252" s="53" t="str">
        <f>IF('2-定性盤查'!D247&lt;&gt;"",'2-定性盤查'!D247,"")</f>
        <v/>
      </c>
      <c r="D252" s="53" t="str">
        <f>IF('2-定性盤查'!E247&lt;&gt;"",'2-定性盤查'!E247,"")</f>
        <v/>
      </c>
      <c r="E252" s="53" t="str">
        <f>IF('2-定性盤查'!F247&lt;&gt;"",'2-定性盤查'!F247,"")</f>
        <v/>
      </c>
      <c r="F252" s="53" t="str">
        <f>IF('2-定性盤查'!G247&lt;&gt;"",'2-定性盤查'!G247,"")</f>
        <v/>
      </c>
      <c r="G252" s="158"/>
      <c r="H252" s="158"/>
      <c r="I252" s="53" t="str">
        <f>IF('2-定性盤查'!X247&lt;&gt;"",IF('2-定性盤查'!X247&lt;&gt;0,'2-定性盤查'!X247,""),"")</f>
        <v/>
      </c>
      <c r="J252" s="158"/>
      <c r="K252" s="158"/>
      <c r="L252" s="57" t="str">
        <f t="shared" si="119"/>
        <v/>
      </c>
      <c r="M252" s="158"/>
      <c r="N252" s="57" t="str">
        <f t="shared" si="124"/>
        <v/>
      </c>
      <c r="O252" s="53" t="str">
        <f>IF('2-定性盤查'!Y247&lt;&gt;"",IF('2-定性盤查'!Y247&lt;&gt;0,'2-定性盤查'!Y247,""),"")</f>
        <v/>
      </c>
      <c r="P252" s="158"/>
      <c r="Q252" s="158"/>
      <c r="R252" s="67" t="str">
        <f t="shared" si="120"/>
        <v/>
      </c>
      <c r="S252" s="164"/>
      <c r="T252" s="55" t="str">
        <f t="shared" si="122"/>
        <v/>
      </c>
      <c r="U252" s="53" t="str">
        <f>IF('2-定性盤查'!Z247&lt;&gt;"",IF('2-定性盤查'!Z247&lt;&gt;0,'2-定性盤查'!Z247,""),"")</f>
        <v/>
      </c>
      <c r="V252" s="158"/>
      <c r="W252" s="158"/>
      <c r="X252" s="67" t="str">
        <f t="shared" si="121"/>
        <v/>
      </c>
      <c r="Y252" s="158"/>
      <c r="Z252" s="55" t="str">
        <f t="shared" si="123"/>
        <v/>
      </c>
      <c r="AA252" s="57" t="str">
        <f>IF('2-定性盤查'!E248="是",IF(I252="CO2",SUM(T252,Z252),SUM(N252,T252,Z252)),IF(SUM(N252,T252,Z252)&lt;&gt;0,SUM(N252,T252,Z252),""))</f>
        <v/>
      </c>
      <c r="AB252" s="57" t="str">
        <f>IF('2-定性盤查'!E248="是",IF(I252="CO2",N252,""),"")</f>
        <v/>
      </c>
      <c r="AC252" s="101" t="str">
        <f>IF(AA252&lt;&gt;"",AA252/'6-彙總表'!$J$5,"")</f>
        <v/>
      </c>
      <c r="AD252" s="129" t="str">
        <f t="shared" si="125"/>
        <v/>
      </c>
      <c r="AE252" s="129" t="str">
        <f t="shared" si="126"/>
        <v/>
      </c>
      <c r="AF252" s="129" t="str">
        <f t="shared" si="127"/>
        <v/>
      </c>
      <c r="AG252" s="130" t="str">
        <f t="shared" si="128"/>
        <v/>
      </c>
      <c r="AH252" s="129" t="str">
        <f t="shared" si="129"/>
        <v/>
      </c>
      <c r="AI252" s="129" t="str">
        <f t="shared" si="130"/>
        <v/>
      </c>
      <c r="AJ252" s="129" t="str">
        <f t="shared" si="131"/>
        <v/>
      </c>
      <c r="AK252" s="129" t="str">
        <f t="shared" si="132"/>
        <v/>
      </c>
      <c r="AL252" s="129" t="str">
        <f t="shared" si="133"/>
        <v/>
      </c>
    </row>
    <row r="253" spans="1:38">
      <c r="A253" s="53" t="str">
        <f>IF('2-定性盤查'!A248&lt;&gt;"",'2-定性盤查'!A248,"")</f>
        <v/>
      </c>
      <c r="B253" s="53" t="str">
        <f>IF('2-定性盤查'!C248&lt;&gt;"",'2-定性盤查'!C248,"")</f>
        <v/>
      </c>
      <c r="C253" s="53" t="str">
        <f>IF('2-定性盤查'!D248&lt;&gt;"",'2-定性盤查'!D248,"")</f>
        <v/>
      </c>
      <c r="D253" s="53" t="str">
        <f>IF('2-定性盤查'!E248&lt;&gt;"",'2-定性盤查'!E248,"")</f>
        <v/>
      </c>
      <c r="E253" s="53" t="str">
        <f>IF('2-定性盤查'!F248&lt;&gt;"",'2-定性盤查'!F248,"")</f>
        <v/>
      </c>
      <c r="F253" s="53" t="str">
        <f>IF('2-定性盤查'!G248&lt;&gt;"",'2-定性盤查'!G248,"")</f>
        <v/>
      </c>
      <c r="G253" s="158"/>
      <c r="H253" s="158"/>
      <c r="I253" s="53" t="str">
        <f>IF('2-定性盤查'!X248&lt;&gt;"",IF('2-定性盤查'!X248&lt;&gt;0,'2-定性盤查'!X248,""),"")</f>
        <v/>
      </c>
      <c r="J253" s="158"/>
      <c r="K253" s="158"/>
      <c r="L253" s="57" t="str">
        <f t="shared" si="119"/>
        <v/>
      </c>
      <c r="M253" s="158"/>
      <c r="N253" s="57" t="str">
        <f t="shared" si="124"/>
        <v/>
      </c>
      <c r="O253" s="53" t="str">
        <f>IF('2-定性盤查'!Y248&lt;&gt;"",IF('2-定性盤查'!Y248&lt;&gt;0,'2-定性盤查'!Y248,""),"")</f>
        <v/>
      </c>
      <c r="P253" s="158"/>
      <c r="Q253" s="158"/>
      <c r="R253" s="67" t="str">
        <f t="shared" si="120"/>
        <v/>
      </c>
      <c r="S253" s="164"/>
      <c r="T253" s="55" t="str">
        <f t="shared" si="122"/>
        <v/>
      </c>
      <c r="U253" s="53" t="str">
        <f>IF('2-定性盤查'!Z248&lt;&gt;"",IF('2-定性盤查'!Z248&lt;&gt;0,'2-定性盤查'!Z248,""),"")</f>
        <v/>
      </c>
      <c r="V253" s="158"/>
      <c r="W253" s="158"/>
      <c r="X253" s="67" t="str">
        <f t="shared" si="121"/>
        <v/>
      </c>
      <c r="Y253" s="158"/>
      <c r="Z253" s="55" t="str">
        <f t="shared" si="123"/>
        <v/>
      </c>
      <c r="AA253" s="57" t="str">
        <f>IF('2-定性盤查'!E249="是",IF(I253="CO2",SUM(T253,Z253),SUM(N253,T253,Z253)),IF(SUM(N253,T253,Z253)&lt;&gt;0,SUM(N253,T253,Z253),""))</f>
        <v/>
      </c>
      <c r="AB253" s="57" t="str">
        <f>IF('2-定性盤查'!E249="是",IF(I253="CO2",N253,""),"")</f>
        <v/>
      </c>
      <c r="AC253" s="101" t="str">
        <f>IF(AA253&lt;&gt;"",AA253/'6-彙總表'!$J$5,"")</f>
        <v/>
      </c>
      <c r="AD253" s="129" t="str">
        <f t="shared" si="125"/>
        <v/>
      </c>
      <c r="AE253" s="129" t="str">
        <f t="shared" si="126"/>
        <v/>
      </c>
      <c r="AF253" s="129" t="str">
        <f t="shared" si="127"/>
        <v/>
      </c>
      <c r="AG253" s="130" t="str">
        <f t="shared" si="128"/>
        <v/>
      </c>
      <c r="AH253" s="129" t="str">
        <f t="shared" si="129"/>
        <v/>
      </c>
      <c r="AI253" s="129" t="str">
        <f t="shared" si="130"/>
        <v/>
      </c>
      <c r="AJ253" s="129" t="str">
        <f t="shared" si="131"/>
        <v/>
      </c>
      <c r="AK253" s="129" t="str">
        <f t="shared" si="132"/>
        <v/>
      </c>
      <c r="AL253" s="129" t="str">
        <f t="shared" si="133"/>
        <v/>
      </c>
    </row>
    <row r="254" spans="1:38">
      <c r="A254" s="53" t="str">
        <f>IF('2-定性盤查'!A249&lt;&gt;"",'2-定性盤查'!A249,"")</f>
        <v/>
      </c>
      <c r="B254" s="53" t="str">
        <f>IF('2-定性盤查'!C249&lt;&gt;"",'2-定性盤查'!C249,"")</f>
        <v/>
      </c>
      <c r="C254" s="53" t="str">
        <f>IF('2-定性盤查'!D249&lt;&gt;"",'2-定性盤查'!D249,"")</f>
        <v/>
      </c>
      <c r="D254" s="53" t="str">
        <f>IF('2-定性盤查'!E249&lt;&gt;"",'2-定性盤查'!E249,"")</f>
        <v/>
      </c>
      <c r="E254" s="53" t="str">
        <f>IF('2-定性盤查'!F249&lt;&gt;"",'2-定性盤查'!F249,"")</f>
        <v/>
      </c>
      <c r="F254" s="53" t="str">
        <f>IF('2-定性盤查'!G249&lt;&gt;"",'2-定性盤查'!G249,"")</f>
        <v/>
      </c>
      <c r="G254" s="158"/>
      <c r="H254" s="158"/>
      <c r="I254" s="53" t="str">
        <f>IF('2-定性盤查'!X249&lt;&gt;"",IF('2-定性盤查'!X249&lt;&gt;0,'2-定性盤查'!X249,""),"")</f>
        <v/>
      </c>
      <c r="J254" s="158"/>
      <c r="K254" s="158"/>
      <c r="L254" s="57" t="str">
        <f t="shared" si="119"/>
        <v/>
      </c>
      <c r="M254" s="158"/>
      <c r="N254" s="57" t="str">
        <f t="shared" si="124"/>
        <v/>
      </c>
      <c r="O254" s="53" t="str">
        <f>IF('2-定性盤查'!Y249&lt;&gt;"",IF('2-定性盤查'!Y249&lt;&gt;0,'2-定性盤查'!Y249,""),"")</f>
        <v/>
      </c>
      <c r="P254" s="158"/>
      <c r="Q254" s="158"/>
      <c r="R254" s="67" t="str">
        <f t="shared" si="120"/>
        <v/>
      </c>
      <c r="S254" s="164"/>
      <c r="T254" s="55" t="str">
        <f t="shared" si="122"/>
        <v/>
      </c>
      <c r="U254" s="53" t="str">
        <f>IF('2-定性盤查'!Z249&lt;&gt;"",IF('2-定性盤查'!Z249&lt;&gt;0,'2-定性盤查'!Z249,""),"")</f>
        <v/>
      </c>
      <c r="V254" s="158"/>
      <c r="W254" s="158"/>
      <c r="X254" s="67" t="str">
        <f t="shared" si="121"/>
        <v/>
      </c>
      <c r="Y254" s="158"/>
      <c r="Z254" s="55" t="str">
        <f t="shared" si="123"/>
        <v/>
      </c>
      <c r="AA254" s="57" t="str">
        <f>IF('2-定性盤查'!E250="是",IF(I254="CO2",SUM(T254,Z254),SUM(N254,T254,Z254)),IF(SUM(N254,T254,Z254)&lt;&gt;0,SUM(N254,T254,Z254),""))</f>
        <v/>
      </c>
      <c r="AB254" s="57" t="str">
        <f>IF('2-定性盤查'!E250="是",IF(I254="CO2",N254,""),"")</f>
        <v/>
      </c>
      <c r="AC254" s="101" t="str">
        <f>IF(AA254&lt;&gt;"",AA254/'6-彙總表'!$J$5,"")</f>
        <v/>
      </c>
      <c r="AD254" s="129" t="str">
        <f t="shared" si="125"/>
        <v/>
      </c>
      <c r="AE254" s="129" t="str">
        <f t="shared" si="126"/>
        <v/>
      </c>
      <c r="AF254" s="129" t="str">
        <f t="shared" si="127"/>
        <v/>
      </c>
      <c r="AG254" s="130" t="str">
        <f t="shared" si="128"/>
        <v/>
      </c>
      <c r="AH254" s="129" t="str">
        <f t="shared" si="129"/>
        <v/>
      </c>
      <c r="AI254" s="129" t="str">
        <f t="shared" si="130"/>
        <v/>
      </c>
      <c r="AJ254" s="129" t="str">
        <f t="shared" si="131"/>
        <v/>
      </c>
      <c r="AK254" s="129" t="str">
        <f t="shared" si="132"/>
        <v/>
      </c>
      <c r="AL254" s="129" t="str">
        <f t="shared" si="133"/>
        <v/>
      </c>
    </row>
    <row r="255" spans="1:38">
      <c r="A255" s="53" t="str">
        <f>IF('2-定性盤查'!A250&lt;&gt;"",'2-定性盤查'!A250,"")</f>
        <v/>
      </c>
      <c r="B255" s="53" t="str">
        <f>IF('2-定性盤查'!C250&lt;&gt;"",'2-定性盤查'!C250,"")</f>
        <v/>
      </c>
      <c r="C255" s="53" t="str">
        <f>IF('2-定性盤查'!D250&lt;&gt;"",'2-定性盤查'!D250,"")</f>
        <v/>
      </c>
      <c r="D255" s="53" t="str">
        <f>IF('2-定性盤查'!E250&lt;&gt;"",'2-定性盤查'!E250,"")</f>
        <v/>
      </c>
      <c r="E255" s="53" t="str">
        <f>IF('2-定性盤查'!F250&lt;&gt;"",'2-定性盤查'!F250,"")</f>
        <v/>
      </c>
      <c r="F255" s="53" t="str">
        <f>IF('2-定性盤查'!G250&lt;&gt;"",'2-定性盤查'!G250,"")</f>
        <v/>
      </c>
      <c r="G255" s="158"/>
      <c r="H255" s="158"/>
      <c r="I255" s="53" t="str">
        <f>IF('2-定性盤查'!X250&lt;&gt;"",IF('2-定性盤查'!X250&lt;&gt;0,'2-定性盤查'!X250,""),"")</f>
        <v/>
      </c>
      <c r="J255" s="158"/>
      <c r="K255" s="158"/>
      <c r="L255" s="57" t="str">
        <f t="shared" si="119"/>
        <v/>
      </c>
      <c r="M255" s="158"/>
      <c r="N255" s="57" t="str">
        <f t="shared" si="124"/>
        <v/>
      </c>
      <c r="O255" s="53" t="str">
        <f>IF('2-定性盤查'!Y250&lt;&gt;"",IF('2-定性盤查'!Y250&lt;&gt;0,'2-定性盤查'!Y250,""),"")</f>
        <v/>
      </c>
      <c r="P255" s="158"/>
      <c r="Q255" s="158"/>
      <c r="R255" s="67" t="str">
        <f t="shared" si="120"/>
        <v/>
      </c>
      <c r="S255" s="164"/>
      <c r="T255" s="55" t="str">
        <f t="shared" si="122"/>
        <v/>
      </c>
      <c r="U255" s="53" t="str">
        <f>IF('2-定性盤查'!Z250&lt;&gt;"",IF('2-定性盤查'!Z250&lt;&gt;0,'2-定性盤查'!Z250,""),"")</f>
        <v/>
      </c>
      <c r="V255" s="158"/>
      <c r="W255" s="158"/>
      <c r="X255" s="67" t="str">
        <f t="shared" si="121"/>
        <v/>
      </c>
      <c r="Y255" s="158"/>
      <c r="Z255" s="55" t="str">
        <f t="shared" si="123"/>
        <v/>
      </c>
      <c r="AA255" s="57" t="str">
        <f>IF('2-定性盤查'!E251="是",IF(I255="CO2",SUM(T255,Z255),SUM(N255,T255,Z255)),IF(SUM(N255,T255,Z255)&lt;&gt;0,SUM(N255,T255,Z255),""))</f>
        <v/>
      </c>
      <c r="AB255" s="57" t="str">
        <f>IF('2-定性盤查'!E251="是",IF(I255="CO2",N255,""),"")</f>
        <v/>
      </c>
      <c r="AC255" s="101" t="str">
        <f>IF(AA255&lt;&gt;"",AA255/'6-彙總表'!$J$5,"")</f>
        <v/>
      </c>
      <c r="AD255" s="129" t="str">
        <f t="shared" si="125"/>
        <v/>
      </c>
      <c r="AE255" s="129" t="str">
        <f t="shared" si="126"/>
        <v/>
      </c>
      <c r="AF255" s="129" t="str">
        <f t="shared" si="127"/>
        <v/>
      </c>
      <c r="AG255" s="130" t="str">
        <f t="shared" si="128"/>
        <v/>
      </c>
      <c r="AH255" s="129" t="str">
        <f t="shared" si="129"/>
        <v/>
      </c>
      <c r="AI255" s="129" t="str">
        <f t="shared" si="130"/>
        <v/>
      </c>
      <c r="AJ255" s="129" t="str">
        <f t="shared" si="131"/>
        <v/>
      </c>
      <c r="AK255" s="129" t="str">
        <f t="shared" si="132"/>
        <v/>
      </c>
      <c r="AL255" s="129" t="str">
        <f t="shared" si="133"/>
        <v/>
      </c>
    </row>
    <row r="256" spans="1:38">
      <c r="A256" s="53" t="str">
        <f>IF('2-定性盤查'!A251&lt;&gt;"",'2-定性盤查'!A251,"")</f>
        <v/>
      </c>
      <c r="B256" s="53" t="str">
        <f>IF('2-定性盤查'!C251&lt;&gt;"",'2-定性盤查'!C251,"")</f>
        <v/>
      </c>
      <c r="C256" s="53" t="str">
        <f>IF('2-定性盤查'!D251&lt;&gt;"",'2-定性盤查'!D251,"")</f>
        <v/>
      </c>
      <c r="D256" s="53" t="str">
        <f>IF('2-定性盤查'!E251&lt;&gt;"",'2-定性盤查'!E251,"")</f>
        <v/>
      </c>
      <c r="E256" s="53" t="str">
        <f>IF('2-定性盤查'!F251&lt;&gt;"",'2-定性盤查'!F251,"")</f>
        <v/>
      </c>
      <c r="F256" s="53" t="str">
        <f>IF('2-定性盤查'!G251&lt;&gt;"",'2-定性盤查'!G251,"")</f>
        <v/>
      </c>
      <c r="G256" s="158"/>
      <c r="H256" s="158"/>
      <c r="I256" s="53" t="str">
        <f>IF('2-定性盤查'!X251&lt;&gt;"",IF('2-定性盤查'!X251&lt;&gt;0,'2-定性盤查'!X251,""),"")</f>
        <v/>
      </c>
      <c r="J256" s="158"/>
      <c r="K256" s="158"/>
      <c r="L256" s="57" t="str">
        <f t="shared" si="119"/>
        <v/>
      </c>
      <c r="M256" s="158"/>
      <c r="N256" s="57" t="str">
        <f t="shared" si="124"/>
        <v/>
      </c>
      <c r="O256" s="53" t="str">
        <f>IF('2-定性盤查'!Y251&lt;&gt;"",IF('2-定性盤查'!Y251&lt;&gt;0,'2-定性盤查'!Y251,""),"")</f>
        <v/>
      </c>
      <c r="P256" s="158"/>
      <c r="Q256" s="158"/>
      <c r="R256" s="67" t="str">
        <f t="shared" si="120"/>
        <v/>
      </c>
      <c r="S256" s="164"/>
      <c r="T256" s="55" t="str">
        <f t="shared" si="122"/>
        <v/>
      </c>
      <c r="U256" s="53" t="str">
        <f>IF('2-定性盤查'!Z251&lt;&gt;"",IF('2-定性盤查'!Z251&lt;&gt;0,'2-定性盤查'!Z251,""),"")</f>
        <v/>
      </c>
      <c r="V256" s="158"/>
      <c r="W256" s="158"/>
      <c r="X256" s="67" t="str">
        <f t="shared" si="121"/>
        <v/>
      </c>
      <c r="Y256" s="158"/>
      <c r="Z256" s="55" t="str">
        <f t="shared" si="123"/>
        <v/>
      </c>
      <c r="AA256" s="57" t="str">
        <f>IF('2-定性盤查'!E252="是",IF(I256="CO2",SUM(T256,Z256),SUM(N256,T256,Z256)),IF(SUM(N256,T256,Z256)&lt;&gt;0,SUM(N256,T256,Z256),""))</f>
        <v/>
      </c>
      <c r="AB256" s="57" t="str">
        <f>IF('2-定性盤查'!E252="是",IF(I256="CO2",N256,""),"")</f>
        <v/>
      </c>
      <c r="AC256" s="101" t="str">
        <f>IF(AA256&lt;&gt;"",AA256/'6-彙總表'!$J$5,"")</f>
        <v/>
      </c>
      <c r="AD256" s="129" t="str">
        <f t="shared" si="125"/>
        <v/>
      </c>
      <c r="AE256" s="129" t="str">
        <f t="shared" si="126"/>
        <v/>
      </c>
      <c r="AF256" s="129" t="str">
        <f t="shared" si="127"/>
        <v/>
      </c>
      <c r="AG256" s="130" t="str">
        <f t="shared" si="128"/>
        <v/>
      </c>
      <c r="AH256" s="129" t="str">
        <f t="shared" si="129"/>
        <v/>
      </c>
      <c r="AI256" s="129" t="str">
        <f t="shared" si="130"/>
        <v/>
      </c>
      <c r="AJ256" s="129" t="str">
        <f t="shared" si="131"/>
        <v/>
      </c>
      <c r="AK256" s="129" t="str">
        <f t="shared" si="132"/>
        <v/>
      </c>
      <c r="AL256" s="129" t="str">
        <f t="shared" si="133"/>
        <v/>
      </c>
    </row>
    <row r="257" spans="1:38">
      <c r="A257" s="53" t="str">
        <f>IF('2-定性盤查'!A252&lt;&gt;"",'2-定性盤查'!A252,"")</f>
        <v/>
      </c>
      <c r="B257" s="53" t="str">
        <f>IF('2-定性盤查'!C252&lt;&gt;"",'2-定性盤查'!C252,"")</f>
        <v/>
      </c>
      <c r="C257" s="53" t="str">
        <f>IF('2-定性盤查'!D252&lt;&gt;"",'2-定性盤查'!D252,"")</f>
        <v/>
      </c>
      <c r="D257" s="53" t="str">
        <f>IF('2-定性盤查'!E252&lt;&gt;"",'2-定性盤查'!E252,"")</f>
        <v/>
      </c>
      <c r="E257" s="53" t="str">
        <f>IF('2-定性盤查'!F252&lt;&gt;"",'2-定性盤查'!F252,"")</f>
        <v/>
      </c>
      <c r="F257" s="53" t="str">
        <f>IF('2-定性盤查'!G252&lt;&gt;"",'2-定性盤查'!G252,"")</f>
        <v/>
      </c>
      <c r="G257" s="158"/>
      <c r="H257" s="158"/>
      <c r="I257" s="53" t="str">
        <f>IF('2-定性盤查'!X252&lt;&gt;"",IF('2-定性盤查'!X252&lt;&gt;0,'2-定性盤查'!X252,""),"")</f>
        <v/>
      </c>
      <c r="J257" s="158"/>
      <c r="K257" s="158"/>
      <c r="L257" s="57" t="str">
        <f t="shared" si="119"/>
        <v/>
      </c>
      <c r="M257" s="158"/>
      <c r="N257" s="57" t="str">
        <f t="shared" si="124"/>
        <v/>
      </c>
      <c r="O257" s="53" t="str">
        <f>IF('2-定性盤查'!Y252&lt;&gt;"",IF('2-定性盤查'!Y252&lt;&gt;0,'2-定性盤查'!Y252,""),"")</f>
        <v/>
      </c>
      <c r="P257" s="158"/>
      <c r="Q257" s="158"/>
      <c r="R257" s="67" t="str">
        <f t="shared" si="120"/>
        <v/>
      </c>
      <c r="S257" s="164"/>
      <c r="T257" s="55" t="str">
        <f t="shared" si="122"/>
        <v/>
      </c>
      <c r="U257" s="53" t="str">
        <f>IF('2-定性盤查'!Z252&lt;&gt;"",IF('2-定性盤查'!Z252&lt;&gt;0,'2-定性盤查'!Z252,""),"")</f>
        <v/>
      </c>
      <c r="V257" s="158"/>
      <c r="W257" s="158"/>
      <c r="X257" s="67" t="str">
        <f t="shared" si="121"/>
        <v/>
      </c>
      <c r="Y257" s="158"/>
      <c r="Z257" s="55" t="str">
        <f t="shared" si="123"/>
        <v/>
      </c>
      <c r="AA257" s="57" t="str">
        <f>IF('2-定性盤查'!E253="是",IF(I257="CO2",SUM(T257,Z257),SUM(N257,T257,Z257)),IF(SUM(N257,T257,Z257)&lt;&gt;0,SUM(N257,T257,Z257),""))</f>
        <v/>
      </c>
      <c r="AB257" s="57" t="str">
        <f>IF('2-定性盤查'!E253="是",IF(I257="CO2",N257,""),"")</f>
        <v/>
      </c>
      <c r="AC257" s="101" t="str">
        <f>IF(AA257&lt;&gt;"",AA257/'6-彙總表'!$J$5,"")</f>
        <v/>
      </c>
      <c r="AD257" s="129" t="str">
        <f t="shared" si="125"/>
        <v/>
      </c>
      <c r="AE257" s="129" t="str">
        <f t="shared" si="126"/>
        <v/>
      </c>
      <c r="AF257" s="129" t="str">
        <f t="shared" si="127"/>
        <v/>
      </c>
      <c r="AG257" s="130" t="str">
        <f t="shared" si="128"/>
        <v/>
      </c>
      <c r="AH257" s="129" t="str">
        <f t="shared" si="129"/>
        <v/>
      </c>
      <c r="AI257" s="129" t="str">
        <f t="shared" si="130"/>
        <v/>
      </c>
      <c r="AJ257" s="129" t="str">
        <f t="shared" si="131"/>
        <v/>
      </c>
      <c r="AK257" s="129" t="str">
        <f t="shared" si="132"/>
        <v/>
      </c>
      <c r="AL257" s="129" t="str">
        <f t="shared" si="133"/>
        <v/>
      </c>
    </row>
    <row r="258" spans="1:38">
      <c r="A258" s="53" t="str">
        <f>IF('2-定性盤查'!A253&lt;&gt;"",'2-定性盤查'!A253,"")</f>
        <v/>
      </c>
      <c r="B258" s="53" t="str">
        <f>IF('2-定性盤查'!C253&lt;&gt;"",'2-定性盤查'!C253,"")</f>
        <v/>
      </c>
      <c r="C258" s="53" t="str">
        <f>IF('2-定性盤查'!D253&lt;&gt;"",'2-定性盤查'!D253,"")</f>
        <v/>
      </c>
      <c r="D258" s="53" t="str">
        <f>IF('2-定性盤查'!E253&lt;&gt;"",'2-定性盤查'!E253,"")</f>
        <v/>
      </c>
      <c r="E258" s="53" t="str">
        <f>IF('2-定性盤查'!F253&lt;&gt;"",'2-定性盤查'!F253,"")</f>
        <v/>
      </c>
      <c r="F258" s="53" t="str">
        <f>IF('2-定性盤查'!G253&lt;&gt;"",'2-定性盤查'!G253,"")</f>
        <v/>
      </c>
      <c r="G258" s="158"/>
      <c r="H258" s="158"/>
      <c r="I258" s="53" t="str">
        <f>IF('2-定性盤查'!X253&lt;&gt;"",IF('2-定性盤查'!X253&lt;&gt;0,'2-定性盤查'!X253,""),"")</f>
        <v/>
      </c>
      <c r="J258" s="158"/>
      <c r="K258" s="158"/>
      <c r="L258" s="57" t="str">
        <f t="shared" si="119"/>
        <v/>
      </c>
      <c r="M258" s="158"/>
      <c r="N258" s="57" t="str">
        <f t="shared" si="124"/>
        <v/>
      </c>
      <c r="O258" s="53" t="str">
        <f>IF('2-定性盤查'!Y253&lt;&gt;"",IF('2-定性盤查'!Y253&lt;&gt;0,'2-定性盤查'!Y253,""),"")</f>
        <v/>
      </c>
      <c r="P258" s="158"/>
      <c r="Q258" s="158"/>
      <c r="R258" s="67" t="str">
        <f t="shared" si="120"/>
        <v/>
      </c>
      <c r="S258" s="164"/>
      <c r="T258" s="55" t="str">
        <f t="shared" si="122"/>
        <v/>
      </c>
      <c r="U258" s="53" t="str">
        <f>IF('2-定性盤查'!Z253&lt;&gt;"",IF('2-定性盤查'!Z253&lt;&gt;0,'2-定性盤查'!Z253,""),"")</f>
        <v/>
      </c>
      <c r="V258" s="158"/>
      <c r="W258" s="158"/>
      <c r="X258" s="67" t="str">
        <f t="shared" si="121"/>
        <v/>
      </c>
      <c r="Y258" s="158"/>
      <c r="Z258" s="55" t="str">
        <f t="shared" si="123"/>
        <v/>
      </c>
      <c r="AA258" s="57" t="str">
        <f>IF('2-定性盤查'!E254="是",IF(I258="CO2",SUM(T258,Z258),SUM(N258,T258,Z258)),IF(SUM(N258,T258,Z258)&lt;&gt;0,SUM(N258,T258,Z258),""))</f>
        <v/>
      </c>
      <c r="AB258" s="57" t="str">
        <f>IF('2-定性盤查'!E254="是",IF(I258="CO2",N258,""),"")</f>
        <v/>
      </c>
      <c r="AC258" s="101" t="str">
        <f>IF(AA258&lt;&gt;"",AA258/'6-彙總表'!$J$5,"")</f>
        <v/>
      </c>
      <c r="AD258" s="129" t="str">
        <f t="shared" si="125"/>
        <v/>
      </c>
      <c r="AE258" s="129" t="str">
        <f t="shared" si="126"/>
        <v/>
      </c>
      <c r="AF258" s="129" t="str">
        <f t="shared" si="127"/>
        <v/>
      </c>
      <c r="AG258" s="130" t="str">
        <f t="shared" si="128"/>
        <v/>
      </c>
      <c r="AH258" s="129" t="str">
        <f t="shared" si="129"/>
        <v/>
      </c>
      <c r="AI258" s="129" t="str">
        <f t="shared" si="130"/>
        <v/>
      </c>
      <c r="AJ258" s="129" t="str">
        <f t="shared" si="131"/>
        <v/>
      </c>
      <c r="AK258" s="129" t="str">
        <f t="shared" si="132"/>
        <v/>
      </c>
      <c r="AL258" s="129" t="str">
        <f t="shared" si="133"/>
        <v/>
      </c>
    </row>
    <row r="259" spans="1:38">
      <c r="A259" s="53" t="str">
        <f>IF('2-定性盤查'!A254&lt;&gt;"",'2-定性盤查'!A254,"")</f>
        <v/>
      </c>
      <c r="B259" s="53" t="str">
        <f>IF('2-定性盤查'!C254&lt;&gt;"",'2-定性盤查'!C254,"")</f>
        <v/>
      </c>
      <c r="C259" s="53" t="str">
        <f>IF('2-定性盤查'!D254&lt;&gt;"",'2-定性盤查'!D254,"")</f>
        <v/>
      </c>
      <c r="D259" s="53" t="str">
        <f>IF('2-定性盤查'!E254&lt;&gt;"",'2-定性盤查'!E254,"")</f>
        <v/>
      </c>
      <c r="E259" s="53" t="str">
        <f>IF('2-定性盤查'!F254&lt;&gt;"",'2-定性盤查'!F254,"")</f>
        <v/>
      </c>
      <c r="F259" s="53" t="str">
        <f>IF('2-定性盤查'!G254&lt;&gt;"",'2-定性盤查'!G254,"")</f>
        <v/>
      </c>
      <c r="G259" s="158"/>
      <c r="H259" s="158"/>
      <c r="I259" s="53" t="str">
        <f>IF('2-定性盤查'!X254&lt;&gt;"",IF('2-定性盤查'!X254&lt;&gt;0,'2-定性盤查'!X254,""),"")</f>
        <v/>
      </c>
      <c r="J259" s="158"/>
      <c r="K259" s="158"/>
      <c r="L259" s="57" t="str">
        <f t="shared" si="119"/>
        <v/>
      </c>
      <c r="M259" s="158"/>
      <c r="N259" s="57" t="str">
        <f t="shared" si="124"/>
        <v/>
      </c>
      <c r="O259" s="53" t="str">
        <f>IF('2-定性盤查'!Y254&lt;&gt;"",IF('2-定性盤查'!Y254&lt;&gt;0,'2-定性盤查'!Y254,""),"")</f>
        <v/>
      </c>
      <c r="P259" s="158"/>
      <c r="Q259" s="158"/>
      <c r="R259" s="67" t="str">
        <f t="shared" si="120"/>
        <v/>
      </c>
      <c r="S259" s="164"/>
      <c r="T259" s="55" t="str">
        <f t="shared" si="122"/>
        <v/>
      </c>
      <c r="U259" s="53" t="str">
        <f>IF('2-定性盤查'!Z254&lt;&gt;"",IF('2-定性盤查'!Z254&lt;&gt;0,'2-定性盤查'!Z254,""),"")</f>
        <v/>
      </c>
      <c r="V259" s="158"/>
      <c r="W259" s="158"/>
      <c r="X259" s="67" t="str">
        <f t="shared" si="121"/>
        <v/>
      </c>
      <c r="Y259" s="158"/>
      <c r="Z259" s="55" t="str">
        <f t="shared" si="123"/>
        <v/>
      </c>
      <c r="AA259" s="57" t="str">
        <f>IF('2-定性盤查'!E255="是",IF(I259="CO2",SUM(T259,Z259),SUM(N259,T259,Z259)),IF(SUM(N259,T259,Z259)&lt;&gt;0,SUM(N259,T259,Z259),""))</f>
        <v/>
      </c>
      <c r="AB259" s="57" t="str">
        <f>IF('2-定性盤查'!E255="是",IF(I259="CO2",N259,""),"")</f>
        <v/>
      </c>
      <c r="AC259" s="101" t="str">
        <f>IF(AA259&lt;&gt;"",AA259/'6-彙總表'!$J$5,"")</f>
        <v/>
      </c>
      <c r="AD259" s="129" t="str">
        <f t="shared" si="125"/>
        <v/>
      </c>
      <c r="AE259" s="129" t="str">
        <f t="shared" si="126"/>
        <v/>
      </c>
      <c r="AF259" s="129" t="str">
        <f t="shared" si="127"/>
        <v/>
      </c>
      <c r="AG259" s="130" t="str">
        <f t="shared" si="128"/>
        <v/>
      </c>
      <c r="AH259" s="129" t="str">
        <f t="shared" si="129"/>
        <v/>
      </c>
      <c r="AI259" s="129" t="str">
        <f t="shared" si="130"/>
        <v/>
      </c>
      <c r="AJ259" s="129" t="str">
        <f t="shared" si="131"/>
        <v/>
      </c>
      <c r="AK259" s="129" t="str">
        <f t="shared" si="132"/>
        <v/>
      </c>
      <c r="AL259" s="129" t="str">
        <f t="shared" si="133"/>
        <v/>
      </c>
    </row>
    <row r="260" spans="1:38">
      <c r="A260" s="53" t="str">
        <f>IF('2-定性盤查'!A255&lt;&gt;"",'2-定性盤查'!A255,"")</f>
        <v/>
      </c>
      <c r="B260" s="53" t="str">
        <f>IF('2-定性盤查'!C255&lt;&gt;"",'2-定性盤查'!C255,"")</f>
        <v/>
      </c>
      <c r="C260" s="53" t="str">
        <f>IF('2-定性盤查'!D255&lt;&gt;"",'2-定性盤查'!D255,"")</f>
        <v/>
      </c>
      <c r="D260" s="53" t="str">
        <f>IF('2-定性盤查'!E255&lt;&gt;"",'2-定性盤查'!E255,"")</f>
        <v/>
      </c>
      <c r="E260" s="53" t="str">
        <f>IF('2-定性盤查'!F255&lt;&gt;"",'2-定性盤查'!F255,"")</f>
        <v/>
      </c>
      <c r="F260" s="53" t="str">
        <f>IF('2-定性盤查'!G255&lt;&gt;"",'2-定性盤查'!G255,"")</f>
        <v/>
      </c>
      <c r="G260" s="158"/>
      <c r="H260" s="158"/>
      <c r="I260" s="53" t="str">
        <f>IF('2-定性盤查'!X255&lt;&gt;"",IF('2-定性盤查'!X255&lt;&gt;0,'2-定性盤查'!X255,""),"")</f>
        <v/>
      </c>
      <c r="J260" s="158"/>
      <c r="K260" s="158"/>
      <c r="L260" s="57" t="str">
        <f t="shared" si="119"/>
        <v/>
      </c>
      <c r="M260" s="158"/>
      <c r="N260" s="57" t="str">
        <f t="shared" si="124"/>
        <v/>
      </c>
      <c r="O260" s="53" t="str">
        <f>IF('2-定性盤查'!Y255&lt;&gt;"",IF('2-定性盤查'!Y255&lt;&gt;0,'2-定性盤查'!Y255,""),"")</f>
        <v/>
      </c>
      <c r="P260" s="158"/>
      <c r="Q260" s="158"/>
      <c r="R260" s="67" t="str">
        <f t="shared" si="120"/>
        <v/>
      </c>
      <c r="S260" s="164"/>
      <c r="T260" s="55" t="str">
        <f t="shared" si="122"/>
        <v/>
      </c>
      <c r="U260" s="53" t="str">
        <f>IF('2-定性盤查'!Z255&lt;&gt;"",IF('2-定性盤查'!Z255&lt;&gt;0,'2-定性盤查'!Z255,""),"")</f>
        <v/>
      </c>
      <c r="V260" s="158"/>
      <c r="W260" s="158"/>
      <c r="X260" s="67" t="str">
        <f t="shared" si="121"/>
        <v/>
      </c>
      <c r="Y260" s="158"/>
      <c r="Z260" s="55" t="str">
        <f t="shared" si="123"/>
        <v/>
      </c>
      <c r="AA260" s="57" t="str">
        <f>IF('2-定性盤查'!E256="是",IF(I260="CO2",SUM(T260,Z260),SUM(N260,T260,Z260)),IF(SUM(N260,T260,Z260)&lt;&gt;0,SUM(N260,T260,Z260),""))</f>
        <v/>
      </c>
      <c r="AB260" s="57" t="str">
        <f>IF('2-定性盤查'!E256="是",IF(I260="CO2",N260,""),"")</f>
        <v/>
      </c>
      <c r="AC260" s="101" t="str">
        <f>IF(AA260&lt;&gt;"",AA260/'6-彙總表'!$J$5,"")</f>
        <v/>
      </c>
      <c r="AD260" s="129" t="str">
        <f t="shared" si="125"/>
        <v/>
      </c>
      <c r="AE260" s="129" t="str">
        <f t="shared" si="126"/>
        <v/>
      </c>
      <c r="AF260" s="129" t="str">
        <f t="shared" si="127"/>
        <v/>
      </c>
      <c r="AG260" s="130" t="str">
        <f t="shared" si="128"/>
        <v/>
      </c>
      <c r="AH260" s="129" t="str">
        <f t="shared" si="129"/>
        <v/>
      </c>
      <c r="AI260" s="129" t="str">
        <f t="shared" si="130"/>
        <v/>
      </c>
      <c r="AJ260" s="129" t="str">
        <f t="shared" si="131"/>
        <v/>
      </c>
      <c r="AK260" s="129" t="str">
        <f t="shared" si="132"/>
        <v/>
      </c>
      <c r="AL260" s="129" t="str">
        <f t="shared" si="133"/>
        <v/>
      </c>
    </row>
    <row r="261" spans="1:38">
      <c r="A261" s="53" t="str">
        <f>IF('2-定性盤查'!A256&lt;&gt;"",'2-定性盤查'!A256,"")</f>
        <v/>
      </c>
      <c r="B261" s="53" t="str">
        <f>IF('2-定性盤查'!C256&lt;&gt;"",'2-定性盤查'!C256,"")</f>
        <v/>
      </c>
      <c r="C261" s="53" t="str">
        <f>IF('2-定性盤查'!D256&lt;&gt;"",'2-定性盤查'!D256,"")</f>
        <v/>
      </c>
      <c r="D261" s="53" t="str">
        <f>IF('2-定性盤查'!E256&lt;&gt;"",'2-定性盤查'!E256,"")</f>
        <v/>
      </c>
      <c r="E261" s="53" t="str">
        <f>IF('2-定性盤查'!F256&lt;&gt;"",'2-定性盤查'!F256,"")</f>
        <v/>
      </c>
      <c r="F261" s="53" t="str">
        <f>IF('2-定性盤查'!G256&lt;&gt;"",'2-定性盤查'!G256,"")</f>
        <v/>
      </c>
      <c r="G261" s="158"/>
      <c r="H261" s="158"/>
      <c r="I261" s="53" t="str">
        <f>IF('2-定性盤查'!X256&lt;&gt;"",IF('2-定性盤查'!X256&lt;&gt;0,'2-定性盤查'!X256,""),"")</f>
        <v/>
      </c>
      <c r="J261" s="158"/>
      <c r="K261" s="158"/>
      <c r="L261" s="57" t="str">
        <f t="shared" si="119"/>
        <v/>
      </c>
      <c r="M261" s="158"/>
      <c r="N261" s="57" t="str">
        <f t="shared" si="124"/>
        <v/>
      </c>
      <c r="O261" s="53" t="str">
        <f>IF('2-定性盤查'!Y256&lt;&gt;"",IF('2-定性盤查'!Y256&lt;&gt;0,'2-定性盤查'!Y256,""),"")</f>
        <v/>
      </c>
      <c r="P261" s="158"/>
      <c r="Q261" s="158"/>
      <c r="R261" s="67" t="str">
        <f t="shared" si="120"/>
        <v/>
      </c>
      <c r="S261" s="164"/>
      <c r="T261" s="55" t="str">
        <f t="shared" si="122"/>
        <v/>
      </c>
      <c r="U261" s="53" t="str">
        <f>IF('2-定性盤查'!Z256&lt;&gt;"",IF('2-定性盤查'!Z256&lt;&gt;0,'2-定性盤查'!Z256,""),"")</f>
        <v/>
      </c>
      <c r="V261" s="158"/>
      <c r="W261" s="158"/>
      <c r="X261" s="67" t="str">
        <f t="shared" si="121"/>
        <v/>
      </c>
      <c r="Y261" s="158"/>
      <c r="Z261" s="55" t="str">
        <f t="shared" si="123"/>
        <v/>
      </c>
      <c r="AA261" s="57" t="str">
        <f>IF('2-定性盤查'!E257="是",IF(I261="CO2",SUM(T261,Z261),SUM(N261,T261,Z261)),IF(SUM(N261,T261,Z261)&lt;&gt;0,SUM(N261,T261,Z261),""))</f>
        <v/>
      </c>
      <c r="AB261" s="57" t="str">
        <f>IF('2-定性盤查'!E257="是",IF(I261="CO2",N261,""),"")</f>
        <v/>
      </c>
      <c r="AC261" s="101" t="str">
        <f>IF(AA261&lt;&gt;"",AA261/'6-彙總表'!$J$5,"")</f>
        <v/>
      </c>
      <c r="AD261" s="129" t="str">
        <f t="shared" si="125"/>
        <v/>
      </c>
      <c r="AE261" s="129" t="str">
        <f t="shared" si="126"/>
        <v/>
      </c>
      <c r="AF261" s="129" t="str">
        <f t="shared" si="127"/>
        <v/>
      </c>
      <c r="AG261" s="130" t="str">
        <f t="shared" si="128"/>
        <v/>
      </c>
      <c r="AH261" s="129" t="str">
        <f t="shared" si="129"/>
        <v/>
      </c>
      <c r="AI261" s="129" t="str">
        <f t="shared" si="130"/>
        <v/>
      </c>
      <c r="AJ261" s="129" t="str">
        <f t="shared" si="131"/>
        <v/>
      </c>
      <c r="AK261" s="129" t="str">
        <f t="shared" si="132"/>
        <v/>
      </c>
      <c r="AL261" s="129" t="str">
        <f t="shared" si="133"/>
        <v/>
      </c>
    </row>
    <row r="262" spans="1:38">
      <c r="A262" s="53" t="str">
        <f>IF('2-定性盤查'!A257&lt;&gt;"",'2-定性盤查'!A257,"")</f>
        <v/>
      </c>
      <c r="B262" s="53" t="str">
        <f>IF('2-定性盤查'!C257&lt;&gt;"",'2-定性盤查'!C257,"")</f>
        <v/>
      </c>
      <c r="C262" s="53" t="str">
        <f>IF('2-定性盤查'!D257&lt;&gt;"",'2-定性盤查'!D257,"")</f>
        <v/>
      </c>
      <c r="D262" s="53" t="str">
        <f>IF('2-定性盤查'!E257&lt;&gt;"",'2-定性盤查'!E257,"")</f>
        <v/>
      </c>
      <c r="E262" s="53" t="str">
        <f>IF('2-定性盤查'!F257&lt;&gt;"",'2-定性盤查'!F257,"")</f>
        <v/>
      </c>
      <c r="F262" s="53" t="str">
        <f>IF('2-定性盤查'!G257&lt;&gt;"",'2-定性盤查'!G257,"")</f>
        <v/>
      </c>
      <c r="G262" s="158"/>
      <c r="H262" s="158"/>
      <c r="I262" s="53" t="str">
        <f>IF('2-定性盤查'!X257&lt;&gt;"",IF('2-定性盤查'!X257&lt;&gt;0,'2-定性盤查'!X257,""),"")</f>
        <v/>
      </c>
      <c r="J262" s="158"/>
      <c r="K262" s="158"/>
      <c r="L262" s="57" t="str">
        <f t="shared" si="119"/>
        <v/>
      </c>
      <c r="M262" s="158"/>
      <c r="N262" s="57" t="str">
        <f t="shared" si="124"/>
        <v/>
      </c>
      <c r="O262" s="53" t="str">
        <f>IF('2-定性盤查'!Y257&lt;&gt;"",IF('2-定性盤查'!Y257&lt;&gt;0,'2-定性盤查'!Y257,""),"")</f>
        <v/>
      </c>
      <c r="P262" s="158"/>
      <c r="Q262" s="158"/>
      <c r="R262" s="67" t="str">
        <f t="shared" si="120"/>
        <v/>
      </c>
      <c r="S262" s="164"/>
      <c r="T262" s="55" t="str">
        <f t="shared" si="122"/>
        <v/>
      </c>
      <c r="U262" s="53" t="str">
        <f>IF('2-定性盤查'!Z257&lt;&gt;"",IF('2-定性盤查'!Z257&lt;&gt;0,'2-定性盤查'!Z257,""),"")</f>
        <v/>
      </c>
      <c r="V262" s="158"/>
      <c r="W262" s="158"/>
      <c r="X262" s="67" t="str">
        <f t="shared" si="121"/>
        <v/>
      </c>
      <c r="Y262" s="158"/>
      <c r="Z262" s="55" t="str">
        <f t="shared" si="123"/>
        <v/>
      </c>
      <c r="AA262" s="57" t="str">
        <f>IF('2-定性盤查'!E258="是",IF(I262="CO2",SUM(T262,Z262),SUM(N262,T262,Z262)),IF(SUM(N262,T262,Z262)&lt;&gt;0,SUM(N262,T262,Z262),""))</f>
        <v/>
      </c>
      <c r="AB262" s="57" t="str">
        <f>IF('2-定性盤查'!E258="是",IF(I262="CO2",N262,""),"")</f>
        <v/>
      </c>
      <c r="AC262" s="101" t="str">
        <f>IF(AA262&lt;&gt;"",AA262/'6-彙總表'!$J$5,"")</f>
        <v/>
      </c>
      <c r="AD262" s="129" t="str">
        <f t="shared" si="125"/>
        <v/>
      </c>
      <c r="AE262" s="129" t="str">
        <f t="shared" si="126"/>
        <v/>
      </c>
      <c r="AF262" s="129" t="str">
        <f t="shared" si="127"/>
        <v/>
      </c>
      <c r="AG262" s="130" t="str">
        <f t="shared" si="128"/>
        <v/>
      </c>
      <c r="AH262" s="129" t="str">
        <f t="shared" si="129"/>
        <v/>
      </c>
      <c r="AI262" s="129" t="str">
        <f t="shared" si="130"/>
        <v/>
      </c>
      <c r="AJ262" s="129" t="str">
        <f t="shared" si="131"/>
        <v/>
      </c>
      <c r="AK262" s="129" t="str">
        <f t="shared" si="132"/>
        <v/>
      </c>
      <c r="AL262" s="129" t="str">
        <f t="shared" si="133"/>
        <v/>
      </c>
    </row>
    <row r="263" spans="1:38">
      <c r="A263" s="53" t="str">
        <f>IF('2-定性盤查'!A258&lt;&gt;"",'2-定性盤查'!A258,"")</f>
        <v/>
      </c>
      <c r="B263" s="53" t="str">
        <f>IF('2-定性盤查'!C258&lt;&gt;"",'2-定性盤查'!C258,"")</f>
        <v/>
      </c>
      <c r="C263" s="53" t="str">
        <f>IF('2-定性盤查'!D258&lt;&gt;"",'2-定性盤查'!D258,"")</f>
        <v/>
      </c>
      <c r="D263" s="53" t="str">
        <f>IF('2-定性盤查'!E258&lt;&gt;"",'2-定性盤查'!E258,"")</f>
        <v/>
      </c>
      <c r="E263" s="53" t="str">
        <f>IF('2-定性盤查'!F258&lt;&gt;"",'2-定性盤查'!F258,"")</f>
        <v/>
      </c>
      <c r="F263" s="53" t="str">
        <f>IF('2-定性盤查'!G258&lt;&gt;"",'2-定性盤查'!G258,"")</f>
        <v/>
      </c>
      <c r="G263" s="158"/>
      <c r="H263" s="158"/>
      <c r="I263" s="53" t="str">
        <f>IF('2-定性盤查'!X258&lt;&gt;"",IF('2-定性盤查'!X258&lt;&gt;0,'2-定性盤查'!X258,""),"")</f>
        <v/>
      </c>
      <c r="J263" s="158"/>
      <c r="K263" s="158"/>
      <c r="L263" s="57" t="str">
        <f t="shared" si="119"/>
        <v/>
      </c>
      <c r="M263" s="158"/>
      <c r="N263" s="57" t="str">
        <f t="shared" si="124"/>
        <v/>
      </c>
      <c r="O263" s="53" t="str">
        <f>IF('2-定性盤查'!Y258&lt;&gt;"",IF('2-定性盤查'!Y258&lt;&gt;0,'2-定性盤查'!Y258,""),"")</f>
        <v/>
      </c>
      <c r="P263" s="158"/>
      <c r="Q263" s="158"/>
      <c r="R263" s="67" t="str">
        <f t="shared" si="120"/>
        <v/>
      </c>
      <c r="S263" s="164"/>
      <c r="T263" s="55" t="str">
        <f t="shared" si="122"/>
        <v/>
      </c>
      <c r="U263" s="53" t="str">
        <f>IF('2-定性盤查'!Z258&lt;&gt;"",IF('2-定性盤查'!Z258&lt;&gt;0,'2-定性盤查'!Z258,""),"")</f>
        <v/>
      </c>
      <c r="V263" s="158"/>
      <c r="W263" s="158"/>
      <c r="X263" s="67" t="str">
        <f t="shared" si="121"/>
        <v/>
      </c>
      <c r="Y263" s="158"/>
      <c r="Z263" s="55" t="str">
        <f t="shared" si="123"/>
        <v/>
      </c>
      <c r="AA263" s="57" t="str">
        <f>IF('2-定性盤查'!E259="是",IF(I263="CO2",SUM(T263,Z263),SUM(N263,T263,Z263)),IF(SUM(N263,T263,Z263)&lt;&gt;0,SUM(N263,T263,Z263),""))</f>
        <v/>
      </c>
      <c r="AB263" s="57" t="str">
        <f>IF('2-定性盤查'!E259="是",IF(I263="CO2",N263,""),"")</f>
        <v/>
      </c>
      <c r="AC263" s="101" t="str">
        <f>IF(AA263&lt;&gt;"",AA263/'6-彙總表'!$J$5,"")</f>
        <v/>
      </c>
      <c r="AD263" s="129" t="str">
        <f t="shared" si="125"/>
        <v/>
      </c>
      <c r="AE263" s="129" t="str">
        <f t="shared" si="126"/>
        <v/>
      </c>
      <c r="AF263" s="129" t="str">
        <f t="shared" si="127"/>
        <v/>
      </c>
      <c r="AG263" s="130" t="str">
        <f t="shared" si="128"/>
        <v/>
      </c>
      <c r="AH263" s="129" t="str">
        <f t="shared" si="129"/>
        <v/>
      </c>
      <c r="AI263" s="129" t="str">
        <f t="shared" si="130"/>
        <v/>
      </c>
      <c r="AJ263" s="129" t="str">
        <f t="shared" si="131"/>
        <v/>
      </c>
      <c r="AK263" s="129" t="str">
        <f t="shared" si="132"/>
        <v/>
      </c>
      <c r="AL263" s="129" t="str">
        <f t="shared" si="133"/>
        <v/>
      </c>
    </row>
    <row r="264" spans="1:38">
      <c r="A264" s="53" t="str">
        <f>IF('2-定性盤查'!A259&lt;&gt;"",'2-定性盤查'!A259,"")</f>
        <v/>
      </c>
      <c r="B264" s="53" t="str">
        <f>IF('2-定性盤查'!C259&lt;&gt;"",'2-定性盤查'!C259,"")</f>
        <v/>
      </c>
      <c r="C264" s="53" t="str">
        <f>IF('2-定性盤查'!D259&lt;&gt;"",'2-定性盤查'!D259,"")</f>
        <v/>
      </c>
      <c r="D264" s="53" t="str">
        <f>IF('2-定性盤查'!E259&lt;&gt;"",'2-定性盤查'!E259,"")</f>
        <v/>
      </c>
      <c r="E264" s="53" t="str">
        <f>IF('2-定性盤查'!F259&lt;&gt;"",'2-定性盤查'!F259,"")</f>
        <v/>
      </c>
      <c r="F264" s="53" t="str">
        <f>IF('2-定性盤查'!G259&lt;&gt;"",'2-定性盤查'!G259,"")</f>
        <v/>
      </c>
      <c r="G264" s="158"/>
      <c r="H264" s="158"/>
      <c r="I264" s="53" t="str">
        <f>IF('2-定性盤查'!X259&lt;&gt;"",IF('2-定性盤查'!X259&lt;&gt;0,'2-定性盤查'!X259,""),"")</f>
        <v/>
      </c>
      <c r="J264" s="158"/>
      <c r="K264" s="158"/>
      <c r="L264" s="57" t="str">
        <f t="shared" si="119"/>
        <v/>
      </c>
      <c r="M264" s="158"/>
      <c r="N264" s="57" t="str">
        <f t="shared" si="124"/>
        <v/>
      </c>
      <c r="O264" s="53" t="str">
        <f>IF('2-定性盤查'!Y259&lt;&gt;"",IF('2-定性盤查'!Y259&lt;&gt;0,'2-定性盤查'!Y259,""),"")</f>
        <v/>
      </c>
      <c r="P264" s="158"/>
      <c r="Q264" s="158"/>
      <c r="R264" s="67" t="str">
        <f t="shared" si="120"/>
        <v/>
      </c>
      <c r="S264" s="164"/>
      <c r="T264" s="55" t="str">
        <f t="shared" si="122"/>
        <v/>
      </c>
      <c r="U264" s="53" t="str">
        <f>IF('2-定性盤查'!Z259&lt;&gt;"",IF('2-定性盤查'!Z259&lt;&gt;0,'2-定性盤查'!Z259,""),"")</f>
        <v/>
      </c>
      <c r="V264" s="158"/>
      <c r="W264" s="158"/>
      <c r="X264" s="67" t="str">
        <f t="shared" si="121"/>
        <v/>
      </c>
      <c r="Y264" s="158"/>
      <c r="Z264" s="55" t="str">
        <f t="shared" si="123"/>
        <v/>
      </c>
      <c r="AA264" s="57" t="str">
        <f>IF('2-定性盤查'!E260="是",IF(I264="CO2",SUM(T264,Z264),SUM(N264,T264,Z264)),IF(SUM(N264,T264,Z264)&lt;&gt;0,SUM(N264,T264,Z264),""))</f>
        <v/>
      </c>
      <c r="AB264" s="57" t="str">
        <f>IF('2-定性盤查'!E260="是",IF(I264="CO2",N264,""),"")</f>
        <v/>
      </c>
      <c r="AC264" s="101" t="str">
        <f>IF(AA264&lt;&gt;"",AA264/'6-彙總表'!$J$5,"")</f>
        <v/>
      </c>
      <c r="AD264" s="129" t="str">
        <f t="shared" si="125"/>
        <v/>
      </c>
      <c r="AE264" s="129" t="str">
        <f t="shared" si="126"/>
        <v/>
      </c>
      <c r="AF264" s="129" t="str">
        <f t="shared" si="127"/>
        <v/>
      </c>
      <c r="AG264" s="130" t="str">
        <f t="shared" si="128"/>
        <v/>
      </c>
      <c r="AH264" s="129" t="str">
        <f t="shared" si="129"/>
        <v/>
      </c>
      <c r="AI264" s="129" t="str">
        <f t="shared" si="130"/>
        <v/>
      </c>
      <c r="AJ264" s="129" t="str">
        <f t="shared" si="131"/>
        <v/>
      </c>
      <c r="AK264" s="129" t="str">
        <f t="shared" si="132"/>
        <v/>
      </c>
      <c r="AL264" s="129" t="str">
        <f t="shared" si="133"/>
        <v/>
      </c>
    </row>
    <row r="265" spans="1:38">
      <c r="A265" s="53" t="str">
        <f>IF('2-定性盤查'!A260&lt;&gt;"",'2-定性盤查'!A260,"")</f>
        <v/>
      </c>
      <c r="B265" s="53" t="str">
        <f>IF('2-定性盤查'!C260&lt;&gt;"",'2-定性盤查'!C260,"")</f>
        <v/>
      </c>
      <c r="C265" s="53" t="str">
        <f>IF('2-定性盤查'!D260&lt;&gt;"",'2-定性盤查'!D260,"")</f>
        <v/>
      </c>
      <c r="D265" s="53" t="str">
        <f>IF('2-定性盤查'!E260&lt;&gt;"",'2-定性盤查'!E260,"")</f>
        <v/>
      </c>
      <c r="E265" s="53" t="str">
        <f>IF('2-定性盤查'!F260&lt;&gt;"",'2-定性盤查'!F260,"")</f>
        <v/>
      </c>
      <c r="F265" s="53" t="str">
        <f>IF('2-定性盤查'!G260&lt;&gt;"",'2-定性盤查'!G260,"")</f>
        <v/>
      </c>
      <c r="G265" s="158"/>
      <c r="H265" s="158"/>
      <c r="I265" s="53" t="str">
        <f>IF('2-定性盤查'!X260&lt;&gt;"",IF('2-定性盤查'!X260&lt;&gt;0,'2-定性盤查'!X260,""),"")</f>
        <v/>
      </c>
      <c r="J265" s="158"/>
      <c r="K265" s="158"/>
      <c r="L265" s="57" t="str">
        <f t="shared" si="119"/>
        <v/>
      </c>
      <c r="M265" s="158"/>
      <c r="N265" s="57" t="str">
        <f t="shared" si="124"/>
        <v/>
      </c>
      <c r="O265" s="53" t="str">
        <f>IF('2-定性盤查'!Y260&lt;&gt;"",IF('2-定性盤查'!Y260&lt;&gt;0,'2-定性盤查'!Y260,""),"")</f>
        <v/>
      </c>
      <c r="P265" s="158"/>
      <c r="Q265" s="158"/>
      <c r="R265" s="67" t="str">
        <f t="shared" si="120"/>
        <v/>
      </c>
      <c r="S265" s="164"/>
      <c r="T265" s="55" t="str">
        <f t="shared" si="122"/>
        <v/>
      </c>
      <c r="U265" s="53" t="str">
        <f>IF('2-定性盤查'!Z260&lt;&gt;"",IF('2-定性盤查'!Z260&lt;&gt;0,'2-定性盤查'!Z260,""),"")</f>
        <v/>
      </c>
      <c r="V265" s="158"/>
      <c r="W265" s="158"/>
      <c r="X265" s="67" t="str">
        <f t="shared" si="121"/>
        <v/>
      </c>
      <c r="Y265" s="158"/>
      <c r="Z265" s="55" t="str">
        <f t="shared" si="123"/>
        <v/>
      </c>
      <c r="AA265" s="57" t="str">
        <f>IF('2-定性盤查'!E261="是",IF(I265="CO2",SUM(T265,Z265),SUM(N265,T265,Z265)),IF(SUM(N265,T265,Z265)&lt;&gt;0,SUM(N265,T265,Z265),""))</f>
        <v/>
      </c>
      <c r="AB265" s="57" t="str">
        <f>IF('2-定性盤查'!E261="是",IF(I265="CO2",N265,""),"")</f>
        <v/>
      </c>
      <c r="AC265" s="101" t="str">
        <f>IF(AA265&lt;&gt;"",AA265/'6-彙總表'!$J$5,"")</f>
        <v/>
      </c>
      <c r="AD265" s="129" t="str">
        <f t="shared" si="125"/>
        <v/>
      </c>
      <c r="AE265" s="129" t="str">
        <f t="shared" si="126"/>
        <v/>
      </c>
      <c r="AF265" s="129" t="str">
        <f t="shared" si="127"/>
        <v/>
      </c>
      <c r="AG265" s="130" t="str">
        <f t="shared" si="128"/>
        <v/>
      </c>
      <c r="AH265" s="129" t="str">
        <f t="shared" si="129"/>
        <v/>
      </c>
      <c r="AI265" s="129" t="str">
        <f t="shared" si="130"/>
        <v/>
      </c>
      <c r="AJ265" s="129" t="str">
        <f t="shared" si="131"/>
        <v/>
      </c>
      <c r="AK265" s="129" t="str">
        <f t="shared" si="132"/>
        <v/>
      </c>
      <c r="AL265" s="129" t="str">
        <f t="shared" si="133"/>
        <v/>
      </c>
    </row>
    <row r="266" spans="1:38">
      <c r="A266" s="53" t="str">
        <f>IF('2-定性盤查'!A261&lt;&gt;"",'2-定性盤查'!A261,"")</f>
        <v/>
      </c>
      <c r="B266" s="53" t="str">
        <f>IF('2-定性盤查'!C261&lt;&gt;"",'2-定性盤查'!C261,"")</f>
        <v/>
      </c>
      <c r="C266" s="53" t="str">
        <f>IF('2-定性盤查'!D261&lt;&gt;"",'2-定性盤查'!D261,"")</f>
        <v/>
      </c>
      <c r="D266" s="53" t="str">
        <f>IF('2-定性盤查'!E261&lt;&gt;"",'2-定性盤查'!E261,"")</f>
        <v/>
      </c>
      <c r="E266" s="53" t="str">
        <f>IF('2-定性盤查'!F261&lt;&gt;"",'2-定性盤查'!F261,"")</f>
        <v/>
      </c>
      <c r="F266" s="53" t="str">
        <f>IF('2-定性盤查'!G261&lt;&gt;"",'2-定性盤查'!G261,"")</f>
        <v/>
      </c>
      <c r="G266" s="158"/>
      <c r="H266" s="158"/>
      <c r="I266" s="53" t="str">
        <f>IF('2-定性盤查'!X261&lt;&gt;"",IF('2-定性盤查'!X261&lt;&gt;0,'2-定性盤查'!X261,""),"")</f>
        <v/>
      </c>
      <c r="J266" s="158"/>
      <c r="K266" s="158"/>
      <c r="L266" s="57" t="str">
        <f t="shared" si="119"/>
        <v/>
      </c>
      <c r="M266" s="158"/>
      <c r="N266" s="57" t="str">
        <f t="shared" si="124"/>
        <v/>
      </c>
      <c r="O266" s="53" t="str">
        <f>IF('2-定性盤查'!Y261&lt;&gt;"",IF('2-定性盤查'!Y261&lt;&gt;0,'2-定性盤查'!Y261,""),"")</f>
        <v/>
      </c>
      <c r="P266" s="158"/>
      <c r="Q266" s="158"/>
      <c r="R266" s="67" t="str">
        <f t="shared" si="120"/>
        <v/>
      </c>
      <c r="S266" s="164"/>
      <c r="T266" s="55" t="str">
        <f t="shared" si="122"/>
        <v/>
      </c>
      <c r="U266" s="53" t="str">
        <f>IF('2-定性盤查'!Z261&lt;&gt;"",IF('2-定性盤查'!Z261&lt;&gt;0,'2-定性盤查'!Z261,""),"")</f>
        <v/>
      </c>
      <c r="V266" s="158"/>
      <c r="W266" s="158"/>
      <c r="X266" s="67" t="str">
        <f t="shared" si="121"/>
        <v/>
      </c>
      <c r="Y266" s="158"/>
      <c r="Z266" s="55" t="str">
        <f t="shared" si="123"/>
        <v/>
      </c>
      <c r="AA266" s="57" t="str">
        <f>IF('2-定性盤查'!E262="是",IF(I266="CO2",SUM(T266,Z266),SUM(N266,T266,Z266)),IF(SUM(N266,T266,Z266)&lt;&gt;0,SUM(N266,T266,Z266),""))</f>
        <v/>
      </c>
      <c r="AB266" s="57" t="str">
        <f>IF('2-定性盤查'!E262="是",IF(I266="CO2",N266,""),"")</f>
        <v/>
      </c>
      <c r="AC266" s="101" t="str">
        <f>IF(AA266&lt;&gt;"",AA266/'6-彙總表'!$J$5,"")</f>
        <v/>
      </c>
      <c r="AD266" s="129" t="str">
        <f t="shared" si="125"/>
        <v/>
      </c>
      <c r="AE266" s="129" t="str">
        <f t="shared" si="126"/>
        <v/>
      </c>
      <c r="AF266" s="129" t="str">
        <f t="shared" si="127"/>
        <v/>
      </c>
      <c r="AG266" s="130" t="str">
        <f t="shared" si="128"/>
        <v/>
      </c>
      <c r="AH266" s="129" t="str">
        <f t="shared" si="129"/>
        <v/>
      </c>
      <c r="AI266" s="129" t="str">
        <f t="shared" si="130"/>
        <v/>
      </c>
      <c r="AJ266" s="129" t="str">
        <f t="shared" si="131"/>
        <v/>
      </c>
      <c r="AK266" s="129" t="str">
        <f t="shared" si="132"/>
        <v/>
      </c>
      <c r="AL266" s="129" t="str">
        <f t="shared" si="133"/>
        <v/>
      </c>
    </row>
    <row r="267" spans="1:38">
      <c r="A267" s="53" t="str">
        <f>IF('2-定性盤查'!A262&lt;&gt;"",'2-定性盤查'!A262,"")</f>
        <v/>
      </c>
      <c r="B267" s="53" t="str">
        <f>IF('2-定性盤查'!C262&lt;&gt;"",'2-定性盤查'!C262,"")</f>
        <v/>
      </c>
      <c r="C267" s="53" t="str">
        <f>IF('2-定性盤查'!D262&lt;&gt;"",'2-定性盤查'!D262,"")</f>
        <v/>
      </c>
      <c r="D267" s="53" t="str">
        <f>IF('2-定性盤查'!E262&lt;&gt;"",'2-定性盤查'!E262,"")</f>
        <v/>
      </c>
      <c r="E267" s="53" t="str">
        <f>IF('2-定性盤查'!F262&lt;&gt;"",'2-定性盤查'!F262,"")</f>
        <v/>
      </c>
      <c r="F267" s="53" t="str">
        <f>IF('2-定性盤查'!G262&lt;&gt;"",'2-定性盤查'!G262,"")</f>
        <v/>
      </c>
      <c r="G267" s="158"/>
      <c r="H267" s="158"/>
      <c r="I267" s="53" t="str">
        <f>IF('2-定性盤查'!X262&lt;&gt;"",IF('2-定性盤查'!X262&lt;&gt;0,'2-定性盤查'!X262,""),"")</f>
        <v/>
      </c>
      <c r="J267" s="158"/>
      <c r="K267" s="158"/>
      <c r="L267" s="57" t="str">
        <f t="shared" si="119"/>
        <v/>
      </c>
      <c r="M267" s="158"/>
      <c r="N267" s="57" t="str">
        <f t="shared" si="124"/>
        <v/>
      </c>
      <c r="O267" s="53" t="str">
        <f>IF('2-定性盤查'!Y262&lt;&gt;"",IF('2-定性盤查'!Y262&lt;&gt;0,'2-定性盤查'!Y262,""),"")</f>
        <v/>
      </c>
      <c r="P267" s="158"/>
      <c r="Q267" s="158"/>
      <c r="R267" s="67" t="str">
        <f t="shared" si="120"/>
        <v/>
      </c>
      <c r="S267" s="164"/>
      <c r="T267" s="55" t="str">
        <f t="shared" si="122"/>
        <v/>
      </c>
      <c r="U267" s="53" t="str">
        <f>IF('2-定性盤查'!Z262&lt;&gt;"",IF('2-定性盤查'!Z262&lt;&gt;0,'2-定性盤查'!Z262,""),"")</f>
        <v/>
      </c>
      <c r="V267" s="158"/>
      <c r="W267" s="158"/>
      <c r="X267" s="67" t="str">
        <f t="shared" si="121"/>
        <v/>
      </c>
      <c r="Y267" s="158"/>
      <c r="Z267" s="55" t="str">
        <f t="shared" si="123"/>
        <v/>
      </c>
      <c r="AA267" s="57" t="str">
        <f>IF('2-定性盤查'!E263="是",IF(I267="CO2",SUM(T267,Z267),SUM(N267,T267,Z267)),IF(SUM(N267,T267,Z267)&lt;&gt;0,SUM(N267,T267,Z267),""))</f>
        <v/>
      </c>
      <c r="AB267" s="57" t="str">
        <f>IF('2-定性盤查'!E263="是",IF(I267="CO2",N267,""),"")</f>
        <v/>
      </c>
      <c r="AC267" s="101" t="str">
        <f>IF(AA267&lt;&gt;"",AA267/'6-彙總表'!$J$5,"")</f>
        <v/>
      </c>
      <c r="AD267" s="129" t="str">
        <f t="shared" si="125"/>
        <v/>
      </c>
      <c r="AE267" s="129" t="str">
        <f t="shared" si="126"/>
        <v/>
      </c>
      <c r="AF267" s="129" t="str">
        <f t="shared" si="127"/>
        <v/>
      </c>
      <c r="AG267" s="130" t="str">
        <f t="shared" si="128"/>
        <v/>
      </c>
      <c r="AH267" s="129" t="str">
        <f t="shared" si="129"/>
        <v/>
      </c>
      <c r="AI267" s="129" t="str">
        <f t="shared" si="130"/>
        <v/>
      </c>
      <c r="AJ267" s="129" t="str">
        <f t="shared" si="131"/>
        <v/>
      </c>
      <c r="AK267" s="129" t="str">
        <f t="shared" si="132"/>
        <v/>
      </c>
      <c r="AL267" s="129" t="str">
        <f t="shared" si="133"/>
        <v/>
      </c>
    </row>
    <row r="268" spans="1:38">
      <c r="A268" s="53" t="str">
        <f>IF('2-定性盤查'!A263&lt;&gt;"",'2-定性盤查'!A263,"")</f>
        <v/>
      </c>
      <c r="B268" s="53" t="str">
        <f>IF('2-定性盤查'!C263&lt;&gt;"",'2-定性盤查'!C263,"")</f>
        <v/>
      </c>
      <c r="C268" s="53" t="str">
        <f>IF('2-定性盤查'!D263&lt;&gt;"",'2-定性盤查'!D263,"")</f>
        <v/>
      </c>
      <c r="D268" s="53" t="str">
        <f>IF('2-定性盤查'!E263&lt;&gt;"",'2-定性盤查'!E263,"")</f>
        <v/>
      </c>
      <c r="E268" s="53" t="str">
        <f>IF('2-定性盤查'!F263&lt;&gt;"",'2-定性盤查'!F263,"")</f>
        <v/>
      </c>
      <c r="F268" s="53" t="str">
        <f>IF('2-定性盤查'!G263&lt;&gt;"",'2-定性盤查'!G263,"")</f>
        <v/>
      </c>
      <c r="G268" s="158"/>
      <c r="H268" s="158"/>
      <c r="I268" s="53" t="str">
        <f>IF('2-定性盤查'!X263&lt;&gt;"",IF('2-定性盤查'!X263&lt;&gt;0,'2-定性盤查'!X263,""),"")</f>
        <v/>
      </c>
      <c r="J268" s="158"/>
      <c r="K268" s="158"/>
      <c r="L268" s="57" t="str">
        <f t="shared" si="119"/>
        <v/>
      </c>
      <c r="M268" s="158"/>
      <c r="N268" s="57" t="str">
        <f t="shared" si="124"/>
        <v/>
      </c>
      <c r="O268" s="53" t="str">
        <f>IF('2-定性盤查'!Y263&lt;&gt;"",IF('2-定性盤查'!Y263&lt;&gt;0,'2-定性盤查'!Y263,""),"")</f>
        <v/>
      </c>
      <c r="P268" s="158"/>
      <c r="Q268" s="158"/>
      <c r="R268" s="67" t="str">
        <f t="shared" si="120"/>
        <v/>
      </c>
      <c r="S268" s="164"/>
      <c r="T268" s="55" t="str">
        <f t="shared" si="122"/>
        <v/>
      </c>
      <c r="U268" s="53" t="str">
        <f>IF('2-定性盤查'!Z263&lt;&gt;"",IF('2-定性盤查'!Z263&lt;&gt;0,'2-定性盤查'!Z263,""),"")</f>
        <v/>
      </c>
      <c r="V268" s="158"/>
      <c r="W268" s="158"/>
      <c r="X268" s="67" t="str">
        <f t="shared" si="121"/>
        <v/>
      </c>
      <c r="Y268" s="158"/>
      <c r="Z268" s="55" t="str">
        <f t="shared" si="123"/>
        <v/>
      </c>
      <c r="AA268" s="57" t="str">
        <f>IF('2-定性盤查'!E264="是",IF(I268="CO2",SUM(T268,Z268),SUM(N268,T268,Z268)),IF(SUM(N268,T268,Z268)&lt;&gt;0,SUM(N268,T268,Z268),""))</f>
        <v/>
      </c>
      <c r="AB268" s="57" t="str">
        <f>IF('2-定性盤查'!E264="是",IF(I268="CO2",N268,""),"")</f>
        <v/>
      </c>
      <c r="AC268" s="101" t="str">
        <f>IF(AA268&lt;&gt;"",AA268/'6-彙總表'!$J$5,"")</f>
        <v/>
      </c>
      <c r="AD268" s="129" t="str">
        <f t="shared" si="125"/>
        <v/>
      </c>
      <c r="AE268" s="129" t="str">
        <f t="shared" si="126"/>
        <v/>
      </c>
      <c r="AF268" s="129" t="str">
        <f t="shared" si="127"/>
        <v/>
      </c>
      <c r="AG268" s="130" t="str">
        <f t="shared" si="128"/>
        <v/>
      </c>
      <c r="AH268" s="129" t="str">
        <f t="shared" si="129"/>
        <v/>
      </c>
      <c r="AI268" s="129" t="str">
        <f t="shared" si="130"/>
        <v/>
      </c>
      <c r="AJ268" s="129" t="str">
        <f t="shared" si="131"/>
        <v/>
      </c>
      <c r="AK268" s="129" t="str">
        <f t="shared" si="132"/>
        <v/>
      </c>
      <c r="AL268" s="129" t="str">
        <f t="shared" si="133"/>
        <v/>
      </c>
    </row>
    <row r="269" spans="1:38">
      <c r="A269" s="53" t="str">
        <f>IF('2-定性盤查'!A264&lt;&gt;"",'2-定性盤查'!A264,"")</f>
        <v/>
      </c>
      <c r="B269" s="53" t="str">
        <f>IF('2-定性盤查'!C264&lt;&gt;"",'2-定性盤查'!C264,"")</f>
        <v/>
      </c>
      <c r="C269" s="53" t="str">
        <f>IF('2-定性盤查'!D264&lt;&gt;"",'2-定性盤查'!D264,"")</f>
        <v/>
      </c>
      <c r="D269" s="53" t="str">
        <f>IF('2-定性盤查'!E264&lt;&gt;"",'2-定性盤查'!E264,"")</f>
        <v/>
      </c>
      <c r="E269" s="53" t="str">
        <f>IF('2-定性盤查'!F264&lt;&gt;"",'2-定性盤查'!F264,"")</f>
        <v/>
      </c>
      <c r="F269" s="53" t="str">
        <f>IF('2-定性盤查'!G264&lt;&gt;"",'2-定性盤查'!G264,"")</f>
        <v/>
      </c>
      <c r="G269" s="158"/>
      <c r="H269" s="158"/>
      <c r="I269" s="53" t="str">
        <f>IF('2-定性盤查'!X264&lt;&gt;"",IF('2-定性盤查'!X264&lt;&gt;0,'2-定性盤查'!X264,""),"")</f>
        <v/>
      </c>
      <c r="J269" s="158"/>
      <c r="K269" s="158"/>
      <c r="L269" s="57" t="str">
        <f t="shared" si="119"/>
        <v/>
      </c>
      <c r="M269" s="158"/>
      <c r="N269" s="57" t="str">
        <f t="shared" si="124"/>
        <v/>
      </c>
      <c r="O269" s="53" t="str">
        <f>IF('2-定性盤查'!Y264&lt;&gt;"",IF('2-定性盤查'!Y264&lt;&gt;0,'2-定性盤查'!Y264,""),"")</f>
        <v/>
      </c>
      <c r="P269" s="158"/>
      <c r="Q269" s="158"/>
      <c r="R269" s="67" t="str">
        <f t="shared" si="120"/>
        <v/>
      </c>
      <c r="S269" s="164"/>
      <c r="T269" s="55" t="str">
        <f t="shared" si="122"/>
        <v/>
      </c>
      <c r="U269" s="53" t="str">
        <f>IF('2-定性盤查'!Z264&lt;&gt;"",IF('2-定性盤查'!Z264&lt;&gt;0,'2-定性盤查'!Z264,""),"")</f>
        <v/>
      </c>
      <c r="V269" s="158"/>
      <c r="W269" s="158"/>
      <c r="X269" s="67" t="str">
        <f t="shared" si="121"/>
        <v/>
      </c>
      <c r="Y269" s="158"/>
      <c r="Z269" s="55" t="str">
        <f t="shared" si="123"/>
        <v/>
      </c>
      <c r="AA269" s="57" t="str">
        <f>IF('2-定性盤查'!E265="是",IF(I269="CO2",SUM(T269,Z269),SUM(N269,T269,Z269)),IF(SUM(N269,T269,Z269)&lt;&gt;0,SUM(N269,T269,Z269),""))</f>
        <v/>
      </c>
      <c r="AB269" s="57" t="str">
        <f>IF('2-定性盤查'!E265="是",IF(I269="CO2",N269,""),"")</f>
        <v/>
      </c>
      <c r="AC269" s="101" t="str">
        <f>IF(AA269&lt;&gt;"",AA269/'6-彙總表'!$J$5,"")</f>
        <v/>
      </c>
      <c r="AD269" s="129" t="str">
        <f t="shared" si="125"/>
        <v/>
      </c>
      <c r="AE269" s="129" t="str">
        <f t="shared" si="126"/>
        <v/>
      </c>
      <c r="AF269" s="129" t="str">
        <f t="shared" si="127"/>
        <v/>
      </c>
      <c r="AG269" s="130" t="str">
        <f t="shared" si="128"/>
        <v/>
      </c>
      <c r="AH269" s="129" t="str">
        <f t="shared" si="129"/>
        <v/>
      </c>
      <c r="AI269" s="129" t="str">
        <f t="shared" si="130"/>
        <v/>
      </c>
      <c r="AJ269" s="129" t="str">
        <f t="shared" si="131"/>
        <v/>
      </c>
      <c r="AK269" s="129" t="str">
        <f t="shared" si="132"/>
        <v/>
      </c>
      <c r="AL269" s="129" t="str">
        <f t="shared" si="133"/>
        <v/>
      </c>
    </row>
    <row r="270" spans="1:38">
      <c r="A270" s="53" t="str">
        <f>IF('2-定性盤查'!A265&lt;&gt;"",'2-定性盤查'!A265,"")</f>
        <v/>
      </c>
      <c r="B270" s="53" t="str">
        <f>IF('2-定性盤查'!C265&lt;&gt;"",'2-定性盤查'!C265,"")</f>
        <v/>
      </c>
      <c r="C270" s="53" t="str">
        <f>IF('2-定性盤查'!D265&lt;&gt;"",'2-定性盤查'!D265,"")</f>
        <v/>
      </c>
      <c r="D270" s="53" t="str">
        <f>IF('2-定性盤查'!E265&lt;&gt;"",'2-定性盤查'!E265,"")</f>
        <v/>
      </c>
      <c r="E270" s="53" t="str">
        <f>IF('2-定性盤查'!F265&lt;&gt;"",'2-定性盤查'!F265,"")</f>
        <v/>
      </c>
      <c r="F270" s="53" t="str">
        <f>IF('2-定性盤查'!G265&lt;&gt;"",'2-定性盤查'!G265,"")</f>
        <v/>
      </c>
      <c r="G270" s="158"/>
      <c r="H270" s="158"/>
      <c r="I270" s="53" t="str">
        <f>IF('2-定性盤查'!X265&lt;&gt;"",IF('2-定性盤查'!X265&lt;&gt;0,'2-定性盤查'!X265,""),"")</f>
        <v/>
      </c>
      <c r="J270" s="158"/>
      <c r="K270" s="158"/>
      <c r="L270" s="57" t="str">
        <f t="shared" ref="L270:L333" si="134">IF(I270="","",G270*J270)</f>
        <v/>
      </c>
      <c r="M270" s="158"/>
      <c r="N270" s="57" t="str">
        <f t="shared" si="124"/>
        <v/>
      </c>
      <c r="O270" s="53" t="str">
        <f>IF('2-定性盤查'!Y265&lt;&gt;"",IF('2-定性盤查'!Y265&lt;&gt;0,'2-定性盤查'!Y265,""),"")</f>
        <v/>
      </c>
      <c r="P270" s="158"/>
      <c r="Q270" s="158"/>
      <c r="R270" s="67" t="str">
        <f t="shared" ref="R270:R333" si="135">IF(O270="","",$G270*P270)</f>
        <v/>
      </c>
      <c r="S270" s="164"/>
      <c r="T270" s="55" t="str">
        <f t="shared" si="122"/>
        <v/>
      </c>
      <c r="U270" s="53" t="str">
        <f>IF('2-定性盤查'!Z265&lt;&gt;"",IF('2-定性盤查'!Z265&lt;&gt;0,'2-定性盤查'!Z265,""),"")</f>
        <v/>
      </c>
      <c r="V270" s="158"/>
      <c r="W270" s="158"/>
      <c r="X270" s="67" t="str">
        <f t="shared" ref="X270:X333" si="136">IF(U270="","",$G270*V270)</f>
        <v/>
      </c>
      <c r="Y270" s="158"/>
      <c r="Z270" s="55" t="str">
        <f t="shared" si="123"/>
        <v/>
      </c>
      <c r="AA270" s="57" t="str">
        <f>IF('2-定性盤查'!E266="是",IF(I270="CO2",SUM(T270,Z270),SUM(N270,T270,Z270)),IF(SUM(N270,T270,Z270)&lt;&gt;0,SUM(N270,T270,Z270),""))</f>
        <v/>
      </c>
      <c r="AB270" s="57" t="str">
        <f>IF('2-定性盤查'!E266="是",IF(I270="CO2",N270,""),"")</f>
        <v/>
      </c>
      <c r="AC270" s="101" t="str">
        <f>IF(AA270&lt;&gt;"",AA270/'6-彙總表'!$J$5,"")</f>
        <v/>
      </c>
      <c r="AD270" s="129" t="str">
        <f t="shared" si="125"/>
        <v/>
      </c>
      <c r="AE270" s="129" t="str">
        <f t="shared" si="126"/>
        <v/>
      </c>
      <c r="AF270" s="129" t="str">
        <f t="shared" si="127"/>
        <v/>
      </c>
      <c r="AG270" s="130" t="str">
        <f t="shared" si="128"/>
        <v/>
      </c>
      <c r="AH270" s="129" t="str">
        <f t="shared" si="129"/>
        <v/>
      </c>
      <c r="AI270" s="129" t="str">
        <f t="shared" si="130"/>
        <v/>
      </c>
      <c r="AJ270" s="129" t="str">
        <f t="shared" si="131"/>
        <v/>
      </c>
      <c r="AK270" s="129" t="str">
        <f t="shared" si="132"/>
        <v/>
      </c>
      <c r="AL270" s="129" t="str">
        <f t="shared" si="133"/>
        <v/>
      </c>
    </row>
    <row r="271" spans="1:38">
      <c r="A271" s="53" t="str">
        <f>IF('2-定性盤查'!A266&lt;&gt;"",'2-定性盤查'!A266,"")</f>
        <v/>
      </c>
      <c r="B271" s="53" t="str">
        <f>IF('2-定性盤查'!C266&lt;&gt;"",'2-定性盤查'!C266,"")</f>
        <v/>
      </c>
      <c r="C271" s="53" t="str">
        <f>IF('2-定性盤查'!D266&lt;&gt;"",'2-定性盤查'!D266,"")</f>
        <v/>
      </c>
      <c r="D271" s="53" t="str">
        <f>IF('2-定性盤查'!E266&lt;&gt;"",'2-定性盤查'!E266,"")</f>
        <v/>
      </c>
      <c r="E271" s="53" t="str">
        <f>IF('2-定性盤查'!F266&lt;&gt;"",'2-定性盤查'!F266,"")</f>
        <v/>
      </c>
      <c r="F271" s="53" t="str">
        <f>IF('2-定性盤查'!G266&lt;&gt;"",'2-定性盤查'!G266,"")</f>
        <v/>
      </c>
      <c r="G271" s="158"/>
      <c r="H271" s="158"/>
      <c r="I271" s="53" t="str">
        <f>IF('2-定性盤查'!X266&lt;&gt;"",IF('2-定性盤查'!X266&lt;&gt;0,'2-定性盤查'!X266,""),"")</f>
        <v/>
      </c>
      <c r="J271" s="158"/>
      <c r="K271" s="158"/>
      <c r="L271" s="57" t="str">
        <f t="shared" si="134"/>
        <v/>
      </c>
      <c r="M271" s="158"/>
      <c r="N271" s="57" t="str">
        <f t="shared" si="124"/>
        <v/>
      </c>
      <c r="O271" s="53" t="str">
        <f>IF('2-定性盤查'!Y266&lt;&gt;"",IF('2-定性盤查'!Y266&lt;&gt;0,'2-定性盤查'!Y266,""),"")</f>
        <v/>
      </c>
      <c r="P271" s="158"/>
      <c r="Q271" s="158"/>
      <c r="R271" s="67" t="str">
        <f t="shared" si="135"/>
        <v/>
      </c>
      <c r="S271" s="164"/>
      <c r="T271" s="55" t="str">
        <f t="shared" ref="T271:T334" si="137">IF(R271="","",R271*S271)</f>
        <v/>
      </c>
      <c r="U271" s="53" t="str">
        <f>IF('2-定性盤查'!Z266&lt;&gt;"",IF('2-定性盤查'!Z266&lt;&gt;0,'2-定性盤查'!Z266,""),"")</f>
        <v/>
      </c>
      <c r="V271" s="158"/>
      <c r="W271" s="158"/>
      <c r="X271" s="67" t="str">
        <f t="shared" si="136"/>
        <v/>
      </c>
      <c r="Y271" s="158"/>
      <c r="Z271" s="55" t="str">
        <f t="shared" ref="Z271:Z334" si="138">IF(X271="","",X271*Y271)</f>
        <v/>
      </c>
      <c r="AA271" s="57" t="str">
        <f>IF('2-定性盤查'!E267="是",IF(I271="CO2",SUM(T271,Z271),SUM(N271,T271,Z271)),IF(SUM(N271,T271,Z271)&lt;&gt;0,SUM(N271,T271,Z271),""))</f>
        <v/>
      </c>
      <c r="AB271" s="57" t="str">
        <f>IF('2-定性盤查'!E267="是",IF(I271="CO2",N271,""),"")</f>
        <v/>
      </c>
      <c r="AC271" s="101" t="str">
        <f>IF(AA271&lt;&gt;"",AA271/'6-彙總表'!$J$5,"")</f>
        <v/>
      </c>
      <c r="AD271" s="129" t="str">
        <f t="shared" si="125"/>
        <v/>
      </c>
      <c r="AE271" s="129" t="str">
        <f t="shared" si="126"/>
        <v/>
      </c>
      <c r="AF271" s="129" t="str">
        <f t="shared" si="127"/>
        <v/>
      </c>
      <c r="AG271" s="130" t="str">
        <f t="shared" si="128"/>
        <v/>
      </c>
      <c r="AH271" s="129" t="str">
        <f t="shared" si="129"/>
        <v/>
      </c>
      <c r="AI271" s="129" t="str">
        <f t="shared" si="130"/>
        <v/>
      </c>
      <c r="AJ271" s="129" t="str">
        <f t="shared" si="131"/>
        <v/>
      </c>
      <c r="AK271" s="129" t="str">
        <f t="shared" si="132"/>
        <v/>
      </c>
      <c r="AL271" s="129" t="str">
        <f t="shared" si="133"/>
        <v/>
      </c>
    </row>
    <row r="272" spans="1:38">
      <c r="A272" s="53" t="str">
        <f>IF('2-定性盤查'!A267&lt;&gt;"",'2-定性盤查'!A267,"")</f>
        <v/>
      </c>
      <c r="B272" s="53" t="str">
        <f>IF('2-定性盤查'!C267&lt;&gt;"",'2-定性盤查'!C267,"")</f>
        <v/>
      </c>
      <c r="C272" s="53" t="str">
        <f>IF('2-定性盤查'!D267&lt;&gt;"",'2-定性盤查'!D267,"")</f>
        <v/>
      </c>
      <c r="D272" s="53" t="str">
        <f>IF('2-定性盤查'!E267&lt;&gt;"",'2-定性盤查'!E267,"")</f>
        <v/>
      </c>
      <c r="E272" s="53" t="str">
        <f>IF('2-定性盤查'!F267&lt;&gt;"",'2-定性盤查'!F267,"")</f>
        <v/>
      </c>
      <c r="F272" s="53" t="str">
        <f>IF('2-定性盤查'!G267&lt;&gt;"",'2-定性盤查'!G267,"")</f>
        <v/>
      </c>
      <c r="G272" s="158"/>
      <c r="H272" s="158"/>
      <c r="I272" s="53" t="str">
        <f>IF('2-定性盤查'!X267&lt;&gt;"",IF('2-定性盤查'!X267&lt;&gt;0,'2-定性盤查'!X267,""),"")</f>
        <v/>
      </c>
      <c r="J272" s="158"/>
      <c r="K272" s="158"/>
      <c r="L272" s="57" t="str">
        <f t="shared" si="134"/>
        <v/>
      </c>
      <c r="M272" s="158"/>
      <c r="N272" s="57" t="str">
        <f t="shared" si="124"/>
        <v/>
      </c>
      <c r="O272" s="53" t="str">
        <f>IF('2-定性盤查'!Y267&lt;&gt;"",IF('2-定性盤查'!Y267&lt;&gt;0,'2-定性盤查'!Y267,""),"")</f>
        <v/>
      </c>
      <c r="P272" s="158"/>
      <c r="Q272" s="158"/>
      <c r="R272" s="67" t="str">
        <f t="shared" si="135"/>
        <v/>
      </c>
      <c r="S272" s="164"/>
      <c r="T272" s="55" t="str">
        <f t="shared" si="137"/>
        <v/>
      </c>
      <c r="U272" s="53" t="str">
        <f>IF('2-定性盤查'!Z267&lt;&gt;"",IF('2-定性盤查'!Z267&lt;&gt;0,'2-定性盤查'!Z267,""),"")</f>
        <v/>
      </c>
      <c r="V272" s="158"/>
      <c r="W272" s="158"/>
      <c r="X272" s="67" t="str">
        <f t="shared" si="136"/>
        <v/>
      </c>
      <c r="Y272" s="158"/>
      <c r="Z272" s="55" t="str">
        <f t="shared" si="138"/>
        <v/>
      </c>
      <c r="AA272" s="57" t="str">
        <f>IF('2-定性盤查'!E268="是",IF(I272="CO2",SUM(T272,Z272),SUM(N272,T272,Z272)),IF(SUM(N272,T272,Z272)&lt;&gt;0,SUM(N272,T272,Z272),""))</f>
        <v/>
      </c>
      <c r="AB272" s="57" t="str">
        <f>IF('2-定性盤查'!E268="是",IF(I272="CO2",N272,""),"")</f>
        <v/>
      </c>
      <c r="AC272" s="101" t="str">
        <f>IF(AA272&lt;&gt;"",AA272/'6-彙總表'!$J$5,"")</f>
        <v/>
      </c>
      <c r="AD272" s="129" t="str">
        <f t="shared" si="125"/>
        <v/>
      </c>
      <c r="AE272" s="129" t="str">
        <f t="shared" si="126"/>
        <v/>
      </c>
      <c r="AF272" s="129" t="str">
        <f t="shared" si="127"/>
        <v/>
      </c>
      <c r="AG272" s="130" t="str">
        <f t="shared" si="128"/>
        <v/>
      </c>
      <c r="AH272" s="129" t="str">
        <f t="shared" si="129"/>
        <v/>
      </c>
      <c r="AI272" s="129" t="str">
        <f t="shared" si="130"/>
        <v/>
      </c>
      <c r="AJ272" s="129" t="str">
        <f t="shared" si="131"/>
        <v/>
      </c>
      <c r="AK272" s="129" t="str">
        <f t="shared" si="132"/>
        <v/>
      </c>
      <c r="AL272" s="129" t="str">
        <f t="shared" si="133"/>
        <v/>
      </c>
    </row>
    <row r="273" spans="1:38">
      <c r="A273" s="53" t="str">
        <f>IF('2-定性盤查'!A268&lt;&gt;"",'2-定性盤查'!A268,"")</f>
        <v/>
      </c>
      <c r="B273" s="53" t="str">
        <f>IF('2-定性盤查'!C268&lt;&gt;"",'2-定性盤查'!C268,"")</f>
        <v/>
      </c>
      <c r="C273" s="53" t="str">
        <f>IF('2-定性盤查'!D268&lt;&gt;"",'2-定性盤查'!D268,"")</f>
        <v/>
      </c>
      <c r="D273" s="53" t="str">
        <f>IF('2-定性盤查'!E268&lt;&gt;"",'2-定性盤查'!E268,"")</f>
        <v/>
      </c>
      <c r="E273" s="53" t="str">
        <f>IF('2-定性盤查'!F268&lt;&gt;"",'2-定性盤查'!F268,"")</f>
        <v/>
      </c>
      <c r="F273" s="53" t="str">
        <f>IF('2-定性盤查'!G268&lt;&gt;"",'2-定性盤查'!G268,"")</f>
        <v/>
      </c>
      <c r="G273" s="158"/>
      <c r="H273" s="158"/>
      <c r="I273" s="53" t="str">
        <f>IF('2-定性盤查'!X268&lt;&gt;"",IF('2-定性盤查'!X268&lt;&gt;0,'2-定性盤查'!X268,""),"")</f>
        <v/>
      </c>
      <c r="J273" s="158"/>
      <c r="K273" s="158"/>
      <c r="L273" s="57" t="str">
        <f t="shared" si="134"/>
        <v/>
      </c>
      <c r="M273" s="158"/>
      <c r="N273" s="57" t="str">
        <f t="shared" si="124"/>
        <v/>
      </c>
      <c r="O273" s="53" t="str">
        <f>IF('2-定性盤查'!Y268&lt;&gt;"",IF('2-定性盤查'!Y268&lt;&gt;0,'2-定性盤查'!Y268,""),"")</f>
        <v/>
      </c>
      <c r="P273" s="158"/>
      <c r="Q273" s="158"/>
      <c r="R273" s="67" t="str">
        <f t="shared" si="135"/>
        <v/>
      </c>
      <c r="S273" s="164"/>
      <c r="T273" s="55" t="str">
        <f t="shared" si="137"/>
        <v/>
      </c>
      <c r="U273" s="53" t="str">
        <f>IF('2-定性盤查'!Z268&lt;&gt;"",IF('2-定性盤查'!Z268&lt;&gt;0,'2-定性盤查'!Z268,""),"")</f>
        <v/>
      </c>
      <c r="V273" s="158"/>
      <c r="W273" s="158"/>
      <c r="X273" s="67" t="str">
        <f t="shared" si="136"/>
        <v/>
      </c>
      <c r="Y273" s="158"/>
      <c r="Z273" s="55" t="str">
        <f t="shared" si="138"/>
        <v/>
      </c>
      <c r="AA273" s="57" t="str">
        <f>IF('2-定性盤查'!E269="是",IF(I273="CO2",SUM(T273,Z273),SUM(N273,T273,Z273)),IF(SUM(N273,T273,Z273)&lt;&gt;0,SUM(N273,T273,Z273),""))</f>
        <v/>
      </c>
      <c r="AB273" s="57" t="str">
        <f>IF('2-定性盤查'!E269="是",IF(I273="CO2",N273,""),"")</f>
        <v/>
      </c>
      <c r="AC273" s="101" t="str">
        <f>IF(AA273&lt;&gt;"",AA273/'6-彙總表'!$J$5,"")</f>
        <v/>
      </c>
      <c r="AD273" s="129" t="str">
        <f t="shared" si="125"/>
        <v/>
      </c>
      <c r="AE273" s="129" t="str">
        <f t="shared" si="126"/>
        <v/>
      </c>
      <c r="AF273" s="129" t="str">
        <f t="shared" si="127"/>
        <v/>
      </c>
      <c r="AG273" s="130" t="str">
        <f t="shared" si="128"/>
        <v/>
      </c>
      <c r="AH273" s="129" t="str">
        <f t="shared" si="129"/>
        <v/>
      </c>
      <c r="AI273" s="129" t="str">
        <f t="shared" si="130"/>
        <v/>
      </c>
      <c r="AJ273" s="129" t="str">
        <f t="shared" si="131"/>
        <v/>
      </c>
      <c r="AK273" s="129" t="str">
        <f t="shared" si="132"/>
        <v/>
      </c>
      <c r="AL273" s="129" t="str">
        <f t="shared" si="133"/>
        <v/>
      </c>
    </row>
    <row r="274" spans="1:38">
      <c r="A274" s="53" t="str">
        <f>IF('2-定性盤查'!A269&lt;&gt;"",'2-定性盤查'!A269,"")</f>
        <v/>
      </c>
      <c r="B274" s="53" t="str">
        <f>IF('2-定性盤查'!C269&lt;&gt;"",'2-定性盤查'!C269,"")</f>
        <v/>
      </c>
      <c r="C274" s="53" t="str">
        <f>IF('2-定性盤查'!D269&lt;&gt;"",'2-定性盤查'!D269,"")</f>
        <v/>
      </c>
      <c r="D274" s="53" t="str">
        <f>IF('2-定性盤查'!E269&lt;&gt;"",'2-定性盤查'!E269,"")</f>
        <v/>
      </c>
      <c r="E274" s="53" t="str">
        <f>IF('2-定性盤查'!F269&lt;&gt;"",'2-定性盤查'!F269,"")</f>
        <v/>
      </c>
      <c r="F274" s="53" t="str">
        <f>IF('2-定性盤查'!G269&lt;&gt;"",'2-定性盤查'!G269,"")</f>
        <v/>
      </c>
      <c r="G274" s="158"/>
      <c r="H274" s="158"/>
      <c r="I274" s="53" t="str">
        <f>IF('2-定性盤查'!X269&lt;&gt;"",IF('2-定性盤查'!X269&lt;&gt;0,'2-定性盤查'!X269,""),"")</f>
        <v/>
      </c>
      <c r="J274" s="158"/>
      <c r="K274" s="158"/>
      <c r="L274" s="57" t="str">
        <f t="shared" si="134"/>
        <v/>
      </c>
      <c r="M274" s="158"/>
      <c r="N274" s="57" t="str">
        <f t="shared" si="124"/>
        <v/>
      </c>
      <c r="O274" s="53" t="str">
        <f>IF('2-定性盤查'!Y269&lt;&gt;"",IF('2-定性盤查'!Y269&lt;&gt;0,'2-定性盤查'!Y269,""),"")</f>
        <v/>
      </c>
      <c r="P274" s="158"/>
      <c r="Q274" s="158"/>
      <c r="R274" s="67" t="str">
        <f t="shared" si="135"/>
        <v/>
      </c>
      <c r="S274" s="164"/>
      <c r="T274" s="55" t="str">
        <f t="shared" si="137"/>
        <v/>
      </c>
      <c r="U274" s="53" t="str">
        <f>IF('2-定性盤查'!Z269&lt;&gt;"",IF('2-定性盤查'!Z269&lt;&gt;0,'2-定性盤查'!Z269,""),"")</f>
        <v/>
      </c>
      <c r="V274" s="158"/>
      <c r="W274" s="158"/>
      <c r="X274" s="67" t="str">
        <f t="shared" si="136"/>
        <v/>
      </c>
      <c r="Y274" s="158"/>
      <c r="Z274" s="55" t="str">
        <f t="shared" si="138"/>
        <v/>
      </c>
      <c r="AA274" s="57" t="str">
        <f>IF('2-定性盤查'!E270="是",IF(I274="CO2",SUM(T274,Z274),SUM(N274,T274,Z274)),IF(SUM(N274,T274,Z274)&lt;&gt;0,SUM(N274,T274,Z274),""))</f>
        <v/>
      </c>
      <c r="AB274" s="57" t="str">
        <f>IF('2-定性盤查'!E270="是",IF(I274="CO2",N274,""),"")</f>
        <v/>
      </c>
      <c r="AC274" s="101" t="str">
        <f>IF(AA274&lt;&gt;"",AA274/'6-彙總表'!$J$5,"")</f>
        <v/>
      </c>
      <c r="AD274" s="129" t="str">
        <f t="shared" si="125"/>
        <v/>
      </c>
      <c r="AE274" s="129" t="str">
        <f t="shared" si="126"/>
        <v/>
      </c>
      <c r="AF274" s="129" t="str">
        <f t="shared" si="127"/>
        <v/>
      </c>
      <c r="AG274" s="130" t="str">
        <f t="shared" si="128"/>
        <v/>
      </c>
      <c r="AH274" s="129" t="str">
        <f t="shared" si="129"/>
        <v/>
      </c>
      <c r="AI274" s="129" t="str">
        <f t="shared" si="130"/>
        <v/>
      </c>
      <c r="AJ274" s="129" t="str">
        <f t="shared" si="131"/>
        <v/>
      </c>
      <c r="AK274" s="129" t="str">
        <f t="shared" si="132"/>
        <v/>
      </c>
      <c r="AL274" s="129" t="str">
        <f t="shared" si="133"/>
        <v/>
      </c>
    </row>
    <row r="275" spans="1:38">
      <c r="A275" s="53" t="str">
        <f>IF('2-定性盤查'!A270&lt;&gt;"",'2-定性盤查'!A270,"")</f>
        <v/>
      </c>
      <c r="B275" s="53" t="str">
        <f>IF('2-定性盤查'!C270&lt;&gt;"",'2-定性盤查'!C270,"")</f>
        <v/>
      </c>
      <c r="C275" s="53" t="str">
        <f>IF('2-定性盤查'!D270&lt;&gt;"",'2-定性盤查'!D270,"")</f>
        <v/>
      </c>
      <c r="D275" s="53" t="str">
        <f>IF('2-定性盤查'!E270&lt;&gt;"",'2-定性盤查'!E270,"")</f>
        <v/>
      </c>
      <c r="E275" s="53" t="str">
        <f>IF('2-定性盤查'!F270&lt;&gt;"",'2-定性盤查'!F270,"")</f>
        <v/>
      </c>
      <c r="F275" s="53" t="str">
        <f>IF('2-定性盤查'!G270&lt;&gt;"",'2-定性盤查'!G270,"")</f>
        <v/>
      </c>
      <c r="G275" s="158"/>
      <c r="H275" s="158"/>
      <c r="I275" s="53" t="str">
        <f>IF('2-定性盤查'!X270&lt;&gt;"",IF('2-定性盤查'!X270&lt;&gt;0,'2-定性盤查'!X270,""),"")</f>
        <v/>
      </c>
      <c r="J275" s="158"/>
      <c r="K275" s="158"/>
      <c r="L275" s="57" t="str">
        <f t="shared" si="134"/>
        <v/>
      </c>
      <c r="M275" s="158"/>
      <c r="N275" s="57" t="str">
        <f t="shared" si="124"/>
        <v/>
      </c>
      <c r="O275" s="53" t="str">
        <f>IF('2-定性盤查'!Y270&lt;&gt;"",IF('2-定性盤查'!Y270&lt;&gt;0,'2-定性盤查'!Y270,""),"")</f>
        <v/>
      </c>
      <c r="P275" s="158"/>
      <c r="Q275" s="158"/>
      <c r="R275" s="67" t="str">
        <f t="shared" si="135"/>
        <v/>
      </c>
      <c r="S275" s="164"/>
      <c r="T275" s="55" t="str">
        <f t="shared" si="137"/>
        <v/>
      </c>
      <c r="U275" s="53" t="str">
        <f>IF('2-定性盤查'!Z270&lt;&gt;"",IF('2-定性盤查'!Z270&lt;&gt;0,'2-定性盤查'!Z270,""),"")</f>
        <v/>
      </c>
      <c r="V275" s="158"/>
      <c r="W275" s="158"/>
      <c r="X275" s="67" t="str">
        <f t="shared" si="136"/>
        <v/>
      </c>
      <c r="Y275" s="158"/>
      <c r="Z275" s="55" t="str">
        <f t="shared" si="138"/>
        <v/>
      </c>
      <c r="AA275" s="57" t="str">
        <f>IF('2-定性盤查'!E271="是",IF(I275="CO2",SUM(T275,Z275),SUM(N275,T275,Z275)),IF(SUM(N275,T275,Z275)&lt;&gt;0,SUM(N275,T275,Z275),""))</f>
        <v/>
      </c>
      <c r="AB275" s="57" t="str">
        <f>IF('2-定性盤查'!E271="是",IF(I275="CO2",N275,""),"")</f>
        <v/>
      </c>
      <c r="AC275" s="101" t="str">
        <f>IF(AA275&lt;&gt;"",AA275/'6-彙總表'!$J$5,"")</f>
        <v/>
      </c>
      <c r="AD275" s="129" t="str">
        <f t="shared" si="125"/>
        <v/>
      </c>
      <c r="AE275" s="129" t="str">
        <f t="shared" si="126"/>
        <v/>
      </c>
      <c r="AF275" s="129" t="str">
        <f t="shared" si="127"/>
        <v/>
      </c>
      <c r="AG275" s="130" t="str">
        <f t="shared" si="128"/>
        <v/>
      </c>
      <c r="AH275" s="129" t="str">
        <f t="shared" si="129"/>
        <v/>
      </c>
      <c r="AI275" s="129" t="str">
        <f t="shared" si="130"/>
        <v/>
      </c>
      <c r="AJ275" s="129" t="str">
        <f t="shared" si="131"/>
        <v/>
      </c>
      <c r="AK275" s="129" t="str">
        <f t="shared" si="132"/>
        <v/>
      </c>
      <c r="AL275" s="129" t="str">
        <f t="shared" si="133"/>
        <v/>
      </c>
    </row>
    <row r="276" spans="1:38">
      <c r="A276" s="53" t="str">
        <f>IF('2-定性盤查'!A271&lt;&gt;"",'2-定性盤查'!A271,"")</f>
        <v/>
      </c>
      <c r="B276" s="53" t="str">
        <f>IF('2-定性盤查'!C271&lt;&gt;"",'2-定性盤查'!C271,"")</f>
        <v/>
      </c>
      <c r="C276" s="53" t="str">
        <f>IF('2-定性盤查'!D271&lt;&gt;"",'2-定性盤查'!D271,"")</f>
        <v/>
      </c>
      <c r="D276" s="53" t="str">
        <f>IF('2-定性盤查'!E271&lt;&gt;"",'2-定性盤查'!E271,"")</f>
        <v/>
      </c>
      <c r="E276" s="53" t="str">
        <f>IF('2-定性盤查'!F271&lt;&gt;"",'2-定性盤查'!F271,"")</f>
        <v/>
      </c>
      <c r="F276" s="53" t="str">
        <f>IF('2-定性盤查'!G271&lt;&gt;"",'2-定性盤查'!G271,"")</f>
        <v/>
      </c>
      <c r="G276" s="158"/>
      <c r="H276" s="158"/>
      <c r="I276" s="53" t="str">
        <f>IF('2-定性盤查'!X271&lt;&gt;"",IF('2-定性盤查'!X271&lt;&gt;0,'2-定性盤查'!X271,""),"")</f>
        <v/>
      </c>
      <c r="J276" s="158"/>
      <c r="K276" s="158"/>
      <c r="L276" s="57" t="str">
        <f t="shared" si="134"/>
        <v/>
      </c>
      <c r="M276" s="158"/>
      <c r="N276" s="57" t="str">
        <f t="shared" si="124"/>
        <v/>
      </c>
      <c r="O276" s="53" t="str">
        <f>IF('2-定性盤查'!Y271&lt;&gt;"",IF('2-定性盤查'!Y271&lt;&gt;0,'2-定性盤查'!Y271,""),"")</f>
        <v/>
      </c>
      <c r="P276" s="158"/>
      <c r="Q276" s="158"/>
      <c r="R276" s="67" t="str">
        <f t="shared" si="135"/>
        <v/>
      </c>
      <c r="S276" s="164"/>
      <c r="T276" s="55" t="str">
        <f t="shared" si="137"/>
        <v/>
      </c>
      <c r="U276" s="53" t="str">
        <f>IF('2-定性盤查'!Z271&lt;&gt;"",IF('2-定性盤查'!Z271&lt;&gt;0,'2-定性盤查'!Z271,""),"")</f>
        <v/>
      </c>
      <c r="V276" s="158"/>
      <c r="W276" s="158"/>
      <c r="X276" s="67" t="str">
        <f t="shared" si="136"/>
        <v/>
      </c>
      <c r="Y276" s="158"/>
      <c r="Z276" s="55" t="str">
        <f t="shared" si="138"/>
        <v/>
      </c>
      <c r="AA276" s="57" t="str">
        <f>IF('2-定性盤查'!E272="是",IF(I276="CO2",SUM(T276,Z276),SUM(N276,T276,Z276)),IF(SUM(N276,T276,Z276)&lt;&gt;0,SUM(N276,T276,Z276),""))</f>
        <v/>
      </c>
      <c r="AB276" s="57" t="str">
        <f>IF('2-定性盤查'!E272="是",IF(I276="CO2",N276,""),"")</f>
        <v/>
      </c>
      <c r="AC276" s="101" t="str">
        <f>IF(AA276&lt;&gt;"",AA276/'6-彙總表'!$J$5,"")</f>
        <v/>
      </c>
      <c r="AD276" s="129" t="str">
        <f t="shared" si="125"/>
        <v/>
      </c>
      <c r="AE276" s="129" t="str">
        <f t="shared" si="126"/>
        <v/>
      </c>
      <c r="AF276" s="129" t="str">
        <f t="shared" si="127"/>
        <v/>
      </c>
      <c r="AG276" s="130" t="str">
        <f t="shared" si="128"/>
        <v/>
      </c>
      <c r="AH276" s="129" t="str">
        <f t="shared" si="129"/>
        <v/>
      </c>
      <c r="AI276" s="129" t="str">
        <f t="shared" si="130"/>
        <v/>
      </c>
      <c r="AJ276" s="129" t="str">
        <f t="shared" si="131"/>
        <v/>
      </c>
      <c r="AK276" s="129" t="str">
        <f t="shared" si="132"/>
        <v/>
      </c>
      <c r="AL276" s="129" t="str">
        <f t="shared" si="133"/>
        <v/>
      </c>
    </row>
    <row r="277" spans="1:38">
      <c r="A277" s="53" t="str">
        <f>IF('2-定性盤查'!A272&lt;&gt;"",'2-定性盤查'!A272,"")</f>
        <v/>
      </c>
      <c r="B277" s="53" t="str">
        <f>IF('2-定性盤查'!C272&lt;&gt;"",'2-定性盤查'!C272,"")</f>
        <v/>
      </c>
      <c r="C277" s="53" t="str">
        <f>IF('2-定性盤查'!D272&lt;&gt;"",'2-定性盤查'!D272,"")</f>
        <v/>
      </c>
      <c r="D277" s="53" t="str">
        <f>IF('2-定性盤查'!E272&lt;&gt;"",'2-定性盤查'!E272,"")</f>
        <v/>
      </c>
      <c r="E277" s="53" t="str">
        <f>IF('2-定性盤查'!F272&lt;&gt;"",'2-定性盤查'!F272,"")</f>
        <v/>
      </c>
      <c r="F277" s="53" t="str">
        <f>IF('2-定性盤查'!G272&lt;&gt;"",'2-定性盤查'!G272,"")</f>
        <v/>
      </c>
      <c r="G277" s="158"/>
      <c r="H277" s="158"/>
      <c r="I277" s="53" t="str">
        <f>IF('2-定性盤查'!X272&lt;&gt;"",IF('2-定性盤查'!X272&lt;&gt;0,'2-定性盤查'!X272,""),"")</f>
        <v/>
      </c>
      <c r="J277" s="158"/>
      <c r="K277" s="158"/>
      <c r="L277" s="57" t="str">
        <f t="shared" si="134"/>
        <v/>
      </c>
      <c r="M277" s="158"/>
      <c r="N277" s="57" t="str">
        <f t="shared" si="124"/>
        <v/>
      </c>
      <c r="O277" s="53" t="str">
        <f>IF('2-定性盤查'!Y272&lt;&gt;"",IF('2-定性盤查'!Y272&lt;&gt;0,'2-定性盤查'!Y272,""),"")</f>
        <v/>
      </c>
      <c r="P277" s="158"/>
      <c r="Q277" s="158"/>
      <c r="R277" s="67" t="str">
        <f t="shared" si="135"/>
        <v/>
      </c>
      <c r="S277" s="164"/>
      <c r="T277" s="55" t="str">
        <f t="shared" si="137"/>
        <v/>
      </c>
      <c r="U277" s="53" t="str">
        <f>IF('2-定性盤查'!Z272&lt;&gt;"",IF('2-定性盤查'!Z272&lt;&gt;0,'2-定性盤查'!Z272,""),"")</f>
        <v/>
      </c>
      <c r="V277" s="158"/>
      <c r="W277" s="158"/>
      <c r="X277" s="67" t="str">
        <f t="shared" si="136"/>
        <v/>
      </c>
      <c r="Y277" s="158"/>
      <c r="Z277" s="55" t="str">
        <f t="shared" si="138"/>
        <v/>
      </c>
      <c r="AA277" s="57" t="str">
        <f>IF('2-定性盤查'!E273="是",IF(I277="CO2",SUM(T277,Z277),SUM(N277,T277,Z277)),IF(SUM(N277,T277,Z277)&lt;&gt;0,SUM(N277,T277,Z277),""))</f>
        <v/>
      </c>
      <c r="AB277" s="57" t="str">
        <f>IF('2-定性盤查'!E273="是",IF(I277="CO2",N277,""),"")</f>
        <v/>
      </c>
      <c r="AC277" s="101" t="str">
        <f>IF(AA277&lt;&gt;"",AA277/'6-彙總表'!$J$5,"")</f>
        <v/>
      </c>
      <c r="AD277" s="129" t="str">
        <f t="shared" si="125"/>
        <v/>
      </c>
      <c r="AE277" s="129" t="str">
        <f t="shared" si="126"/>
        <v/>
      </c>
      <c r="AF277" s="129" t="str">
        <f t="shared" si="127"/>
        <v/>
      </c>
      <c r="AG277" s="130" t="str">
        <f t="shared" si="128"/>
        <v/>
      </c>
      <c r="AH277" s="129" t="str">
        <f t="shared" si="129"/>
        <v/>
      </c>
      <c r="AI277" s="129" t="str">
        <f t="shared" si="130"/>
        <v/>
      </c>
      <c r="AJ277" s="129" t="str">
        <f t="shared" si="131"/>
        <v/>
      </c>
      <c r="AK277" s="129" t="str">
        <f t="shared" si="132"/>
        <v/>
      </c>
      <c r="AL277" s="129" t="str">
        <f t="shared" si="133"/>
        <v/>
      </c>
    </row>
    <row r="278" spans="1:38">
      <c r="A278" s="53" t="str">
        <f>IF('2-定性盤查'!A273&lt;&gt;"",'2-定性盤查'!A273,"")</f>
        <v/>
      </c>
      <c r="B278" s="53" t="str">
        <f>IF('2-定性盤查'!C273&lt;&gt;"",'2-定性盤查'!C273,"")</f>
        <v/>
      </c>
      <c r="C278" s="53" t="str">
        <f>IF('2-定性盤查'!D273&lt;&gt;"",'2-定性盤查'!D273,"")</f>
        <v/>
      </c>
      <c r="D278" s="53" t="str">
        <f>IF('2-定性盤查'!E273&lt;&gt;"",'2-定性盤查'!E273,"")</f>
        <v/>
      </c>
      <c r="E278" s="53" t="str">
        <f>IF('2-定性盤查'!F273&lt;&gt;"",'2-定性盤查'!F273,"")</f>
        <v/>
      </c>
      <c r="F278" s="53" t="str">
        <f>IF('2-定性盤查'!G273&lt;&gt;"",'2-定性盤查'!G273,"")</f>
        <v/>
      </c>
      <c r="G278" s="158"/>
      <c r="H278" s="158"/>
      <c r="I278" s="53" t="str">
        <f>IF('2-定性盤查'!X273&lt;&gt;"",IF('2-定性盤查'!X273&lt;&gt;0,'2-定性盤查'!X273,""),"")</f>
        <v/>
      </c>
      <c r="J278" s="158"/>
      <c r="K278" s="158"/>
      <c r="L278" s="57" t="str">
        <f t="shared" si="134"/>
        <v/>
      </c>
      <c r="M278" s="158"/>
      <c r="N278" s="57" t="str">
        <f t="shared" si="124"/>
        <v/>
      </c>
      <c r="O278" s="53" t="str">
        <f>IF('2-定性盤查'!Y273&lt;&gt;"",IF('2-定性盤查'!Y273&lt;&gt;0,'2-定性盤查'!Y273,""),"")</f>
        <v/>
      </c>
      <c r="P278" s="158"/>
      <c r="Q278" s="158"/>
      <c r="R278" s="67" t="str">
        <f t="shared" si="135"/>
        <v/>
      </c>
      <c r="S278" s="164"/>
      <c r="T278" s="55" t="str">
        <f t="shared" si="137"/>
        <v/>
      </c>
      <c r="U278" s="53" t="str">
        <f>IF('2-定性盤查'!Z273&lt;&gt;"",IF('2-定性盤查'!Z273&lt;&gt;0,'2-定性盤查'!Z273,""),"")</f>
        <v/>
      </c>
      <c r="V278" s="158"/>
      <c r="W278" s="158"/>
      <c r="X278" s="67" t="str">
        <f t="shared" si="136"/>
        <v/>
      </c>
      <c r="Y278" s="158"/>
      <c r="Z278" s="55" t="str">
        <f t="shared" si="138"/>
        <v/>
      </c>
      <c r="AA278" s="57" t="str">
        <f>IF('2-定性盤查'!E274="是",IF(I278="CO2",SUM(T278,Z278),SUM(N278,T278,Z278)),IF(SUM(N278,T278,Z278)&lt;&gt;0,SUM(N278,T278,Z278),""))</f>
        <v/>
      </c>
      <c r="AB278" s="57" t="str">
        <f>IF('2-定性盤查'!E274="是",IF(I278="CO2",N278,""),"")</f>
        <v/>
      </c>
      <c r="AC278" s="101" t="str">
        <f>IF(AA278&lt;&gt;"",AA278/'6-彙總表'!$J$5,"")</f>
        <v/>
      </c>
      <c r="AD278" s="129" t="str">
        <f t="shared" si="125"/>
        <v/>
      </c>
      <c r="AE278" s="129" t="str">
        <f t="shared" si="126"/>
        <v/>
      </c>
      <c r="AF278" s="129" t="str">
        <f t="shared" si="127"/>
        <v/>
      </c>
      <c r="AG278" s="130" t="str">
        <f t="shared" si="128"/>
        <v/>
      </c>
      <c r="AH278" s="129" t="str">
        <f t="shared" si="129"/>
        <v/>
      </c>
      <c r="AI278" s="129" t="str">
        <f t="shared" si="130"/>
        <v/>
      </c>
      <c r="AJ278" s="129" t="str">
        <f t="shared" si="131"/>
        <v/>
      </c>
      <c r="AK278" s="129" t="str">
        <f t="shared" si="132"/>
        <v/>
      </c>
      <c r="AL278" s="129" t="str">
        <f t="shared" si="133"/>
        <v/>
      </c>
    </row>
    <row r="279" spans="1:38">
      <c r="A279" s="53" t="str">
        <f>IF('2-定性盤查'!A274&lt;&gt;"",'2-定性盤查'!A274,"")</f>
        <v/>
      </c>
      <c r="B279" s="53" t="str">
        <f>IF('2-定性盤查'!C274&lt;&gt;"",'2-定性盤查'!C274,"")</f>
        <v/>
      </c>
      <c r="C279" s="53" t="str">
        <f>IF('2-定性盤查'!D274&lt;&gt;"",'2-定性盤查'!D274,"")</f>
        <v/>
      </c>
      <c r="D279" s="53" t="str">
        <f>IF('2-定性盤查'!E274&lt;&gt;"",'2-定性盤查'!E274,"")</f>
        <v/>
      </c>
      <c r="E279" s="53" t="str">
        <f>IF('2-定性盤查'!F274&lt;&gt;"",'2-定性盤查'!F274,"")</f>
        <v/>
      </c>
      <c r="F279" s="53" t="str">
        <f>IF('2-定性盤查'!G274&lt;&gt;"",'2-定性盤查'!G274,"")</f>
        <v/>
      </c>
      <c r="G279" s="158"/>
      <c r="H279" s="158"/>
      <c r="I279" s="53" t="str">
        <f>IF('2-定性盤查'!X274&lt;&gt;"",IF('2-定性盤查'!X274&lt;&gt;0,'2-定性盤查'!X274,""),"")</f>
        <v/>
      </c>
      <c r="J279" s="158"/>
      <c r="K279" s="158"/>
      <c r="L279" s="57" t="str">
        <f t="shared" si="134"/>
        <v/>
      </c>
      <c r="M279" s="158"/>
      <c r="N279" s="57" t="str">
        <f t="shared" si="124"/>
        <v/>
      </c>
      <c r="O279" s="53" t="str">
        <f>IF('2-定性盤查'!Y274&lt;&gt;"",IF('2-定性盤查'!Y274&lt;&gt;0,'2-定性盤查'!Y274,""),"")</f>
        <v/>
      </c>
      <c r="P279" s="158"/>
      <c r="Q279" s="158"/>
      <c r="R279" s="67" t="str">
        <f t="shared" si="135"/>
        <v/>
      </c>
      <c r="S279" s="164"/>
      <c r="T279" s="55" t="str">
        <f t="shared" si="137"/>
        <v/>
      </c>
      <c r="U279" s="53" t="str">
        <f>IF('2-定性盤查'!Z274&lt;&gt;"",IF('2-定性盤查'!Z274&lt;&gt;0,'2-定性盤查'!Z274,""),"")</f>
        <v/>
      </c>
      <c r="V279" s="158"/>
      <c r="W279" s="158"/>
      <c r="X279" s="67" t="str">
        <f t="shared" si="136"/>
        <v/>
      </c>
      <c r="Y279" s="158"/>
      <c r="Z279" s="55" t="str">
        <f t="shared" si="138"/>
        <v/>
      </c>
      <c r="AA279" s="57" t="str">
        <f>IF('2-定性盤查'!E275="是",IF(I279="CO2",SUM(T279,Z279),SUM(N279,T279,Z279)),IF(SUM(N279,T279,Z279)&lt;&gt;0,SUM(N279,T279,Z279),""))</f>
        <v/>
      </c>
      <c r="AB279" s="57" t="str">
        <f>IF('2-定性盤查'!E275="是",IF(I279="CO2",N279,""),"")</f>
        <v/>
      </c>
      <c r="AC279" s="101" t="str">
        <f>IF(AA279&lt;&gt;"",AA279/'6-彙總表'!$J$5,"")</f>
        <v/>
      </c>
      <c r="AD279" s="129" t="str">
        <f t="shared" si="125"/>
        <v/>
      </c>
      <c r="AE279" s="129" t="str">
        <f t="shared" si="126"/>
        <v/>
      </c>
      <c r="AF279" s="129" t="str">
        <f t="shared" si="127"/>
        <v/>
      </c>
      <c r="AG279" s="130" t="str">
        <f t="shared" si="128"/>
        <v/>
      </c>
      <c r="AH279" s="129" t="str">
        <f t="shared" si="129"/>
        <v/>
      </c>
      <c r="AI279" s="129" t="str">
        <f t="shared" si="130"/>
        <v/>
      </c>
      <c r="AJ279" s="129" t="str">
        <f t="shared" si="131"/>
        <v/>
      </c>
      <c r="AK279" s="129" t="str">
        <f t="shared" si="132"/>
        <v/>
      </c>
      <c r="AL279" s="129" t="str">
        <f t="shared" si="133"/>
        <v/>
      </c>
    </row>
    <row r="280" spans="1:38">
      <c r="A280" s="53" t="str">
        <f>IF('2-定性盤查'!A275&lt;&gt;"",'2-定性盤查'!A275,"")</f>
        <v/>
      </c>
      <c r="B280" s="53" t="str">
        <f>IF('2-定性盤查'!C275&lt;&gt;"",'2-定性盤查'!C275,"")</f>
        <v/>
      </c>
      <c r="C280" s="53" t="str">
        <f>IF('2-定性盤查'!D275&lt;&gt;"",'2-定性盤查'!D275,"")</f>
        <v/>
      </c>
      <c r="D280" s="53" t="str">
        <f>IF('2-定性盤查'!E275&lt;&gt;"",'2-定性盤查'!E275,"")</f>
        <v/>
      </c>
      <c r="E280" s="53" t="str">
        <f>IF('2-定性盤查'!F275&lt;&gt;"",'2-定性盤查'!F275,"")</f>
        <v/>
      </c>
      <c r="F280" s="53" t="str">
        <f>IF('2-定性盤查'!G275&lt;&gt;"",'2-定性盤查'!G275,"")</f>
        <v/>
      </c>
      <c r="G280" s="158"/>
      <c r="H280" s="158"/>
      <c r="I280" s="53" t="str">
        <f>IF('2-定性盤查'!X275&lt;&gt;"",IF('2-定性盤查'!X275&lt;&gt;0,'2-定性盤查'!X275,""),"")</f>
        <v/>
      </c>
      <c r="J280" s="158"/>
      <c r="K280" s="158"/>
      <c r="L280" s="57" t="str">
        <f t="shared" si="134"/>
        <v/>
      </c>
      <c r="M280" s="158"/>
      <c r="N280" s="57" t="str">
        <f t="shared" si="124"/>
        <v/>
      </c>
      <c r="O280" s="53" t="str">
        <f>IF('2-定性盤查'!Y275&lt;&gt;"",IF('2-定性盤查'!Y275&lt;&gt;0,'2-定性盤查'!Y275,""),"")</f>
        <v/>
      </c>
      <c r="P280" s="158"/>
      <c r="Q280" s="158"/>
      <c r="R280" s="67" t="str">
        <f t="shared" si="135"/>
        <v/>
      </c>
      <c r="S280" s="164"/>
      <c r="T280" s="55" t="str">
        <f t="shared" si="137"/>
        <v/>
      </c>
      <c r="U280" s="53" t="str">
        <f>IF('2-定性盤查'!Z275&lt;&gt;"",IF('2-定性盤查'!Z275&lt;&gt;0,'2-定性盤查'!Z275,""),"")</f>
        <v/>
      </c>
      <c r="V280" s="158"/>
      <c r="W280" s="158"/>
      <c r="X280" s="67" t="str">
        <f t="shared" si="136"/>
        <v/>
      </c>
      <c r="Y280" s="158"/>
      <c r="Z280" s="55" t="str">
        <f t="shared" si="138"/>
        <v/>
      </c>
      <c r="AA280" s="57" t="str">
        <f>IF('2-定性盤查'!E276="是",IF(I280="CO2",SUM(T280,Z280),SUM(N280,T280,Z280)),IF(SUM(N280,T280,Z280)&lt;&gt;0,SUM(N280,T280,Z280),""))</f>
        <v/>
      </c>
      <c r="AB280" s="57" t="str">
        <f>IF('2-定性盤查'!E276="是",IF(I280="CO2",N280,""),"")</f>
        <v/>
      </c>
      <c r="AC280" s="101" t="str">
        <f>IF(AA280&lt;&gt;"",AA280/'6-彙總表'!$J$5,"")</f>
        <v/>
      </c>
      <c r="AD280" s="129" t="str">
        <f t="shared" si="125"/>
        <v/>
      </c>
      <c r="AE280" s="129" t="str">
        <f t="shared" si="126"/>
        <v/>
      </c>
      <c r="AF280" s="129" t="str">
        <f t="shared" si="127"/>
        <v/>
      </c>
      <c r="AG280" s="130" t="str">
        <f t="shared" si="128"/>
        <v/>
      </c>
      <c r="AH280" s="129" t="str">
        <f t="shared" si="129"/>
        <v/>
      </c>
      <c r="AI280" s="129" t="str">
        <f t="shared" si="130"/>
        <v/>
      </c>
      <c r="AJ280" s="129" t="str">
        <f t="shared" si="131"/>
        <v/>
      </c>
      <c r="AK280" s="129" t="str">
        <f t="shared" si="132"/>
        <v/>
      </c>
      <c r="AL280" s="129" t="str">
        <f t="shared" si="133"/>
        <v/>
      </c>
    </row>
    <row r="281" spans="1:38">
      <c r="A281" s="53" t="str">
        <f>IF('2-定性盤查'!A276&lt;&gt;"",'2-定性盤查'!A276,"")</f>
        <v/>
      </c>
      <c r="B281" s="53" t="str">
        <f>IF('2-定性盤查'!C276&lt;&gt;"",'2-定性盤查'!C276,"")</f>
        <v/>
      </c>
      <c r="C281" s="53" t="str">
        <f>IF('2-定性盤查'!D276&lt;&gt;"",'2-定性盤查'!D276,"")</f>
        <v/>
      </c>
      <c r="D281" s="53" t="str">
        <f>IF('2-定性盤查'!E276&lt;&gt;"",'2-定性盤查'!E276,"")</f>
        <v/>
      </c>
      <c r="E281" s="53" t="str">
        <f>IF('2-定性盤查'!F276&lt;&gt;"",'2-定性盤查'!F276,"")</f>
        <v/>
      </c>
      <c r="F281" s="53" t="str">
        <f>IF('2-定性盤查'!G276&lt;&gt;"",'2-定性盤查'!G276,"")</f>
        <v/>
      </c>
      <c r="G281" s="158"/>
      <c r="H281" s="158"/>
      <c r="I281" s="53" t="str">
        <f>IF('2-定性盤查'!X276&lt;&gt;"",IF('2-定性盤查'!X276&lt;&gt;0,'2-定性盤查'!X276,""),"")</f>
        <v/>
      </c>
      <c r="J281" s="158"/>
      <c r="K281" s="158"/>
      <c r="L281" s="57" t="str">
        <f t="shared" si="134"/>
        <v/>
      </c>
      <c r="M281" s="158"/>
      <c r="N281" s="57" t="str">
        <f t="shared" si="124"/>
        <v/>
      </c>
      <c r="O281" s="53" t="str">
        <f>IF('2-定性盤查'!Y276&lt;&gt;"",IF('2-定性盤查'!Y276&lt;&gt;0,'2-定性盤查'!Y276,""),"")</f>
        <v/>
      </c>
      <c r="P281" s="158"/>
      <c r="Q281" s="158"/>
      <c r="R281" s="67" t="str">
        <f t="shared" si="135"/>
        <v/>
      </c>
      <c r="S281" s="164"/>
      <c r="T281" s="55" t="str">
        <f t="shared" si="137"/>
        <v/>
      </c>
      <c r="U281" s="53" t="str">
        <f>IF('2-定性盤查'!Z276&lt;&gt;"",IF('2-定性盤查'!Z276&lt;&gt;0,'2-定性盤查'!Z276,""),"")</f>
        <v/>
      </c>
      <c r="V281" s="158"/>
      <c r="W281" s="158"/>
      <c r="X281" s="67" t="str">
        <f t="shared" si="136"/>
        <v/>
      </c>
      <c r="Y281" s="158"/>
      <c r="Z281" s="55" t="str">
        <f t="shared" si="138"/>
        <v/>
      </c>
      <c r="AA281" s="57" t="str">
        <f>IF('2-定性盤查'!E277="是",IF(I281="CO2",SUM(T281,Z281),SUM(N281,T281,Z281)),IF(SUM(N281,T281,Z281)&lt;&gt;0,SUM(N281,T281,Z281),""))</f>
        <v/>
      </c>
      <c r="AB281" s="57" t="str">
        <f>IF('2-定性盤查'!E277="是",IF(I281="CO2",N281,""),"")</f>
        <v/>
      </c>
      <c r="AC281" s="101" t="str">
        <f>IF(AA281&lt;&gt;"",AA281/'6-彙總表'!$J$5,"")</f>
        <v/>
      </c>
      <c r="AD281" s="129" t="str">
        <f t="shared" si="125"/>
        <v/>
      </c>
      <c r="AE281" s="129" t="str">
        <f t="shared" si="126"/>
        <v/>
      </c>
      <c r="AF281" s="129" t="str">
        <f t="shared" si="127"/>
        <v/>
      </c>
      <c r="AG281" s="130" t="str">
        <f t="shared" si="128"/>
        <v/>
      </c>
      <c r="AH281" s="129" t="str">
        <f t="shared" si="129"/>
        <v/>
      </c>
      <c r="AI281" s="129" t="str">
        <f t="shared" si="130"/>
        <v/>
      </c>
      <c r="AJ281" s="129" t="str">
        <f t="shared" si="131"/>
        <v/>
      </c>
      <c r="AK281" s="129" t="str">
        <f t="shared" si="132"/>
        <v/>
      </c>
      <c r="AL281" s="129" t="str">
        <f t="shared" si="133"/>
        <v/>
      </c>
    </row>
    <row r="282" spans="1:38">
      <c r="A282" s="53" t="str">
        <f>IF('2-定性盤查'!A277&lt;&gt;"",'2-定性盤查'!A277,"")</f>
        <v/>
      </c>
      <c r="B282" s="53" t="str">
        <f>IF('2-定性盤查'!C277&lt;&gt;"",'2-定性盤查'!C277,"")</f>
        <v/>
      </c>
      <c r="C282" s="53" t="str">
        <f>IF('2-定性盤查'!D277&lt;&gt;"",'2-定性盤查'!D277,"")</f>
        <v/>
      </c>
      <c r="D282" s="53" t="str">
        <f>IF('2-定性盤查'!E277&lt;&gt;"",'2-定性盤查'!E277,"")</f>
        <v/>
      </c>
      <c r="E282" s="53" t="str">
        <f>IF('2-定性盤查'!F277&lt;&gt;"",'2-定性盤查'!F277,"")</f>
        <v/>
      </c>
      <c r="F282" s="53" t="str">
        <f>IF('2-定性盤查'!G277&lt;&gt;"",'2-定性盤查'!G277,"")</f>
        <v/>
      </c>
      <c r="G282" s="158"/>
      <c r="H282" s="158"/>
      <c r="I282" s="53" t="str">
        <f>IF('2-定性盤查'!X277&lt;&gt;"",IF('2-定性盤查'!X277&lt;&gt;0,'2-定性盤查'!X277,""),"")</f>
        <v/>
      </c>
      <c r="J282" s="158"/>
      <c r="K282" s="158"/>
      <c r="L282" s="57" t="str">
        <f t="shared" si="134"/>
        <v/>
      </c>
      <c r="M282" s="158"/>
      <c r="N282" s="57" t="str">
        <f t="shared" si="124"/>
        <v/>
      </c>
      <c r="O282" s="53" t="str">
        <f>IF('2-定性盤查'!Y277&lt;&gt;"",IF('2-定性盤查'!Y277&lt;&gt;0,'2-定性盤查'!Y277,""),"")</f>
        <v/>
      </c>
      <c r="P282" s="158"/>
      <c r="Q282" s="158"/>
      <c r="R282" s="67" t="str">
        <f t="shared" si="135"/>
        <v/>
      </c>
      <c r="S282" s="164"/>
      <c r="T282" s="55" t="str">
        <f t="shared" si="137"/>
        <v/>
      </c>
      <c r="U282" s="53" t="str">
        <f>IF('2-定性盤查'!Z277&lt;&gt;"",IF('2-定性盤查'!Z277&lt;&gt;0,'2-定性盤查'!Z277,""),"")</f>
        <v/>
      </c>
      <c r="V282" s="158"/>
      <c r="W282" s="158"/>
      <c r="X282" s="67" t="str">
        <f t="shared" si="136"/>
        <v/>
      </c>
      <c r="Y282" s="158"/>
      <c r="Z282" s="55" t="str">
        <f t="shared" si="138"/>
        <v/>
      </c>
      <c r="AA282" s="57" t="str">
        <f>IF('2-定性盤查'!E278="是",IF(I282="CO2",SUM(T282,Z282),SUM(N282,T282,Z282)),IF(SUM(N282,T282,Z282)&lt;&gt;0,SUM(N282,T282,Z282),""))</f>
        <v/>
      </c>
      <c r="AB282" s="57" t="str">
        <f>IF('2-定性盤查'!E278="是",IF(I282="CO2",N282,""),"")</f>
        <v/>
      </c>
      <c r="AC282" s="101" t="str">
        <f>IF(AA282&lt;&gt;"",AA282/'6-彙總表'!$J$5,"")</f>
        <v/>
      </c>
      <c r="AD282" s="129" t="str">
        <f t="shared" si="125"/>
        <v/>
      </c>
      <c r="AE282" s="129" t="str">
        <f t="shared" si="126"/>
        <v/>
      </c>
      <c r="AF282" s="129" t="str">
        <f t="shared" si="127"/>
        <v/>
      </c>
      <c r="AG282" s="130" t="str">
        <f t="shared" si="128"/>
        <v/>
      </c>
      <c r="AH282" s="129" t="str">
        <f t="shared" si="129"/>
        <v/>
      </c>
      <c r="AI282" s="129" t="str">
        <f t="shared" si="130"/>
        <v/>
      </c>
      <c r="AJ282" s="129" t="str">
        <f t="shared" si="131"/>
        <v/>
      </c>
      <c r="AK282" s="129" t="str">
        <f t="shared" si="132"/>
        <v/>
      </c>
      <c r="AL282" s="129" t="str">
        <f t="shared" si="133"/>
        <v/>
      </c>
    </row>
    <row r="283" spans="1:38">
      <c r="A283" s="53" t="str">
        <f>IF('2-定性盤查'!A278&lt;&gt;"",'2-定性盤查'!A278,"")</f>
        <v/>
      </c>
      <c r="B283" s="53" t="str">
        <f>IF('2-定性盤查'!C278&lt;&gt;"",'2-定性盤查'!C278,"")</f>
        <v/>
      </c>
      <c r="C283" s="53" t="str">
        <f>IF('2-定性盤查'!D278&lt;&gt;"",'2-定性盤查'!D278,"")</f>
        <v/>
      </c>
      <c r="D283" s="53" t="str">
        <f>IF('2-定性盤查'!E278&lt;&gt;"",'2-定性盤查'!E278,"")</f>
        <v/>
      </c>
      <c r="E283" s="53" t="str">
        <f>IF('2-定性盤查'!F278&lt;&gt;"",'2-定性盤查'!F278,"")</f>
        <v/>
      </c>
      <c r="F283" s="53" t="str">
        <f>IF('2-定性盤查'!G278&lt;&gt;"",'2-定性盤查'!G278,"")</f>
        <v/>
      </c>
      <c r="G283" s="158"/>
      <c r="H283" s="158"/>
      <c r="I283" s="53" t="str">
        <f>IF('2-定性盤查'!X278&lt;&gt;"",IF('2-定性盤查'!X278&lt;&gt;0,'2-定性盤查'!X278,""),"")</f>
        <v/>
      </c>
      <c r="J283" s="158"/>
      <c r="K283" s="158"/>
      <c r="L283" s="57" t="str">
        <f t="shared" si="134"/>
        <v/>
      </c>
      <c r="M283" s="158"/>
      <c r="N283" s="57" t="str">
        <f t="shared" si="124"/>
        <v/>
      </c>
      <c r="O283" s="53" t="str">
        <f>IF('2-定性盤查'!Y278&lt;&gt;"",IF('2-定性盤查'!Y278&lt;&gt;0,'2-定性盤查'!Y278,""),"")</f>
        <v/>
      </c>
      <c r="P283" s="158"/>
      <c r="Q283" s="158"/>
      <c r="R283" s="67" t="str">
        <f t="shared" si="135"/>
        <v/>
      </c>
      <c r="S283" s="164"/>
      <c r="T283" s="55" t="str">
        <f t="shared" si="137"/>
        <v/>
      </c>
      <c r="U283" s="53" t="str">
        <f>IF('2-定性盤查'!Z278&lt;&gt;"",IF('2-定性盤查'!Z278&lt;&gt;0,'2-定性盤查'!Z278,""),"")</f>
        <v/>
      </c>
      <c r="V283" s="158"/>
      <c r="W283" s="158"/>
      <c r="X283" s="67" t="str">
        <f t="shared" si="136"/>
        <v/>
      </c>
      <c r="Y283" s="158"/>
      <c r="Z283" s="55" t="str">
        <f t="shared" si="138"/>
        <v/>
      </c>
      <c r="AA283" s="57" t="str">
        <f>IF('2-定性盤查'!E279="是",IF(I283="CO2",SUM(T283,Z283),SUM(N283,T283,Z283)),IF(SUM(N283,T283,Z283)&lt;&gt;0,SUM(N283,T283,Z283),""))</f>
        <v/>
      </c>
      <c r="AB283" s="57" t="str">
        <f>IF('2-定性盤查'!E279="是",IF(I283="CO2",N283,""),"")</f>
        <v/>
      </c>
      <c r="AC283" s="101" t="str">
        <f>IF(AA283&lt;&gt;"",AA283/'6-彙總表'!$J$5,"")</f>
        <v/>
      </c>
      <c r="AD283" s="129" t="str">
        <f t="shared" si="125"/>
        <v/>
      </c>
      <c r="AE283" s="129" t="str">
        <f t="shared" si="126"/>
        <v/>
      </c>
      <c r="AF283" s="129" t="str">
        <f t="shared" si="127"/>
        <v/>
      </c>
      <c r="AG283" s="130" t="str">
        <f t="shared" si="128"/>
        <v/>
      </c>
      <c r="AH283" s="129" t="str">
        <f t="shared" si="129"/>
        <v/>
      </c>
      <c r="AI283" s="129" t="str">
        <f t="shared" si="130"/>
        <v/>
      </c>
      <c r="AJ283" s="129" t="str">
        <f t="shared" si="131"/>
        <v/>
      </c>
      <c r="AK283" s="129" t="str">
        <f t="shared" si="132"/>
        <v/>
      </c>
      <c r="AL283" s="129" t="str">
        <f t="shared" si="133"/>
        <v/>
      </c>
    </row>
    <row r="284" spans="1:38">
      <c r="A284" s="53" t="str">
        <f>IF('2-定性盤查'!A279&lt;&gt;"",'2-定性盤查'!A279,"")</f>
        <v/>
      </c>
      <c r="B284" s="53" t="str">
        <f>IF('2-定性盤查'!C279&lt;&gt;"",'2-定性盤查'!C279,"")</f>
        <v/>
      </c>
      <c r="C284" s="53" t="str">
        <f>IF('2-定性盤查'!D279&lt;&gt;"",'2-定性盤查'!D279,"")</f>
        <v/>
      </c>
      <c r="D284" s="53" t="str">
        <f>IF('2-定性盤查'!E279&lt;&gt;"",'2-定性盤查'!E279,"")</f>
        <v/>
      </c>
      <c r="E284" s="53" t="str">
        <f>IF('2-定性盤查'!F279&lt;&gt;"",'2-定性盤查'!F279,"")</f>
        <v/>
      </c>
      <c r="F284" s="53" t="str">
        <f>IF('2-定性盤查'!G279&lt;&gt;"",'2-定性盤查'!G279,"")</f>
        <v/>
      </c>
      <c r="G284" s="158"/>
      <c r="H284" s="158"/>
      <c r="I284" s="53" t="str">
        <f>IF('2-定性盤查'!X279&lt;&gt;"",IF('2-定性盤查'!X279&lt;&gt;0,'2-定性盤查'!X279,""),"")</f>
        <v/>
      </c>
      <c r="J284" s="158"/>
      <c r="K284" s="158"/>
      <c r="L284" s="57" t="str">
        <f t="shared" si="134"/>
        <v/>
      </c>
      <c r="M284" s="158"/>
      <c r="N284" s="57" t="str">
        <f t="shared" si="124"/>
        <v/>
      </c>
      <c r="O284" s="53" t="str">
        <f>IF('2-定性盤查'!Y279&lt;&gt;"",IF('2-定性盤查'!Y279&lt;&gt;0,'2-定性盤查'!Y279,""),"")</f>
        <v/>
      </c>
      <c r="P284" s="158"/>
      <c r="Q284" s="158"/>
      <c r="R284" s="67" t="str">
        <f t="shared" si="135"/>
        <v/>
      </c>
      <c r="S284" s="164"/>
      <c r="T284" s="55" t="str">
        <f t="shared" si="137"/>
        <v/>
      </c>
      <c r="U284" s="53" t="str">
        <f>IF('2-定性盤查'!Z279&lt;&gt;"",IF('2-定性盤查'!Z279&lt;&gt;0,'2-定性盤查'!Z279,""),"")</f>
        <v/>
      </c>
      <c r="V284" s="158"/>
      <c r="W284" s="158"/>
      <c r="X284" s="67" t="str">
        <f t="shared" si="136"/>
        <v/>
      </c>
      <c r="Y284" s="158"/>
      <c r="Z284" s="55" t="str">
        <f t="shared" si="138"/>
        <v/>
      </c>
      <c r="AA284" s="57" t="str">
        <f>IF('2-定性盤查'!E280="是",IF(I284="CO2",SUM(T284,Z284),SUM(N284,T284,Z284)),IF(SUM(N284,T284,Z284)&lt;&gt;0,SUM(N284,T284,Z284),""))</f>
        <v/>
      </c>
      <c r="AB284" s="57" t="str">
        <f>IF('2-定性盤查'!E280="是",IF(I284="CO2",N284,""),"")</f>
        <v/>
      </c>
      <c r="AC284" s="101" t="str">
        <f>IF(AA284&lt;&gt;"",AA284/'6-彙總表'!$J$5,"")</f>
        <v/>
      </c>
      <c r="AD284" s="129" t="str">
        <f t="shared" si="125"/>
        <v/>
      </c>
      <c r="AE284" s="129" t="str">
        <f t="shared" si="126"/>
        <v/>
      </c>
      <c r="AF284" s="129" t="str">
        <f t="shared" si="127"/>
        <v/>
      </c>
      <c r="AG284" s="130" t="str">
        <f t="shared" si="128"/>
        <v/>
      </c>
      <c r="AH284" s="129" t="str">
        <f t="shared" si="129"/>
        <v/>
      </c>
      <c r="AI284" s="129" t="str">
        <f t="shared" si="130"/>
        <v/>
      </c>
      <c r="AJ284" s="129" t="str">
        <f t="shared" si="131"/>
        <v/>
      </c>
      <c r="AK284" s="129" t="str">
        <f t="shared" si="132"/>
        <v/>
      </c>
      <c r="AL284" s="129" t="str">
        <f t="shared" si="133"/>
        <v/>
      </c>
    </row>
    <row r="285" spans="1:38">
      <c r="A285" s="53" t="str">
        <f>IF('2-定性盤查'!A280&lt;&gt;"",'2-定性盤查'!A280,"")</f>
        <v/>
      </c>
      <c r="B285" s="53" t="str">
        <f>IF('2-定性盤查'!C280&lt;&gt;"",'2-定性盤查'!C280,"")</f>
        <v/>
      </c>
      <c r="C285" s="53" t="str">
        <f>IF('2-定性盤查'!D280&lt;&gt;"",'2-定性盤查'!D280,"")</f>
        <v/>
      </c>
      <c r="D285" s="53" t="str">
        <f>IF('2-定性盤查'!E280&lt;&gt;"",'2-定性盤查'!E280,"")</f>
        <v/>
      </c>
      <c r="E285" s="53" t="str">
        <f>IF('2-定性盤查'!F280&lt;&gt;"",'2-定性盤查'!F280,"")</f>
        <v/>
      </c>
      <c r="F285" s="53" t="str">
        <f>IF('2-定性盤查'!G280&lt;&gt;"",'2-定性盤查'!G280,"")</f>
        <v/>
      </c>
      <c r="G285" s="158"/>
      <c r="H285" s="158"/>
      <c r="I285" s="53" t="str">
        <f>IF('2-定性盤查'!X280&lt;&gt;"",IF('2-定性盤查'!X280&lt;&gt;0,'2-定性盤查'!X280,""),"")</f>
        <v/>
      </c>
      <c r="J285" s="158"/>
      <c r="K285" s="158"/>
      <c r="L285" s="57" t="str">
        <f t="shared" si="134"/>
        <v/>
      </c>
      <c r="M285" s="158"/>
      <c r="N285" s="57" t="str">
        <f t="shared" si="124"/>
        <v/>
      </c>
      <c r="O285" s="53" t="str">
        <f>IF('2-定性盤查'!Y280&lt;&gt;"",IF('2-定性盤查'!Y280&lt;&gt;0,'2-定性盤查'!Y280,""),"")</f>
        <v/>
      </c>
      <c r="P285" s="158"/>
      <c r="Q285" s="158"/>
      <c r="R285" s="67" t="str">
        <f t="shared" si="135"/>
        <v/>
      </c>
      <c r="S285" s="164"/>
      <c r="T285" s="55" t="str">
        <f t="shared" si="137"/>
        <v/>
      </c>
      <c r="U285" s="53" t="str">
        <f>IF('2-定性盤查'!Z280&lt;&gt;"",IF('2-定性盤查'!Z280&lt;&gt;0,'2-定性盤查'!Z280,""),"")</f>
        <v/>
      </c>
      <c r="V285" s="158"/>
      <c r="W285" s="158"/>
      <c r="X285" s="67" t="str">
        <f t="shared" si="136"/>
        <v/>
      </c>
      <c r="Y285" s="158"/>
      <c r="Z285" s="55" t="str">
        <f t="shared" si="138"/>
        <v/>
      </c>
      <c r="AA285" s="57" t="str">
        <f>IF('2-定性盤查'!E281="是",IF(I285="CO2",SUM(T285,Z285),SUM(N285,T285,Z285)),IF(SUM(N285,T285,Z285)&lt;&gt;0,SUM(N285,T285,Z285),""))</f>
        <v/>
      </c>
      <c r="AB285" s="57" t="str">
        <f>IF('2-定性盤查'!E281="是",IF(I285="CO2",N285,""),"")</f>
        <v/>
      </c>
      <c r="AC285" s="101" t="str">
        <f>IF(AA285&lt;&gt;"",AA285/'6-彙總表'!$J$5,"")</f>
        <v/>
      </c>
      <c r="AD285" s="129" t="str">
        <f t="shared" si="125"/>
        <v/>
      </c>
      <c r="AE285" s="129" t="str">
        <f t="shared" si="126"/>
        <v/>
      </c>
      <c r="AF285" s="129" t="str">
        <f t="shared" si="127"/>
        <v/>
      </c>
      <c r="AG285" s="130" t="str">
        <f t="shared" si="128"/>
        <v/>
      </c>
      <c r="AH285" s="129" t="str">
        <f t="shared" si="129"/>
        <v/>
      </c>
      <c r="AI285" s="129" t="str">
        <f t="shared" si="130"/>
        <v/>
      </c>
      <c r="AJ285" s="129" t="str">
        <f t="shared" si="131"/>
        <v/>
      </c>
      <c r="AK285" s="129" t="str">
        <f t="shared" si="132"/>
        <v/>
      </c>
      <c r="AL285" s="129" t="str">
        <f t="shared" si="133"/>
        <v/>
      </c>
    </row>
    <row r="286" spans="1:38">
      <c r="A286" s="53" t="str">
        <f>IF('2-定性盤查'!A281&lt;&gt;"",'2-定性盤查'!A281,"")</f>
        <v/>
      </c>
      <c r="B286" s="53" t="str">
        <f>IF('2-定性盤查'!C281&lt;&gt;"",'2-定性盤查'!C281,"")</f>
        <v/>
      </c>
      <c r="C286" s="53" t="str">
        <f>IF('2-定性盤查'!D281&lt;&gt;"",'2-定性盤查'!D281,"")</f>
        <v/>
      </c>
      <c r="D286" s="53" t="str">
        <f>IF('2-定性盤查'!E281&lt;&gt;"",'2-定性盤查'!E281,"")</f>
        <v/>
      </c>
      <c r="E286" s="53" t="str">
        <f>IF('2-定性盤查'!F281&lt;&gt;"",'2-定性盤查'!F281,"")</f>
        <v/>
      </c>
      <c r="F286" s="53" t="str">
        <f>IF('2-定性盤查'!G281&lt;&gt;"",'2-定性盤查'!G281,"")</f>
        <v/>
      </c>
      <c r="G286" s="158"/>
      <c r="H286" s="158"/>
      <c r="I286" s="53" t="str">
        <f>IF('2-定性盤查'!X281&lt;&gt;"",IF('2-定性盤查'!X281&lt;&gt;0,'2-定性盤查'!X281,""),"")</f>
        <v/>
      </c>
      <c r="J286" s="158"/>
      <c r="K286" s="158"/>
      <c r="L286" s="57" t="str">
        <f t="shared" si="134"/>
        <v/>
      </c>
      <c r="M286" s="158"/>
      <c r="N286" s="57" t="str">
        <f t="shared" si="124"/>
        <v/>
      </c>
      <c r="O286" s="53" t="str">
        <f>IF('2-定性盤查'!Y281&lt;&gt;"",IF('2-定性盤查'!Y281&lt;&gt;0,'2-定性盤查'!Y281,""),"")</f>
        <v/>
      </c>
      <c r="P286" s="158"/>
      <c r="Q286" s="158"/>
      <c r="R286" s="67" t="str">
        <f t="shared" si="135"/>
        <v/>
      </c>
      <c r="S286" s="164"/>
      <c r="T286" s="55" t="str">
        <f t="shared" si="137"/>
        <v/>
      </c>
      <c r="U286" s="53" t="str">
        <f>IF('2-定性盤查'!Z281&lt;&gt;"",IF('2-定性盤查'!Z281&lt;&gt;0,'2-定性盤查'!Z281,""),"")</f>
        <v/>
      </c>
      <c r="V286" s="158"/>
      <c r="W286" s="158"/>
      <c r="X286" s="67" t="str">
        <f t="shared" si="136"/>
        <v/>
      </c>
      <c r="Y286" s="158"/>
      <c r="Z286" s="55" t="str">
        <f t="shared" si="138"/>
        <v/>
      </c>
      <c r="AA286" s="57" t="str">
        <f>IF('2-定性盤查'!E282="是",IF(I286="CO2",SUM(T286,Z286),SUM(N286,T286,Z286)),IF(SUM(N286,T286,Z286)&lt;&gt;0,SUM(N286,T286,Z286),""))</f>
        <v/>
      </c>
      <c r="AB286" s="57" t="str">
        <f>IF('2-定性盤查'!E282="是",IF(I286="CO2",N286,""),"")</f>
        <v/>
      </c>
      <c r="AC286" s="101" t="str">
        <f>IF(AA286&lt;&gt;"",AA286/'6-彙總表'!$J$5,"")</f>
        <v/>
      </c>
      <c r="AD286" s="129" t="str">
        <f t="shared" si="125"/>
        <v/>
      </c>
      <c r="AE286" s="129" t="str">
        <f t="shared" si="126"/>
        <v/>
      </c>
      <c r="AF286" s="129" t="str">
        <f t="shared" si="127"/>
        <v/>
      </c>
      <c r="AG286" s="130" t="str">
        <f t="shared" si="128"/>
        <v/>
      </c>
      <c r="AH286" s="129" t="str">
        <f t="shared" si="129"/>
        <v/>
      </c>
      <c r="AI286" s="129" t="str">
        <f t="shared" si="130"/>
        <v/>
      </c>
      <c r="AJ286" s="129" t="str">
        <f t="shared" si="131"/>
        <v/>
      </c>
      <c r="AK286" s="129" t="str">
        <f t="shared" si="132"/>
        <v/>
      </c>
      <c r="AL286" s="129" t="str">
        <f t="shared" si="133"/>
        <v/>
      </c>
    </row>
    <row r="287" spans="1:38">
      <c r="A287" s="53" t="str">
        <f>IF('2-定性盤查'!A282&lt;&gt;"",'2-定性盤查'!A282,"")</f>
        <v/>
      </c>
      <c r="B287" s="53" t="str">
        <f>IF('2-定性盤查'!C282&lt;&gt;"",'2-定性盤查'!C282,"")</f>
        <v/>
      </c>
      <c r="C287" s="53" t="str">
        <f>IF('2-定性盤查'!D282&lt;&gt;"",'2-定性盤查'!D282,"")</f>
        <v/>
      </c>
      <c r="D287" s="53" t="str">
        <f>IF('2-定性盤查'!E282&lt;&gt;"",'2-定性盤查'!E282,"")</f>
        <v/>
      </c>
      <c r="E287" s="53" t="str">
        <f>IF('2-定性盤查'!F282&lt;&gt;"",'2-定性盤查'!F282,"")</f>
        <v/>
      </c>
      <c r="F287" s="53" t="str">
        <f>IF('2-定性盤查'!G282&lt;&gt;"",'2-定性盤查'!G282,"")</f>
        <v/>
      </c>
      <c r="G287" s="158"/>
      <c r="H287" s="158"/>
      <c r="I287" s="53" t="str">
        <f>IF('2-定性盤查'!X282&lt;&gt;"",IF('2-定性盤查'!X282&lt;&gt;0,'2-定性盤查'!X282,""),"")</f>
        <v/>
      </c>
      <c r="J287" s="158"/>
      <c r="K287" s="158"/>
      <c r="L287" s="57" t="str">
        <f t="shared" si="134"/>
        <v/>
      </c>
      <c r="M287" s="158"/>
      <c r="N287" s="57" t="str">
        <f t="shared" si="124"/>
        <v/>
      </c>
      <c r="O287" s="53" t="str">
        <f>IF('2-定性盤查'!Y282&lt;&gt;"",IF('2-定性盤查'!Y282&lt;&gt;0,'2-定性盤查'!Y282,""),"")</f>
        <v/>
      </c>
      <c r="P287" s="158"/>
      <c r="Q287" s="158"/>
      <c r="R287" s="67" t="str">
        <f t="shared" si="135"/>
        <v/>
      </c>
      <c r="S287" s="164"/>
      <c r="T287" s="55" t="str">
        <f t="shared" si="137"/>
        <v/>
      </c>
      <c r="U287" s="53" t="str">
        <f>IF('2-定性盤查'!Z282&lt;&gt;"",IF('2-定性盤查'!Z282&lt;&gt;0,'2-定性盤查'!Z282,""),"")</f>
        <v/>
      </c>
      <c r="V287" s="158"/>
      <c r="W287" s="158"/>
      <c r="X287" s="67" t="str">
        <f t="shared" si="136"/>
        <v/>
      </c>
      <c r="Y287" s="158"/>
      <c r="Z287" s="55" t="str">
        <f t="shared" si="138"/>
        <v/>
      </c>
      <c r="AA287" s="57" t="str">
        <f>IF('2-定性盤查'!E283="是",IF(I287="CO2",SUM(T287,Z287),SUM(N287,T287,Z287)),IF(SUM(N287,T287,Z287)&lt;&gt;0,SUM(N287,T287,Z287),""))</f>
        <v/>
      </c>
      <c r="AB287" s="57" t="str">
        <f>IF('2-定性盤查'!E283="是",IF(I287="CO2",N287,""),"")</f>
        <v/>
      </c>
      <c r="AC287" s="101" t="str">
        <f>IF(AA287&lt;&gt;"",AA287/'6-彙總表'!$J$5,"")</f>
        <v/>
      </c>
      <c r="AD287" s="129" t="str">
        <f t="shared" si="125"/>
        <v/>
      </c>
      <c r="AE287" s="129" t="str">
        <f t="shared" si="126"/>
        <v/>
      </c>
      <c r="AF287" s="129" t="str">
        <f t="shared" si="127"/>
        <v/>
      </c>
      <c r="AG287" s="130" t="str">
        <f t="shared" si="128"/>
        <v/>
      </c>
      <c r="AH287" s="129" t="str">
        <f t="shared" si="129"/>
        <v/>
      </c>
      <c r="AI287" s="129" t="str">
        <f t="shared" si="130"/>
        <v/>
      </c>
      <c r="AJ287" s="129" t="str">
        <f t="shared" si="131"/>
        <v/>
      </c>
      <c r="AK287" s="129" t="str">
        <f t="shared" si="132"/>
        <v/>
      </c>
      <c r="AL287" s="129" t="str">
        <f t="shared" si="133"/>
        <v/>
      </c>
    </row>
    <row r="288" spans="1:38">
      <c r="A288" s="53" t="str">
        <f>IF('2-定性盤查'!A283&lt;&gt;"",'2-定性盤查'!A283,"")</f>
        <v/>
      </c>
      <c r="B288" s="53" t="str">
        <f>IF('2-定性盤查'!C283&lt;&gt;"",'2-定性盤查'!C283,"")</f>
        <v/>
      </c>
      <c r="C288" s="53" t="str">
        <f>IF('2-定性盤查'!D283&lt;&gt;"",'2-定性盤查'!D283,"")</f>
        <v/>
      </c>
      <c r="D288" s="53" t="str">
        <f>IF('2-定性盤查'!E283&lt;&gt;"",'2-定性盤查'!E283,"")</f>
        <v/>
      </c>
      <c r="E288" s="53" t="str">
        <f>IF('2-定性盤查'!F283&lt;&gt;"",'2-定性盤查'!F283,"")</f>
        <v/>
      </c>
      <c r="F288" s="53" t="str">
        <f>IF('2-定性盤查'!G283&lt;&gt;"",'2-定性盤查'!G283,"")</f>
        <v/>
      </c>
      <c r="G288" s="158"/>
      <c r="H288" s="158"/>
      <c r="I288" s="53" t="str">
        <f>IF('2-定性盤查'!X283&lt;&gt;"",IF('2-定性盤查'!X283&lt;&gt;0,'2-定性盤查'!X283,""),"")</f>
        <v/>
      </c>
      <c r="J288" s="158"/>
      <c r="K288" s="158"/>
      <c r="L288" s="57" t="str">
        <f t="shared" si="134"/>
        <v/>
      </c>
      <c r="M288" s="158"/>
      <c r="N288" s="57" t="str">
        <f t="shared" si="124"/>
        <v/>
      </c>
      <c r="O288" s="53" t="str">
        <f>IF('2-定性盤查'!Y283&lt;&gt;"",IF('2-定性盤查'!Y283&lt;&gt;0,'2-定性盤查'!Y283,""),"")</f>
        <v/>
      </c>
      <c r="P288" s="158"/>
      <c r="Q288" s="158"/>
      <c r="R288" s="67" t="str">
        <f t="shared" si="135"/>
        <v/>
      </c>
      <c r="S288" s="164"/>
      <c r="T288" s="55" t="str">
        <f t="shared" si="137"/>
        <v/>
      </c>
      <c r="U288" s="53" t="str">
        <f>IF('2-定性盤查'!Z283&lt;&gt;"",IF('2-定性盤查'!Z283&lt;&gt;0,'2-定性盤查'!Z283,""),"")</f>
        <v/>
      </c>
      <c r="V288" s="158"/>
      <c r="W288" s="158"/>
      <c r="X288" s="67" t="str">
        <f t="shared" si="136"/>
        <v/>
      </c>
      <c r="Y288" s="158"/>
      <c r="Z288" s="55" t="str">
        <f t="shared" si="138"/>
        <v/>
      </c>
      <c r="AA288" s="57" t="str">
        <f>IF('2-定性盤查'!E284="是",IF(I288="CO2",SUM(T288,Z288),SUM(N288,T288,Z288)),IF(SUM(N288,T288,Z288)&lt;&gt;0,SUM(N288,T288,Z288),""))</f>
        <v/>
      </c>
      <c r="AB288" s="57" t="str">
        <f>IF('2-定性盤查'!E284="是",IF(I288="CO2",N288,""),"")</f>
        <v/>
      </c>
      <c r="AC288" s="101" t="str">
        <f>IF(AA288&lt;&gt;"",AA288/'6-彙總表'!$J$5,"")</f>
        <v/>
      </c>
      <c r="AD288" s="129" t="str">
        <f t="shared" si="125"/>
        <v/>
      </c>
      <c r="AE288" s="129" t="str">
        <f t="shared" si="126"/>
        <v/>
      </c>
      <c r="AF288" s="129" t="str">
        <f t="shared" si="127"/>
        <v/>
      </c>
      <c r="AG288" s="130" t="str">
        <f t="shared" si="128"/>
        <v/>
      </c>
      <c r="AH288" s="129" t="str">
        <f t="shared" si="129"/>
        <v/>
      </c>
      <c r="AI288" s="129" t="str">
        <f t="shared" si="130"/>
        <v/>
      </c>
      <c r="AJ288" s="129" t="str">
        <f t="shared" si="131"/>
        <v/>
      </c>
      <c r="AK288" s="129" t="str">
        <f t="shared" si="132"/>
        <v/>
      </c>
      <c r="AL288" s="129" t="str">
        <f t="shared" si="133"/>
        <v/>
      </c>
    </row>
    <row r="289" spans="1:38">
      <c r="A289" s="53" t="str">
        <f>IF('2-定性盤查'!A284&lt;&gt;"",'2-定性盤查'!A284,"")</f>
        <v/>
      </c>
      <c r="B289" s="53" t="str">
        <f>IF('2-定性盤查'!C284&lt;&gt;"",'2-定性盤查'!C284,"")</f>
        <v/>
      </c>
      <c r="C289" s="53" t="str">
        <f>IF('2-定性盤查'!D284&lt;&gt;"",'2-定性盤查'!D284,"")</f>
        <v/>
      </c>
      <c r="D289" s="53" t="str">
        <f>IF('2-定性盤查'!E284&lt;&gt;"",'2-定性盤查'!E284,"")</f>
        <v/>
      </c>
      <c r="E289" s="53" t="str">
        <f>IF('2-定性盤查'!F284&lt;&gt;"",'2-定性盤查'!F284,"")</f>
        <v/>
      </c>
      <c r="F289" s="53" t="str">
        <f>IF('2-定性盤查'!G284&lt;&gt;"",'2-定性盤查'!G284,"")</f>
        <v/>
      </c>
      <c r="G289" s="158"/>
      <c r="H289" s="158"/>
      <c r="I289" s="53" t="str">
        <f>IF('2-定性盤查'!X284&lt;&gt;"",IF('2-定性盤查'!X284&lt;&gt;0,'2-定性盤查'!X284,""),"")</f>
        <v/>
      </c>
      <c r="J289" s="158"/>
      <c r="K289" s="158"/>
      <c r="L289" s="57" t="str">
        <f t="shared" si="134"/>
        <v/>
      </c>
      <c r="M289" s="158"/>
      <c r="N289" s="57" t="str">
        <f t="shared" si="124"/>
        <v/>
      </c>
      <c r="O289" s="53" t="str">
        <f>IF('2-定性盤查'!Y284&lt;&gt;"",IF('2-定性盤查'!Y284&lt;&gt;0,'2-定性盤查'!Y284,""),"")</f>
        <v/>
      </c>
      <c r="P289" s="158"/>
      <c r="Q289" s="158"/>
      <c r="R289" s="67" t="str">
        <f t="shared" si="135"/>
        <v/>
      </c>
      <c r="S289" s="164"/>
      <c r="T289" s="55" t="str">
        <f t="shared" si="137"/>
        <v/>
      </c>
      <c r="U289" s="53" t="str">
        <f>IF('2-定性盤查'!Z284&lt;&gt;"",IF('2-定性盤查'!Z284&lt;&gt;0,'2-定性盤查'!Z284,""),"")</f>
        <v/>
      </c>
      <c r="V289" s="158"/>
      <c r="W289" s="158"/>
      <c r="X289" s="67" t="str">
        <f t="shared" si="136"/>
        <v/>
      </c>
      <c r="Y289" s="158"/>
      <c r="Z289" s="55" t="str">
        <f t="shared" si="138"/>
        <v/>
      </c>
      <c r="AA289" s="57" t="str">
        <f>IF('2-定性盤查'!E285="是",IF(I289="CO2",SUM(T289,Z289),SUM(N289,T289,Z289)),IF(SUM(N289,T289,Z289)&lt;&gt;0,SUM(N289,T289,Z289),""))</f>
        <v/>
      </c>
      <c r="AB289" s="57" t="str">
        <f>IF('2-定性盤查'!E285="是",IF(I289="CO2",N289,""),"")</f>
        <v/>
      </c>
      <c r="AC289" s="101" t="str">
        <f>IF(AA289&lt;&gt;"",AA289/'6-彙總表'!$J$5,"")</f>
        <v/>
      </c>
      <c r="AD289" s="129" t="str">
        <f t="shared" si="125"/>
        <v/>
      </c>
      <c r="AE289" s="129" t="str">
        <f t="shared" si="126"/>
        <v/>
      </c>
      <c r="AF289" s="129" t="str">
        <f t="shared" si="127"/>
        <v/>
      </c>
      <c r="AG289" s="130" t="str">
        <f t="shared" si="128"/>
        <v/>
      </c>
      <c r="AH289" s="129" t="str">
        <f t="shared" si="129"/>
        <v/>
      </c>
      <c r="AI289" s="129" t="str">
        <f t="shared" si="130"/>
        <v/>
      </c>
      <c r="AJ289" s="129" t="str">
        <f t="shared" si="131"/>
        <v/>
      </c>
      <c r="AK289" s="129" t="str">
        <f t="shared" si="132"/>
        <v/>
      </c>
      <c r="AL289" s="129" t="str">
        <f t="shared" si="133"/>
        <v/>
      </c>
    </row>
    <row r="290" spans="1:38">
      <c r="A290" s="53" t="str">
        <f>IF('2-定性盤查'!A285&lt;&gt;"",'2-定性盤查'!A285,"")</f>
        <v/>
      </c>
      <c r="B290" s="53" t="str">
        <f>IF('2-定性盤查'!C285&lt;&gt;"",'2-定性盤查'!C285,"")</f>
        <v/>
      </c>
      <c r="C290" s="53" t="str">
        <f>IF('2-定性盤查'!D285&lt;&gt;"",'2-定性盤查'!D285,"")</f>
        <v/>
      </c>
      <c r="D290" s="53" t="str">
        <f>IF('2-定性盤查'!E285&lt;&gt;"",'2-定性盤查'!E285,"")</f>
        <v/>
      </c>
      <c r="E290" s="53" t="str">
        <f>IF('2-定性盤查'!F285&lt;&gt;"",'2-定性盤查'!F285,"")</f>
        <v/>
      </c>
      <c r="F290" s="53" t="str">
        <f>IF('2-定性盤查'!G285&lt;&gt;"",'2-定性盤查'!G285,"")</f>
        <v/>
      </c>
      <c r="G290" s="158"/>
      <c r="H290" s="158"/>
      <c r="I290" s="53" t="str">
        <f>IF('2-定性盤查'!X285&lt;&gt;"",IF('2-定性盤查'!X285&lt;&gt;0,'2-定性盤查'!X285,""),"")</f>
        <v/>
      </c>
      <c r="J290" s="158"/>
      <c r="K290" s="158"/>
      <c r="L290" s="57" t="str">
        <f t="shared" si="134"/>
        <v/>
      </c>
      <c r="M290" s="158"/>
      <c r="N290" s="57" t="str">
        <f t="shared" si="124"/>
        <v/>
      </c>
      <c r="O290" s="53" t="str">
        <f>IF('2-定性盤查'!Y285&lt;&gt;"",IF('2-定性盤查'!Y285&lt;&gt;0,'2-定性盤查'!Y285,""),"")</f>
        <v/>
      </c>
      <c r="P290" s="158"/>
      <c r="Q290" s="158"/>
      <c r="R290" s="67" t="str">
        <f t="shared" si="135"/>
        <v/>
      </c>
      <c r="S290" s="164"/>
      <c r="T290" s="55" t="str">
        <f t="shared" si="137"/>
        <v/>
      </c>
      <c r="U290" s="53" t="str">
        <f>IF('2-定性盤查'!Z285&lt;&gt;"",IF('2-定性盤查'!Z285&lt;&gt;0,'2-定性盤查'!Z285,""),"")</f>
        <v/>
      </c>
      <c r="V290" s="158"/>
      <c r="W290" s="158"/>
      <c r="X290" s="67" t="str">
        <f t="shared" si="136"/>
        <v/>
      </c>
      <c r="Y290" s="158"/>
      <c r="Z290" s="55" t="str">
        <f t="shared" si="138"/>
        <v/>
      </c>
      <c r="AA290" s="57" t="str">
        <f>IF('2-定性盤查'!E286="是",IF(I290="CO2",SUM(T290,Z290),SUM(N290,T290,Z290)),IF(SUM(N290,T290,Z290)&lt;&gt;0,SUM(N290,T290,Z290),""))</f>
        <v/>
      </c>
      <c r="AB290" s="57" t="str">
        <f>IF('2-定性盤查'!E286="是",IF(I290="CO2",N290,""),"")</f>
        <v/>
      </c>
      <c r="AC290" s="101" t="str">
        <f>IF(AA290&lt;&gt;"",AA290/'6-彙總表'!$J$5,"")</f>
        <v/>
      </c>
      <c r="AD290" s="129" t="str">
        <f t="shared" si="125"/>
        <v/>
      </c>
      <c r="AE290" s="129" t="str">
        <f t="shared" si="126"/>
        <v/>
      </c>
      <c r="AF290" s="129" t="str">
        <f t="shared" si="127"/>
        <v/>
      </c>
      <c r="AG290" s="130" t="str">
        <f t="shared" si="128"/>
        <v/>
      </c>
      <c r="AH290" s="129" t="str">
        <f t="shared" si="129"/>
        <v/>
      </c>
      <c r="AI290" s="129" t="str">
        <f t="shared" si="130"/>
        <v/>
      </c>
      <c r="AJ290" s="129" t="str">
        <f t="shared" si="131"/>
        <v/>
      </c>
      <c r="AK290" s="129" t="str">
        <f t="shared" si="132"/>
        <v/>
      </c>
      <c r="AL290" s="129" t="str">
        <f t="shared" si="133"/>
        <v/>
      </c>
    </row>
    <row r="291" spans="1:38">
      <c r="A291" s="53" t="str">
        <f>IF('2-定性盤查'!A286&lt;&gt;"",'2-定性盤查'!A286,"")</f>
        <v/>
      </c>
      <c r="B291" s="53" t="str">
        <f>IF('2-定性盤查'!C286&lt;&gt;"",'2-定性盤查'!C286,"")</f>
        <v/>
      </c>
      <c r="C291" s="53" t="str">
        <f>IF('2-定性盤查'!D286&lt;&gt;"",'2-定性盤查'!D286,"")</f>
        <v/>
      </c>
      <c r="D291" s="53" t="str">
        <f>IF('2-定性盤查'!E286&lt;&gt;"",'2-定性盤查'!E286,"")</f>
        <v/>
      </c>
      <c r="E291" s="53" t="str">
        <f>IF('2-定性盤查'!F286&lt;&gt;"",'2-定性盤查'!F286,"")</f>
        <v/>
      </c>
      <c r="F291" s="53" t="str">
        <f>IF('2-定性盤查'!G286&lt;&gt;"",'2-定性盤查'!G286,"")</f>
        <v/>
      </c>
      <c r="G291" s="158"/>
      <c r="H291" s="158"/>
      <c r="I291" s="53" t="str">
        <f>IF('2-定性盤查'!X286&lt;&gt;"",IF('2-定性盤查'!X286&lt;&gt;0,'2-定性盤查'!X286,""),"")</f>
        <v/>
      </c>
      <c r="J291" s="158"/>
      <c r="K291" s="158"/>
      <c r="L291" s="57" t="str">
        <f t="shared" si="134"/>
        <v/>
      </c>
      <c r="M291" s="158"/>
      <c r="N291" s="57" t="str">
        <f t="shared" si="124"/>
        <v/>
      </c>
      <c r="O291" s="53" t="str">
        <f>IF('2-定性盤查'!Y286&lt;&gt;"",IF('2-定性盤查'!Y286&lt;&gt;0,'2-定性盤查'!Y286,""),"")</f>
        <v/>
      </c>
      <c r="P291" s="158"/>
      <c r="Q291" s="158"/>
      <c r="R291" s="67" t="str">
        <f t="shared" si="135"/>
        <v/>
      </c>
      <c r="S291" s="164"/>
      <c r="T291" s="55" t="str">
        <f t="shared" si="137"/>
        <v/>
      </c>
      <c r="U291" s="53" t="str">
        <f>IF('2-定性盤查'!Z286&lt;&gt;"",IF('2-定性盤查'!Z286&lt;&gt;0,'2-定性盤查'!Z286,""),"")</f>
        <v/>
      </c>
      <c r="V291" s="158"/>
      <c r="W291" s="158"/>
      <c r="X291" s="67" t="str">
        <f t="shared" si="136"/>
        <v/>
      </c>
      <c r="Y291" s="158"/>
      <c r="Z291" s="55" t="str">
        <f t="shared" si="138"/>
        <v/>
      </c>
      <c r="AA291" s="57" t="str">
        <f>IF('2-定性盤查'!E287="是",IF(I291="CO2",SUM(T291,Z291),SUM(N291,T291,Z291)),IF(SUM(N291,T291,Z291)&lt;&gt;0,SUM(N291,T291,Z291),""))</f>
        <v/>
      </c>
      <c r="AB291" s="57" t="str">
        <f>IF('2-定性盤查'!E287="是",IF(I291="CO2",N291,""),"")</f>
        <v/>
      </c>
      <c r="AC291" s="101" t="str">
        <f>IF(AA291&lt;&gt;"",AA291/'6-彙總表'!$J$5,"")</f>
        <v/>
      </c>
      <c r="AD291" s="129" t="str">
        <f t="shared" si="125"/>
        <v/>
      </c>
      <c r="AE291" s="129" t="str">
        <f t="shared" si="126"/>
        <v/>
      </c>
      <c r="AF291" s="129" t="str">
        <f t="shared" si="127"/>
        <v/>
      </c>
      <c r="AG291" s="130" t="str">
        <f t="shared" si="128"/>
        <v/>
      </c>
      <c r="AH291" s="129" t="str">
        <f t="shared" si="129"/>
        <v/>
      </c>
      <c r="AI291" s="129" t="str">
        <f t="shared" si="130"/>
        <v/>
      </c>
      <c r="AJ291" s="129" t="str">
        <f t="shared" si="131"/>
        <v/>
      </c>
      <c r="AK291" s="129" t="str">
        <f t="shared" si="132"/>
        <v/>
      </c>
      <c r="AL291" s="129" t="str">
        <f t="shared" si="133"/>
        <v/>
      </c>
    </row>
    <row r="292" spans="1:38">
      <c r="A292" s="53" t="str">
        <f>IF('2-定性盤查'!A287&lt;&gt;"",'2-定性盤查'!A287,"")</f>
        <v/>
      </c>
      <c r="B292" s="53" t="str">
        <f>IF('2-定性盤查'!C287&lt;&gt;"",'2-定性盤查'!C287,"")</f>
        <v/>
      </c>
      <c r="C292" s="53" t="str">
        <f>IF('2-定性盤查'!D287&lt;&gt;"",'2-定性盤查'!D287,"")</f>
        <v/>
      </c>
      <c r="D292" s="53" t="str">
        <f>IF('2-定性盤查'!E287&lt;&gt;"",'2-定性盤查'!E287,"")</f>
        <v/>
      </c>
      <c r="E292" s="53" t="str">
        <f>IF('2-定性盤查'!F287&lt;&gt;"",'2-定性盤查'!F287,"")</f>
        <v/>
      </c>
      <c r="F292" s="53" t="str">
        <f>IF('2-定性盤查'!G287&lt;&gt;"",'2-定性盤查'!G287,"")</f>
        <v/>
      </c>
      <c r="G292" s="158"/>
      <c r="H292" s="158"/>
      <c r="I292" s="53" t="str">
        <f>IF('2-定性盤查'!X287&lt;&gt;"",IF('2-定性盤查'!X287&lt;&gt;0,'2-定性盤查'!X287,""),"")</f>
        <v/>
      </c>
      <c r="J292" s="158"/>
      <c r="K292" s="158"/>
      <c r="L292" s="57" t="str">
        <f t="shared" si="134"/>
        <v/>
      </c>
      <c r="M292" s="158"/>
      <c r="N292" s="57" t="str">
        <f t="shared" si="124"/>
        <v/>
      </c>
      <c r="O292" s="53" t="str">
        <f>IF('2-定性盤查'!Y287&lt;&gt;"",IF('2-定性盤查'!Y287&lt;&gt;0,'2-定性盤查'!Y287,""),"")</f>
        <v/>
      </c>
      <c r="P292" s="158"/>
      <c r="Q292" s="158"/>
      <c r="R292" s="67" t="str">
        <f t="shared" si="135"/>
        <v/>
      </c>
      <c r="S292" s="164"/>
      <c r="T292" s="55" t="str">
        <f t="shared" si="137"/>
        <v/>
      </c>
      <c r="U292" s="53" t="str">
        <f>IF('2-定性盤查'!Z287&lt;&gt;"",IF('2-定性盤查'!Z287&lt;&gt;0,'2-定性盤查'!Z287,""),"")</f>
        <v/>
      </c>
      <c r="V292" s="158"/>
      <c r="W292" s="158"/>
      <c r="X292" s="67" t="str">
        <f t="shared" si="136"/>
        <v/>
      </c>
      <c r="Y292" s="158"/>
      <c r="Z292" s="55" t="str">
        <f t="shared" si="138"/>
        <v/>
      </c>
      <c r="AA292" s="57" t="str">
        <f>IF('2-定性盤查'!E288="是",IF(I292="CO2",SUM(T292,Z292),SUM(N292,T292,Z292)),IF(SUM(N292,T292,Z292)&lt;&gt;0,SUM(N292,T292,Z292),""))</f>
        <v/>
      </c>
      <c r="AB292" s="57" t="str">
        <f>IF('2-定性盤查'!E288="是",IF(I292="CO2",N292,""),"")</f>
        <v/>
      </c>
      <c r="AC292" s="101" t="str">
        <f>IF(AA292&lt;&gt;"",AA292/'6-彙總表'!$J$5,"")</f>
        <v/>
      </c>
      <c r="AD292" s="129" t="str">
        <f t="shared" si="125"/>
        <v/>
      </c>
      <c r="AE292" s="129" t="str">
        <f t="shared" si="126"/>
        <v/>
      </c>
      <c r="AF292" s="129" t="str">
        <f t="shared" si="127"/>
        <v/>
      </c>
      <c r="AG292" s="130" t="str">
        <f t="shared" si="128"/>
        <v/>
      </c>
      <c r="AH292" s="129" t="str">
        <f t="shared" si="129"/>
        <v/>
      </c>
      <c r="AI292" s="129" t="str">
        <f t="shared" si="130"/>
        <v/>
      </c>
      <c r="AJ292" s="129" t="str">
        <f t="shared" si="131"/>
        <v/>
      </c>
      <c r="AK292" s="129" t="str">
        <f t="shared" si="132"/>
        <v/>
      </c>
      <c r="AL292" s="129" t="str">
        <f t="shared" si="133"/>
        <v/>
      </c>
    </row>
    <row r="293" spans="1:38">
      <c r="A293" s="53" t="str">
        <f>IF('2-定性盤查'!A288&lt;&gt;"",'2-定性盤查'!A288,"")</f>
        <v/>
      </c>
      <c r="B293" s="53" t="str">
        <f>IF('2-定性盤查'!C288&lt;&gt;"",'2-定性盤查'!C288,"")</f>
        <v/>
      </c>
      <c r="C293" s="53" t="str">
        <f>IF('2-定性盤查'!D288&lt;&gt;"",'2-定性盤查'!D288,"")</f>
        <v/>
      </c>
      <c r="D293" s="53" t="str">
        <f>IF('2-定性盤查'!E288&lt;&gt;"",'2-定性盤查'!E288,"")</f>
        <v/>
      </c>
      <c r="E293" s="53" t="str">
        <f>IF('2-定性盤查'!F288&lt;&gt;"",'2-定性盤查'!F288,"")</f>
        <v/>
      </c>
      <c r="F293" s="53" t="str">
        <f>IF('2-定性盤查'!G288&lt;&gt;"",'2-定性盤查'!G288,"")</f>
        <v/>
      </c>
      <c r="G293" s="158"/>
      <c r="H293" s="158"/>
      <c r="I293" s="53" t="str">
        <f>IF('2-定性盤查'!X288&lt;&gt;"",IF('2-定性盤查'!X288&lt;&gt;0,'2-定性盤查'!X288,""),"")</f>
        <v/>
      </c>
      <c r="J293" s="158"/>
      <c r="K293" s="158"/>
      <c r="L293" s="57" t="str">
        <f t="shared" si="134"/>
        <v/>
      </c>
      <c r="M293" s="158"/>
      <c r="N293" s="57" t="str">
        <f t="shared" si="124"/>
        <v/>
      </c>
      <c r="O293" s="53" t="str">
        <f>IF('2-定性盤查'!Y288&lt;&gt;"",IF('2-定性盤查'!Y288&lt;&gt;0,'2-定性盤查'!Y288,""),"")</f>
        <v/>
      </c>
      <c r="P293" s="158"/>
      <c r="Q293" s="158"/>
      <c r="R293" s="67" t="str">
        <f t="shared" si="135"/>
        <v/>
      </c>
      <c r="S293" s="164"/>
      <c r="T293" s="55" t="str">
        <f t="shared" si="137"/>
        <v/>
      </c>
      <c r="U293" s="53" t="str">
        <f>IF('2-定性盤查'!Z288&lt;&gt;"",IF('2-定性盤查'!Z288&lt;&gt;0,'2-定性盤查'!Z288,""),"")</f>
        <v/>
      </c>
      <c r="V293" s="158"/>
      <c r="W293" s="158"/>
      <c r="X293" s="67" t="str">
        <f t="shared" si="136"/>
        <v/>
      </c>
      <c r="Y293" s="158"/>
      <c r="Z293" s="55" t="str">
        <f t="shared" si="138"/>
        <v/>
      </c>
      <c r="AA293" s="57" t="str">
        <f>IF('2-定性盤查'!E289="是",IF(I293="CO2",SUM(T293,Z293),SUM(N293,T293,Z293)),IF(SUM(N293,T293,Z293)&lt;&gt;0,SUM(N293,T293,Z293),""))</f>
        <v/>
      </c>
      <c r="AB293" s="57" t="str">
        <f>IF('2-定性盤查'!E289="是",IF(I293="CO2",N293,""),"")</f>
        <v/>
      </c>
      <c r="AC293" s="101" t="str">
        <f>IF(AA293&lt;&gt;"",AA293/'6-彙總表'!$J$5,"")</f>
        <v/>
      </c>
      <c r="AD293" s="129" t="str">
        <f t="shared" si="125"/>
        <v/>
      </c>
      <c r="AE293" s="129" t="str">
        <f t="shared" si="126"/>
        <v/>
      </c>
      <c r="AF293" s="129" t="str">
        <f t="shared" si="127"/>
        <v/>
      </c>
      <c r="AG293" s="130" t="str">
        <f t="shared" si="128"/>
        <v/>
      </c>
      <c r="AH293" s="129" t="str">
        <f t="shared" si="129"/>
        <v/>
      </c>
      <c r="AI293" s="129" t="str">
        <f t="shared" si="130"/>
        <v/>
      </c>
      <c r="AJ293" s="129" t="str">
        <f t="shared" si="131"/>
        <v/>
      </c>
      <c r="AK293" s="129" t="str">
        <f t="shared" si="132"/>
        <v/>
      </c>
      <c r="AL293" s="129" t="str">
        <f t="shared" si="133"/>
        <v/>
      </c>
    </row>
    <row r="294" spans="1:38">
      <c r="A294" s="53" t="str">
        <f>IF('2-定性盤查'!A289&lt;&gt;"",'2-定性盤查'!A289,"")</f>
        <v/>
      </c>
      <c r="B294" s="53" t="str">
        <f>IF('2-定性盤查'!C289&lt;&gt;"",'2-定性盤查'!C289,"")</f>
        <v/>
      </c>
      <c r="C294" s="53" t="str">
        <f>IF('2-定性盤查'!D289&lt;&gt;"",'2-定性盤查'!D289,"")</f>
        <v/>
      </c>
      <c r="D294" s="53" t="str">
        <f>IF('2-定性盤查'!E289&lt;&gt;"",'2-定性盤查'!E289,"")</f>
        <v/>
      </c>
      <c r="E294" s="53" t="str">
        <f>IF('2-定性盤查'!F289&lt;&gt;"",'2-定性盤查'!F289,"")</f>
        <v/>
      </c>
      <c r="F294" s="53" t="str">
        <f>IF('2-定性盤查'!G289&lt;&gt;"",'2-定性盤查'!G289,"")</f>
        <v/>
      </c>
      <c r="G294" s="158"/>
      <c r="H294" s="158"/>
      <c r="I294" s="53" t="str">
        <f>IF('2-定性盤查'!X289&lt;&gt;"",IF('2-定性盤查'!X289&lt;&gt;0,'2-定性盤查'!X289,""),"")</f>
        <v/>
      </c>
      <c r="J294" s="158"/>
      <c r="K294" s="158"/>
      <c r="L294" s="57" t="str">
        <f t="shared" si="134"/>
        <v/>
      </c>
      <c r="M294" s="158"/>
      <c r="N294" s="57" t="str">
        <f t="shared" si="124"/>
        <v/>
      </c>
      <c r="O294" s="53" t="str">
        <f>IF('2-定性盤查'!Y289&lt;&gt;"",IF('2-定性盤查'!Y289&lt;&gt;0,'2-定性盤查'!Y289,""),"")</f>
        <v/>
      </c>
      <c r="P294" s="158"/>
      <c r="Q294" s="158"/>
      <c r="R294" s="67" t="str">
        <f t="shared" si="135"/>
        <v/>
      </c>
      <c r="S294" s="164"/>
      <c r="T294" s="55" t="str">
        <f t="shared" si="137"/>
        <v/>
      </c>
      <c r="U294" s="53" t="str">
        <f>IF('2-定性盤查'!Z289&lt;&gt;"",IF('2-定性盤查'!Z289&lt;&gt;0,'2-定性盤查'!Z289,""),"")</f>
        <v/>
      </c>
      <c r="V294" s="158"/>
      <c r="W294" s="158"/>
      <c r="X294" s="67" t="str">
        <f t="shared" si="136"/>
        <v/>
      </c>
      <c r="Y294" s="158"/>
      <c r="Z294" s="55" t="str">
        <f t="shared" si="138"/>
        <v/>
      </c>
      <c r="AA294" s="57" t="str">
        <f>IF('2-定性盤查'!E290="是",IF(I294="CO2",SUM(T294,Z294),SUM(N294,T294,Z294)),IF(SUM(N294,T294,Z294)&lt;&gt;0,SUM(N294,T294,Z294),""))</f>
        <v/>
      </c>
      <c r="AB294" s="57" t="str">
        <f>IF('2-定性盤查'!E290="是",IF(I294="CO2",N294,""),"")</f>
        <v/>
      </c>
      <c r="AC294" s="101" t="str">
        <f>IF(AA294&lt;&gt;"",AA294/'6-彙總表'!$J$5,"")</f>
        <v/>
      </c>
      <c r="AD294" s="129" t="str">
        <f t="shared" si="125"/>
        <v/>
      </c>
      <c r="AE294" s="129" t="str">
        <f t="shared" si="126"/>
        <v/>
      </c>
      <c r="AF294" s="129" t="str">
        <f t="shared" si="127"/>
        <v/>
      </c>
      <c r="AG294" s="130" t="str">
        <f t="shared" si="128"/>
        <v/>
      </c>
      <c r="AH294" s="129" t="str">
        <f t="shared" si="129"/>
        <v/>
      </c>
      <c r="AI294" s="129" t="str">
        <f t="shared" si="130"/>
        <v/>
      </c>
      <c r="AJ294" s="129" t="str">
        <f t="shared" si="131"/>
        <v/>
      </c>
      <c r="AK294" s="129" t="str">
        <f t="shared" si="132"/>
        <v/>
      </c>
      <c r="AL294" s="129" t="str">
        <f t="shared" si="133"/>
        <v/>
      </c>
    </row>
    <row r="295" spans="1:38">
      <c r="A295" s="53" t="str">
        <f>IF('2-定性盤查'!A290&lt;&gt;"",'2-定性盤查'!A290,"")</f>
        <v/>
      </c>
      <c r="B295" s="53" t="str">
        <f>IF('2-定性盤查'!C290&lt;&gt;"",'2-定性盤查'!C290,"")</f>
        <v/>
      </c>
      <c r="C295" s="53" t="str">
        <f>IF('2-定性盤查'!D290&lt;&gt;"",'2-定性盤查'!D290,"")</f>
        <v/>
      </c>
      <c r="D295" s="53" t="str">
        <f>IF('2-定性盤查'!E290&lt;&gt;"",'2-定性盤查'!E290,"")</f>
        <v/>
      </c>
      <c r="E295" s="53" t="str">
        <f>IF('2-定性盤查'!F290&lt;&gt;"",'2-定性盤查'!F290,"")</f>
        <v/>
      </c>
      <c r="F295" s="53" t="str">
        <f>IF('2-定性盤查'!G290&lt;&gt;"",'2-定性盤查'!G290,"")</f>
        <v/>
      </c>
      <c r="G295" s="158"/>
      <c r="H295" s="158"/>
      <c r="I295" s="53" t="str">
        <f>IF('2-定性盤查'!X290&lt;&gt;"",IF('2-定性盤查'!X290&lt;&gt;0,'2-定性盤查'!X290,""),"")</f>
        <v/>
      </c>
      <c r="J295" s="158"/>
      <c r="K295" s="158"/>
      <c r="L295" s="57" t="str">
        <f t="shared" si="134"/>
        <v/>
      </c>
      <c r="M295" s="158"/>
      <c r="N295" s="57" t="str">
        <f t="shared" si="124"/>
        <v/>
      </c>
      <c r="O295" s="53" t="str">
        <f>IF('2-定性盤查'!Y290&lt;&gt;"",IF('2-定性盤查'!Y290&lt;&gt;0,'2-定性盤查'!Y290,""),"")</f>
        <v/>
      </c>
      <c r="P295" s="158"/>
      <c r="Q295" s="158"/>
      <c r="R295" s="67" t="str">
        <f t="shared" si="135"/>
        <v/>
      </c>
      <c r="S295" s="164"/>
      <c r="T295" s="55" t="str">
        <f t="shared" si="137"/>
        <v/>
      </c>
      <c r="U295" s="53" t="str">
        <f>IF('2-定性盤查'!Z290&lt;&gt;"",IF('2-定性盤查'!Z290&lt;&gt;0,'2-定性盤查'!Z290,""),"")</f>
        <v/>
      </c>
      <c r="V295" s="158"/>
      <c r="W295" s="158"/>
      <c r="X295" s="67" t="str">
        <f t="shared" si="136"/>
        <v/>
      </c>
      <c r="Y295" s="158"/>
      <c r="Z295" s="55" t="str">
        <f t="shared" si="138"/>
        <v/>
      </c>
      <c r="AA295" s="57" t="str">
        <f>IF('2-定性盤查'!E291="是",IF(I295="CO2",SUM(T295,Z295),SUM(N295,T295,Z295)),IF(SUM(N295,T295,Z295)&lt;&gt;0,SUM(N295,T295,Z295),""))</f>
        <v/>
      </c>
      <c r="AB295" s="57" t="str">
        <f>IF('2-定性盤查'!E291="是",IF(I295="CO2",N295,""),"")</f>
        <v/>
      </c>
      <c r="AC295" s="101" t="str">
        <f>IF(AA295&lt;&gt;"",AA295/'6-彙總表'!$J$5,"")</f>
        <v/>
      </c>
      <c r="AD295" s="129" t="str">
        <f t="shared" si="125"/>
        <v/>
      </c>
      <c r="AE295" s="129" t="str">
        <f t="shared" si="126"/>
        <v/>
      </c>
      <c r="AF295" s="129" t="str">
        <f t="shared" si="127"/>
        <v/>
      </c>
      <c r="AG295" s="130" t="str">
        <f t="shared" si="128"/>
        <v/>
      </c>
      <c r="AH295" s="129" t="str">
        <f t="shared" si="129"/>
        <v/>
      </c>
      <c r="AI295" s="129" t="str">
        <f t="shared" si="130"/>
        <v/>
      </c>
      <c r="AJ295" s="129" t="str">
        <f t="shared" si="131"/>
        <v/>
      </c>
      <c r="AK295" s="129" t="str">
        <f t="shared" si="132"/>
        <v/>
      </c>
      <c r="AL295" s="129" t="str">
        <f t="shared" si="133"/>
        <v/>
      </c>
    </row>
    <row r="296" spans="1:38">
      <c r="A296" s="53" t="str">
        <f>IF('2-定性盤查'!A291&lt;&gt;"",'2-定性盤查'!A291,"")</f>
        <v/>
      </c>
      <c r="B296" s="53" t="str">
        <f>IF('2-定性盤查'!C291&lt;&gt;"",'2-定性盤查'!C291,"")</f>
        <v/>
      </c>
      <c r="C296" s="53" t="str">
        <f>IF('2-定性盤查'!D291&lt;&gt;"",'2-定性盤查'!D291,"")</f>
        <v/>
      </c>
      <c r="D296" s="53" t="str">
        <f>IF('2-定性盤查'!E291&lt;&gt;"",'2-定性盤查'!E291,"")</f>
        <v/>
      </c>
      <c r="E296" s="53" t="str">
        <f>IF('2-定性盤查'!F291&lt;&gt;"",'2-定性盤查'!F291,"")</f>
        <v/>
      </c>
      <c r="F296" s="53" t="str">
        <f>IF('2-定性盤查'!G291&lt;&gt;"",'2-定性盤查'!G291,"")</f>
        <v/>
      </c>
      <c r="G296" s="158"/>
      <c r="H296" s="158"/>
      <c r="I296" s="53" t="str">
        <f>IF('2-定性盤查'!X291&lt;&gt;"",IF('2-定性盤查'!X291&lt;&gt;0,'2-定性盤查'!X291,""),"")</f>
        <v/>
      </c>
      <c r="J296" s="158"/>
      <c r="K296" s="158"/>
      <c r="L296" s="57" t="str">
        <f t="shared" si="134"/>
        <v/>
      </c>
      <c r="M296" s="158"/>
      <c r="N296" s="57" t="str">
        <f t="shared" si="124"/>
        <v/>
      </c>
      <c r="O296" s="53" t="str">
        <f>IF('2-定性盤查'!Y291&lt;&gt;"",IF('2-定性盤查'!Y291&lt;&gt;0,'2-定性盤查'!Y291,""),"")</f>
        <v/>
      </c>
      <c r="P296" s="158"/>
      <c r="Q296" s="158"/>
      <c r="R296" s="67" t="str">
        <f t="shared" si="135"/>
        <v/>
      </c>
      <c r="S296" s="164"/>
      <c r="T296" s="55" t="str">
        <f t="shared" si="137"/>
        <v/>
      </c>
      <c r="U296" s="53" t="str">
        <f>IF('2-定性盤查'!Z291&lt;&gt;"",IF('2-定性盤查'!Z291&lt;&gt;0,'2-定性盤查'!Z291,""),"")</f>
        <v/>
      </c>
      <c r="V296" s="158"/>
      <c r="W296" s="158"/>
      <c r="X296" s="67" t="str">
        <f t="shared" si="136"/>
        <v/>
      </c>
      <c r="Y296" s="158"/>
      <c r="Z296" s="55" t="str">
        <f t="shared" si="138"/>
        <v/>
      </c>
      <c r="AA296" s="57" t="str">
        <f>IF('2-定性盤查'!E292="是",IF(I296="CO2",SUM(T296,Z296),SUM(N296,T296,Z296)),IF(SUM(N296,T296,Z296)&lt;&gt;0,SUM(N296,T296,Z296),""))</f>
        <v/>
      </c>
      <c r="AB296" s="57" t="str">
        <f>IF('2-定性盤查'!E292="是",IF(I296="CO2",N296,""),"")</f>
        <v/>
      </c>
      <c r="AC296" s="101" t="str">
        <f>IF(AA296&lt;&gt;"",AA296/'6-彙總表'!$J$5,"")</f>
        <v/>
      </c>
      <c r="AD296" s="129" t="str">
        <f t="shared" si="125"/>
        <v/>
      </c>
      <c r="AE296" s="129" t="str">
        <f t="shared" si="126"/>
        <v/>
      </c>
      <c r="AF296" s="129" t="str">
        <f t="shared" si="127"/>
        <v/>
      </c>
      <c r="AG296" s="130" t="str">
        <f t="shared" si="128"/>
        <v/>
      </c>
      <c r="AH296" s="129" t="str">
        <f t="shared" si="129"/>
        <v/>
      </c>
      <c r="AI296" s="129" t="str">
        <f t="shared" si="130"/>
        <v/>
      </c>
      <c r="AJ296" s="129" t="str">
        <f t="shared" si="131"/>
        <v/>
      </c>
      <c r="AK296" s="129" t="str">
        <f t="shared" si="132"/>
        <v/>
      </c>
      <c r="AL296" s="129" t="str">
        <f t="shared" si="133"/>
        <v/>
      </c>
    </row>
    <row r="297" spans="1:38">
      <c r="A297" s="53" t="str">
        <f>IF('2-定性盤查'!A292&lt;&gt;"",'2-定性盤查'!A292,"")</f>
        <v/>
      </c>
      <c r="B297" s="53" t="str">
        <f>IF('2-定性盤查'!C292&lt;&gt;"",'2-定性盤查'!C292,"")</f>
        <v/>
      </c>
      <c r="C297" s="53" t="str">
        <f>IF('2-定性盤查'!D292&lt;&gt;"",'2-定性盤查'!D292,"")</f>
        <v/>
      </c>
      <c r="D297" s="53" t="str">
        <f>IF('2-定性盤查'!E292&lt;&gt;"",'2-定性盤查'!E292,"")</f>
        <v/>
      </c>
      <c r="E297" s="53" t="str">
        <f>IF('2-定性盤查'!F292&lt;&gt;"",'2-定性盤查'!F292,"")</f>
        <v/>
      </c>
      <c r="F297" s="53" t="str">
        <f>IF('2-定性盤查'!G292&lt;&gt;"",'2-定性盤查'!G292,"")</f>
        <v/>
      </c>
      <c r="G297" s="158"/>
      <c r="H297" s="158"/>
      <c r="I297" s="53" t="str">
        <f>IF('2-定性盤查'!X292&lt;&gt;"",IF('2-定性盤查'!X292&lt;&gt;0,'2-定性盤查'!X292,""),"")</f>
        <v/>
      </c>
      <c r="J297" s="158"/>
      <c r="K297" s="158"/>
      <c r="L297" s="57" t="str">
        <f t="shared" si="134"/>
        <v/>
      </c>
      <c r="M297" s="158"/>
      <c r="N297" s="57" t="str">
        <f t="shared" si="124"/>
        <v/>
      </c>
      <c r="O297" s="53" t="str">
        <f>IF('2-定性盤查'!Y292&lt;&gt;"",IF('2-定性盤查'!Y292&lt;&gt;0,'2-定性盤查'!Y292,""),"")</f>
        <v/>
      </c>
      <c r="P297" s="158"/>
      <c r="Q297" s="158"/>
      <c r="R297" s="67" t="str">
        <f t="shared" si="135"/>
        <v/>
      </c>
      <c r="S297" s="164"/>
      <c r="T297" s="55" t="str">
        <f t="shared" si="137"/>
        <v/>
      </c>
      <c r="U297" s="53" t="str">
        <f>IF('2-定性盤查'!Z292&lt;&gt;"",IF('2-定性盤查'!Z292&lt;&gt;0,'2-定性盤查'!Z292,""),"")</f>
        <v/>
      </c>
      <c r="V297" s="158"/>
      <c r="W297" s="158"/>
      <c r="X297" s="67" t="str">
        <f t="shared" si="136"/>
        <v/>
      </c>
      <c r="Y297" s="158"/>
      <c r="Z297" s="55" t="str">
        <f t="shared" si="138"/>
        <v/>
      </c>
      <c r="AA297" s="57" t="str">
        <f>IF('2-定性盤查'!E293="是",IF(I297="CO2",SUM(T297,Z297),SUM(N297,T297,Z297)),IF(SUM(N297,T297,Z297)&lt;&gt;0,SUM(N297,T297,Z297),""))</f>
        <v/>
      </c>
      <c r="AB297" s="57" t="str">
        <f>IF('2-定性盤查'!E293="是",IF(I297="CO2",N297,""),"")</f>
        <v/>
      </c>
      <c r="AC297" s="101" t="str">
        <f>IF(AA297&lt;&gt;"",AA297/'6-彙總表'!$J$5,"")</f>
        <v/>
      </c>
      <c r="AD297" s="129" t="str">
        <f t="shared" si="125"/>
        <v/>
      </c>
      <c r="AE297" s="129" t="str">
        <f t="shared" si="126"/>
        <v/>
      </c>
      <c r="AF297" s="129" t="str">
        <f t="shared" si="127"/>
        <v/>
      </c>
      <c r="AG297" s="130" t="str">
        <f t="shared" si="128"/>
        <v/>
      </c>
      <c r="AH297" s="129" t="str">
        <f t="shared" si="129"/>
        <v/>
      </c>
      <c r="AI297" s="129" t="str">
        <f t="shared" si="130"/>
        <v/>
      </c>
      <c r="AJ297" s="129" t="str">
        <f t="shared" si="131"/>
        <v/>
      </c>
      <c r="AK297" s="129" t="str">
        <f t="shared" si="132"/>
        <v/>
      </c>
      <c r="AL297" s="129" t="str">
        <f t="shared" si="133"/>
        <v/>
      </c>
    </row>
    <row r="298" spans="1:38">
      <c r="A298" s="53" t="str">
        <f>IF('2-定性盤查'!A293&lt;&gt;"",'2-定性盤查'!A293,"")</f>
        <v/>
      </c>
      <c r="B298" s="53" t="str">
        <f>IF('2-定性盤查'!C293&lt;&gt;"",'2-定性盤查'!C293,"")</f>
        <v/>
      </c>
      <c r="C298" s="53" t="str">
        <f>IF('2-定性盤查'!D293&lt;&gt;"",'2-定性盤查'!D293,"")</f>
        <v/>
      </c>
      <c r="D298" s="53" t="str">
        <f>IF('2-定性盤查'!E293&lt;&gt;"",'2-定性盤查'!E293,"")</f>
        <v/>
      </c>
      <c r="E298" s="53" t="str">
        <f>IF('2-定性盤查'!F293&lt;&gt;"",'2-定性盤查'!F293,"")</f>
        <v/>
      </c>
      <c r="F298" s="53" t="str">
        <f>IF('2-定性盤查'!G293&lt;&gt;"",'2-定性盤查'!G293,"")</f>
        <v/>
      </c>
      <c r="G298" s="158"/>
      <c r="H298" s="158"/>
      <c r="I298" s="53" t="str">
        <f>IF('2-定性盤查'!X293&lt;&gt;"",IF('2-定性盤查'!X293&lt;&gt;0,'2-定性盤查'!X293,""),"")</f>
        <v/>
      </c>
      <c r="J298" s="158"/>
      <c r="K298" s="158"/>
      <c r="L298" s="57" t="str">
        <f t="shared" si="134"/>
        <v/>
      </c>
      <c r="M298" s="158"/>
      <c r="N298" s="57" t="str">
        <f t="shared" si="124"/>
        <v/>
      </c>
      <c r="O298" s="53" t="str">
        <f>IF('2-定性盤查'!Y293&lt;&gt;"",IF('2-定性盤查'!Y293&lt;&gt;0,'2-定性盤查'!Y293,""),"")</f>
        <v/>
      </c>
      <c r="P298" s="158"/>
      <c r="Q298" s="158"/>
      <c r="R298" s="67" t="str">
        <f t="shared" si="135"/>
        <v/>
      </c>
      <c r="S298" s="164"/>
      <c r="T298" s="55" t="str">
        <f t="shared" si="137"/>
        <v/>
      </c>
      <c r="U298" s="53" t="str">
        <f>IF('2-定性盤查'!Z293&lt;&gt;"",IF('2-定性盤查'!Z293&lt;&gt;0,'2-定性盤查'!Z293,""),"")</f>
        <v/>
      </c>
      <c r="V298" s="158"/>
      <c r="W298" s="158"/>
      <c r="X298" s="67" t="str">
        <f t="shared" si="136"/>
        <v/>
      </c>
      <c r="Y298" s="158"/>
      <c r="Z298" s="55" t="str">
        <f t="shared" si="138"/>
        <v/>
      </c>
      <c r="AA298" s="57" t="str">
        <f>IF('2-定性盤查'!E294="是",IF(I298="CO2",SUM(T298,Z298),SUM(N298,T298,Z298)),IF(SUM(N298,T298,Z298)&lt;&gt;0,SUM(N298,T298,Z298),""))</f>
        <v/>
      </c>
      <c r="AB298" s="57" t="str">
        <f>IF('2-定性盤查'!E294="是",IF(I298="CO2",N298,""),"")</f>
        <v/>
      </c>
      <c r="AC298" s="101" t="str">
        <f>IF(AA298&lt;&gt;"",AA298/'6-彙總表'!$J$5,"")</f>
        <v/>
      </c>
      <c r="AD298" s="129" t="str">
        <f t="shared" si="125"/>
        <v/>
      </c>
      <c r="AE298" s="129" t="str">
        <f t="shared" si="126"/>
        <v/>
      </c>
      <c r="AF298" s="129" t="str">
        <f t="shared" si="127"/>
        <v/>
      </c>
      <c r="AG298" s="130" t="str">
        <f t="shared" si="128"/>
        <v/>
      </c>
      <c r="AH298" s="129" t="str">
        <f t="shared" si="129"/>
        <v/>
      </c>
      <c r="AI298" s="129" t="str">
        <f t="shared" si="130"/>
        <v/>
      </c>
      <c r="AJ298" s="129" t="str">
        <f t="shared" si="131"/>
        <v/>
      </c>
      <c r="AK298" s="129" t="str">
        <f t="shared" si="132"/>
        <v/>
      </c>
      <c r="AL298" s="129" t="str">
        <f t="shared" si="133"/>
        <v/>
      </c>
    </row>
    <row r="299" spans="1:38">
      <c r="A299" s="53" t="str">
        <f>IF('2-定性盤查'!A294&lt;&gt;"",'2-定性盤查'!A294,"")</f>
        <v/>
      </c>
      <c r="B299" s="53" t="str">
        <f>IF('2-定性盤查'!C294&lt;&gt;"",'2-定性盤查'!C294,"")</f>
        <v/>
      </c>
      <c r="C299" s="53" t="str">
        <f>IF('2-定性盤查'!D294&lt;&gt;"",'2-定性盤查'!D294,"")</f>
        <v/>
      </c>
      <c r="D299" s="53" t="str">
        <f>IF('2-定性盤查'!E294&lt;&gt;"",'2-定性盤查'!E294,"")</f>
        <v/>
      </c>
      <c r="E299" s="53" t="str">
        <f>IF('2-定性盤查'!F294&lt;&gt;"",'2-定性盤查'!F294,"")</f>
        <v/>
      </c>
      <c r="F299" s="53" t="str">
        <f>IF('2-定性盤查'!G294&lt;&gt;"",'2-定性盤查'!G294,"")</f>
        <v/>
      </c>
      <c r="G299" s="158"/>
      <c r="H299" s="158"/>
      <c r="I299" s="53" t="str">
        <f>IF('2-定性盤查'!X294&lt;&gt;"",IF('2-定性盤查'!X294&lt;&gt;0,'2-定性盤查'!X294,""),"")</f>
        <v/>
      </c>
      <c r="J299" s="158"/>
      <c r="K299" s="158"/>
      <c r="L299" s="57" t="str">
        <f t="shared" si="134"/>
        <v/>
      </c>
      <c r="M299" s="158"/>
      <c r="N299" s="57" t="str">
        <f t="shared" si="124"/>
        <v/>
      </c>
      <c r="O299" s="53" t="str">
        <f>IF('2-定性盤查'!Y294&lt;&gt;"",IF('2-定性盤查'!Y294&lt;&gt;0,'2-定性盤查'!Y294,""),"")</f>
        <v/>
      </c>
      <c r="P299" s="158"/>
      <c r="Q299" s="158"/>
      <c r="R299" s="67" t="str">
        <f t="shared" si="135"/>
        <v/>
      </c>
      <c r="S299" s="164"/>
      <c r="T299" s="55" t="str">
        <f t="shared" si="137"/>
        <v/>
      </c>
      <c r="U299" s="53" t="str">
        <f>IF('2-定性盤查'!Z294&lt;&gt;"",IF('2-定性盤查'!Z294&lt;&gt;0,'2-定性盤查'!Z294,""),"")</f>
        <v/>
      </c>
      <c r="V299" s="158"/>
      <c r="W299" s="158"/>
      <c r="X299" s="67" t="str">
        <f t="shared" si="136"/>
        <v/>
      </c>
      <c r="Y299" s="158"/>
      <c r="Z299" s="55" t="str">
        <f t="shared" si="138"/>
        <v/>
      </c>
      <c r="AA299" s="57" t="str">
        <f>IF('2-定性盤查'!E295="是",IF(I299="CO2",SUM(T299,Z299),SUM(N299,T299,Z299)),IF(SUM(N299,T299,Z299)&lt;&gt;0,SUM(N299,T299,Z299),""))</f>
        <v/>
      </c>
      <c r="AB299" s="57" t="str">
        <f>IF('2-定性盤查'!E295="是",IF(I299="CO2",N299,""),"")</f>
        <v/>
      </c>
      <c r="AC299" s="101" t="str">
        <f>IF(AA299&lt;&gt;"",AA299/'6-彙總表'!$J$5,"")</f>
        <v/>
      </c>
      <c r="AD299" s="129" t="str">
        <f t="shared" si="125"/>
        <v/>
      </c>
      <c r="AE299" s="129" t="str">
        <f t="shared" si="126"/>
        <v/>
      </c>
      <c r="AF299" s="129" t="str">
        <f t="shared" si="127"/>
        <v/>
      </c>
      <c r="AG299" s="130" t="str">
        <f t="shared" si="128"/>
        <v/>
      </c>
      <c r="AH299" s="129" t="str">
        <f t="shared" si="129"/>
        <v/>
      </c>
      <c r="AI299" s="129" t="str">
        <f t="shared" si="130"/>
        <v/>
      </c>
      <c r="AJ299" s="129" t="str">
        <f t="shared" si="131"/>
        <v/>
      </c>
      <c r="AK299" s="129" t="str">
        <f t="shared" si="132"/>
        <v/>
      </c>
      <c r="AL299" s="129" t="str">
        <f t="shared" si="133"/>
        <v/>
      </c>
    </row>
    <row r="300" spans="1:38">
      <c r="A300" s="53" t="str">
        <f>IF('2-定性盤查'!A295&lt;&gt;"",'2-定性盤查'!A295,"")</f>
        <v/>
      </c>
      <c r="B300" s="53" t="str">
        <f>IF('2-定性盤查'!C295&lt;&gt;"",'2-定性盤查'!C295,"")</f>
        <v/>
      </c>
      <c r="C300" s="53" t="str">
        <f>IF('2-定性盤查'!D295&lt;&gt;"",'2-定性盤查'!D295,"")</f>
        <v/>
      </c>
      <c r="D300" s="53" t="str">
        <f>IF('2-定性盤查'!E295&lt;&gt;"",'2-定性盤查'!E295,"")</f>
        <v/>
      </c>
      <c r="E300" s="53" t="str">
        <f>IF('2-定性盤查'!F295&lt;&gt;"",'2-定性盤查'!F295,"")</f>
        <v/>
      </c>
      <c r="F300" s="53" t="str">
        <f>IF('2-定性盤查'!G295&lt;&gt;"",'2-定性盤查'!G295,"")</f>
        <v/>
      </c>
      <c r="G300" s="158"/>
      <c r="H300" s="158"/>
      <c r="I300" s="53" t="str">
        <f>IF('2-定性盤查'!X295&lt;&gt;"",IF('2-定性盤查'!X295&lt;&gt;0,'2-定性盤查'!X295,""),"")</f>
        <v/>
      </c>
      <c r="J300" s="158"/>
      <c r="K300" s="158"/>
      <c r="L300" s="57" t="str">
        <f t="shared" si="134"/>
        <v/>
      </c>
      <c r="M300" s="158"/>
      <c r="N300" s="57" t="str">
        <f t="shared" si="124"/>
        <v/>
      </c>
      <c r="O300" s="53" t="str">
        <f>IF('2-定性盤查'!Y295&lt;&gt;"",IF('2-定性盤查'!Y295&lt;&gt;0,'2-定性盤查'!Y295,""),"")</f>
        <v/>
      </c>
      <c r="P300" s="158"/>
      <c r="Q300" s="158"/>
      <c r="R300" s="67" t="str">
        <f t="shared" si="135"/>
        <v/>
      </c>
      <c r="S300" s="164"/>
      <c r="T300" s="55" t="str">
        <f t="shared" si="137"/>
        <v/>
      </c>
      <c r="U300" s="53" t="str">
        <f>IF('2-定性盤查'!Z295&lt;&gt;"",IF('2-定性盤查'!Z295&lt;&gt;0,'2-定性盤查'!Z295,""),"")</f>
        <v/>
      </c>
      <c r="V300" s="158"/>
      <c r="W300" s="158"/>
      <c r="X300" s="67" t="str">
        <f t="shared" si="136"/>
        <v/>
      </c>
      <c r="Y300" s="158"/>
      <c r="Z300" s="55" t="str">
        <f t="shared" si="138"/>
        <v/>
      </c>
      <c r="AA300" s="57" t="str">
        <f>IF('2-定性盤查'!E296="是",IF(I300="CO2",SUM(T300,Z300),SUM(N300,T300,Z300)),IF(SUM(N300,T300,Z300)&lt;&gt;0,SUM(N300,T300,Z300),""))</f>
        <v/>
      </c>
      <c r="AB300" s="57" t="str">
        <f>IF('2-定性盤查'!E296="是",IF(I300="CO2",N300,""),"")</f>
        <v/>
      </c>
      <c r="AC300" s="101" t="str">
        <f>IF(AA300&lt;&gt;"",AA300/'6-彙總表'!$J$5,"")</f>
        <v/>
      </c>
      <c r="AD300" s="129" t="str">
        <f t="shared" si="125"/>
        <v/>
      </c>
      <c r="AE300" s="129" t="str">
        <f t="shared" si="126"/>
        <v/>
      </c>
      <c r="AF300" s="129" t="str">
        <f t="shared" si="127"/>
        <v/>
      </c>
      <c r="AG300" s="130" t="str">
        <f t="shared" si="128"/>
        <v/>
      </c>
      <c r="AH300" s="129" t="str">
        <f t="shared" si="129"/>
        <v/>
      </c>
      <c r="AI300" s="129" t="str">
        <f t="shared" si="130"/>
        <v/>
      </c>
      <c r="AJ300" s="129" t="str">
        <f t="shared" si="131"/>
        <v/>
      </c>
      <c r="AK300" s="129" t="str">
        <f t="shared" si="132"/>
        <v/>
      </c>
      <c r="AL300" s="129" t="str">
        <f t="shared" si="133"/>
        <v/>
      </c>
    </row>
    <row r="301" spans="1:38">
      <c r="A301" s="53" t="str">
        <f>IF('2-定性盤查'!A296&lt;&gt;"",'2-定性盤查'!A296,"")</f>
        <v/>
      </c>
      <c r="B301" s="53" t="str">
        <f>IF('2-定性盤查'!C296&lt;&gt;"",'2-定性盤查'!C296,"")</f>
        <v/>
      </c>
      <c r="C301" s="53" t="str">
        <f>IF('2-定性盤查'!D296&lt;&gt;"",'2-定性盤查'!D296,"")</f>
        <v/>
      </c>
      <c r="D301" s="53" t="str">
        <f>IF('2-定性盤查'!E296&lt;&gt;"",'2-定性盤查'!E296,"")</f>
        <v/>
      </c>
      <c r="E301" s="53" t="str">
        <f>IF('2-定性盤查'!F296&lt;&gt;"",'2-定性盤查'!F296,"")</f>
        <v/>
      </c>
      <c r="F301" s="53" t="str">
        <f>IF('2-定性盤查'!G296&lt;&gt;"",'2-定性盤查'!G296,"")</f>
        <v/>
      </c>
      <c r="G301" s="158"/>
      <c r="H301" s="158"/>
      <c r="I301" s="53" t="str">
        <f>IF('2-定性盤查'!X296&lt;&gt;"",IF('2-定性盤查'!X296&lt;&gt;0,'2-定性盤查'!X296,""),"")</f>
        <v/>
      </c>
      <c r="J301" s="158"/>
      <c r="K301" s="158"/>
      <c r="L301" s="57" t="str">
        <f t="shared" si="134"/>
        <v/>
      </c>
      <c r="M301" s="158"/>
      <c r="N301" s="57" t="str">
        <f t="shared" si="124"/>
        <v/>
      </c>
      <c r="O301" s="53" t="str">
        <f>IF('2-定性盤查'!Y296&lt;&gt;"",IF('2-定性盤查'!Y296&lt;&gt;0,'2-定性盤查'!Y296,""),"")</f>
        <v/>
      </c>
      <c r="P301" s="158"/>
      <c r="Q301" s="158"/>
      <c r="R301" s="67" t="str">
        <f t="shared" si="135"/>
        <v/>
      </c>
      <c r="S301" s="164"/>
      <c r="T301" s="55" t="str">
        <f t="shared" si="137"/>
        <v/>
      </c>
      <c r="U301" s="53" t="str">
        <f>IF('2-定性盤查'!Z296&lt;&gt;"",IF('2-定性盤查'!Z296&lt;&gt;0,'2-定性盤查'!Z296,""),"")</f>
        <v/>
      </c>
      <c r="V301" s="158"/>
      <c r="W301" s="158"/>
      <c r="X301" s="67" t="str">
        <f t="shared" si="136"/>
        <v/>
      </c>
      <c r="Y301" s="158"/>
      <c r="Z301" s="55" t="str">
        <f t="shared" si="138"/>
        <v/>
      </c>
      <c r="AA301" s="57" t="str">
        <f>IF('2-定性盤查'!E297="是",IF(I301="CO2",SUM(T301,Z301),SUM(N301,T301,Z301)),IF(SUM(N301,T301,Z301)&lt;&gt;0,SUM(N301,T301,Z301),""))</f>
        <v/>
      </c>
      <c r="AB301" s="57" t="str">
        <f>IF('2-定性盤查'!E297="是",IF(I301="CO2",N301,""),"")</f>
        <v/>
      </c>
      <c r="AC301" s="101" t="str">
        <f>IF(AA301&lt;&gt;"",AA301/'6-彙總表'!$J$5,"")</f>
        <v/>
      </c>
      <c r="AD301" s="129" t="str">
        <f t="shared" si="125"/>
        <v/>
      </c>
      <c r="AE301" s="129" t="str">
        <f t="shared" si="126"/>
        <v/>
      </c>
      <c r="AF301" s="129" t="str">
        <f t="shared" si="127"/>
        <v/>
      </c>
      <c r="AG301" s="130" t="str">
        <f t="shared" si="128"/>
        <v/>
      </c>
      <c r="AH301" s="129" t="str">
        <f t="shared" si="129"/>
        <v/>
      </c>
      <c r="AI301" s="129" t="str">
        <f t="shared" si="130"/>
        <v/>
      </c>
      <c r="AJ301" s="129" t="str">
        <f t="shared" si="131"/>
        <v/>
      </c>
      <c r="AK301" s="129" t="str">
        <f t="shared" si="132"/>
        <v/>
      </c>
      <c r="AL301" s="129" t="str">
        <f t="shared" si="133"/>
        <v/>
      </c>
    </row>
    <row r="302" spans="1:38">
      <c r="A302" s="53" t="str">
        <f>IF('2-定性盤查'!A297&lt;&gt;"",'2-定性盤查'!A297,"")</f>
        <v/>
      </c>
      <c r="B302" s="53" t="str">
        <f>IF('2-定性盤查'!C297&lt;&gt;"",'2-定性盤查'!C297,"")</f>
        <v/>
      </c>
      <c r="C302" s="53" t="str">
        <f>IF('2-定性盤查'!D297&lt;&gt;"",'2-定性盤查'!D297,"")</f>
        <v/>
      </c>
      <c r="D302" s="53" t="str">
        <f>IF('2-定性盤查'!E297&lt;&gt;"",'2-定性盤查'!E297,"")</f>
        <v/>
      </c>
      <c r="E302" s="53" t="str">
        <f>IF('2-定性盤查'!F297&lt;&gt;"",'2-定性盤查'!F297,"")</f>
        <v/>
      </c>
      <c r="F302" s="53" t="str">
        <f>IF('2-定性盤查'!G297&lt;&gt;"",'2-定性盤查'!G297,"")</f>
        <v/>
      </c>
      <c r="G302" s="158"/>
      <c r="H302" s="158"/>
      <c r="I302" s="53" t="str">
        <f>IF('2-定性盤查'!X297&lt;&gt;"",IF('2-定性盤查'!X297&lt;&gt;0,'2-定性盤查'!X297,""),"")</f>
        <v/>
      </c>
      <c r="J302" s="158"/>
      <c r="K302" s="158"/>
      <c r="L302" s="57" t="str">
        <f t="shared" si="134"/>
        <v/>
      </c>
      <c r="M302" s="158"/>
      <c r="N302" s="57" t="str">
        <f t="shared" si="124"/>
        <v/>
      </c>
      <c r="O302" s="53" t="str">
        <f>IF('2-定性盤查'!Y297&lt;&gt;"",IF('2-定性盤查'!Y297&lt;&gt;0,'2-定性盤查'!Y297,""),"")</f>
        <v/>
      </c>
      <c r="P302" s="158"/>
      <c r="Q302" s="158"/>
      <c r="R302" s="67" t="str">
        <f t="shared" si="135"/>
        <v/>
      </c>
      <c r="S302" s="164"/>
      <c r="T302" s="55" t="str">
        <f t="shared" si="137"/>
        <v/>
      </c>
      <c r="U302" s="53" t="str">
        <f>IF('2-定性盤查'!Z297&lt;&gt;"",IF('2-定性盤查'!Z297&lt;&gt;0,'2-定性盤查'!Z297,""),"")</f>
        <v/>
      </c>
      <c r="V302" s="158"/>
      <c r="W302" s="158"/>
      <c r="X302" s="67" t="str">
        <f t="shared" si="136"/>
        <v/>
      </c>
      <c r="Y302" s="158"/>
      <c r="Z302" s="55" t="str">
        <f t="shared" si="138"/>
        <v/>
      </c>
      <c r="AA302" s="57" t="str">
        <f>IF('2-定性盤查'!E298="是",IF(I302="CO2",SUM(T302,Z302),SUM(N302,T302,Z302)),IF(SUM(N302,T302,Z302)&lt;&gt;0,SUM(N302,T302,Z302),""))</f>
        <v/>
      </c>
      <c r="AB302" s="57" t="str">
        <f>IF('2-定性盤查'!E298="是",IF(I302="CO2",N302,""),"")</f>
        <v/>
      </c>
      <c r="AC302" s="101" t="str">
        <f>IF(AA302&lt;&gt;"",AA302/'6-彙總表'!$J$5,"")</f>
        <v/>
      </c>
      <c r="AD302" s="129" t="str">
        <f t="shared" si="125"/>
        <v/>
      </c>
      <c r="AE302" s="129" t="str">
        <f t="shared" si="126"/>
        <v/>
      </c>
      <c r="AF302" s="129" t="str">
        <f t="shared" si="127"/>
        <v/>
      </c>
      <c r="AG302" s="130" t="str">
        <f t="shared" si="128"/>
        <v/>
      </c>
      <c r="AH302" s="129" t="str">
        <f t="shared" si="129"/>
        <v/>
      </c>
      <c r="AI302" s="129" t="str">
        <f t="shared" si="130"/>
        <v/>
      </c>
      <c r="AJ302" s="129" t="str">
        <f t="shared" si="131"/>
        <v/>
      </c>
      <c r="AK302" s="129" t="str">
        <f t="shared" si="132"/>
        <v/>
      </c>
      <c r="AL302" s="129" t="str">
        <f t="shared" si="133"/>
        <v/>
      </c>
    </row>
    <row r="303" spans="1:38">
      <c r="A303" s="53" t="str">
        <f>IF('2-定性盤查'!A298&lt;&gt;"",'2-定性盤查'!A298,"")</f>
        <v/>
      </c>
      <c r="B303" s="53" t="str">
        <f>IF('2-定性盤查'!C298&lt;&gt;"",'2-定性盤查'!C298,"")</f>
        <v/>
      </c>
      <c r="C303" s="53" t="str">
        <f>IF('2-定性盤查'!D298&lt;&gt;"",'2-定性盤查'!D298,"")</f>
        <v/>
      </c>
      <c r="D303" s="53" t="str">
        <f>IF('2-定性盤查'!E298&lt;&gt;"",'2-定性盤查'!E298,"")</f>
        <v/>
      </c>
      <c r="E303" s="53" t="str">
        <f>IF('2-定性盤查'!F298&lt;&gt;"",'2-定性盤查'!F298,"")</f>
        <v/>
      </c>
      <c r="F303" s="53" t="str">
        <f>IF('2-定性盤查'!G298&lt;&gt;"",'2-定性盤查'!G298,"")</f>
        <v/>
      </c>
      <c r="G303" s="158"/>
      <c r="H303" s="158"/>
      <c r="I303" s="53" t="str">
        <f>IF('2-定性盤查'!X298&lt;&gt;"",IF('2-定性盤查'!X298&lt;&gt;0,'2-定性盤查'!X298,""),"")</f>
        <v/>
      </c>
      <c r="J303" s="158"/>
      <c r="K303" s="158"/>
      <c r="L303" s="57" t="str">
        <f t="shared" si="134"/>
        <v/>
      </c>
      <c r="M303" s="158"/>
      <c r="N303" s="57" t="str">
        <f t="shared" si="124"/>
        <v/>
      </c>
      <c r="O303" s="53" t="str">
        <f>IF('2-定性盤查'!Y298&lt;&gt;"",IF('2-定性盤查'!Y298&lt;&gt;0,'2-定性盤查'!Y298,""),"")</f>
        <v/>
      </c>
      <c r="P303" s="158"/>
      <c r="Q303" s="158"/>
      <c r="R303" s="67" t="str">
        <f t="shared" si="135"/>
        <v/>
      </c>
      <c r="S303" s="164"/>
      <c r="T303" s="55" t="str">
        <f t="shared" si="137"/>
        <v/>
      </c>
      <c r="U303" s="53" t="str">
        <f>IF('2-定性盤查'!Z298&lt;&gt;"",IF('2-定性盤查'!Z298&lt;&gt;0,'2-定性盤查'!Z298,""),"")</f>
        <v/>
      </c>
      <c r="V303" s="158"/>
      <c r="W303" s="158"/>
      <c r="X303" s="67" t="str">
        <f t="shared" si="136"/>
        <v/>
      </c>
      <c r="Y303" s="158"/>
      <c r="Z303" s="55" t="str">
        <f t="shared" si="138"/>
        <v/>
      </c>
      <c r="AA303" s="57" t="str">
        <f>IF('2-定性盤查'!E299="是",IF(I303="CO2",SUM(T303,Z303),SUM(N303,T303,Z303)),IF(SUM(N303,T303,Z303)&lt;&gt;0,SUM(N303,T303,Z303),""))</f>
        <v/>
      </c>
      <c r="AB303" s="57" t="str">
        <f>IF('2-定性盤查'!E299="是",IF(I303="CO2",N303,""),"")</f>
        <v/>
      </c>
      <c r="AC303" s="101" t="str">
        <f>IF(AA303&lt;&gt;"",AA303/'6-彙總表'!$J$5,"")</f>
        <v/>
      </c>
      <c r="AD303" s="129" t="str">
        <f t="shared" si="125"/>
        <v/>
      </c>
      <c r="AE303" s="129" t="str">
        <f t="shared" si="126"/>
        <v/>
      </c>
      <c r="AF303" s="129" t="str">
        <f t="shared" si="127"/>
        <v/>
      </c>
      <c r="AG303" s="130" t="str">
        <f t="shared" si="128"/>
        <v/>
      </c>
      <c r="AH303" s="129" t="str">
        <f t="shared" si="129"/>
        <v/>
      </c>
      <c r="AI303" s="129" t="str">
        <f t="shared" si="130"/>
        <v/>
      </c>
      <c r="AJ303" s="129" t="str">
        <f t="shared" si="131"/>
        <v/>
      </c>
      <c r="AK303" s="129" t="str">
        <f t="shared" si="132"/>
        <v/>
      </c>
      <c r="AL303" s="129" t="str">
        <f t="shared" si="133"/>
        <v/>
      </c>
    </row>
    <row r="304" spans="1:38">
      <c r="A304" s="53" t="str">
        <f>IF('2-定性盤查'!A299&lt;&gt;"",'2-定性盤查'!A299,"")</f>
        <v/>
      </c>
      <c r="B304" s="53" t="str">
        <f>IF('2-定性盤查'!C299&lt;&gt;"",'2-定性盤查'!C299,"")</f>
        <v/>
      </c>
      <c r="C304" s="53" t="str">
        <f>IF('2-定性盤查'!D299&lt;&gt;"",'2-定性盤查'!D299,"")</f>
        <v/>
      </c>
      <c r="D304" s="53" t="str">
        <f>IF('2-定性盤查'!E299&lt;&gt;"",'2-定性盤查'!E299,"")</f>
        <v/>
      </c>
      <c r="E304" s="53" t="str">
        <f>IF('2-定性盤查'!F299&lt;&gt;"",'2-定性盤查'!F299,"")</f>
        <v/>
      </c>
      <c r="F304" s="53" t="str">
        <f>IF('2-定性盤查'!G299&lt;&gt;"",'2-定性盤查'!G299,"")</f>
        <v/>
      </c>
      <c r="G304" s="158"/>
      <c r="H304" s="158"/>
      <c r="I304" s="53" t="str">
        <f>IF('2-定性盤查'!X299&lt;&gt;"",IF('2-定性盤查'!X299&lt;&gt;0,'2-定性盤查'!X299,""),"")</f>
        <v/>
      </c>
      <c r="J304" s="158"/>
      <c r="K304" s="158"/>
      <c r="L304" s="57" t="str">
        <f t="shared" si="134"/>
        <v/>
      </c>
      <c r="M304" s="158"/>
      <c r="N304" s="57" t="str">
        <f t="shared" si="124"/>
        <v/>
      </c>
      <c r="O304" s="53" t="str">
        <f>IF('2-定性盤查'!Y299&lt;&gt;"",IF('2-定性盤查'!Y299&lt;&gt;0,'2-定性盤查'!Y299,""),"")</f>
        <v/>
      </c>
      <c r="P304" s="158"/>
      <c r="Q304" s="158"/>
      <c r="R304" s="67" t="str">
        <f t="shared" si="135"/>
        <v/>
      </c>
      <c r="S304" s="164"/>
      <c r="T304" s="55" t="str">
        <f t="shared" si="137"/>
        <v/>
      </c>
      <c r="U304" s="53" t="str">
        <f>IF('2-定性盤查'!Z299&lt;&gt;"",IF('2-定性盤查'!Z299&lt;&gt;0,'2-定性盤查'!Z299,""),"")</f>
        <v/>
      </c>
      <c r="V304" s="158"/>
      <c r="W304" s="158"/>
      <c r="X304" s="67" t="str">
        <f t="shared" si="136"/>
        <v/>
      </c>
      <c r="Y304" s="158"/>
      <c r="Z304" s="55" t="str">
        <f t="shared" si="138"/>
        <v/>
      </c>
      <c r="AA304" s="57" t="str">
        <f>IF('2-定性盤查'!E300="是",IF(I304="CO2",SUM(T304,Z304),SUM(N304,T304,Z304)),IF(SUM(N304,T304,Z304)&lt;&gt;0,SUM(N304,T304,Z304),""))</f>
        <v/>
      </c>
      <c r="AB304" s="57" t="str">
        <f>IF('2-定性盤查'!E300="是",IF(I304="CO2",N304,""),"")</f>
        <v/>
      </c>
      <c r="AC304" s="101" t="str">
        <f>IF(AA304&lt;&gt;"",AA304/'6-彙總表'!$J$5,"")</f>
        <v/>
      </c>
      <c r="AD304" s="129" t="str">
        <f t="shared" si="125"/>
        <v/>
      </c>
      <c r="AE304" s="129" t="str">
        <f t="shared" si="126"/>
        <v/>
      </c>
      <c r="AF304" s="129" t="str">
        <f t="shared" si="127"/>
        <v/>
      </c>
      <c r="AG304" s="130" t="str">
        <f t="shared" si="128"/>
        <v/>
      </c>
      <c r="AH304" s="129" t="str">
        <f t="shared" si="129"/>
        <v/>
      </c>
      <c r="AI304" s="129" t="str">
        <f t="shared" si="130"/>
        <v/>
      </c>
      <c r="AJ304" s="129" t="str">
        <f t="shared" si="131"/>
        <v/>
      </c>
      <c r="AK304" s="129" t="str">
        <f t="shared" si="132"/>
        <v/>
      </c>
      <c r="AL304" s="129" t="str">
        <f t="shared" si="133"/>
        <v/>
      </c>
    </row>
    <row r="305" spans="1:38">
      <c r="A305" s="53" t="str">
        <f>IF('2-定性盤查'!A300&lt;&gt;"",'2-定性盤查'!A300,"")</f>
        <v/>
      </c>
      <c r="B305" s="53" t="str">
        <f>IF('2-定性盤查'!C300&lt;&gt;"",'2-定性盤查'!C300,"")</f>
        <v/>
      </c>
      <c r="C305" s="53" t="str">
        <f>IF('2-定性盤查'!D300&lt;&gt;"",'2-定性盤查'!D300,"")</f>
        <v/>
      </c>
      <c r="D305" s="53" t="str">
        <f>IF('2-定性盤查'!E300&lt;&gt;"",'2-定性盤查'!E300,"")</f>
        <v/>
      </c>
      <c r="E305" s="53" t="str">
        <f>IF('2-定性盤查'!F300&lt;&gt;"",'2-定性盤查'!F300,"")</f>
        <v/>
      </c>
      <c r="F305" s="53" t="str">
        <f>IF('2-定性盤查'!G300&lt;&gt;"",'2-定性盤查'!G300,"")</f>
        <v/>
      </c>
      <c r="G305" s="158"/>
      <c r="H305" s="158"/>
      <c r="I305" s="53" t="str">
        <f>IF('2-定性盤查'!X300&lt;&gt;"",IF('2-定性盤查'!X300&lt;&gt;0,'2-定性盤查'!X300,""),"")</f>
        <v/>
      </c>
      <c r="J305" s="158"/>
      <c r="K305" s="158"/>
      <c r="L305" s="57" t="str">
        <f t="shared" si="134"/>
        <v/>
      </c>
      <c r="M305" s="158"/>
      <c r="N305" s="57" t="str">
        <f t="shared" si="124"/>
        <v/>
      </c>
      <c r="O305" s="53" t="str">
        <f>IF('2-定性盤查'!Y300&lt;&gt;"",IF('2-定性盤查'!Y300&lt;&gt;0,'2-定性盤查'!Y300,""),"")</f>
        <v/>
      </c>
      <c r="P305" s="158"/>
      <c r="Q305" s="158"/>
      <c r="R305" s="67" t="str">
        <f t="shared" si="135"/>
        <v/>
      </c>
      <c r="S305" s="164"/>
      <c r="T305" s="55" t="str">
        <f t="shared" si="137"/>
        <v/>
      </c>
      <c r="U305" s="53" t="str">
        <f>IF('2-定性盤查'!Z300&lt;&gt;"",IF('2-定性盤查'!Z300&lt;&gt;0,'2-定性盤查'!Z300,""),"")</f>
        <v/>
      </c>
      <c r="V305" s="158"/>
      <c r="W305" s="158"/>
      <c r="X305" s="67" t="str">
        <f t="shared" si="136"/>
        <v/>
      </c>
      <c r="Y305" s="158"/>
      <c r="Z305" s="55" t="str">
        <f t="shared" si="138"/>
        <v/>
      </c>
      <c r="AA305" s="57" t="str">
        <f>IF('2-定性盤查'!E301="是",IF(I305="CO2",SUM(T305,Z305),SUM(N305,T305,Z305)),IF(SUM(N305,T305,Z305)&lt;&gt;0,SUM(N305,T305,Z305),""))</f>
        <v/>
      </c>
      <c r="AB305" s="57" t="str">
        <f>IF('2-定性盤查'!E301="是",IF(I305="CO2",N305,""),"")</f>
        <v/>
      </c>
      <c r="AC305" s="101" t="str">
        <f>IF(AA305&lt;&gt;"",AA305/'6-彙總表'!$J$5,"")</f>
        <v/>
      </c>
      <c r="AD305" s="129" t="str">
        <f t="shared" si="125"/>
        <v/>
      </c>
      <c r="AE305" s="129" t="str">
        <f t="shared" si="126"/>
        <v/>
      </c>
      <c r="AF305" s="129" t="str">
        <f t="shared" si="127"/>
        <v/>
      </c>
      <c r="AG305" s="130" t="str">
        <f t="shared" si="128"/>
        <v/>
      </c>
      <c r="AH305" s="129" t="str">
        <f t="shared" si="129"/>
        <v/>
      </c>
      <c r="AI305" s="129" t="str">
        <f t="shared" si="130"/>
        <v/>
      </c>
      <c r="AJ305" s="129" t="str">
        <f t="shared" si="131"/>
        <v/>
      </c>
      <c r="AK305" s="129" t="str">
        <f t="shared" si="132"/>
        <v/>
      </c>
      <c r="AL305" s="129" t="str">
        <f t="shared" si="133"/>
        <v/>
      </c>
    </row>
    <row r="306" spans="1:38">
      <c r="A306" s="53" t="str">
        <f>IF('2-定性盤查'!A301&lt;&gt;"",'2-定性盤查'!A301,"")</f>
        <v/>
      </c>
      <c r="B306" s="53" t="str">
        <f>IF('2-定性盤查'!C301&lt;&gt;"",'2-定性盤查'!C301,"")</f>
        <v/>
      </c>
      <c r="C306" s="53" t="str">
        <f>IF('2-定性盤查'!D301&lt;&gt;"",'2-定性盤查'!D301,"")</f>
        <v/>
      </c>
      <c r="D306" s="53" t="str">
        <f>IF('2-定性盤查'!E301&lt;&gt;"",'2-定性盤查'!E301,"")</f>
        <v/>
      </c>
      <c r="E306" s="53" t="str">
        <f>IF('2-定性盤查'!F301&lt;&gt;"",'2-定性盤查'!F301,"")</f>
        <v/>
      </c>
      <c r="F306" s="53" t="str">
        <f>IF('2-定性盤查'!G301&lt;&gt;"",'2-定性盤查'!G301,"")</f>
        <v/>
      </c>
      <c r="G306" s="158"/>
      <c r="H306" s="158"/>
      <c r="I306" s="53" t="str">
        <f>IF('2-定性盤查'!X301&lt;&gt;"",IF('2-定性盤查'!X301&lt;&gt;0,'2-定性盤查'!X301,""),"")</f>
        <v/>
      </c>
      <c r="J306" s="158"/>
      <c r="K306" s="158"/>
      <c r="L306" s="57" t="str">
        <f t="shared" si="134"/>
        <v/>
      </c>
      <c r="M306" s="158"/>
      <c r="N306" s="57" t="str">
        <f t="shared" si="124"/>
        <v/>
      </c>
      <c r="O306" s="53" t="str">
        <f>IF('2-定性盤查'!Y301&lt;&gt;"",IF('2-定性盤查'!Y301&lt;&gt;0,'2-定性盤查'!Y301,""),"")</f>
        <v/>
      </c>
      <c r="P306" s="158"/>
      <c r="Q306" s="158"/>
      <c r="R306" s="67" t="str">
        <f t="shared" si="135"/>
        <v/>
      </c>
      <c r="S306" s="164"/>
      <c r="T306" s="55" t="str">
        <f t="shared" si="137"/>
        <v/>
      </c>
      <c r="U306" s="53" t="str">
        <f>IF('2-定性盤查'!Z301&lt;&gt;"",IF('2-定性盤查'!Z301&lt;&gt;0,'2-定性盤查'!Z301,""),"")</f>
        <v/>
      </c>
      <c r="V306" s="158"/>
      <c r="W306" s="158"/>
      <c r="X306" s="67" t="str">
        <f t="shared" si="136"/>
        <v/>
      </c>
      <c r="Y306" s="158"/>
      <c r="Z306" s="55" t="str">
        <f t="shared" si="138"/>
        <v/>
      </c>
      <c r="AA306" s="57" t="str">
        <f>IF('2-定性盤查'!E302="是",IF(I306="CO2",SUM(T306,Z306),SUM(N306,T306,Z306)),IF(SUM(N306,T306,Z306)&lt;&gt;0,SUM(N306,T306,Z306),""))</f>
        <v/>
      </c>
      <c r="AB306" s="57" t="str">
        <f>IF('2-定性盤查'!E302="是",IF(I306="CO2",N306,""),"")</f>
        <v/>
      </c>
      <c r="AC306" s="101" t="str">
        <f>IF(AA306&lt;&gt;"",AA306/'6-彙總表'!$J$5,"")</f>
        <v/>
      </c>
      <c r="AD306" s="129" t="str">
        <f t="shared" si="125"/>
        <v/>
      </c>
      <c r="AE306" s="129" t="str">
        <f t="shared" si="126"/>
        <v/>
      </c>
      <c r="AF306" s="129" t="str">
        <f t="shared" si="127"/>
        <v/>
      </c>
      <c r="AG306" s="130" t="str">
        <f t="shared" si="128"/>
        <v/>
      </c>
      <c r="AH306" s="129" t="str">
        <f t="shared" si="129"/>
        <v/>
      </c>
      <c r="AI306" s="129" t="str">
        <f t="shared" si="130"/>
        <v/>
      </c>
      <c r="AJ306" s="129" t="str">
        <f t="shared" si="131"/>
        <v/>
      </c>
      <c r="AK306" s="129" t="str">
        <f t="shared" si="132"/>
        <v/>
      </c>
      <c r="AL306" s="129" t="str">
        <f t="shared" si="133"/>
        <v/>
      </c>
    </row>
    <row r="307" spans="1:38">
      <c r="A307" s="53" t="str">
        <f>IF('2-定性盤查'!A302&lt;&gt;"",'2-定性盤查'!A302,"")</f>
        <v/>
      </c>
      <c r="B307" s="53" t="str">
        <f>IF('2-定性盤查'!C302&lt;&gt;"",'2-定性盤查'!C302,"")</f>
        <v/>
      </c>
      <c r="C307" s="53" t="str">
        <f>IF('2-定性盤查'!D302&lt;&gt;"",'2-定性盤查'!D302,"")</f>
        <v/>
      </c>
      <c r="D307" s="53" t="str">
        <f>IF('2-定性盤查'!E302&lt;&gt;"",'2-定性盤查'!E302,"")</f>
        <v/>
      </c>
      <c r="E307" s="53" t="str">
        <f>IF('2-定性盤查'!F302&lt;&gt;"",'2-定性盤查'!F302,"")</f>
        <v/>
      </c>
      <c r="F307" s="53" t="str">
        <f>IF('2-定性盤查'!G302&lt;&gt;"",'2-定性盤查'!G302,"")</f>
        <v/>
      </c>
      <c r="G307" s="158"/>
      <c r="H307" s="158"/>
      <c r="I307" s="53" t="str">
        <f>IF('2-定性盤查'!X302&lt;&gt;"",IF('2-定性盤查'!X302&lt;&gt;0,'2-定性盤查'!X302,""),"")</f>
        <v/>
      </c>
      <c r="J307" s="158"/>
      <c r="K307" s="158"/>
      <c r="L307" s="57" t="str">
        <f t="shared" si="134"/>
        <v/>
      </c>
      <c r="M307" s="158"/>
      <c r="N307" s="57" t="str">
        <f t="shared" si="124"/>
        <v/>
      </c>
      <c r="O307" s="53" t="str">
        <f>IF('2-定性盤查'!Y302&lt;&gt;"",IF('2-定性盤查'!Y302&lt;&gt;0,'2-定性盤查'!Y302,""),"")</f>
        <v/>
      </c>
      <c r="P307" s="158"/>
      <c r="Q307" s="158"/>
      <c r="R307" s="67" t="str">
        <f t="shared" si="135"/>
        <v/>
      </c>
      <c r="S307" s="164"/>
      <c r="T307" s="55" t="str">
        <f t="shared" si="137"/>
        <v/>
      </c>
      <c r="U307" s="53" t="str">
        <f>IF('2-定性盤查'!Z302&lt;&gt;"",IF('2-定性盤查'!Z302&lt;&gt;0,'2-定性盤查'!Z302,""),"")</f>
        <v/>
      </c>
      <c r="V307" s="158"/>
      <c r="W307" s="158"/>
      <c r="X307" s="67" t="str">
        <f t="shared" si="136"/>
        <v/>
      </c>
      <c r="Y307" s="158"/>
      <c r="Z307" s="55" t="str">
        <f t="shared" si="138"/>
        <v/>
      </c>
      <c r="AA307" s="57" t="str">
        <f>IF('2-定性盤查'!E303="是",IF(I307="CO2",SUM(T307,Z307),SUM(N307,T307,Z307)),IF(SUM(N307,T307,Z307)&lt;&gt;0,SUM(N307,T307,Z307),""))</f>
        <v/>
      </c>
      <c r="AB307" s="57" t="str">
        <f>IF('2-定性盤查'!E303="是",IF(I307="CO2",N307,""),"")</f>
        <v/>
      </c>
      <c r="AC307" s="101" t="str">
        <f>IF(AA307&lt;&gt;"",AA307/'6-彙總表'!$J$5,"")</f>
        <v/>
      </c>
      <c r="AD307" s="129" t="str">
        <f t="shared" si="125"/>
        <v/>
      </c>
      <c r="AE307" s="129" t="str">
        <f t="shared" si="126"/>
        <v/>
      </c>
      <c r="AF307" s="129" t="str">
        <f t="shared" si="127"/>
        <v/>
      </c>
      <c r="AG307" s="130" t="str">
        <f t="shared" si="128"/>
        <v/>
      </c>
      <c r="AH307" s="129" t="str">
        <f t="shared" si="129"/>
        <v/>
      </c>
      <c r="AI307" s="129" t="str">
        <f t="shared" si="130"/>
        <v/>
      </c>
      <c r="AJ307" s="129" t="str">
        <f t="shared" si="131"/>
        <v/>
      </c>
      <c r="AK307" s="129" t="str">
        <f t="shared" si="132"/>
        <v/>
      </c>
      <c r="AL307" s="129" t="str">
        <f t="shared" si="133"/>
        <v/>
      </c>
    </row>
    <row r="308" spans="1:38">
      <c r="A308" s="53" t="str">
        <f>IF('2-定性盤查'!A303&lt;&gt;"",'2-定性盤查'!A303,"")</f>
        <v/>
      </c>
      <c r="B308" s="53" t="str">
        <f>IF('2-定性盤查'!C303&lt;&gt;"",'2-定性盤查'!C303,"")</f>
        <v/>
      </c>
      <c r="C308" s="53" t="str">
        <f>IF('2-定性盤查'!D303&lt;&gt;"",'2-定性盤查'!D303,"")</f>
        <v/>
      </c>
      <c r="D308" s="53" t="str">
        <f>IF('2-定性盤查'!E303&lt;&gt;"",'2-定性盤查'!E303,"")</f>
        <v/>
      </c>
      <c r="E308" s="53" t="str">
        <f>IF('2-定性盤查'!F303&lt;&gt;"",'2-定性盤查'!F303,"")</f>
        <v/>
      </c>
      <c r="F308" s="53" t="str">
        <f>IF('2-定性盤查'!G303&lt;&gt;"",'2-定性盤查'!G303,"")</f>
        <v/>
      </c>
      <c r="G308" s="158"/>
      <c r="H308" s="158"/>
      <c r="I308" s="53" t="str">
        <f>IF('2-定性盤查'!X303&lt;&gt;"",IF('2-定性盤查'!X303&lt;&gt;0,'2-定性盤查'!X303,""),"")</f>
        <v/>
      </c>
      <c r="J308" s="158"/>
      <c r="K308" s="158"/>
      <c r="L308" s="57" t="str">
        <f t="shared" si="134"/>
        <v/>
      </c>
      <c r="M308" s="158"/>
      <c r="N308" s="57" t="str">
        <f t="shared" si="124"/>
        <v/>
      </c>
      <c r="O308" s="53" t="str">
        <f>IF('2-定性盤查'!Y303&lt;&gt;"",IF('2-定性盤查'!Y303&lt;&gt;0,'2-定性盤查'!Y303,""),"")</f>
        <v/>
      </c>
      <c r="P308" s="158"/>
      <c r="Q308" s="158"/>
      <c r="R308" s="67" t="str">
        <f t="shared" si="135"/>
        <v/>
      </c>
      <c r="S308" s="164"/>
      <c r="T308" s="55" t="str">
        <f t="shared" si="137"/>
        <v/>
      </c>
      <c r="U308" s="53" t="str">
        <f>IF('2-定性盤查'!Z303&lt;&gt;"",IF('2-定性盤查'!Z303&lt;&gt;0,'2-定性盤查'!Z303,""),"")</f>
        <v/>
      </c>
      <c r="V308" s="158"/>
      <c r="W308" s="158"/>
      <c r="X308" s="67" t="str">
        <f t="shared" si="136"/>
        <v/>
      </c>
      <c r="Y308" s="158"/>
      <c r="Z308" s="55" t="str">
        <f t="shared" si="138"/>
        <v/>
      </c>
      <c r="AA308" s="57" t="str">
        <f>IF('2-定性盤查'!E304="是",IF(I308="CO2",SUM(T308,Z308),SUM(N308,T308,Z308)),IF(SUM(N308,T308,Z308)&lt;&gt;0,SUM(N308,T308,Z308),""))</f>
        <v/>
      </c>
      <c r="AB308" s="57" t="str">
        <f>IF('2-定性盤查'!E304="是",IF(I308="CO2",N308,""),"")</f>
        <v/>
      </c>
      <c r="AC308" s="101" t="str">
        <f>IF(AA308&lt;&gt;"",AA308/'6-彙總表'!$J$5,"")</f>
        <v/>
      </c>
      <c r="AD308" s="129" t="str">
        <f t="shared" si="125"/>
        <v/>
      </c>
      <c r="AE308" s="129" t="str">
        <f t="shared" si="126"/>
        <v/>
      </c>
      <c r="AF308" s="129" t="str">
        <f t="shared" si="127"/>
        <v/>
      </c>
      <c r="AG308" s="130" t="str">
        <f t="shared" si="128"/>
        <v/>
      </c>
      <c r="AH308" s="129" t="str">
        <f t="shared" si="129"/>
        <v/>
      </c>
      <c r="AI308" s="129" t="str">
        <f t="shared" si="130"/>
        <v/>
      </c>
      <c r="AJ308" s="129" t="str">
        <f t="shared" si="131"/>
        <v/>
      </c>
      <c r="AK308" s="129" t="str">
        <f t="shared" si="132"/>
        <v/>
      </c>
      <c r="AL308" s="129" t="str">
        <f t="shared" si="133"/>
        <v/>
      </c>
    </row>
    <row r="309" spans="1:38">
      <c r="A309" s="53" t="str">
        <f>IF('2-定性盤查'!A304&lt;&gt;"",'2-定性盤查'!A304,"")</f>
        <v/>
      </c>
      <c r="B309" s="53" t="str">
        <f>IF('2-定性盤查'!C304&lt;&gt;"",'2-定性盤查'!C304,"")</f>
        <v/>
      </c>
      <c r="C309" s="53" t="str">
        <f>IF('2-定性盤查'!D304&lt;&gt;"",'2-定性盤查'!D304,"")</f>
        <v/>
      </c>
      <c r="D309" s="53" t="str">
        <f>IF('2-定性盤查'!E304&lt;&gt;"",'2-定性盤查'!E304,"")</f>
        <v/>
      </c>
      <c r="E309" s="53" t="str">
        <f>IF('2-定性盤查'!F304&lt;&gt;"",'2-定性盤查'!F304,"")</f>
        <v/>
      </c>
      <c r="F309" s="53" t="str">
        <f>IF('2-定性盤查'!G304&lt;&gt;"",'2-定性盤查'!G304,"")</f>
        <v/>
      </c>
      <c r="G309" s="158"/>
      <c r="H309" s="158"/>
      <c r="I309" s="53" t="str">
        <f>IF('2-定性盤查'!X304&lt;&gt;"",IF('2-定性盤查'!X304&lt;&gt;0,'2-定性盤查'!X304,""),"")</f>
        <v/>
      </c>
      <c r="J309" s="158"/>
      <c r="K309" s="158"/>
      <c r="L309" s="57" t="str">
        <f t="shared" si="134"/>
        <v/>
      </c>
      <c r="M309" s="158"/>
      <c r="N309" s="57" t="str">
        <f t="shared" si="124"/>
        <v/>
      </c>
      <c r="O309" s="53" t="str">
        <f>IF('2-定性盤查'!Y304&lt;&gt;"",IF('2-定性盤查'!Y304&lt;&gt;0,'2-定性盤查'!Y304,""),"")</f>
        <v/>
      </c>
      <c r="P309" s="158"/>
      <c r="Q309" s="158"/>
      <c r="R309" s="67" t="str">
        <f t="shared" si="135"/>
        <v/>
      </c>
      <c r="S309" s="164"/>
      <c r="T309" s="55" t="str">
        <f t="shared" si="137"/>
        <v/>
      </c>
      <c r="U309" s="53" t="str">
        <f>IF('2-定性盤查'!Z304&lt;&gt;"",IF('2-定性盤查'!Z304&lt;&gt;0,'2-定性盤查'!Z304,""),"")</f>
        <v/>
      </c>
      <c r="V309" s="158"/>
      <c r="W309" s="158"/>
      <c r="X309" s="67" t="str">
        <f t="shared" si="136"/>
        <v/>
      </c>
      <c r="Y309" s="158"/>
      <c r="Z309" s="55" t="str">
        <f t="shared" si="138"/>
        <v/>
      </c>
      <c r="AA309" s="57" t="str">
        <f>IF('2-定性盤查'!E305="是",IF(I309="CO2",SUM(T309,Z309),SUM(N309,T309,Z309)),IF(SUM(N309,T309,Z309)&lt;&gt;0,SUM(N309,T309,Z309),""))</f>
        <v/>
      </c>
      <c r="AB309" s="57" t="str">
        <f>IF('2-定性盤查'!E305="是",IF(I309="CO2",N309,""),"")</f>
        <v/>
      </c>
      <c r="AC309" s="101" t="str">
        <f>IF(AA309&lt;&gt;"",AA309/'6-彙總表'!$J$5,"")</f>
        <v/>
      </c>
      <c r="AD309" s="129" t="str">
        <f t="shared" si="125"/>
        <v/>
      </c>
      <c r="AE309" s="129" t="str">
        <f t="shared" si="126"/>
        <v/>
      </c>
      <c r="AF309" s="129" t="str">
        <f t="shared" si="127"/>
        <v/>
      </c>
      <c r="AG309" s="130" t="str">
        <f t="shared" si="128"/>
        <v/>
      </c>
      <c r="AH309" s="129" t="str">
        <f t="shared" si="129"/>
        <v/>
      </c>
      <c r="AI309" s="129" t="str">
        <f t="shared" si="130"/>
        <v/>
      </c>
      <c r="AJ309" s="129" t="str">
        <f t="shared" si="131"/>
        <v/>
      </c>
      <c r="AK309" s="129" t="str">
        <f t="shared" si="132"/>
        <v/>
      </c>
      <c r="AL309" s="129" t="str">
        <f t="shared" si="133"/>
        <v/>
      </c>
    </row>
    <row r="310" spans="1:38">
      <c r="A310" s="53" t="str">
        <f>IF('2-定性盤查'!A305&lt;&gt;"",'2-定性盤查'!A305,"")</f>
        <v/>
      </c>
      <c r="B310" s="53" t="str">
        <f>IF('2-定性盤查'!C305&lt;&gt;"",'2-定性盤查'!C305,"")</f>
        <v/>
      </c>
      <c r="C310" s="53" t="str">
        <f>IF('2-定性盤查'!D305&lt;&gt;"",'2-定性盤查'!D305,"")</f>
        <v/>
      </c>
      <c r="D310" s="53" t="str">
        <f>IF('2-定性盤查'!E305&lt;&gt;"",'2-定性盤查'!E305,"")</f>
        <v/>
      </c>
      <c r="E310" s="53" t="str">
        <f>IF('2-定性盤查'!F305&lt;&gt;"",'2-定性盤查'!F305,"")</f>
        <v/>
      </c>
      <c r="F310" s="53" t="str">
        <f>IF('2-定性盤查'!G305&lt;&gt;"",'2-定性盤查'!G305,"")</f>
        <v/>
      </c>
      <c r="G310" s="158"/>
      <c r="H310" s="158"/>
      <c r="I310" s="53" t="str">
        <f>IF('2-定性盤查'!X305&lt;&gt;"",IF('2-定性盤查'!X305&lt;&gt;0,'2-定性盤查'!X305,""),"")</f>
        <v/>
      </c>
      <c r="J310" s="158"/>
      <c r="K310" s="158"/>
      <c r="L310" s="57" t="str">
        <f t="shared" si="134"/>
        <v/>
      </c>
      <c r="M310" s="158"/>
      <c r="N310" s="57" t="str">
        <f t="shared" si="124"/>
        <v/>
      </c>
      <c r="O310" s="53" t="str">
        <f>IF('2-定性盤查'!Y305&lt;&gt;"",IF('2-定性盤查'!Y305&lt;&gt;0,'2-定性盤查'!Y305,""),"")</f>
        <v/>
      </c>
      <c r="P310" s="158"/>
      <c r="Q310" s="158"/>
      <c r="R310" s="67" t="str">
        <f t="shared" si="135"/>
        <v/>
      </c>
      <c r="S310" s="164"/>
      <c r="T310" s="55" t="str">
        <f t="shared" si="137"/>
        <v/>
      </c>
      <c r="U310" s="53" t="str">
        <f>IF('2-定性盤查'!Z305&lt;&gt;"",IF('2-定性盤查'!Z305&lt;&gt;0,'2-定性盤查'!Z305,""),"")</f>
        <v/>
      </c>
      <c r="V310" s="158"/>
      <c r="W310" s="158"/>
      <c r="X310" s="67" t="str">
        <f t="shared" si="136"/>
        <v/>
      </c>
      <c r="Y310" s="158"/>
      <c r="Z310" s="55" t="str">
        <f t="shared" si="138"/>
        <v/>
      </c>
      <c r="AA310" s="57" t="str">
        <f>IF('2-定性盤查'!E306="是",IF(I310="CO2",SUM(T310,Z310),SUM(N310,T310,Z310)),IF(SUM(N310,T310,Z310)&lt;&gt;0,SUM(N310,T310,Z310),""))</f>
        <v/>
      </c>
      <c r="AB310" s="57" t="str">
        <f>IF('2-定性盤查'!E306="是",IF(I310="CO2",N310,""),"")</f>
        <v/>
      </c>
      <c r="AC310" s="101" t="str">
        <f>IF(AA310&lt;&gt;"",AA310/'6-彙總表'!$J$5,"")</f>
        <v/>
      </c>
      <c r="AD310" s="129" t="str">
        <f t="shared" si="125"/>
        <v/>
      </c>
      <c r="AE310" s="129" t="str">
        <f t="shared" si="126"/>
        <v/>
      </c>
      <c r="AF310" s="129" t="str">
        <f t="shared" si="127"/>
        <v/>
      </c>
      <c r="AG310" s="130" t="str">
        <f t="shared" si="128"/>
        <v/>
      </c>
      <c r="AH310" s="129" t="str">
        <f t="shared" si="129"/>
        <v/>
      </c>
      <c r="AI310" s="129" t="str">
        <f t="shared" si="130"/>
        <v/>
      </c>
      <c r="AJ310" s="129" t="str">
        <f t="shared" si="131"/>
        <v/>
      </c>
      <c r="AK310" s="129" t="str">
        <f t="shared" si="132"/>
        <v/>
      </c>
      <c r="AL310" s="129" t="str">
        <f t="shared" si="133"/>
        <v/>
      </c>
    </row>
    <row r="311" spans="1:38">
      <c r="A311" s="53" t="str">
        <f>IF('2-定性盤查'!A306&lt;&gt;"",'2-定性盤查'!A306,"")</f>
        <v/>
      </c>
      <c r="B311" s="53" t="str">
        <f>IF('2-定性盤查'!C306&lt;&gt;"",'2-定性盤查'!C306,"")</f>
        <v/>
      </c>
      <c r="C311" s="53" t="str">
        <f>IF('2-定性盤查'!D306&lt;&gt;"",'2-定性盤查'!D306,"")</f>
        <v/>
      </c>
      <c r="D311" s="53" t="str">
        <f>IF('2-定性盤查'!E306&lt;&gt;"",'2-定性盤查'!E306,"")</f>
        <v/>
      </c>
      <c r="E311" s="53" t="str">
        <f>IF('2-定性盤查'!F306&lt;&gt;"",'2-定性盤查'!F306,"")</f>
        <v/>
      </c>
      <c r="F311" s="53" t="str">
        <f>IF('2-定性盤查'!G306&lt;&gt;"",'2-定性盤查'!G306,"")</f>
        <v/>
      </c>
      <c r="G311" s="158"/>
      <c r="H311" s="158"/>
      <c r="I311" s="53" t="str">
        <f>IF('2-定性盤查'!X306&lt;&gt;"",IF('2-定性盤查'!X306&lt;&gt;0,'2-定性盤查'!X306,""),"")</f>
        <v/>
      </c>
      <c r="J311" s="158"/>
      <c r="K311" s="158"/>
      <c r="L311" s="57" t="str">
        <f t="shared" si="134"/>
        <v/>
      </c>
      <c r="M311" s="158"/>
      <c r="N311" s="57" t="str">
        <f t="shared" si="124"/>
        <v/>
      </c>
      <c r="O311" s="53" t="str">
        <f>IF('2-定性盤查'!Y306&lt;&gt;"",IF('2-定性盤查'!Y306&lt;&gt;0,'2-定性盤查'!Y306,""),"")</f>
        <v/>
      </c>
      <c r="P311" s="158"/>
      <c r="Q311" s="158"/>
      <c r="R311" s="67" t="str">
        <f t="shared" si="135"/>
        <v/>
      </c>
      <c r="S311" s="164"/>
      <c r="T311" s="55" t="str">
        <f t="shared" si="137"/>
        <v/>
      </c>
      <c r="U311" s="53" t="str">
        <f>IF('2-定性盤查'!Z306&lt;&gt;"",IF('2-定性盤查'!Z306&lt;&gt;0,'2-定性盤查'!Z306,""),"")</f>
        <v/>
      </c>
      <c r="V311" s="158"/>
      <c r="W311" s="158"/>
      <c r="X311" s="67" t="str">
        <f t="shared" si="136"/>
        <v/>
      </c>
      <c r="Y311" s="158"/>
      <c r="Z311" s="55" t="str">
        <f t="shared" si="138"/>
        <v/>
      </c>
      <c r="AA311" s="57" t="str">
        <f>IF('2-定性盤查'!E307="是",IF(I311="CO2",SUM(T311,Z311),SUM(N311,T311,Z311)),IF(SUM(N311,T311,Z311)&lt;&gt;0,SUM(N311,T311,Z311),""))</f>
        <v/>
      </c>
      <c r="AB311" s="57" t="str">
        <f>IF('2-定性盤查'!E307="是",IF(I311="CO2",N311,""),"")</f>
        <v/>
      </c>
      <c r="AC311" s="101" t="str">
        <f>IF(AA311&lt;&gt;"",AA311/'6-彙總表'!$J$5,"")</f>
        <v/>
      </c>
      <c r="AD311" s="129" t="str">
        <f t="shared" si="125"/>
        <v/>
      </c>
      <c r="AE311" s="129" t="str">
        <f t="shared" si="126"/>
        <v/>
      </c>
      <c r="AF311" s="129" t="str">
        <f t="shared" si="127"/>
        <v/>
      </c>
      <c r="AG311" s="130" t="str">
        <f t="shared" si="128"/>
        <v/>
      </c>
      <c r="AH311" s="129" t="str">
        <f t="shared" si="129"/>
        <v/>
      </c>
      <c r="AI311" s="129" t="str">
        <f t="shared" si="130"/>
        <v/>
      </c>
      <c r="AJ311" s="129" t="str">
        <f t="shared" si="131"/>
        <v/>
      </c>
      <c r="AK311" s="129" t="str">
        <f t="shared" si="132"/>
        <v/>
      </c>
      <c r="AL311" s="129" t="str">
        <f t="shared" si="133"/>
        <v/>
      </c>
    </row>
    <row r="312" spans="1:38">
      <c r="A312" s="53" t="str">
        <f>IF('2-定性盤查'!A307&lt;&gt;"",'2-定性盤查'!A307,"")</f>
        <v/>
      </c>
      <c r="B312" s="53" t="str">
        <f>IF('2-定性盤查'!C307&lt;&gt;"",'2-定性盤查'!C307,"")</f>
        <v/>
      </c>
      <c r="C312" s="53" t="str">
        <f>IF('2-定性盤查'!D307&lt;&gt;"",'2-定性盤查'!D307,"")</f>
        <v/>
      </c>
      <c r="D312" s="53" t="str">
        <f>IF('2-定性盤查'!E307&lt;&gt;"",'2-定性盤查'!E307,"")</f>
        <v/>
      </c>
      <c r="E312" s="53" t="str">
        <f>IF('2-定性盤查'!F307&lt;&gt;"",'2-定性盤查'!F307,"")</f>
        <v/>
      </c>
      <c r="F312" s="53" t="str">
        <f>IF('2-定性盤查'!G307&lt;&gt;"",'2-定性盤查'!G307,"")</f>
        <v/>
      </c>
      <c r="G312" s="158"/>
      <c r="H312" s="158"/>
      <c r="I312" s="53" t="str">
        <f>IF('2-定性盤查'!X307&lt;&gt;"",IF('2-定性盤查'!X307&lt;&gt;0,'2-定性盤查'!X307,""),"")</f>
        <v/>
      </c>
      <c r="J312" s="158"/>
      <c r="K312" s="158"/>
      <c r="L312" s="57" t="str">
        <f t="shared" si="134"/>
        <v/>
      </c>
      <c r="M312" s="158"/>
      <c r="N312" s="57" t="str">
        <f t="shared" si="124"/>
        <v/>
      </c>
      <c r="O312" s="53" t="str">
        <f>IF('2-定性盤查'!Y307&lt;&gt;"",IF('2-定性盤查'!Y307&lt;&gt;0,'2-定性盤查'!Y307,""),"")</f>
        <v/>
      </c>
      <c r="P312" s="158"/>
      <c r="Q312" s="158"/>
      <c r="R312" s="67" t="str">
        <f t="shared" si="135"/>
        <v/>
      </c>
      <c r="S312" s="164"/>
      <c r="T312" s="55" t="str">
        <f t="shared" si="137"/>
        <v/>
      </c>
      <c r="U312" s="53" t="str">
        <f>IF('2-定性盤查'!Z307&lt;&gt;"",IF('2-定性盤查'!Z307&lt;&gt;0,'2-定性盤查'!Z307,""),"")</f>
        <v/>
      </c>
      <c r="V312" s="158"/>
      <c r="W312" s="158"/>
      <c r="X312" s="67" t="str">
        <f t="shared" si="136"/>
        <v/>
      </c>
      <c r="Y312" s="158"/>
      <c r="Z312" s="55" t="str">
        <f t="shared" si="138"/>
        <v/>
      </c>
      <c r="AA312" s="57" t="str">
        <f>IF('2-定性盤查'!E308="是",IF(I312="CO2",SUM(T312,Z312),SUM(N312,T312,Z312)),IF(SUM(N312,T312,Z312)&lt;&gt;0,SUM(N312,T312,Z312),""))</f>
        <v/>
      </c>
      <c r="AB312" s="57" t="str">
        <f>IF('2-定性盤查'!E308="是",IF(I312="CO2",N312,""),"")</f>
        <v/>
      </c>
      <c r="AC312" s="101" t="str">
        <f>IF(AA312&lt;&gt;"",AA312/'6-彙總表'!$J$5,"")</f>
        <v/>
      </c>
      <c r="AD312" s="129" t="str">
        <f t="shared" si="125"/>
        <v/>
      </c>
      <c r="AE312" s="129" t="str">
        <f t="shared" si="126"/>
        <v/>
      </c>
      <c r="AF312" s="129" t="str">
        <f t="shared" si="127"/>
        <v/>
      </c>
      <c r="AG312" s="130" t="str">
        <f t="shared" si="128"/>
        <v/>
      </c>
      <c r="AH312" s="129" t="str">
        <f t="shared" si="129"/>
        <v/>
      </c>
      <c r="AI312" s="129" t="str">
        <f t="shared" si="130"/>
        <v/>
      </c>
      <c r="AJ312" s="129" t="str">
        <f t="shared" si="131"/>
        <v/>
      </c>
      <c r="AK312" s="129" t="str">
        <f t="shared" si="132"/>
        <v/>
      </c>
      <c r="AL312" s="129" t="str">
        <f t="shared" si="133"/>
        <v/>
      </c>
    </row>
    <row r="313" spans="1:38">
      <c r="A313" s="53" t="str">
        <f>IF('2-定性盤查'!A308&lt;&gt;"",'2-定性盤查'!A308,"")</f>
        <v/>
      </c>
      <c r="B313" s="53" t="str">
        <f>IF('2-定性盤查'!C308&lt;&gt;"",'2-定性盤查'!C308,"")</f>
        <v/>
      </c>
      <c r="C313" s="53" t="str">
        <f>IF('2-定性盤查'!D308&lt;&gt;"",'2-定性盤查'!D308,"")</f>
        <v/>
      </c>
      <c r="D313" s="53" t="str">
        <f>IF('2-定性盤查'!E308&lt;&gt;"",'2-定性盤查'!E308,"")</f>
        <v/>
      </c>
      <c r="E313" s="53" t="str">
        <f>IF('2-定性盤查'!F308&lt;&gt;"",'2-定性盤查'!F308,"")</f>
        <v/>
      </c>
      <c r="F313" s="53" t="str">
        <f>IF('2-定性盤查'!G308&lt;&gt;"",'2-定性盤查'!G308,"")</f>
        <v/>
      </c>
      <c r="G313" s="158"/>
      <c r="H313" s="158"/>
      <c r="I313" s="53" t="str">
        <f>IF('2-定性盤查'!X308&lt;&gt;"",IF('2-定性盤查'!X308&lt;&gt;0,'2-定性盤查'!X308,""),"")</f>
        <v/>
      </c>
      <c r="J313" s="158"/>
      <c r="K313" s="158"/>
      <c r="L313" s="57" t="str">
        <f t="shared" si="134"/>
        <v/>
      </c>
      <c r="M313" s="158"/>
      <c r="N313" s="57" t="str">
        <f t="shared" si="124"/>
        <v/>
      </c>
      <c r="O313" s="53" t="str">
        <f>IF('2-定性盤查'!Y308&lt;&gt;"",IF('2-定性盤查'!Y308&lt;&gt;0,'2-定性盤查'!Y308,""),"")</f>
        <v/>
      </c>
      <c r="P313" s="158"/>
      <c r="Q313" s="158"/>
      <c r="R313" s="67" t="str">
        <f t="shared" si="135"/>
        <v/>
      </c>
      <c r="S313" s="164"/>
      <c r="T313" s="55" t="str">
        <f t="shared" si="137"/>
        <v/>
      </c>
      <c r="U313" s="53" t="str">
        <f>IF('2-定性盤查'!Z308&lt;&gt;"",IF('2-定性盤查'!Z308&lt;&gt;0,'2-定性盤查'!Z308,""),"")</f>
        <v/>
      </c>
      <c r="V313" s="158"/>
      <c r="W313" s="158"/>
      <c r="X313" s="67" t="str">
        <f t="shared" si="136"/>
        <v/>
      </c>
      <c r="Y313" s="158"/>
      <c r="Z313" s="55" t="str">
        <f t="shared" si="138"/>
        <v/>
      </c>
      <c r="AA313" s="57" t="str">
        <f>IF('2-定性盤查'!E309="是",IF(I313="CO2",SUM(T313,Z313),SUM(N313,T313,Z313)),IF(SUM(N313,T313,Z313)&lt;&gt;0,SUM(N313,T313,Z313),""))</f>
        <v/>
      </c>
      <c r="AB313" s="57" t="str">
        <f>IF('2-定性盤查'!E309="是",IF(I313="CO2",N313,""),"")</f>
        <v/>
      </c>
      <c r="AC313" s="101" t="str">
        <f>IF(AA313&lt;&gt;"",AA313/'6-彙總表'!$J$5,"")</f>
        <v/>
      </c>
      <c r="AD313" s="129" t="str">
        <f t="shared" si="125"/>
        <v/>
      </c>
      <c r="AE313" s="129" t="str">
        <f t="shared" si="126"/>
        <v/>
      </c>
      <c r="AF313" s="129" t="str">
        <f t="shared" si="127"/>
        <v/>
      </c>
      <c r="AG313" s="130" t="str">
        <f t="shared" si="128"/>
        <v/>
      </c>
      <c r="AH313" s="129" t="str">
        <f t="shared" si="129"/>
        <v/>
      </c>
      <c r="AI313" s="129" t="str">
        <f t="shared" si="130"/>
        <v/>
      </c>
      <c r="AJ313" s="129" t="str">
        <f t="shared" si="131"/>
        <v/>
      </c>
      <c r="AK313" s="129" t="str">
        <f t="shared" si="132"/>
        <v/>
      </c>
      <c r="AL313" s="129" t="str">
        <f t="shared" si="133"/>
        <v/>
      </c>
    </row>
    <row r="314" spans="1:38">
      <c r="A314" s="53" t="str">
        <f>IF('2-定性盤查'!A309&lt;&gt;"",'2-定性盤查'!A309,"")</f>
        <v/>
      </c>
      <c r="B314" s="53" t="str">
        <f>IF('2-定性盤查'!C309&lt;&gt;"",'2-定性盤查'!C309,"")</f>
        <v/>
      </c>
      <c r="C314" s="53" t="str">
        <f>IF('2-定性盤查'!D309&lt;&gt;"",'2-定性盤查'!D309,"")</f>
        <v/>
      </c>
      <c r="D314" s="53" t="str">
        <f>IF('2-定性盤查'!E309&lt;&gt;"",'2-定性盤查'!E309,"")</f>
        <v/>
      </c>
      <c r="E314" s="53" t="str">
        <f>IF('2-定性盤查'!F309&lt;&gt;"",'2-定性盤查'!F309,"")</f>
        <v/>
      </c>
      <c r="F314" s="53" t="str">
        <f>IF('2-定性盤查'!G309&lt;&gt;"",'2-定性盤查'!G309,"")</f>
        <v/>
      </c>
      <c r="G314" s="158"/>
      <c r="H314" s="158"/>
      <c r="I314" s="53" t="str">
        <f>IF('2-定性盤查'!X309&lt;&gt;"",IF('2-定性盤查'!X309&lt;&gt;0,'2-定性盤查'!X309,""),"")</f>
        <v/>
      </c>
      <c r="J314" s="158"/>
      <c r="K314" s="158"/>
      <c r="L314" s="57" t="str">
        <f t="shared" si="134"/>
        <v/>
      </c>
      <c r="M314" s="158"/>
      <c r="N314" s="57" t="str">
        <f t="shared" si="124"/>
        <v/>
      </c>
      <c r="O314" s="53" t="str">
        <f>IF('2-定性盤查'!Y309&lt;&gt;"",IF('2-定性盤查'!Y309&lt;&gt;0,'2-定性盤查'!Y309,""),"")</f>
        <v/>
      </c>
      <c r="P314" s="158"/>
      <c r="Q314" s="158"/>
      <c r="R314" s="67" t="str">
        <f t="shared" si="135"/>
        <v/>
      </c>
      <c r="S314" s="164"/>
      <c r="T314" s="55" t="str">
        <f t="shared" si="137"/>
        <v/>
      </c>
      <c r="U314" s="53" t="str">
        <f>IF('2-定性盤查'!Z309&lt;&gt;"",IF('2-定性盤查'!Z309&lt;&gt;0,'2-定性盤查'!Z309,""),"")</f>
        <v/>
      </c>
      <c r="V314" s="158"/>
      <c r="W314" s="158"/>
      <c r="X314" s="67" t="str">
        <f t="shared" si="136"/>
        <v/>
      </c>
      <c r="Y314" s="158"/>
      <c r="Z314" s="55" t="str">
        <f t="shared" si="138"/>
        <v/>
      </c>
      <c r="AA314" s="57" t="str">
        <f>IF('2-定性盤查'!E310="是",IF(I314="CO2",SUM(T314,Z314),SUM(N314,T314,Z314)),IF(SUM(N314,T314,Z314)&lt;&gt;0,SUM(N314,T314,Z314),""))</f>
        <v/>
      </c>
      <c r="AB314" s="57" t="str">
        <f>IF('2-定性盤查'!E310="是",IF(I314="CO2",N314,""),"")</f>
        <v/>
      </c>
      <c r="AC314" s="101" t="str">
        <f>IF(AA314&lt;&gt;"",AA314/'6-彙總表'!$J$5,"")</f>
        <v/>
      </c>
      <c r="AD314" s="129" t="str">
        <f t="shared" si="125"/>
        <v/>
      </c>
      <c r="AE314" s="129" t="str">
        <f t="shared" si="126"/>
        <v/>
      </c>
      <c r="AF314" s="129" t="str">
        <f t="shared" si="127"/>
        <v/>
      </c>
      <c r="AG314" s="130" t="str">
        <f t="shared" si="128"/>
        <v/>
      </c>
      <c r="AH314" s="129" t="str">
        <f t="shared" si="129"/>
        <v/>
      </c>
      <c r="AI314" s="129" t="str">
        <f t="shared" si="130"/>
        <v/>
      </c>
      <c r="AJ314" s="129" t="str">
        <f t="shared" si="131"/>
        <v/>
      </c>
      <c r="AK314" s="129" t="str">
        <f t="shared" si="132"/>
        <v/>
      </c>
      <c r="AL314" s="129" t="str">
        <f t="shared" si="133"/>
        <v/>
      </c>
    </row>
    <row r="315" spans="1:38">
      <c r="A315" s="53" t="str">
        <f>IF('2-定性盤查'!A310&lt;&gt;"",'2-定性盤查'!A310,"")</f>
        <v/>
      </c>
      <c r="B315" s="53" t="str">
        <f>IF('2-定性盤查'!C310&lt;&gt;"",'2-定性盤查'!C310,"")</f>
        <v/>
      </c>
      <c r="C315" s="53" t="str">
        <f>IF('2-定性盤查'!D310&lt;&gt;"",'2-定性盤查'!D310,"")</f>
        <v/>
      </c>
      <c r="D315" s="53" t="str">
        <f>IF('2-定性盤查'!E310&lt;&gt;"",'2-定性盤查'!E310,"")</f>
        <v/>
      </c>
      <c r="E315" s="53" t="str">
        <f>IF('2-定性盤查'!F310&lt;&gt;"",'2-定性盤查'!F310,"")</f>
        <v/>
      </c>
      <c r="F315" s="53" t="str">
        <f>IF('2-定性盤查'!G310&lt;&gt;"",'2-定性盤查'!G310,"")</f>
        <v/>
      </c>
      <c r="G315" s="158"/>
      <c r="H315" s="158"/>
      <c r="I315" s="53" t="str">
        <f>IF('2-定性盤查'!X310&lt;&gt;"",IF('2-定性盤查'!X310&lt;&gt;0,'2-定性盤查'!X310,""),"")</f>
        <v/>
      </c>
      <c r="J315" s="158"/>
      <c r="K315" s="158"/>
      <c r="L315" s="57" t="str">
        <f t="shared" si="134"/>
        <v/>
      </c>
      <c r="M315" s="158"/>
      <c r="N315" s="57" t="str">
        <f t="shared" ref="N315:N378" si="139">IF(L315="","",L315*M315)</f>
        <v/>
      </c>
      <c r="O315" s="53" t="str">
        <f>IF('2-定性盤查'!Y310&lt;&gt;"",IF('2-定性盤查'!Y310&lt;&gt;0,'2-定性盤查'!Y310,""),"")</f>
        <v/>
      </c>
      <c r="P315" s="158"/>
      <c r="Q315" s="158"/>
      <c r="R315" s="67" t="str">
        <f t="shared" si="135"/>
        <v/>
      </c>
      <c r="S315" s="164"/>
      <c r="T315" s="55" t="str">
        <f t="shared" si="137"/>
        <v/>
      </c>
      <c r="U315" s="53" t="str">
        <f>IF('2-定性盤查'!Z310&lt;&gt;"",IF('2-定性盤查'!Z310&lt;&gt;0,'2-定性盤查'!Z310,""),"")</f>
        <v/>
      </c>
      <c r="V315" s="158"/>
      <c r="W315" s="158"/>
      <c r="X315" s="67" t="str">
        <f t="shared" si="136"/>
        <v/>
      </c>
      <c r="Y315" s="158"/>
      <c r="Z315" s="55" t="str">
        <f t="shared" si="138"/>
        <v/>
      </c>
      <c r="AA315" s="57" t="str">
        <f>IF('2-定性盤查'!E311="是",IF(I315="CO2",SUM(T315,Z315),SUM(N315,T315,Z315)),IF(SUM(N315,T315,Z315)&lt;&gt;0,SUM(N315,T315,Z315),""))</f>
        <v/>
      </c>
      <c r="AB315" s="57" t="str">
        <f>IF('2-定性盤查'!E311="是",IF(I315="CO2",N315,""),"")</f>
        <v/>
      </c>
      <c r="AC315" s="101" t="str">
        <f>IF(AA315&lt;&gt;"",AA315/'6-彙總表'!$J$5,"")</f>
        <v/>
      </c>
      <c r="AD315" s="129" t="str">
        <f t="shared" ref="AD315:AD378" si="140">E315&amp;I315&amp;D315</f>
        <v/>
      </c>
      <c r="AE315" s="129" t="str">
        <f t="shared" ref="AE315:AE378" si="141">E315&amp;I315</f>
        <v/>
      </c>
      <c r="AF315" s="129" t="str">
        <f t="shared" ref="AF315:AF378" si="142">E315&amp;O315</f>
        <v/>
      </c>
      <c r="AG315" s="130" t="str">
        <f t="shared" ref="AG315:AG378" si="143">E315&amp;U315</f>
        <v/>
      </c>
      <c r="AH315" s="129" t="str">
        <f t="shared" ref="AH315:AH378" si="144">E315&amp;F315</f>
        <v/>
      </c>
      <c r="AI315" s="129" t="str">
        <f t="shared" ref="AI315:AI378" si="145">E315&amp;F315</f>
        <v/>
      </c>
      <c r="AJ315" s="129" t="str">
        <f t="shared" ref="AJ315:AJ378" si="146">E315&amp;F315</f>
        <v/>
      </c>
      <c r="AK315" s="129" t="str">
        <f t="shared" ref="AK315:AK378" si="147">E315&amp;I315&amp;F315&amp;D315</f>
        <v/>
      </c>
      <c r="AL315" s="129" t="str">
        <f t="shared" ref="AL315:AL378" si="148">IFERROR(ABS(AA315),"")</f>
        <v/>
      </c>
    </row>
    <row r="316" spans="1:38">
      <c r="A316" s="53" t="str">
        <f>IF('2-定性盤查'!A311&lt;&gt;"",'2-定性盤查'!A311,"")</f>
        <v/>
      </c>
      <c r="B316" s="53" t="str">
        <f>IF('2-定性盤查'!C311&lt;&gt;"",'2-定性盤查'!C311,"")</f>
        <v/>
      </c>
      <c r="C316" s="53" t="str">
        <f>IF('2-定性盤查'!D311&lt;&gt;"",'2-定性盤查'!D311,"")</f>
        <v/>
      </c>
      <c r="D316" s="53" t="str">
        <f>IF('2-定性盤查'!E311&lt;&gt;"",'2-定性盤查'!E311,"")</f>
        <v/>
      </c>
      <c r="E316" s="53" t="str">
        <f>IF('2-定性盤查'!F311&lt;&gt;"",'2-定性盤查'!F311,"")</f>
        <v/>
      </c>
      <c r="F316" s="53" t="str">
        <f>IF('2-定性盤查'!G311&lt;&gt;"",'2-定性盤查'!G311,"")</f>
        <v/>
      </c>
      <c r="G316" s="158"/>
      <c r="H316" s="158"/>
      <c r="I316" s="53" t="str">
        <f>IF('2-定性盤查'!X311&lt;&gt;"",IF('2-定性盤查'!X311&lt;&gt;0,'2-定性盤查'!X311,""),"")</f>
        <v/>
      </c>
      <c r="J316" s="158"/>
      <c r="K316" s="158"/>
      <c r="L316" s="57" t="str">
        <f t="shared" si="134"/>
        <v/>
      </c>
      <c r="M316" s="158"/>
      <c r="N316" s="57" t="str">
        <f t="shared" si="139"/>
        <v/>
      </c>
      <c r="O316" s="53" t="str">
        <f>IF('2-定性盤查'!Y311&lt;&gt;"",IF('2-定性盤查'!Y311&lt;&gt;0,'2-定性盤查'!Y311,""),"")</f>
        <v/>
      </c>
      <c r="P316" s="158"/>
      <c r="Q316" s="158"/>
      <c r="R316" s="67" t="str">
        <f t="shared" si="135"/>
        <v/>
      </c>
      <c r="S316" s="164"/>
      <c r="T316" s="55" t="str">
        <f t="shared" si="137"/>
        <v/>
      </c>
      <c r="U316" s="53" t="str">
        <f>IF('2-定性盤查'!Z311&lt;&gt;"",IF('2-定性盤查'!Z311&lt;&gt;0,'2-定性盤查'!Z311,""),"")</f>
        <v/>
      </c>
      <c r="V316" s="158"/>
      <c r="W316" s="158"/>
      <c r="X316" s="67" t="str">
        <f t="shared" si="136"/>
        <v/>
      </c>
      <c r="Y316" s="158"/>
      <c r="Z316" s="55" t="str">
        <f t="shared" si="138"/>
        <v/>
      </c>
      <c r="AA316" s="57" t="str">
        <f>IF('2-定性盤查'!E312="是",IF(I316="CO2",SUM(T316,Z316),SUM(N316,T316,Z316)),IF(SUM(N316,T316,Z316)&lt;&gt;0,SUM(N316,T316,Z316),""))</f>
        <v/>
      </c>
      <c r="AB316" s="57" t="str">
        <f>IF('2-定性盤查'!E312="是",IF(I316="CO2",N316,""),"")</f>
        <v/>
      </c>
      <c r="AC316" s="101" t="str">
        <f>IF(AA316&lt;&gt;"",AA316/'6-彙總表'!$J$5,"")</f>
        <v/>
      </c>
      <c r="AD316" s="129" t="str">
        <f t="shared" si="140"/>
        <v/>
      </c>
      <c r="AE316" s="129" t="str">
        <f t="shared" si="141"/>
        <v/>
      </c>
      <c r="AF316" s="129" t="str">
        <f t="shared" si="142"/>
        <v/>
      </c>
      <c r="AG316" s="130" t="str">
        <f t="shared" si="143"/>
        <v/>
      </c>
      <c r="AH316" s="129" t="str">
        <f t="shared" si="144"/>
        <v/>
      </c>
      <c r="AI316" s="129" t="str">
        <f t="shared" si="145"/>
        <v/>
      </c>
      <c r="AJ316" s="129" t="str">
        <f t="shared" si="146"/>
        <v/>
      </c>
      <c r="AK316" s="129" t="str">
        <f t="shared" si="147"/>
        <v/>
      </c>
      <c r="AL316" s="129" t="str">
        <f t="shared" si="148"/>
        <v/>
      </c>
    </row>
    <row r="317" spans="1:38">
      <c r="A317" s="53" t="str">
        <f>IF('2-定性盤查'!A312&lt;&gt;"",'2-定性盤查'!A312,"")</f>
        <v/>
      </c>
      <c r="B317" s="53" t="str">
        <f>IF('2-定性盤查'!C312&lt;&gt;"",'2-定性盤查'!C312,"")</f>
        <v/>
      </c>
      <c r="C317" s="53" t="str">
        <f>IF('2-定性盤查'!D312&lt;&gt;"",'2-定性盤查'!D312,"")</f>
        <v/>
      </c>
      <c r="D317" s="53" t="str">
        <f>IF('2-定性盤查'!E312&lt;&gt;"",'2-定性盤查'!E312,"")</f>
        <v/>
      </c>
      <c r="E317" s="53" t="str">
        <f>IF('2-定性盤查'!F312&lt;&gt;"",'2-定性盤查'!F312,"")</f>
        <v/>
      </c>
      <c r="F317" s="53" t="str">
        <f>IF('2-定性盤查'!G312&lt;&gt;"",'2-定性盤查'!G312,"")</f>
        <v/>
      </c>
      <c r="G317" s="158"/>
      <c r="H317" s="158"/>
      <c r="I317" s="53" t="str">
        <f>IF('2-定性盤查'!X312&lt;&gt;"",IF('2-定性盤查'!X312&lt;&gt;0,'2-定性盤查'!X312,""),"")</f>
        <v/>
      </c>
      <c r="J317" s="158"/>
      <c r="K317" s="158"/>
      <c r="L317" s="57" t="str">
        <f t="shared" si="134"/>
        <v/>
      </c>
      <c r="M317" s="158"/>
      <c r="N317" s="57" t="str">
        <f t="shared" si="139"/>
        <v/>
      </c>
      <c r="O317" s="53" t="str">
        <f>IF('2-定性盤查'!Y312&lt;&gt;"",IF('2-定性盤查'!Y312&lt;&gt;0,'2-定性盤查'!Y312,""),"")</f>
        <v/>
      </c>
      <c r="P317" s="158"/>
      <c r="Q317" s="158"/>
      <c r="R317" s="67" t="str">
        <f t="shared" si="135"/>
        <v/>
      </c>
      <c r="S317" s="164"/>
      <c r="T317" s="55" t="str">
        <f t="shared" si="137"/>
        <v/>
      </c>
      <c r="U317" s="53" t="str">
        <f>IF('2-定性盤查'!Z312&lt;&gt;"",IF('2-定性盤查'!Z312&lt;&gt;0,'2-定性盤查'!Z312,""),"")</f>
        <v/>
      </c>
      <c r="V317" s="158"/>
      <c r="W317" s="158"/>
      <c r="X317" s="67" t="str">
        <f t="shared" si="136"/>
        <v/>
      </c>
      <c r="Y317" s="158"/>
      <c r="Z317" s="55" t="str">
        <f t="shared" si="138"/>
        <v/>
      </c>
      <c r="AA317" s="57" t="str">
        <f>IF('2-定性盤查'!E313="是",IF(I317="CO2",SUM(T317,Z317),SUM(N317,T317,Z317)),IF(SUM(N317,T317,Z317)&lt;&gt;0,SUM(N317,T317,Z317),""))</f>
        <v/>
      </c>
      <c r="AB317" s="57" t="str">
        <f>IF('2-定性盤查'!E313="是",IF(I317="CO2",N317,""),"")</f>
        <v/>
      </c>
      <c r="AC317" s="101" t="str">
        <f>IF(AA317&lt;&gt;"",AA317/'6-彙總表'!$J$5,"")</f>
        <v/>
      </c>
      <c r="AD317" s="129" t="str">
        <f t="shared" si="140"/>
        <v/>
      </c>
      <c r="AE317" s="129" t="str">
        <f t="shared" si="141"/>
        <v/>
      </c>
      <c r="AF317" s="129" t="str">
        <f t="shared" si="142"/>
        <v/>
      </c>
      <c r="AG317" s="130" t="str">
        <f t="shared" si="143"/>
        <v/>
      </c>
      <c r="AH317" s="129" t="str">
        <f t="shared" si="144"/>
        <v/>
      </c>
      <c r="AI317" s="129" t="str">
        <f t="shared" si="145"/>
        <v/>
      </c>
      <c r="AJ317" s="129" t="str">
        <f t="shared" si="146"/>
        <v/>
      </c>
      <c r="AK317" s="129" t="str">
        <f t="shared" si="147"/>
        <v/>
      </c>
      <c r="AL317" s="129" t="str">
        <f t="shared" si="148"/>
        <v/>
      </c>
    </row>
    <row r="318" spans="1:38">
      <c r="A318" s="53" t="str">
        <f>IF('2-定性盤查'!A313&lt;&gt;"",'2-定性盤查'!A313,"")</f>
        <v/>
      </c>
      <c r="B318" s="53" t="str">
        <f>IF('2-定性盤查'!C313&lt;&gt;"",'2-定性盤查'!C313,"")</f>
        <v/>
      </c>
      <c r="C318" s="53" t="str">
        <f>IF('2-定性盤查'!D313&lt;&gt;"",'2-定性盤查'!D313,"")</f>
        <v/>
      </c>
      <c r="D318" s="53" t="str">
        <f>IF('2-定性盤查'!E313&lt;&gt;"",'2-定性盤查'!E313,"")</f>
        <v/>
      </c>
      <c r="E318" s="53" t="str">
        <f>IF('2-定性盤查'!F313&lt;&gt;"",'2-定性盤查'!F313,"")</f>
        <v/>
      </c>
      <c r="F318" s="53" t="str">
        <f>IF('2-定性盤查'!G313&lt;&gt;"",'2-定性盤查'!G313,"")</f>
        <v/>
      </c>
      <c r="G318" s="158"/>
      <c r="H318" s="158"/>
      <c r="I318" s="53" t="str">
        <f>IF('2-定性盤查'!X313&lt;&gt;"",IF('2-定性盤查'!X313&lt;&gt;0,'2-定性盤查'!X313,""),"")</f>
        <v/>
      </c>
      <c r="J318" s="158"/>
      <c r="K318" s="158"/>
      <c r="L318" s="57" t="str">
        <f t="shared" si="134"/>
        <v/>
      </c>
      <c r="M318" s="158"/>
      <c r="N318" s="57" t="str">
        <f t="shared" si="139"/>
        <v/>
      </c>
      <c r="O318" s="53" t="str">
        <f>IF('2-定性盤查'!Y313&lt;&gt;"",IF('2-定性盤查'!Y313&lt;&gt;0,'2-定性盤查'!Y313,""),"")</f>
        <v/>
      </c>
      <c r="P318" s="158"/>
      <c r="Q318" s="158"/>
      <c r="R318" s="67" t="str">
        <f t="shared" si="135"/>
        <v/>
      </c>
      <c r="S318" s="164"/>
      <c r="T318" s="55" t="str">
        <f t="shared" si="137"/>
        <v/>
      </c>
      <c r="U318" s="53" t="str">
        <f>IF('2-定性盤查'!Z313&lt;&gt;"",IF('2-定性盤查'!Z313&lt;&gt;0,'2-定性盤查'!Z313,""),"")</f>
        <v/>
      </c>
      <c r="V318" s="158"/>
      <c r="W318" s="158"/>
      <c r="X318" s="67" t="str">
        <f t="shared" si="136"/>
        <v/>
      </c>
      <c r="Y318" s="158"/>
      <c r="Z318" s="55" t="str">
        <f t="shared" si="138"/>
        <v/>
      </c>
      <c r="AA318" s="57" t="str">
        <f>IF('2-定性盤查'!E314="是",IF(I318="CO2",SUM(T318,Z318),SUM(N318,T318,Z318)),IF(SUM(N318,T318,Z318)&lt;&gt;0,SUM(N318,T318,Z318),""))</f>
        <v/>
      </c>
      <c r="AB318" s="57" t="str">
        <f>IF('2-定性盤查'!E314="是",IF(I318="CO2",N318,""),"")</f>
        <v/>
      </c>
      <c r="AC318" s="101" t="str">
        <f>IF(AA318&lt;&gt;"",AA318/'6-彙總表'!$J$5,"")</f>
        <v/>
      </c>
      <c r="AD318" s="129" t="str">
        <f t="shared" si="140"/>
        <v/>
      </c>
      <c r="AE318" s="129" t="str">
        <f t="shared" si="141"/>
        <v/>
      </c>
      <c r="AF318" s="129" t="str">
        <f t="shared" si="142"/>
        <v/>
      </c>
      <c r="AG318" s="130" t="str">
        <f t="shared" si="143"/>
        <v/>
      </c>
      <c r="AH318" s="129" t="str">
        <f t="shared" si="144"/>
        <v/>
      </c>
      <c r="AI318" s="129" t="str">
        <f t="shared" si="145"/>
        <v/>
      </c>
      <c r="AJ318" s="129" t="str">
        <f t="shared" si="146"/>
        <v/>
      </c>
      <c r="AK318" s="129" t="str">
        <f t="shared" si="147"/>
        <v/>
      </c>
      <c r="AL318" s="129" t="str">
        <f t="shared" si="148"/>
        <v/>
      </c>
    </row>
    <row r="319" spans="1:38">
      <c r="A319" s="53" t="str">
        <f>IF('2-定性盤查'!A314&lt;&gt;"",'2-定性盤查'!A314,"")</f>
        <v/>
      </c>
      <c r="B319" s="53" t="str">
        <f>IF('2-定性盤查'!C314&lt;&gt;"",'2-定性盤查'!C314,"")</f>
        <v/>
      </c>
      <c r="C319" s="53" t="str">
        <f>IF('2-定性盤查'!D314&lt;&gt;"",'2-定性盤查'!D314,"")</f>
        <v/>
      </c>
      <c r="D319" s="53" t="str">
        <f>IF('2-定性盤查'!E314&lt;&gt;"",'2-定性盤查'!E314,"")</f>
        <v/>
      </c>
      <c r="E319" s="53" t="str">
        <f>IF('2-定性盤查'!F314&lt;&gt;"",'2-定性盤查'!F314,"")</f>
        <v/>
      </c>
      <c r="F319" s="53" t="str">
        <f>IF('2-定性盤查'!G314&lt;&gt;"",'2-定性盤查'!G314,"")</f>
        <v/>
      </c>
      <c r="G319" s="158"/>
      <c r="H319" s="158"/>
      <c r="I319" s="53" t="str">
        <f>IF('2-定性盤查'!X314&lt;&gt;"",IF('2-定性盤查'!X314&lt;&gt;0,'2-定性盤查'!X314,""),"")</f>
        <v/>
      </c>
      <c r="J319" s="158"/>
      <c r="K319" s="158"/>
      <c r="L319" s="57" t="str">
        <f t="shared" si="134"/>
        <v/>
      </c>
      <c r="M319" s="158"/>
      <c r="N319" s="57" t="str">
        <f t="shared" si="139"/>
        <v/>
      </c>
      <c r="O319" s="53" t="str">
        <f>IF('2-定性盤查'!Y314&lt;&gt;"",IF('2-定性盤查'!Y314&lt;&gt;0,'2-定性盤查'!Y314,""),"")</f>
        <v/>
      </c>
      <c r="P319" s="158"/>
      <c r="Q319" s="158"/>
      <c r="R319" s="67" t="str">
        <f t="shared" si="135"/>
        <v/>
      </c>
      <c r="S319" s="164"/>
      <c r="T319" s="55" t="str">
        <f t="shared" si="137"/>
        <v/>
      </c>
      <c r="U319" s="53" t="str">
        <f>IF('2-定性盤查'!Z314&lt;&gt;"",IF('2-定性盤查'!Z314&lt;&gt;0,'2-定性盤查'!Z314,""),"")</f>
        <v/>
      </c>
      <c r="V319" s="158"/>
      <c r="W319" s="158"/>
      <c r="X319" s="67" t="str">
        <f t="shared" si="136"/>
        <v/>
      </c>
      <c r="Y319" s="158"/>
      <c r="Z319" s="55" t="str">
        <f t="shared" si="138"/>
        <v/>
      </c>
      <c r="AA319" s="57" t="str">
        <f>IF('2-定性盤查'!E315="是",IF(I319="CO2",SUM(T319,Z319),SUM(N319,T319,Z319)),IF(SUM(N319,T319,Z319)&lt;&gt;0,SUM(N319,T319,Z319),""))</f>
        <v/>
      </c>
      <c r="AB319" s="57" t="str">
        <f>IF('2-定性盤查'!E315="是",IF(I319="CO2",N319,""),"")</f>
        <v/>
      </c>
      <c r="AC319" s="101" t="str">
        <f>IF(AA319&lt;&gt;"",AA319/'6-彙總表'!$J$5,"")</f>
        <v/>
      </c>
      <c r="AD319" s="129" t="str">
        <f t="shared" si="140"/>
        <v/>
      </c>
      <c r="AE319" s="129" t="str">
        <f t="shared" si="141"/>
        <v/>
      </c>
      <c r="AF319" s="129" t="str">
        <f t="shared" si="142"/>
        <v/>
      </c>
      <c r="AG319" s="130" t="str">
        <f t="shared" si="143"/>
        <v/>
      </c>
      <c r="AH319" s="129" t="str">
        <f t="shared" si="144"/>
        <v/>
      </c>
      <c r="AI319" s="129" t="str">
        <f t="shared" si="145"/>
        <v/>
      </c>
      <c r="AJ319" s="129" t="str">
        <f t="shared" si="146"/>
        <v/>
      </c>
      <c r="AK319" s="129" t="str">
        <f t="shared" si="147"/>
        <v/>
      </c>
      <c r="AL319" s="129" t="str">
        <f t="shared" si="148"/>
        <v/>
      </c>
    </row>
    <row r="320" spans="1:38">
      <c r="A320" s="53" t="str">
        <f>IF('2-定性盤查'!A315&lt;&gt;"",'2-定性盤查'!A315,"")</f>
        <v/>
      </c>
      <c r="B320" s="53" t="str">
        <f>IF('2-定性盤查'!C315&lt;&gt;"",'2-定性盤查'!C315,"")</f>
        <v/>
      </c>
      <c r="C320" s="53" t="str">
        <f>IF('2-定性盤查'!D315&lt;&gt;"",'2-定性盤查'!D315,"")</f>
        <v/>
      </c>
      <c r="D320" s="53" t="str">
        <f>IF('2-定性盤查'!E315&lt;&gt;"",'2-定性盤查'!E315,"")</f>
        <v/>
      </c>
      <c r="E320" s="53" t="str">
        <f>IF('2-定性盤查'!F315&lt;&gt;"",'2-定性盤查'!F315,"")</f>
        <v/>
      </c>
      <c r="F320" s="53" t="str">
        <f>IF('2-定性盤查'!G315&lt;&gt;"",'2-定性盤查'!G315,"")</f>
        <v/>
      </c>
      <c r="G320" s="158"/>
      <c r="H320" s="158"/>
      <c r="I320" s="53" t="str">
        <f>IF('2-定性盤查'!X315&lt;&gt;"",IF('2-定性盤查'!X315&lt;&gt;0,'2-定性盤查'!X315,""),"")</f>
        <v/>
      </c>
      <c r="J320" s="158"/>
      <c r="K320" s="158"/>
      <c r="L320" s="57" t="str">
        <f t="shared" si="134"/>
        <v/>
      </c>
      <c r="M320" s="158"/>
      <c r="N320" s="57" t="str">
        <f t="shared" si="139"/>
        <v/>
      </c>
      <c r="O320" s="53" t="str">
        <f>IF('2-定性盤查'!Y315&lt;&gt;"",IF('2-定性盤查'!Y315&lt;&gt;0,'2-定性盤查'!Y315,""),"")</f>
        <v/>
      </c>
      <c r="P320" s="158"/>
      <c r="Q320" s="158"/>
      <c r="R320" s="67" t="str">
        <f t="shared" si="135"/>
        <v/>
      </c>
      <c r="S320" s="164"/>
      <c r="T320" s="55" t="str">
        <f t="shared" si="137"/>
        <v/>
      </c>
      <c r="U320" s="53" t="str">
        <f>IF('2-定性盤查'!Z315&lt;&gt;"",IF('2-定性盤查'!Z315&lt;&gt;0,'2-定性盤查'!Z315,""),"")</f>
        <v/>
      </c>
      <c r="V320" s="158"/>
      <c r="W320" s="158"/>
      <c r="X320" s="67" t="str">
        <f t="shared" si="136"/>
        <v/>
      </c>
      <c r="Y320" s="158"/>
      <c r="Z320" s="55" t="str">
        <f t="shared" si="138"/>
        <v/>
      </c>
      <c r="AA320" s="57" t="str">
        <f>IF('2-定性盤查'!E316="是",IF(I320="CO2",SUM(T320,Z320),SUM(N320,T320,Z320)),IF(SUM(N320,T320,Z320)&lt;&gt;0,SUM(N320,T320,Z320),""))</f>
        <v/>
      </c>
      <c r="AB320" s="57" t="str">
        <f>IF('2-定性盤查'!E316="是",IF(I320="CO2",N320,""),"")</f>
        <v/>
      </c>
      <c r="AC320" s="101" t="str">
        <f>IF(AA320&lt;&gt;"",AA320/'6-彙總表'!$J$5,"")</f>
        <v/>
      </c>
      <c r="AD320" s="129" t="str">
        <f t="shared" si="140"/>
        <v/>
      </c>
      <c r="AE320" s="129" t="str">
        <f t="shared" si="141"/>
        <v/>
      </c>
      <c r="AF320" s="129" t="str">
        <f t="shared" si="142"/>
        <v/>
      </c>
      <c r="AG320" s="130" t="str">
        <f t="shared" si="143"/>
        <v/>
      </c>
      <c r="AH320" s="129" t="str">
        <f t="shared" si="144"/>
        <v/>
      </c>
      <c r="AI320" s="129" t="str">
        <f t="shared" si="145"/>
        <v/>
      </c>
      <c r="AJ320" s="129" t="str">
        <f t="shared" si="146"/>
        <v/>
      </c>
      <c r="AK320" s="129" t="str">
        <f t="shared" si="147"/>
        <v/>
      </c>
      <c r="AL320" s="129" t="str">
        <f t="shared" si="148"/>
        <v/>
      </c>
    </row>
    <row r="321" spans="1:38">
      <c r="A321" s="53" t="str">
        <f>IF('2-定性盤查'!A316&lt;&gt;"",'2-定性盤查'!A316,"")</f>
        <v/>
      </c>
      <c r="B321" s="53" t="str">
        <f>IF('2-定性盤查'!C316&lt;&gt;"",'2-定性盤查'!C316,"")</f>
        <v/>
      </c>
      <c r="C321" s="53" t="str">
        <f>IF('2-定性盤查'!D316&lt;&gt;"",'2-定性盤查'!D316,"")</f>
        <v/>
      </c>
      <c r="D321" s="53" t="str">
        <f>IF('2-定性盤查'!E316&lt;&gt;"",'2-定性盤查'!E316,"")</f>
        <v/>
      </c>
      <c r="E321" s="53" t="str">
        <f>IF('2-定性盤查'!F316&lt;&gt;"",'2-定性盤查'!F316,"")</f>
        <v/>
      </c>
      <c r="F321" s="53" t="str">
        <f>IF('2-定性盤查'!G316&lt;&gt;"",'2-定性盤查'!G316,"")</f>
        <v/>
      </c>
      <c r="G321" s="158"/>
      <c r="H321" s="158"/>
      <c r="I321" s="53" t="str">
        <f>IF('2-定性盤查'!X316&lt;&gt;"",IF('2-定性盤查'!X316&lt;&gt;0,'2-定性盤查'!X316,""),"")</f>
        <v/>
      </c>
      <c r="J321" s="158"/>
      <c r="K321" s="158"/>
      <c r="L321" s="57" t="str">
        <f t="shared" si="134"/>
        <v/>
      </c>
      <c r="M321" s="158"/>
      <c r="N321" s="57" t="str">
        <f t="shared" si="139"/>
        <v/>
      </c>
      <c r="O321" s="53" t="str">
        <f>IF('2-定性盤查'!Y316&lt;&gt;"",IF('2-定性盤查'!Y316&lt;&gt;0,'2-定性盤查'!Y316,""),"")</f>
        <v/>
      </c>
      <c r="P321" s="158"/>
      <c r="Q321" s="158"/>
      <c r="R321" s="67" t="str">
        <f t="shared" si="135"/>
        <v/>
      </c>
      <c r="S321" s="164"/>
      <c r="T321" s="55" t="str">
        <f t="shared" si="137"/>
        <v/>
      </c>
      <c r="U321" s="53" t="str">
        <f>IF('2-定性盤查'!Z316&lt;&gt;"",IF('2-定性盤查'!Z316&lt;&gt;0,'2-定性盤查'!Z316,""),"")</f>
        <v/>
      </c>
      <c r="V321" s="158"/>
      <c r="W321" s="158"/>
      <c r="X321" s="67" t="str">
        <f t="shared" si="136"/>
        <v/>
      </c>
      <c r="Y321" s="158"/>
      <c r="Z321" s="55" t="str">
        <f t="shared" si="138"/>
        <v/>
      </c>
      <c r="AA321" s="57" t="str">
        <f>IF('2-定性盤查'!E317="是",IF(I321="CO2",SUM(T321,Z321),SUM(N321,T321,Z321)),IF(SUM(N321,T321,Z321)&lt;&gt;0,SUM(N321,T321,Z321),""))</f>
        <v/>
      </c>
      <c r="AB321" s="57" t="str">
        <f>IF('2-定性盤查'!E317="是",IF(I321="CO2",N321,""),"")</f>
        <v/>
      </c>
      <c r="AC321" s="101" t="str">
        <f>IF(AA321&lt;&gt;"",AA321/'6-彙總表'!$J$5,"")</f>
        <v/>
      </c>
      <c r="AD321" s="129" t="str">
        <f t="shared" si="140"/>
        <v/>
      </c>
      <c r="AE321" s="129" t="str">
        <f t="shared" si="141"/>
        <v/>
      </c>
      <c r="AF321" s="129" t="str">
        <f t="shared" si="142"/>
        <v/>
      </c>
      <c r="AG321" s="130" t="str">
        <f t="shared" si="143"/>
        <v/>
      </c>
      <c r="AH321" s="129" t="str">
        <f t="shared" si="144"/>
        <v/>
      </c>
      <c r="AI321" s="129" t="str">
        <f t="shared" si="145"/>
        <v/>
      </c>
      <c r="AJ321" s="129" t="str">
        <f t="shared" si="146"/>
        <v/>
      </c>
      <c r="AK321" s="129" t="str">
        <f t="shared" si="147"/>
        <v/>
      </c>
      <c r="AL321" s="129" t="str">
        <f t="shared" si="148"/>
        <v/>
      </c>
    </row>
    <row r="322" spans="1:38">
      <c r="A322" s="53" t="str">
        <f>IF('2-定性盤查'!A317&lt;&gt;"",'2-定性盤查'!A317,"")</f>
        <v/>
      </c>
      <c r="B322" s="53" t="str">
        <f>IF('2-定性盤查'!C317&lt;&gt;"",'2-定性盤查'!C317,"")</f>
        <v/>
      </c>
      <c r="C322" s="53" t="str">
        <f>IF('2-定性盤查'!D317&lt;&gt;"",'2-定性盤查'!D317,"")</f>
        <v/>
      </c>
      <c r="D322" s="53" t="str">
        <f>IF('2-定性盤查'!E317&lt;&gt;"",'2-定性盤查'!E317,"")</f>
        <v/>
      </c>
      <c r="E322" s="53" t="str">
        <f>IF('2-定性盤查'!F317&lt;&gt;"",'2-定性盤查'!F317,"")</f>
        <v/>
      </c>
      <c r="F322" s="53" t="str">
        <f>IF('2-定性盤查'!G317&lt;&gt;"",'2-定性盤查'!G317,"")</f>
        <v/>
      </c>
      <c r="G322" s="158"/>
      <c r="H322" s="158"/>
      <c r="I322" s="53" t="str">
        <f>IF('2-定性盤查'!X317&lt;&gt;"",IF('2-定性盤查'!X317&lt;&gt;0,'2-定性盤查'!X317,""),"")</f>
        <v/>
      </c>
      <c r="J322" s="158"/>
      <c r="K322" s="158"/>
      <c r="L322" s="57" t="str">
        <f t="shared" si="134"/>
        <v/>
      </c>
      <c r="M322" s="158"/>
      <c r="N322" s="57" t="str">
        <f t="shared" si="139"/>
        <v/>
      </c>
      <c r="O322" s="53" t="str">
        <f>IF('2-定性盤查'!Y317&lt;&gt;"",IF('2-定性盤查'!Y317&lt;&gt;0,'2-定性盤查'!Y317,""),"")</f>
        <v/>
      </c>
      <c r="P322" s="158"/>
      <c r="Q322" s="158"/>
      <c r="R322" s="67" t="str">
        <f t="shared" si="135"/>
        <v/>
      </c>
      <c r="S322" s="164"/>
      <c r="T322" s="55" t="str">
        <f t="shared" si="137"/>
        <v/>
      </c>
      <c r="U322" s="53" t="str">
        <f>IF('2-定性盤查'!Z317&lt;&gt;"",IF('2-定性盤查'!Z317&lt;&gt;0,'2-定性盤查'!Z317,""),"")</f>
        <v/>
      </c>
      <c r="V322" s="158"/>
      <c r="W322" s="158"/>
      <c r="X322" s="67" t="str">
        <f t="shared" si="136"/>
        <v/>
      </c>
      <c r="Y322" s="158"/>
      <c r="Z322" s="55" t="str">
        <f t="shared" si="138"/>
        <v/>
      </c>
      <c r="AA322" s="57" t="str">
        <f>IF('2-定性盤查'!E318="是",IF(I322="CO2",SUM(T322,Z322),SUM(N322,T322,Z322)),IF(SUM(N322,T322,Z322)&lt;&gt;0,SUM(N322,T322,Z322),""))</f>
        <v/>
      </c>
      <c r="AB322" s="57" t="str">
        <f>IF('2-定性盤查'!E318="是",IF(I322="CO2",N322,""),"")</f>
        <v/>
      </c>
      <c r="AC322" s="101" t="str">
        <f>IF(AA322&lt;&gt;"",AA322/'6-彙總表'!$J$5,"")</f>
        <v/>
      </c>
      <c r="AD322" s="129" t="str">
        <f t="shared" si="140"/>
        <v/>
      </c>
      <c r="AE322" s="129" t="str">
        <f t="shared" si="141"/>
        <v/>
      </c>
      <c r="AF322" s="129" t="str">
        <f t="shared" si="142"/>
        <v/>
      </c>
      <c r="AG322" s="130" t="str">
        <f t="shared" si="143"/>
        <v/>
      </c>
      <c r="AH322" s="129" t="str">
        <f t="shared" si="144"/>
        <v/>
      </c>
      <c r="AI322" s="129" t="str">
        <f t="shared" si="145"/>
        <v/>
      </c>
      <c r="AJ322" s="129" t="str">
        <f t="shared" si="146"/>
        <v/>
      </c>
      <c r="AK322" s="129" t="str">
        <f t="shared" si="147"/>
        <v/>
      </c>
      <c r="AL322" s="129" t="str">
        <f t="shared" si="148"/>
        <v/>
      </c>
    </row>
    <row r="323" spans="1:38">
      <c r="A323" s="53" t="str">
        <f>IF('2-定性盤查'!A318&lt;&gt;"",'2-定性盤查'!A318,"")</f>
        <v/>
      </c>
      <c r="B323" s="53" t="str">
        <f>IF('2-定性盤查'!C318&lt;&gt;"",'2-定性盤查'!C318,"")</f>
        <v/>
      </c>
      <c r="C323" s="53" t="str">
        <f>IF('2-定性盤查'!D318&lt;&gt;"",'2-定性盤查'!D318,"")</f>
        <v/>
      </c>
      <c r="D323" s="53" t="str">
        <f>IF('2-定性盤查'!E318&lt;&gt;"",'2-定性盤查'!E318,"")</f>
        <v/>
      </c>
      <c r="E323" s="53" t="str">
        <f>IF('2-定性盤查'!F318&lt;&gt;"",'2-定性盤查'!F318,"")</f>
        <v/>
      </c>
      <c r="F323" s="53" t="str">
        <f>IF('2-定性盤查'!G318&lt;&gt;"",'2-定性盤查'!G318,"")</f>
        <v/>
      </c>
      <c r="G323" s="158"/>
      <c r="H323" s="158"/>
      <c r="I323" s="53" t="str">
        <f>IF('2-定性盤查'!X318&lt;&gt;"",IF('2-定性盤查'!X318&lt;&gt;0,'2-定性盤查'!X318,""),"")</f>
        <v/>
      </c>
      <c r="J323" s="158"/>
      <c r="K323" s="158"/>
      <c r="L323" s="57" t="str">
        <f t="shared" si="134"/>
        <v/>
      </c>
      <c r="M323" s="158"/>
      <c r="N323" s="57" t="str">
        <f t="shared" si="139"/>
        <v/>
      </c>
      <c r="O323" s="53" t="str">
        <f>IF('2-定性盤查'!Y318&lt;&gt;"",IF('2-定性盤查'!Y318&lt;&gt;0,'2-定性盤查'!Y318,""),"")</f>
        <v/>
      </c>
      <c r="P323" s="158"/>
      <c r="Q323" s="158"/>
      <c r="R323" s="67" t="str">
        <f t="shared" si="135"/>
        <v/>
      </c>
      <c r="S323" s="164"/>
      <c r="T323" s="55" t="str">
        <f t="shared" si="137"/>
        <v/>
      </c>
      <c r="U323" s="53" t="str">
        <f>IF('2-定性盤查'!Z318&lt;&gt;"",IF('2-定性盤查'!Z318&lt;&gt;0,'2-定性盤查'!Z318,""),"")</f>
        <v/>
      </c>
      <c r="V323" s="158"/>
      <c r="W323" s="158"/>
      <c r="X323" s="67" t="str">
        <f t="shared" si="136"/>
        <v/>
      </c>
      <c r="Y323" s="158"/>
      <c r="Z323" s="55" t="str">
        <f t="shared" si="138"/>
        <v/>
      </c>
      <c r="AA323" s="57" t="str">
        <f>IF('2-定性盤查'!E319="是",IF(I323="CO2",SUM(T323,Z323),SUM(N323,T323,Z323)),IF(SUM(N323,T323,Z323)&lt;&gt;0,SUM(N323,T323,Z323),""))</f>
        <v/>
      </c>
      <c r="AB323" s="57" t="str">
        <f>IF('2-定性盤查'!E319="是",IF(I323="CO2",N323,""),"")</f>
        <v/>
      </c>
      <c r="AC323" s="101" t="str">
        <f>IF(AA323&lt;&gt;"",AA323/'6-彙總表'!$J$5,"")</f>
        <v/>
      </c>
      <c r="AD323" s="129" t="str">
        <f t="shared" si="140"/>
        <v/>
      </c>
      <c r="AE323" s="129" t="str">
        <f t="shared" si="141"/>
        <v/>
      </c>
      <c r="AF323" s="129" t="str">
        <f t="shared" si="142"/>
        <v/>
      </c>
      <c r="AG323" s="130" t="str">
        <f t="shared" si="143"/>
        <v/>
      </c>
      <c r="AH323" s="129" t="str">
        <f t="shared" si="144"/>
        <v/>
      </c>
      <c r="AI323" s="129" t="str">
        <f t="shared" si="145"/>
        <v/>
      </c>
      <c r="AJ323" s="129" t="str">
        <f t="shared" si="146"/>
        <v/>
      </c>
      <c r="AK323" s="129" t="str">
        <f t="shared" si="147"/>
        <v/>
      </c>
      <c r="AL323" s="129" t="str">
        <f t="shared" si="148"/>
        <v/>
      </c>
    </row>
    <row r="324" spans="1:38">
      <c r="A324" s="53" t="str">
        <f>IF('2-定性盤查'!A319&lt;&gt;"",'2-定性盤查'!A319,"")</f>
        <v/>
      </c>
      <c r="B324" s="53" t="str">
        <f>IF('2-定性盤查'!C319&lt;&gt;"",'2-定性盤查'!C319,"")</f>
        <v/>
      </c>
      <c r="C324" s="53" t="str">
        <f>IF('2-定性盤查'!D319&lt;&gt;"",'2-定性盤查'!D319,"")</f>
        <v/>
      </c>
      <c r="D324" s="53" t="str">
        <f>IF('2-定性盤查'!E319&lt;&gt;"",'2-定性盤查'!E319,"")</f>
        <v/>
      </c>
      <c r="E324" s="53" t="str">
        <f>IF('2-定性盤查'!F319&lt;&gt;"",'2-定性盤查'!F319,"")</f>
        <v/>
      </c>
      <c r="F324" s="53" t="str">
        <f>IF('2-定性盤查'!G319&lt;&gt;"",'2-定性盤查'!G319,"")</f>
        <v/>
      </c>
      <c r="G324" s="158"/>
      <c r="H324" s="158"/>
      <c r="I324" s="53" t="str">
        <f>IF('2-定性盤查'!X319&lt;&gt;"",IF('2-定性盤查'!X319&lt;&gt;0,'2-定性盤查'!X319,""),"")</f>
        <v/>
      </c>
      <c r="J324" s="158"/>
      <c r="K324" s="158"/>
      <c r="L324" s="57" t="str">
        <f t="shared" si="134"/>
        <v/>
      </c>
      <c r="M324" s="158"/>
      <c r="N324" s="57" t="str">
        <f t="shared" si="139"/>
        <v/>
      </c>
      <c r="O324" s="53" t="str">
        <f>IF('2-定性盤查'!Y319&lt;&gt;"",IF('2-定性盤查'!Y319&lt;&gt;0,'2-定性盤查'!Y319,""),"")</f>
        <v/>
      </c>
      <c r="P324" s="158"/>
      <c r="Q324" s="158"/>
      <c r="R324" s="67" t="str">
        <f t="shared" si="135"/>
        <v/>
      </c>
      <c r="S324" s="164"/>
      <c r="T324" s="55" t="str">
        <f t="shared" si="137"/>
        <v/>
      </c>
      <c r="U324" s="53" t="str">
        <f>IF('2-定性盤查'!Z319&lt;&gt;"",IF('2-定性盤查'!Z319&lt;&gt;0,'2-定性盤查'!Z319,""),"")</f>
        <v/>
      </c>
      <c r="V324" s="158"/>
      <c r="W324" s="158"/>
      <c r="X324" s="67" t="str">
        <f t="shared" si="136"/>
        <v/>
      </c>
      <c r="Y324" s="158"/>
      <c r="Z324" s="55" t="str">
        <f t="shared" si="138"/>
        <v/>
      </c>
      <c r="AA324" s="57" t="str">
        <f>IF('2-定性盤查'!E320="是",IF(I324="CO2",SUM(T324,Z324),SUM(N324,T324,Z324)),IF(SUM(N324,T324,Z324)&lt;&gt;0,SUM(N324,T324,Z324),""))</f>
        <v/>
      </c>
      <c r="AB324" s="57" t="str">
        <f>IF('2-定性盤查'!E320="是",IF(I324="CO2",N324,""),"")</f>
        <v/>
      </c>
      <c r="AC324" s="101" t="str">
        <f>IF(AA324&lt;&gt;"",AA324/'6-彙總表'!$J$5,"")</f>
        <v/>
      </c>
      <c r="AD324" s="129" t="str">
        <f t="shared" si="140"/>
        <v/>
      </c>
      <c r="AE324" s="129" t="str">
        <f t="shared" si="141"/>
        <v/>
      </c>
      <c r="AF324" s="129" t="str">
        <f t="shared" si="142"/>
        <v/>
      </c>
      <c r="AG324" s="130" t="str">
        <f t="shared" si="143"/>
        <v/>
      </c>
      <c r="AH324" s="129" t="str">
        <f t="shared" si="144"/>
        <v/>
      </c>
      <c r="AI324" s="129" t="str">
        <f t="shared" si="145"/>
        <v/>
      </c>
      <c r="AJ324" s="129" t="str">
        <f t="shared" si="146"/>
        <v/>
      </c>
      <c r="AK324" s="129" t="str">
        <f t="shared" si="147"/>
        <v/>
      </c>
      <c r="AL324" s="129" t="str">
        <f t="shared" si="148"/>
        <v/>
      </c>
    </row>
    <row r="325" spans="1:38">
      <c r="A325" s="53" t="str">
        <f>IF('2-定性盤查'!A320&lt;&gt;"",'2-定性盤查'!A320,"")</f>
        <v/>
      </c>
      <c r="B325" s="53" t="str">
        <f>IF('2-定性盤查'!C320&lt;&gt;"",'2-定性盤查'!C320,"")</f>
        <v/>
      </c>
      <c r="C325" s="53" t="str">
        <f>IF('2-定性盤查'!D320&lt;&gt;"",'2-定性盤查'!D320,"")</f>
        <v/>
      </c>
      <c r="D325" s="53" t="str">
        <f>IF('2-定性盤查'!E320&lt;&gt;"",'2-定性盤查'!E320,"")</f>
        <v/>
      </c>
      <c r="E325" s="53" t="str">
        <f>IF('2-定性盤查'!F320&lt;&gt;"",'2-定性盤查'!F320,"")</f>
        <v/>
      </c>
      <c r="F325" s="53" t="str">
        <f>IF('2-定性盤查'!G320&lt;&gt;"",'2-定性盤查'!G320,"")</f>
        <v/>
      </c>
      <c r="G325" s="158"/>
      <c r="H325" s="158"/>
      <c r="I325" s="53" t="str">
        <f>IF('2-定性盤查'!X320&lt;&gt;"",IF('2-定性盤查'!X320&lt;&gt;0,'2-定性盤查'!X320,""),"")</f>
        <v/>
      </c>
      <c r="J325" s="158"/>
      <c r="K325" s="158"/>
      <c r="L325" s="57" t="str">
        <f t="shared" si="134"/>
        <v/>
      </c>
      <c r="M325" s="158"/>
      <c r="N325" s="57" t="str">
        <f t="shared" si="139"/>
        <v/>
      </c>
      <c r="O325" s="53" t="str">
        <f>IF('2-定性盤查'!Y320&lt;&gt;"",IF('2-定性盤查'!Y320&lt;&gt;0,'2-定性盤查'!Y320,""),"")</f>
        <v/>
      </c>
      <c r="P325" s="158"/>
      <c r="Q325" s="158"/>
      <c r="R325" s="67" t="str">
        <f t="shared" si="135"/>
        <v/>
      </c>
      <c r="S325" s="164"/>
      <c r="T325" s="55" t="str">
        <f t="shared" si="137"/>
        <v/>
      </c>
      <c r="U325" s="53" t="str">
        <f>IF('2-定性盤查'!Z320&lt;&gt;"",IF('2-定性盤查'!Z320&lt;&gt;0,'2-定性盤查'!Z320,""),"")</f>
        <v/>
      </c>
      <c r="V325" s="158"/>
      <c r="W325" s="158"/>
      <c r="X325" s="67" t="str">
        <f t="shared" si="136"/>
        <v/>
      </c>
      <c r="Y325" s="158"/>
      <c r="Z325" s="55" t="str">
        <f t="shared" si="138"/>
        <v/>
      </c>
      <c r="AA325" s="57" t="str">
        <f>IF('2-定性盤查'!E321="是",IF(I325="CO2",SUM(T325,Z325),SUM(N325,T325,Z325)),IF(SUM(N325,T325,Z325)&lt;&gt;0,SUM(N325,T325,Z325),""))</f>
        <v/>
      </c>
      <c r="AB325" s="57" t="str">
        <f>IF('2-定性盤查'!E321="是",IF(I325="CO2",N325,""),"")</f>
        <v/>
      </c>
      <c r="AC325" s="101" t="str">
        <f>IF(AA325&lt;&gt;"",AA325/'6-彙總表'!$J$5,"")</f>
        <v/>
      </c>
      <c r="AD325" s="129" t="str">
        <f t="shared" si="140"/>
        <v/>
      </c>
      <c r="AE325" s="129" t="str">
        <f t="shared" si="141"/>
        <v/>
      </c>
      <c r="AF325" s="129" t="str">
        <f t="shared" si="142"/>
        <v/>
      </c>
      <c r="AG325" s="130" t="str">
        <f t="shared" si="143"/>
        <v/>
      </c>
      <c r="AH325" s="129" t="str">
        <f t="shared" si="144"/>
        <v/>
      </c>
      <c r="AI325" s="129" t="str">
        <f t="shared" si="145"/>
        <v/>
      </c>
      <c r="AJ325" s="129" t="str">
        <f t="shared" si="146"/>
        <v/>
      </c>
      <c r="AK325" s="129" t="str">
        <f t="shared" si="147"/>
        <v/>
      </c>
      <c r="AL325" s="129" t="str">
        <f t="shared" si="148"/>
        <v/>
      </c>
    </row>
    <row r="326" spans="1:38">
      <c r="A326" s="53" t="str">
        <f>IF('2-定性盤查'!A321&lt;&gt;"",'2-定性盤查'!A321,"")</f>
        <v/>
      </c>
      <c r="B326" s="53" t="str">
        <f>IF('2-定性盤查'!C321&lt;&gt;"",'2-定性盤查'!C321,"")</f>
        <v/>
      </c>
      <c r="C326" s="53" t="str">
        <f>IF('2-定性盤查'!D321&lt;&gt;"",'2-定性盤查'!D321,"")</f>
        <v/>
      </c>
      <c r="D326" s="53" t="str">
        <f>IF('2-定性盤查'!E321&lt;&gt;"",'2-定性盤查'!E321,"")</f>
        <v/>
      </c>
      <c r="E326" s="53" t="str">
        <f>IF('2-定性盤查'!F321&lt;&gt;"",'2-定性盤查'!F321,"")</f>
        <v/>
      </c>
      <c r="F326" s="53" t="str">
        <f>IF('2-定性盤查'!G321&lt;&gt;"",'2-定性盤查'!G321,"")</f>
        <v/>
      </c>
      <c r="G326" s="158"/>
      <c r="H326" s="158"/>
      <c r="I326" s="53" t="str">
        <f>IF('2-定性盤查'!X321&lt;&gt;"",IF('2-定性盤查'!X321&lt;&gt;0,'2-定性盤查'!X321,""),"")</f>
        <v/>
      </c>
      <c r="J326" s="158"/>
      <c r="K326" s="158"/>
      <c r="L326" s="57" t="str">
        <f t="shared" si="134"/>
        <v/>
      </c>
      <c r="M326" s="158"/>
      <c r="N326" s="57" t="str">
        <f t="shared" si="139"/>
        <v/>
      </c>
      <c r="O326" s="53" t="str">
        <f>IF('2-定性盤查'!Y321&lt;&gt;"",IF('2-定性盤查'!Y321&lt;&gt;0,'2-定性盤查'!Y321,""),"")</f>
        <v/>
      </c>
      <c r="P326" s="158"/>
      <c r="Q326" s="158"/>
      <c r="R326" s="67" t="str">
        <f t="shared" si="135"/>
        <v/>
      </c>
      <c r="S326" s="164"/>
      <c r="T326" s="55" t="str">
        <f t="shared" si="137"/>
        <v/>
      </c>
      <c r="U326" s="53" t="str">
        <f>IF('2-定性盤查'!Z321&lt;&gt;"",IF('2-定性盤查'!Z321&lt;&gt;0,'2-定性盤查'!Z321,""),"")</f>
        <v/>
      </c>
      <c r="V326" s="158"/>
      <c r="W326" s="158"/>
      <c r="X326" s="67" t="str">
        <f t="shared" si="136"/>
        <v/>
      </c>
      <c r="Y326" s="158"/>
      <c r="Z326" s="55" t="str">
        <f t="shared" si="138"/>
        <v/>
      </c>
      <c r="AA326" s="57" t="str">
        <f>IF('2-定性盤查'!E322="是",IF(I326="CO2",SUM(T326,Z326),SUM(N326,T326,Z326)),IF(SUM(N326,T326,Z326)&lt;&gt;0,SUM(N326,T326,Z326),""))</f>
        <v/>
      </c>
      <c r="AB326" s="57" t="str">
        <f>IF('2-定性盤查'!E322="是",IF(I326="CO2",N326,""),"")</f>
        <v/>
      </c>
      <c r="AC326" s="101" t="str">
        <f>IF(AA326&lt;&gt;"",AA326/'6-彙總表'!$J$5,"")</f>
        <v/>
      </c>
      <c r="AD326" s="129" t="str">
        <f t="shared" si="140"/>
        <v/>
      </c>
      <c r="AE326" s="129" t="str">
        <f t="shared" si="141"/>
        <v/>
      </c>
      <c r="AF326" s="129" t="str">
        <f t="shared" si="142"/>
        <v/>
      </c>
      <c r="AG326" s="130" t="str">
        <f t="shared" si="143"/>
        <v/>
      </c>
      <c r="AH326" s="129" t="str">
        <f t="shared" si="144"/>
        <v/>
      </c>
      <c r="AI326" s="129" t="str">
        <f t="shared" si="145"/>
        <v/>
      </c>
      <c r="AJ326" s="129" t="str">
        <f t="shared" si="146"/>
        <v/>
      </c>
      <c r="AK326" s="129" t="str">
        <f t="shared" si="147"/>
        <v/>
      </c>
      <c r="AL326" s="129" t="str">
        <f t="shared" si="148"/>
        <v/>
      </c>
    </row>
    <row r="327" spans="1:38">
      <c r="A327" s="53" t="str">
        <f>IF('2-定性盤查'!A322&lt;&gt;"",'2-定性盤查'!A322,"")</f>
        <v/>
      </c>
      <c r="B327" s="53" t="str">
        <f>IF('2-定性盤查'!C322&lt;&gt;"",'2-定性盤查'!C322,"")</f>
        <v/>
      </c>
      <c r="C327" s="53" t="str">
        <f>IF('2-定性盤查'!D322&lt;&gt;"",'2-定性盤查'!D322,"")</f>
        <v/>
      </c>
      <c r="D327" s="53" t="str">
        <f>IF('2-定性盤查'!E322&lt;&gt;"",'2-定性盤查'!E322,"")</f>
        <v/>
      </c>
      <c r="E327" s="53" t="str">
        <f>IF('2-定性盤查'!F322&lt;&gt;"",'2-定性盤查'!F322,"")</f>
        <v/>
      </c>
      <c r="F327" s="53" t="str">
        <f>IF('2-定性盤查'!G322&lt;&gt;"",'2-定性盤查'!G322,"")</f>
        <v/>
      </c>
      <c r="G327" s="158"/>
      <c r="H327" s="158"/>
      <c r="I327" s="53" t="str">
        <f>IF('2-定性盤查'!X322&lt;&gt;"",IF('2-定性盤查'!X322&lt;&gt;0,'2-定性盤查'!X322,""),"")</f>
        <v/>
      </c>
      <c r="J327" s="158"/>
      <c r="K327" s="158"/>
      <c r="L327" s="57" t="str">
        <f t="shared" si="134"/>
        <v/>
      </c>
      <c r="M327" s="158"/>
      <c r="N327" s="57" t="str">
        <f t="shared" si="139"/>
        <v/>
      </c>
      <c r="O327" s="53" t="str">
        <f>IF('2-定性盤查'!Y322&lt;&gt;"",IF('2-定性盤查'!Y322&lt;&gt;0,'2-定性盤查'!Y322,""),"")</f>
        <v/>
      </c>
      <c r="P327" s="158"/>
      <c r="Q327" s="158"/>
      <c r="R327" s="67" t="str">
        <f t="shared" si="135"/>
        <v/>
      </c>
      <c r="S327" s="164"/>
      <c r="T327" s="55" t="str">
        <f t="shared" si="137"/>
        <v/>
      </c>
      <c r="U327" s="53" t="str">
        <f>IF('2-定性盤查'!Z322&lt;&gt;"",IF('2-定性盤查'!Z322&lt;&gt;0,'2-定性盤查'!Z322,""),"")</f>
        <v/>
      </c>
      <c r="V327" s="158"/>
      <c r="W327" s="158"/>
      <c r="X327" s="67" t="str">
        <f t="shared" si="136"/>
        <v/>
      </c>
      <c r="Y327" s="158"/>
      <c r="Z327" s="55" t="str">
        <f t="shared" si="138"/>
        <v/>
      </c>
      <c r="AA327" s="57" t="str">
        <f>IF('2-定性盤查'!E323="是",IF(I327="CO2",SUM(T327,Z327),SUM(N327,T327,Z327)),IF(SUM(N327,T327,Z327)&lt;&gt;0,SUM(N327,T327,Z327),""))</f>
        <v/>
      </c>
      <c r="AB327" s="57" t="str">
        <f>IF('2-定性盤查'!E323="是",IF(I327="CO2",N327,""),"")</f>
        <v/>
      </c>
      <c r="AC327" s="101" t="str">
        <f>IF(AA327&lt;&gt;"",AA327/'6-彙總表'!$J$5,"")</f>
        <v/>
      </c>
      <c r="AD327" s="129" t="str">
        <f t="shared" si="140"/>
        <v/>
      </c>
      <c r="AE327" s="129" t="str">
        <f t="shared" si="141"/>
        <v/>
      </c>
      <c r="AF327" s="129" t="str">
        <f t="shared" si="142"/>
        <v/>
      </c>
      <c r="AG327" s="130" t="str">
        <f t="shared" si="143"/>
        <v/>
      </c>
      <c r="AH327" s="129" t="str">
        <f t="shared" si="144"/>
        <v/>
      </c>
      <c r="AI327" s="129" t="str">
        <f t="shared" si="145"/>
        <v/>
      </c>
      <c r="AJ327" s="129" t="str">
        <f t="shared" si="146"/>
        <v/>
      </c>
      <c r="AK327" s="129" t="str">
        <f t="shared" si="147"/>
        <v/>
      </c>
      <c r="AL327" s="129" t="str">
        <f t="shared" si="148"/>
        <v/>
      </c>
    </row>
    <row r="328" spans="1:38">
      <c r="A328" s="53" t="str">
        <f>IF('2-定性盤查'!A323&lt;&gt;"",'2-定性盤查'!A323,"")</f>
        <v/>
      </c>
      <c r="B328" s="53" t="str">
        <f>IF('2-定性盤查'!C323&lt;&gt;"",'2-定性盤查'!C323,"")</f>
        <v/>
      </c>
      <c r="C328" s="53" t="str">
        <f>IF('2-定性盤查'!D323&lt;&gt;"",'2-定性盤查'!D323,"")</f>
        <v/>
      </c>
      <c r="D328" s="53" t="str">
        <f>IF('2-定性盤查'!E323&lt;&gt;"",'2-定性盤查'!E323,"")</f>
        <v/>
      </c>
      <c r="E328" s="53" t="str">
        <f>IF('2-定性盤查'!F323&lt;&gt;"",'2-定性盤查'!F323,"")</f>
        <v/>
      </c>
      <c r="F328" s="53" t="str">
        <f>IF('2-定性盤查'!G323&lt;&gt;"",'2-定性盤查'!G323,"")</f>
        <v/>
      </c>
      <c r="G328" s="158"/>
      <c r="H328" s="158"/>
      <c r="I328" s="53" t="str">
        <f>IF('2-定性盤查'!X323&lt;&gt;"",IF('2-定性盤查'!X323&lt;&gt;0,'2-定性盤查'!X323,""),"")</f>
        <v/>
      </c>
      <c r="J328" s="158"/>
      <c r="K328" s="158"/>
      <c r="L328" s="57" t="str">
        <f t="shared" si="134"/>
        <v/>
      </c>
      <c r="M328" s="158"/>
      <c r="N328" s="57" t="str">
        <f t="shared" si="139"/>
        <v/>
      </c>
      <c r="O328" s="53" t="str">
        <f>IF('2-定性盤查'!Y323&lt;&gt;"",IF('2-定性盤查'!Y323&lt;&gt;0,'2-定性盤查'!Y323,""),"")</f>
        <v/>
      </c>
      <c r="P328" s="158"/>
      <c r="Q328" s="158"/>
      <c r="R328" s="67" t="str">
        <f t="shared" si="135"/>
        <v/>
      </c>
      <c r="S328" s="164"/>
      <c r="T328" s="55" t="str">
        <f t="shared" si="137"/>
        <v/>
      </c>
      <c r="U328" s="53" t="str">
        <f>IF('2-定性盤查'!Z323&lt;&gt;"",IF('2-定性盤查'!Z323&lt;&gt;0,'2-定性盤查'!Z323,""),"")</f>
        <v/>
      </c>
      <c r="V328" s="158"/>
      <c r="W328" s="158"/>
      <c r="X328" s="67" t="str">
        <f t="shared" si="136"/>
        <v/>
      </c>
      <c r="Y328" s="158"/>
      <c r="Z328" s="55" t="str">
        <f t="shared" si="138"/>
        <v/>
      </c>
      <c r="AA328" s="57" t="str">
        <f>IF('2-定性盤查'!E324="是",IF(I328="CO2",SUM(T328,Z328),SUM(N328,T328,Z328)),IF(SUM(N328,T328,Z328)&lt;&gt;0,SUM(N328,T328,Z328),""))</f>
        <v/>
      </c>
      <c r="AB328" s="57" t="str">
        <f>IF('2-定性盤查'!E324="是",IF(I328="CO2",N328,""),"")</f>
        <v/>
      </c>
      <c r="AC328" s="101" t="str">
        <f>IF(AA328&lt;&gt;"",AA328/'6-彙總表'!$J$5,"")</f>
        <v/>
      </c>
      <c r="AD328" s="129" t="str">
        <f t="shared" si="140"/>
        <v/>
      </c>
      <c r="AE328" s="129" t="str">
        <f t="shared" si="141"/>
        <v/>
      </c>
      <c r="AF328" s="129" t="str">
        <f t="shared" si="142"/>
        <v/>
      </c>
      <c r="AG328" s="130" t="str">
        <f t="shared" si="143"/>
        <v/>
      </c>
      <c r="AH328" s="129" t="str">
        <f t="shared" si="144"/>
        <v/>
      </c>
      <c r="AI328" s="129" t="str">
        <f t="shared" si="145"/>
        <v/>
      </c>
      <c r="AJ328" s="129" t="str">
        <f t="shared" si="146"/>
        <v/>
      </c>
      <c r="AK328" s="129" t="str">
        <f t="shared" si="147"/>
        <v/>
      </c>
      <c r="AL328" s="129" t="str">
        <f t="shared" si="148"/>
        <v/>
      </c>
    </row>
    <row r="329" spans="1:38">
      <c r="A329" s="53" t="str">
        <f>IF('2-定性盤查'!A324&lt;&gt;"",'2-定性盤查'!A324,"")</f>
        <v/>
      </c>
      <c r="B329" s="53" t="str">
        <f>IF('2-定性盤查'!C324&lt;&gt;"",'2-定性盤查'!C324,"")</f>
        <v/>
      </c>
      <c r="C329" s="53" t="str">
        <f>IF('2-定性盤查'!D324&lt;&gt;"",'2-定性盤查'!D324,"")</f>
        <v/>
      </c>
      <c r="D329" s="53" t="str">
        <f>IF('2-定性盤查'!E324&lt;&gt;"",'2-定性盤查'!E324,"")</f>
        <v/>
      </c>
      <c r="E329" s="53" t="str">
        <f>IF('2-定性盤查'!F324&lt;&gt;"",'2-定性盤查'!F324,"")</f>
        <v/>
      </c>
      <c r="F329" s="53" t="str">
        <f>IF('2-定性盤查'!G324&lt;&gt;"",'2-定性盤查'!G324,"")</f>
        <v/>
      </c>
      <c r="G329" s="158"/>
      <c r="H329" s="158"/>
      <c r="I329" s="53" t="str">
        <f>IF('2-定性盤查'!X324&lt;&gt;"",IF('2-定性盤查'!X324&lt;&gt;0,'2-定性盤查'!X324,""),"")</f>
        <v/>
      </c>
      <c r="J329" s="158"/>
      <c r="K329" s="158"/>
      <c r="L329" s="57" t="str">
        <f t="shared" si="134"/>
        <v/>
      </c>
      <c r="M329" s="158"/>
      <c r="N329" s="57" t="str">
        <f t="shared" si="139"/>
        <v/>
      </c>
      <c r="O329" s="53" t="str">
        <f>IF('2-定性盤查'!Y324&lt;&gt;"",IF('2-定性盤查'!Y324&lt;&gt;0,'2-定性盤查'!Y324,""),"")</f>
        <v/>
      </c>
      <c r="P329" s="158"/>
      <c r="Q329" s="158"/>
      <c r="R329" s="67" t="str">
        <f t="shared" si="135"/>
        <v/>
      </c>
      <c r="S329" s="164"/>
      <c r="T329" s="55" t="str">
        <f t="shared" si="137"/>
        <v/>
      </c>
      <c r="U329" s="53" t="str">
        <f>IF('2-定性盤查'!Z324&lt;&gt;"",IF('2-定性盤查'!Z324&lt;&gt;0,'2-定性盤查'!Z324,""),"")</f>
        <v/>
      </c>
      <c r="V329" s="158"/>
      <c r="W329" s="158"/>
      <c r="X329" s="67" t="str">
        <f t="shared" si="136"/>
        <v/>
      </c>
      <c r="Y329" s="158"/>
      <c r="Z329" s="55" t="str">
        <f t="shared" si="138"/>
        <v/>
      </c>
      <c r="AA329" s="57" t="str">
        <f>IF('2-定性盤查'!E325="是",IF(I329="CO2",SUM(T329,Z329),SUM(N329,T329,Z329)),IF(SUM(N329,T329,Z329)&lt;&gt;0,SUM(N329,T329,Z329),""))</f>
        <v/>
      </c>
      <c r="AB329" s="57" t="str">
        <f>IF('2-定性盤查'!E325="是",IF(I329="CO2",N329,""),"")</f>
        <v/>
      </c>
      <c r="AC329" s="101" t="str">
        <f>IF(AA329&lt;&gt;"",AA329/'6-彙總表'!$J$5,"")</f>
        <v/>
      </c>
      <c r="AD329" s="129" t="str">
        <f t="shared" si="140"/>
        <v/>
      </c>
      <c r="AE329" s="129" t="str">
        <f t="shared" si="141"/>
        <v/>
      </c>
      <c r="AF329" s="129" t="str">
        <f t="shared" si="142"/>
        <v/>
      </c>
      <c r="AG329" s="130" t="str">
        <f t="shared" si="143"/>
        <v/>
      </c>
      <c r="AH329" s="129" t="str">
        <f t="shared" si="144"/>
        <v/>
      </c>
      <c r="AI329" s="129" t="str">
        <f t="shared" si="145"/>
        <v/>
      </c>
      <c r="AJ329" s="129" t="str">
        <f t="shared" si="146"/>
        <v/>
      </c>
      <c r="AK329" s="129" t="str">
        <f t="shared" si="147"/>
        <v/>
      </c>
      <c r="AL329" s="129" t="str">
        <f t="shared" si="148"/>
        <v/>
      </c>
    </row>
    <row r="330" spans="1:38">
      <c r="A330" s="53" t="str">
        <f>IF('2-定性盤查'!A325&lt;&gt;"",'2-定性盤查'!A325,"")</f>
        <v/>
      </c>
      <c r="B330" s="53" t="str">
        <f>IF('2-定性盤查'!C325&lt;&gt;"",'2-定性盤查'!C325,"")</f>
        <v/>
      </c>
      <c r="C330" s="53" t="str">
        <f>IF('2-定性盤查'!D325&lt;&gt;"",'2-定性盤查'!D325,"")</f>
        <v/>
      </c>
      <c r="D330" s="53" t="str">
        <f>IF('2-定性盤查'!E325&lt;&gt;"",'2-定性盤查'!E325,"")</f>
        <v/>
      </c>
      <c r="E330" s="53" t="str">
        <f>IF('2-定性盤查'!F325&lt;&gt;"",'2-定性盤查'!F325,"")</f>
        <v/>
      </c>
      <c r="F330" s="53" t="str">
        <f>IF('2-定性盤查'!G325&lt;&gt;"",'2-定性盤查'!G325,"")</f>
        <v/>
      </c>
      <c r="G330" s="158"/>
      <c r="H330" s="158"/>
      <c r="I330" s="53" t="str">
        <f>IF('2-定性盤查'!X325&lt;&gt;"",IF('2-定性盤查'!X325&lt;&gt;0,'2-定性盤查'!X325,""),"")</f>
        <v/>
      </c>
      <c r="J330" s="158"/>
      <c r="K330" s="158"/>
      <c r="L330" s="57" t="str">
        <f t="shared" si="134"/>
        <v/>
      </c>
      <c r="M330" s="158"/>
      <c r="N330" s="57" t="str">
        <f t="shared" si="139"/>
        <v/>
      </c>
      <c r="O330" s="53" t="str">
        <f>IF('2-定性盤查'!Y325&lt;&gt;"",IF('2-定性盤查'!Y325&lt;&gt;0,'2-定性盤查'!Y325,""),"")</f>
        <v/>
      </c>
      <c r="P330" s="158"/>
      <c r="Q330" s="158"/>
      <c r="R330" s="67" t="str">
        <f t="shared" si="135"/>
        <v/>
      </c>
      <c r="S330" s="164"/>
      <c r="T330" s="55" t="str">
        <f t="shared" si="137"/>
        <v/>
      </c>
      <c r="U330" s="53" t="str">
        <f>IF('2-定性盤查'!Z325&lt;&gt;"",IF('2-定性盤查'!Z325&lt;&gt;0,'2-定性盤查'!Z325,""),"")</f>
        <v/>
      </c>
      <c r="V330" s="158"/>
      <c r="W330" s="158"/>
      <c r="X330" s="67" t="str">
        <f t="shared" si="136"/>
        <v/>
      </c>
      <c r="Y330" s="158"/>
      <c r="Z330" s="55" t="str">
        <f t="shared" si="138"/>
        <v/>
      </c>
      <c r="AA330" s="57" t="str">
        <f>IF('2-定性盤查'!E326="是",IF(I330="CO2",SUM(T330,Z330),SUM(N330,T330,Z330)),IF(SUM(N330,T330,Z330)&lt;&gt;0,SUM(N330,T330,Z330),""))</f>
        <v/>
      </c>
      <c r="AB330" s="57" t="str">
        <f>IF('2-定性盤查'!E326="是",IF(I330="CO2",N330,""),"")</f>
        <v/>
      </c>
      <c r="AC330" s="101" t="str">
        <f>IF(AA330&lt;&gt;"",AA330/'6-彙總表'!$J$5,"")</f>
        <v/>
      </c>
      <c r="AD330" s="129" t="str">
        <f t="shared" si="140"/>
        <v/>
      </c>
      <c r="AE330" s="129" t="str">
        <f t="shared" si="141"/>
        <v/>
      </c>
      <c r="AF330" s="129" t="str">
        <f t="shared" si="142"/>
        <v/>
      </c>
      <c r="AG330" s="130" t="str">
        <f t="shared" si="143"/>
        <v/>
      </c>
      <c r="AH330" s="129" t="str">
        <f t="shared" si="144"/>
        <v/>
      </c>
      <c r="AI330" s="129" t="str">
        <f t="shared" si="145"/>
        <v/>
      </c>
      <c r="AJ330" s="129" t="str">
        <f t="shared" si="146"/>
        <v/>
      </c>
      <c r="AK330" s="129" t="str">
        <f t="shared" si="147"/>
        <v/>
      </c>
      <c r="AL330" s="129" t="str">
        <f t="shared" si="148"/>
        <v/>
      </c>
    </row>
    <row r="331" spans="1:38">
      <c r="A331" s="53" t="str">
        <f>IF('2-定性盤查'!A326&lt;&gt;"",'2-定性盤查'!A326,"")</f>
        <v/>
      </c>
      <c r="B331" s="53" t="str">
        <f>IF('2-定性盤查'!C326&lt;&gt;"",'2-定性盤查'!C326,"")</f>
        <v/>
      </c>
      <c r="C331" s="53" t="str">
        <f>IF('2-定性盤查'!D326&lt;&gt;"",'2-定性盤查'!D326,"")</f>
        <v/>
      </c>
      <c r="D331" s="53" t="str">
        <f>IF('2-定性盤查'!E326&lt;&gt;"",'2-定性盤查'!E326,"")</f>
        <v/>
      </c>
      <c r="E331" s="53" t="str">
        <f>IF('2-定性盤查'!F326&lt;&gt;"",'2-定性盤查'!F326,"")</f>
        <v/>
      </c>
      <c r="F331" s="53" t="str">
        <f>IF('2-定性盤查'!G326&lt;&gt;"",'2-定性盤查'!G326,"")</f>
        <v/>
      </c>
      <c r="G331" s="158"/>
      <c r="H331" s="158"/>
      <c r="I331" s="53" t="str">
        <f>IF('2-定性盤查'!X326&lt;&gt;"",IF('2-定性盤查'!X326&lt;&gt;0,'2-定性盤查'!X326,""),"")</f>
        <v/>
      </c>
      <c r="J331" s="158"/>
      <c r="K331" s="158"/>
      <c r="L331" s="57" t="str">
        <f t="shared" si="134"/>
        <v/>
      </c>
      <c r="M331" s="158"/>
      <c r="N331" s="57" t="str">
        <f t="shared" si="139"/>
        <v/>
      </c>
      <c r="O331" s="53" t="str">
        <f>IF('2-定性盤查'!Y326&lt;&gt;"",IF('2-定性盤查'!Y326&lt;&gt;0,'2-定性盤查'!Y326,""),"")</f>
        <v/>
      </c>
      <c r="P331" s="158"/>
      <c r="Q331" s="158"/>
      <c r="R331" s="67" t="str">
        <f t="shared" si="135"/>
        <v/>
      </c>
      <c r="S331" s="164"/>
      <c r="T331" s="55" t="str">
        <f t="shared" si="137"/>
        <v/>
      </c>
      <c r="U331" s="53" t="str">
        <f>IF('2-定性盤查'!Z326&lt;&gt;"",IF('2-定性盤查'!Z326&lt;&gt;0,'2-定性盤查'!Z326,""),"")</f>
        <v/>
      </c>
      <c r="V331" s="158"/>
      <c r="W331" s="158"/>
      <c r="X331" s="67" t="str">
        <f t="shared" si="136"/>
        <v/>
      </c>
      <c r="Y331" s="158"/>
      <c r="Z331" s="55" t="str">
        <f t="shared" si="138"/>
        <v/>
      </c>
      <c r="AA331" s="57" t="str">
        <f>IF('2-定性盤查'!E327="是",IF(I331="CO2",SUM(T331,Z331),SUM(N331,T331,Z331)),IF(SUM(N331,T331,Z331)&lt;&gt;0,SUM(N331,T331,Z331),""))</f>
        <v/>
      </c>
      <c r="AB331" s="57" t="str">
        <f>IF('2-定性盤查'!E327="是",IF(I331="CO2",N331,""),"")</f>
        <v/>
      </c>
      <c r="AC331" s="101" t="str">
        <f>IF(AA331&lt;&gt;"",AA331/'6-彙總表'!$J$5,"")</f>
        <v/>
      </c>
      <c r="AD331" s="129" t="str">
        <f t="shared" si="140"/>
        <v/>
      </c>
      <c r="AE331" s="129" t="str">
        <f t="shared" si="141"/>
        <v/>
      </c>
      <c r="AF331" s="129" t="str">
        <f t="shared" si="142"/>
        <v/>
      </c>
      <c r="AG331" s="130" t="str">
        <f t="shared" si="143"/>
        <v/>
      </c>
      <c r="AH331" s="129" t="str">
        <f t="shared" si="144"/>
        <v/>
      </c>
      <c r="AI331" s="129" t="str">
        <f t="shared" si="145"/>
        <v/>
      </c>
      <c r="AJ331" s="129" t="str">
        <f t="shared" si="146"/>
        <v/>
      </c>
      <c r="AK331" s="129" t="str">
        <f t="shared" si="147"/>
        <v/>
      </c>
      <c r="AL331" s="129" t="str">
        <f t="shared" si="148"/>
        <v/>
      </c>
    </row>
    <row r="332" spans="1:38">
      <c r="A332" s="53" t="str">
        <f>IF('2-定性盤查'!A327&lt;&gt;"",'2-定性盤查'!A327,"")</f>
        <v/>
      </c>
      <c r="B332" s="53" t="str">
        <f>IF('2-定性盤查'!C327&lt;&gt;"",'2-定性盤查'!C327,"")</f>
        <v/>
      </c>
      <c r="C332" s="53" t="str">
        <f>IF('2-定性盤查'!D327&lt;&gt;"",'2-定性盤查'!D327,"")</f>
        <v/>
      </c>
      <c r="D332" s="53" t="str">
        <f>IF('2-定性盤查'!E327&lt;&gt;"",'2-定性盤查'!E327,"")</f>
        <v/>
      </c>
      <c r="E332" s="53" t="str">
        <f>IF('2-定性盤查'!F327&lt;&gt;"",'2-定性盤查'!F327,"")</f>
        <v/>
      </c>
      <c r="F332" s="53" t="str">
        <f>IF('2-定性盤查'!G327&lt;&gt;"",'2-定性盤查'!G327,"")</f>
        <v/>
      </c>
      <c r="G332" s="158"/>
      <c r="H332" s="158"/>
      <c r="I332" s="53" t="str">
        <f>IF('2-定性盤查'!X327&lt;&gt;"",IF('2-定性盤查'!X327&lt;&gt;0,'2-定性盤查'!X327,""),"")</f>
        <v/>
      </c>
      <c r="J332" s="158"/>
      <c r="K332" s="158"/>
      <c r="L332" s="57" t="str">
        <f t="shared" si="134"/>
        <v/>
      </c>
      <c r="M332" s="158"/>
      <c r="N332" s="57" t="str">
        <f t="shared" si="139"/>
        <v/>
      </c>
      <c r="O332" s="53" t="str">
        <f>IF('2-定性盤查'!Y327&lt;&gt;"",IF('2-定性盤查'!Y327&lt;&gt;0,'2-定性盤查'!Y327,""),"")</f>
        <v/>
      </c>
      <c r="P332" s="158"/>
      <c r="Q332" s="158"/>
      <c r="R332" s="67" t="str">
        <f t="shared" si="135"/>
        <v/>
      </c>
      <c r="S332" s="164"/>
      <c r="T332" s="55" t="str">
        <f t="shared" si="137"/>
        <v/>
      </c>
      <c r="U332" s="53" t="str">
        <f>IF('2-定性盤查'!Z327&lt;&gt;"",IF('2-定性盤查'!Z327&lt;&gt;0,'2-定性盤查'!Z327,""),"")</f>
        <v/>
      </c>
      <c r="V332" s="158"/>
      <c r="W332" s="158"/>
      <c r="X332" s="67" t="str">
        <f t="shared" si="136"/>
        <v/>
      </c>
      <c r="Y332" s="158"/>
      <c r="Z332" s="55" t="str">
        <f t="shared" si="138"/>
        <v/>
      </c>
      <c r="AA332" s="57" t="str">
        <f>IF('2-定性盤查'!E328="是",IF(I332="CO2",SUM(T332,Z332),SUM(N332,T332,Z332)),IF(SUM(N332,T332,Z332)&lt;&gt;0,SUM(N332,T332,Z332),""))</f>
        <v/>
      </c>
      <c r="AB332" s="57" t="str">
        <f>IF('2-定性盤查'!E328="是",IF(I332="CO2",N332,""),"")</f>
        <v/>
      </c>
      <c r="AC332" s="101" t="str">
        <f>IF(AA332&lt;&gt;"",AA332/'6-彙總表'!$J$5,"")</f>
        <v/>
      </c>
      <c r="AD332" s="129" t="str">
        <f t="shared" si="140"/>
        <v/>
      </c>
      <c r="AE332" s="129" t="str">
        <f t="shared" si="141"/>
        <v/>
      </c>
      <c r="AF332" s="129" t="str">
        <f t="shared" si="142"/>
        <v/>
      </c>
      <c r="AG332" s="130" t="str">
        <f t="shared" si="143"/>
        <v/>
      </c>
      <c r="AH332" s="129" t="str">
        <f t="shared" si="144"/>
        <v/>
      </c>
      <c r="AI332" s="129" t="str">
        <f t="shared" si="145"/>
        <v/>
      </c>
      <c r="AJ332" s="129" t="str">
        <f t="shared" si="146"/>
        <v/>
      </c>
      <c r="AK332" s="129" t="str">
        <f t="shared" si="147"/>
        <v/>
      </c>
      <c r="AL332" s="129" t="str">
        <f t="shared" si="148"/>
        <v/>
      </c>
    </row>
    <row r="333" spans="1:38">
      <c r="A333" s="53" t="str">
        <f>IF('2-定性盤查'!A328&lt;&gt;"",'2-定性盤查'!A328,"")</f>
        <v/>
      </c>
      <c r="B333" s="53" t="str">
        <f>IF('2-定性盤查'!C328&lt;&gt;"",'2-定性盤查'!C328,"")</f>
        <v/>
      </c>
      <c r="C333" s="53" t="str">
        <f>IF('2-定性盤查'!D328&lt;&gt;"",'2-定性盤查'!D328,"")</f>
        <v/>
      </c>
      <c r="D333" s="53" t="str">
        <f>IF('2-定性盤查'!E328&lt;&gt;"",'2-定性盤查'!E328,"")</f>
        <v/>
      </c>
      <c r="E333" s="53" t="str">
        <f>IF('2-定性盤查'!F328&lt;&gt;"",'2-定性盤查'!F328,"")</f>
        <v/>
      </c>
      <c r="F333" s="53" t="str">
        <f>IF('2-定性盤查'!G328&lt;&gt;"",'2-定性盤查'!G328,"")</f>
        <v/>
      </c>
      <c r="G333" s="158"/>
      <c r="H333" s="158"/>
      <c r="I333" s="53" t="str">
        <f>IF('2-定性盤查'!X328&lt;&gt;"",IF('2-定性盤查'!X328&lt;&gt;0,'2-定性盤查'!X328,""),"")</f>
        <v/>
      </c>
      <c r="J333" s="158"/>
      <c r="K333" s="158"/>
      <c r="L333" s="57" t="str">
        <f t="shared" si="134"/>
        <v/>
      </c>
      <c r="M333" s="158"/>
      <c r="N333" s="57" t="str">
        <f t="shared" si="139"/>
        <v/>
      </c>
      <c r="O333" s="53" t="str">
        <f>IF('2-定性盤查'!Y328&lt;&gt;"",IF('2-定性盤查'!Y328&lt;&gt;0,'2-定性盤查'!Y328,""),"")</f>
        <v/>
      </c>
      <c r="P333" s="158"/>
      <c r="Q333" s="158"/>
      <c r="R333" s="67" t="str">
        <f t="shared" si="135"/>
        <v/>
      </c>
      <c r="S333" s="164"/>
      <c r="T333" s="55" t="str">
        <f t="shared" si="137"/>
        <v/>
      </c>
      <c r="U333" s="53" t="str">
        <f>IF('2-定性盤查'!Z328&lt;&gt;"",IF('2-定性盤查'!Z328&lt;&gt;0,'2-定性盤查'!Z328,""),"")</f>
        <v/>
      </c>
      <c r="V333" s="158"/>
      <c r="W333" s="158"/>
      <c r="X333" s="67" t="str">
        <f t="shared" si="136"/>
        <v/>
      </c>
      <c r="Y333" s="158"/>
      <c r="Z333" s="55" t="str">
        <f t="shared" si="138"/>
        <v/>
      </c>
      <c r="AA333" s="57" t="str">
        <f>IF('2-定性盤查'!E329="是",IF(I333="CO2",SUM(T333,Z333),SUM(N333,T333,Z333)),IF(SUM(N333,T333,Z333)&lt;&gt;0,SUM(N333,T333,Z333),""))</f>
        <v/>
      </c>
      <c r="AB333" s="57" t="str">
        <f>IF('2-定性盤查'!E329="是",IF(I333="CO2",N333,""),"")</f>
        <v/>
      </c>
      <c r="AC333" s="101" t="str">
        <f>IF(AA333&lt;&gt;"",AA333/'6-彙總表'!$J$5,"")</f>
        <v/>
      </c>
      <c r="AD333" s="129" t="str">
        <f t="shared" si="140"/>
        <v/>
      </c>
      <c r="AE333" s="129" t="str">
        <f t="shared" si="141"/>
        <v/>
      </c>
      <c r="AF333" s="129" t="str">
        <f t="shared" si="142"/>
        <v/>
      </c>
      <c r="AG333" s="130" t="str">
        <f t="shared" si="143"/>
        <v/>
      </c>
      <c r="AH333" s="129" t="str">
        <f t="shared" si="144"/>
        <v/>
      </c>
      <c r="AI333" s="129" t="str">
        <f t="shared" si="145"/>
        <v/>
      </c>
      <c r="AJ333" s="129" t="str">
        <f t="shared" si="146"/>
        <v/>
      </c>
      <c r="AK333" s="129" t="str">
        <f t="shared" si="147"/>
        <v/>
      </c>
      <c r="AL333" s="129" t="str">
        <f t="shared" si="148"/>
        <v/>
      </c>
    </row>
    <row r="334" spans="1:38">
      <c r="A334" s="53" t="str">
        <f>IF('2-定性盤查'!A329&lt;&gt;"",'2-定性盤查'!A329,"")</f>
        <v/>
      </c>
      <c r="B334" s="53" t="str">
        <f>IF('2-定性盤查'!C329&lt;&gt;"",'2-定性盤查'!C329,"")</f>
        <v/>
      </c>
      <c r="C334" s="53" t="str">
        <f>IF('2-定性盤查'!D329&lt;&gt;"",'2-定性盤查'!D329,"")</f>
        <v/>
      </c>
      <c r="D334" s="53" t="str">
        <f>IF('2-定性盤查'!E329&lt;&gt;"",'2-定性盤查'!E329,"")</f>
        <v/>
      </c>
      <c r="E334" s="53" t="str">
        <f>IF('2-定性盤查'!F329&lt;&gt;"",'2-定性盤查'!F329,"")</f>
        <v/>
      </c>
      <c r="F334" s="53" t="str">
        <f>IF('2-定性盤查'!G329&lt;&gt;"",'2-定性盤查'!G329,"")</f>
        <v/>
      </c>
      <c r="G334" s="158"/>
      <c r="H334" s="158"/>
      <c r="I334" s="53" t="str">
        <f>IF('2-定性盤查'!X329&lt;&gt;"",IF('2-定性盤查'!X329&lt;&gt;0,'2-定性盤查'!X329,""),"")</f>
        <v/>
      </c>
      <c r="J334" s="158"/>
      <c r="K334" s="158"/>
      <c r="L334" s="57" t="str">
        <f t="shared" ref="L334:L397" si="149">IF(I334="","",G334*J334)</f>
        <v/>
      </c>
      <c r="M334" s="158"/>
      <c r="N334" s="57" t="str">
        <f t="shared" si="139"/>
        <v/>
      </c>
      <c r="O334" s="53" t="str">
        <f>IF('2-定性盤查'!Y329&lt;&gt;"",IF('2-定性盤查'!Y329&lt;&gt;0,'2-定性盤查'!Y329,""),"")</f>
        <v/>
      </c>
      <c r="P334" s="158"/>
      <c r="Q334" s="158"/>
      <c r="R334" s="67" t="str">
        <f t="shared" ref="R334:R397" si="150">IF(O334="","",$G334*P334)</f>
        <v/>
      </c>
      <c r="S334" s="164"/>
      <c r="T334" s="55" t="str">
        <f t="shared" si="137"/>
        <v/>
      </c>
      <c r="U334" s="53" t="str">
        <f>IF('2-定性盤查'!Z329&lt;&gt;"",IF('2-定性盤查'!Z329&lt;&gt;0,'2-定性盤查'!Z329,""),"")</f>
        <v/>
      </c>
      <c r="V334" s="158"/>
      <c r="W334" s="158"/>
      <c r="X334" s="67" t="str">
        <f t="shared" ref="X334:X397" si="151">IF(U334="","",$G334*V334)</f>
        <v/>
      </c>
      <c r="Y334" s="158"/>
      <c r="Z334" s="55" t="str">
        <f t="shared" si="138"/>
        <v/>
      </c>
      <c r="AA334" s="57" t="str">
        <f>IF('2-定性盤查'!E330="是",IF(I334="CO2",SUM(T334,Z334),SUM(N334,T334,Z334)),IF(SUM(N334,T334,Z334)&lt;&gt;0,SUM(N334,T334,Z334),""))</f>
        <v/>
      </c>
      <c r="AB334" s="57" t="str">
        <f>IF('2-定性盤查'!E330="是",IF(I334="CO2",N334,""),"")</f>
        <v/>
      </c>
      <c r="AC334" s="101" t="str">
        <f>IF(AA334&lt;&gt;"",AA334/'6-彙總表'!$J$5,"")</f>
        <v/>
      </c>
      <c r="AD334" s="129" t="str">
        <f t="shared" si="140"/>
        <v/>
      </c>
      <c r="AE334" s="129" t="str">
        <f t="shared" si="141"/>
        <v/>
      </c>
      <c r="AF334" s="129" t="str">
        <f t="shared" si="142"/>
        <v/>
      </c>
      <c r="AG334" s="130" t="str">
        <f t="shared" si="143"/>
        <v/>
      </c>
      <c r="AH334" s="129" t="str">
        <f t="shared" si="144"/>
        <v/>
      </c>
      <c r="AI334" s="129" t="str">
        <f t="shared" si="145"/>
        <v/>
      </c>
      <c r="AJ334" s="129" t="str">
        <f t="shared" si="146"/>
        <v/>
      </c>
      <c r="AK334" s="129" t="str">
        <f t="shared" si="147"/>
        <v/>
      </c>
      <c r="AL334" s="129" t="str">
        <f t="shared" si="148"/>
        <v/>
      </c>
    </row>
    <row r="335" spans="1:38">
      <c r="A335" s="53" t="str">
        <f>IF('2-定性盤查'!A330&lt;&gt;"",'2-定性盤查'!A330,"")</f>
        <v/>
      </c>
      <c r="B335" s="53" t="str">
        <f>IF('2-定性盤查'!C330&lt;&gt;"",'2-定性盤查'!C330,"")</f>
        <v/>
      </c>
      <c r="C335" s="53" t="str">
        <f>IF('2-定性盤查'!D330&lt;&gt;"",'2-定性盤查'!D330,"")</f>
        <v/>
      </c>
      <c r="D335" s="53" t="str">
        <f>IF('2-定性盤查'!E330&lt;&gt;"",'2-定性盤查'!E330,"")</f>
        <v/>
      </c>
      <c r="E335" s="53" t="str">
        <f>IF('2-定性盤查'!F330&lt;&gt;"",'2-定性盤查'!F330,"")</f>
        <v/>
      </c>
      <c r="F335" s="53" t="str">
        <f>IF('2-定性盤查'!G330&lt;&gt;"",'2-定性盤查'!G330,"")</f>
        <v/>
      </c>
      <c r="G335" s="158"/>
      <c r="H335" s="158"/>
      <c r="I335" s="53" t="str">
        <f>IF('2-定性盤查'!X330&lt;&gt;"",IF('2-定性盤查'!X330&lt;&gt;0,'2-定性盤查'!X330,""),"")</f>
        <v/>
      </c>
      <c r="J335" s="158"/>
      <c r="K335" s="158"/>
      <c r="L335" s="57" t="str">
        <f t="shared" si="149"/>
        <v/>
      </c>
      <c r="M335" s="158"/>
      <c r="N335" s="57" t="str">
        <f t="shared" si="139"/>
        <v/>
      </c>
      <c r="O335" s="53" t="str">
        <f>IF('2-定性盤查'!Y330&lt;&gt;"",IF('2-定性盤查'!Y330&lt;&gt;0,'2-定性盤查'!Y330,""),"")</f>
        <v/>
      </c>
      <c r="P335" s="158"/>
      <c r="Q335" s="158"/>
      <c r="R335" s="67" t="str">
        <f t="shared" si="150"/>
        <v/>
      </c>
      <c r="S335" s="164"/>
      <c r="T335" s="55" t="str">
        <f t="shared" ref="T335:T398" si="152">IF(R335="","",R335*S335)</f>
        <v/>
      </c>
      <c r="U335" s="53" t="str">
        <f>IF('2-定性盤查'!Z330&lt;&gt;"",IF('2-定性盤查'!Z330&lt;&gt;0,'2-定性盤查'!Z330,""),"")</f>
        <v/>
      </c>
      <c r="V335" s="158"/>
      <c r="W335" s="158"/>
      <c r="X335" s="67" t="str">
        <f t="shared" si="151"/>
        <v/>
      </c>
      <c r="Y335" s="158"/>
      <c r="Z335" s="55" t="str">
        <f t="shared" ref="Z335:Z398" si="153">IF(X335="","",X335*Y335)</f>
        <v/>
      </c>
      <c r="AA335" s="57" t="str">
        <f>IF('2-定性盤查'!E331="是",IF(I335="CO2",SUM(T335,Z335),SUM(N335,T335,Z335)),IF(SUM(N335,T335,Z335)&lt;&gt;0,SUM(N335,T335,Z335),""))</f>
        <v/>
      </c>
      <c r="AB335" s="57" t="str">
        <f>IF('2-定性盤查'!E331="是",IF(I335="CO2",N335,""),"")</f>
        <v/>
      </c>
      <c r="AC335" s="101" t="str">
        <f>IF(AA335&lt;&gt;"",AA335/'6-彙總表'!$J$5,"")</f>
        <v/>
      </c>
      <c r="AD335" s="129" t="str">
        <f t="shared" si="140"/>
        <v/>
      </c>
      <c r="AE335" s="129" t="str">
        <f t="shared" si="141"/>
        <v/>
      </c>
      <c r="AF335" s="129" t="str">
        <f t="shared" si="142"/>
        <v/>
      </c>
      <c r="AG335" s="130" t="str">
        <f t="shared" si="143"/>
        <v/>
      </c>
      <c r="AH335" s="129" t="str">
        <f t="shared" si="144"/>
        <v/>
      </c>
      <c r="AI335" s="129" t="str">
        <f t="shared" si="145"/>
        <v/>
      </c>
      <c r="AJ335" s="129" t="str">
        <f t="shared" si="146"/>
        <v/>
      </c>
      <c r="AK335" s="129" t="str">
        <f t="shared" si="147"/>
        <v/>
      </c>
      <c r="AL335" s="129" t="str">
        <f t="shared" si="148"/>
        <v/>
      </c>
    </row>
    <row r="336" spans="1:38">
      <c r="A336" s="53" t="str">
        <f>IF('2-定性盤查'!A331&lt;&gt;"",'2-定性盤查'!A331,"")</f>
        <v/>
      </c>
      <c r="B336" s="53" t="str">
        <f>IF('2-定性盤查'!C331&lt;&gt;"",'2-定性盤查'!C331,"")</f>
        <v/>
      </c>
      <c r="C336" s="53" t="str">
        <f>IF('2-定性盤查'!D331&lt;&gt;"",'2-定性盤查'!D331,"")</f>
        <v/>
      </c>
      <c r="D336" s="53" t="str">
        <f>IF('2-定性盤查'!E331&lt;&gt;"",'2-定性盤查'!E331,"")</f>
        <v/>
      </c>
      <c r="E336" s="53" t="str">
        <f>IF('2-定性盤查'!F331&lt;&gt;"",'2-定性盤查'!F331,"")</f>
        <v/>
      </c>
      <c r="F336" s="53" t="str">
        <f>IF('2-定性盤查'!G331&lt;&gt;"",'2-定性盤查'!G331,"")</f>
        <v/>
      </c>
      <c r="G336" s="158"/>
      <c r="H336" s="158"/>
      <c r="I336" s="53" t="str">
        <f>IF('2-定性盤查'!X331&lt;&gt;"",IF('2-定性盤查'!X331&lt;&gt;0,'2-定性盤查'!X331,""),"")</f>
        <v/>
      </c>
      <c r="J336" s="158"/>
      <c r="K336" s="158"/>
      <c r="L336" s="57" t="str">
        <f t="shared" si="149"/>
        <v/>
      </c>
      <c r="M336" s="158"/>
      <c r="N336" s="57" t="str">
        <f t="shared" si="139"/>
        <v/>
      </c>
      <c r="O336" s="53" t="str">
        <f>IF('2-定性盤查'!Y331&lt;&gt;"",IF('2-定性盤查'!Y331&lt;&gt;0,'2-定性盤查'!Y331,""),"")</f>
        <v/>
      </c>
      <c r="P336" s="158"/>
      <c r="Q336" s="158"/>
      <c r="R336" s="67" t="str">
        <f t="shared" si="150"/>
        <v/>
      </c>
      <c r="S336" s="164"/>
      <c r="T336" s="55" t="str">
        <f t="shared" si="152"/>
        <v/>
      </c>
      <c r="U336" s="53" t="str">
        <f>IF('2-定性盤查'!Z331&lt;&gt;"",IF('2-定性盤查'!Z331&lt;&gt;0,'2-定性盤查'!Z331,""),"")</f>
        <v/>
      </c>
      <c r="V336" s="158"/>
      <c r="W336" s="158"/>
      <c r="X336" s="67" t="str">
        <f t="shared" si="151"/>
        <v/>
      </c>
      <c r="Y336" s="158"/>
      <c r="Z336" s="55" t="str">
        <f t="shared" si="153"/>
        <v/>
      </c>
      <c r="AA336" s="57" t="str">
        <f>IF('2-定性盤查'!E332="是",IF(I336="CO2",SUM(T336,Z336),SUM(N336,T336,Z336)),IF(SUM(N336,T336,Z336)&lt;&gt;0,SUM(N336,T336,Z336),""))</f>
        <v/>
      </c>
      <c r="AB336" s="57" t="str">
        <f>IF('2-定性盤查'!E332="是",IF(I336="CO2",N336,""),"")</f>
        <v/>
      </c>
      <c r="AC336" s="101" t="str">
        <f>IF(AA336&lt;&gt;"",AA336/'6-彙總表'!$J$5,"")</f>
        <v/>
      </c>
      <c r="AD336" s="129" t="str">
        <f t="shared" si="140"/>
        <v/>
      </c>
      <c r="AE336" s="129" t="str">
        <f t="shared" si="141"/>
        <v/>
      </c>
      <c r="AF336" s="129" t="str">
        <f t="shared" si="142"/>
        <v/>
      </c>
      <c r="AG336" s="130" t="str">
        <f t="shared" si="143"/>
        <v/>
      </c>
      <c r="AH336" s="129" t="str">
        <f t="shared" si="144"/>
        <v/>
      </c>
      <c r="AI336" s="129" t="str">
        <f t="shared" si="145"/>
        <v/>
      </c>
      <c r="AJ336" s="129" t="str">
        <f t="shared" si="146"/>
        <v/>
      </c>
      <c r="AK336" s="129" t="str">
        <f t="shared" si="147"/>
        <v/>
      </c>
      <c r="AL336" s="129" t="str">
        <f t="shared" si="148"/>
        <v/>
      </c>
    </row>
    <row r="337" spans="1:38">
      <c r="A337" s="53" t="str">
        <f>IF('2-定性盤查'!A332&lt;&gt;"",'2-定性盤查'!A332,"")</f>
        <v/>
      </c>
      <c r="B337" s="53" t="str">
        <f>IF('2-定性盤查'!C332&lt;&gt;"",'2-定性盤查'!C332,"")</f>
        <v/>
      </c>
      <c r="C337" s="53" t="str">
        <f>IF('2-定性盤查'!D332&lt;&gt;"",'2-定性盤查'!D332,"")</f>
        <v/>
      </c>
      <c r="D337" s="53" t="str">
        <f>IF('2-定性盤查'!E332&lt;&gt;"",'2-定性盤查'!E332,"")</f>
        <v/>
      </c>
      <c r="E337" s="53" t="str">
        <f>IF('2-定性盤查'!F332&lt;&gt;"",'2-定性盤查'!F332,"")</f>
        <v/>
      </c>
      <c r="F337" s="53" t="str">
        <f>IF('2-定性盤查'!G332&lt;&gt;"",'2-定性盤查'!G332,"")</f>
        <v/>
      </c>
      <c r="G337" s="158"/>
      <c r="H337" s="158"/>
      <c r="I337" s="53" t="str">
        <f>IF('2-定性盤查'!X332&lt;&gt;"",IF('2-定性盤查'!X332&lt;&gt;0,'2-定性盤查'!X332,""),"")</f>
        <v/>
      </c>
      <c r="J337" s="158"/>
      <c r="K337" s="158"/>
      <c r="L337" s="57" t="str">
        <f t="shared" si="149"/>
        <v/>
      </c>
      <c r="M337" s="158"/>
      <c r="N337" s="57" t="str">
        <f t="shared" si="139"/>
        <v/>
      </c>
      <c r="O337" s="53" t="str">
        <f>IF('2-定性盤查'!Y332&lt;&gt;"",IF('2-定性盤查'!Y332&lt;&gt;0,'2-定性盤查'!Y332,""),"")</f>
        <v/>
      </c>
      <c r="P337" s="158"/>
      <c r="Q337" s="158"/>
      <c r="R337" s="67" t="str">
        <f t="shared" si="150"/>
        <v/>
      </c>
      <c r="S337" s="164"/>
      <c r="T337" s="55" t="str">
        <f t="shared" si="152"/>
        <v/>
      </c>
      <c r="U337" s="53" t="str">
        <f>IF('2-定性盤查'!Z332&lt;&gt;"",IF('2-定性盤查'!Z332&lt;&gt;0,'2-定性盤查'!Z332,""),"")</f>
        <v/>
      </c>
      <c r="V337" s="158"/>
      <c r="W337" s="158"/>
      <c r="X337" s="67" t="str">
        <f t="shared" si="151"/>
        <v/>
      </c>
      <c r="Y337" s="158"/>
      <c r="Z337" s="55" t="str">
        <f t="shared" si="153"/>
        <v/>
      </c>
      <c r="AA337" s="57" t="str">
        <f>IF('2-定性盤查'!E333="是",IF(I337="CO2",SUM(T337,Z337),SUM(N337,T337,Z337)),IF(SUM(N337,T337,Z337)&lt;&gt;0,SUM(N337,T337,Z337),""))</f>
        <v/>
      </c>
      <c r="AB337" s="57" t="str">
        <f>IF('2-定性盤查'!E333="是",IF(I337="CO2",N337,""),"")</f>
        <v/>
      </c>
      <c r="AC337" s="101" t="str">
        <f>IF(AA337&lt;&gt;"",AA337/'6-彙總表'!$J$5,"")</f>
        <v/>
      </c>
      <c r="AD337" s="129" t="str">
        <f t="shared" si="140"/>
        <v/>
      </c>
      <c r="AE337" s="129" t="str">
        <f t="shared" si="141"/>
        <v/>
      </c>
      <c r="AF337" s="129" t="str">
        <f t="shared" si="142"/>
        <v/>
      </c>
      <c r="AG337" s="130" t="str">
        <f t="shared" si="143"/>
        <v/>
      </c>
      <c r="AH337" s="129" t="str">
        <f t="shared" si="144"/>
        <v/>
      </c>
      <c r="AI337" s="129" t="str">
        <f t="shared" si="145"/>
        <v/>
      </c>
      <c r="AJ337" s="129" t="str">
        <f t="shared" si="146"/>
        <v/>
      </c>
      <c r="AK337" s="129" t="str">
        <f t="shared" si="147"/>
        <v/>
      </c>
      <c r="AL337" s="129" t="str">
        <f t="shared" si="148"/>
        <v/>
      </c>
    </row>
    <row r="338" spans="1:38">
      <c r="A338" s="53" t="str">
        <f>IF('2-定性盤查'!A333&lt;&gt;"",'2-定性盤查'!A333,"")</f>
        <v/>
      </c>
      <c r="B338" s="53" t="str">
        <f>IF('2-定性盤查'!C333&lt;&gt;"",'2-定性盤查'!C333,"")</f>
        <v/>
      </c>
      <c r="C338" s="53" t="str">
        <f>IF('2-定性盤查'!D333&lt;&gt;"",'2-定性盤查'!D333,"")</f>
        <v/>
      </c>
      <c r="D338" s="53" t="str">
        <f>IF('2-定性盤查'!E333&lt;&gt;"",'2-定性盤查'!E333,"")</f>
        <v/>
      </c>
      <c r="E338" s="53" t="str">
        <f>IF('2-定性盤查'!F333&lt;&gt;"",'2-定性盤查'!F333,"")</f>
        <v/>
      </c>
      <c r="F338" s="53" t="str">
        <f>IF('2-定性盤查'!G333&lt;&gt;"",'2-定性盤查'!G333,"")</f>
        <v/>
      </c>
      <c r="G338" s="158"/>
      <c r="H338" s="158"/>
      <c r="I338" s="53" t="str">
        <f>IF('2-定性盤查'!X333&lt;&gt;"",IF('2-定性盤查'!X333&lt;&gt;0,'2-定性盤查'!X333,""),"")</f>
        <v/>
      </c>
      <c r="J338" s="158"/>
      <c r="K338" s="158"/>
      <c r="L338" s="57" t="str">
        <f t="shared" si="149"/>
        <v/>
      </c>
      <c r="M338" s="158"/>
      <c r="N338" s="57" t="str">
        <f t="shared" si="139"/>
        <v/>
      </c>
      <c r="O338" s="53" t="str">
        <f>IF('2-定性盤查'!Y333&lt;&gt;"",IF('2-定性盤查'!Y333&lt;&gt;0,'2-定性盤查'!Y333,""),"")</f>
        <v/>
      </c>
      <c r="P338" s="158"/>
      <c r="Q338" s="158"/>
      <c r="R338" s="67" t="str">
        <f t="shared" si="150"/>
        <v/>
      </c>
      <c r="S338" s="164"/>
      <c r="T338" s="55" t="str">
        <f t="shared" si="152"/>
        <v/>
      </c>
      <c r="U338" s="53" t="str">
        <f>IF('2-定性盤查'!Z333&lt;&gt;"",IF('2-定性盤查'!Z333&lt;&gt;0,'2-定性盤查'!Z333,""),"")</f>
        <v/>
      </c>
      <c r="V338" s="158"/>
      <c r="W338" s="158"/>
      <c r="X338" s="67" t="str">
        <f t="shared" si="151"/>
        <v/>
      </c>
      <c r="Y338" s="158"/>
      <c r="Z338" s="55" t="str">
        <f t="shared" si="153"/>
        <v/>
      </c>
      <c r="AA338" s="57" t="str">
        <f>IF('2-定性盤查'!E334="是",IF(I338="CO2",SUM(T338,Z338),SUM(N338,T338,Z338)),IF(SUM(N338,T338,Z338)&lt;&gt;0,SUM(N338,T338,Z338),""))</f>
        <v/>
      </c>
      <c r="AB338" s="57" t="str">
        <f>IF('2-定性盤查'!E334="是",IF(I338="CO2",N338,""),"")</f>
        <v/>
      </c>
      <c r="AC338" s="101" t="str">
        <f>IF(AA338&lt;&gt;"",AA338/'6-彙總表'!$J$5,"")</f>
        <v/>
      </c>
      <c r="AD338" s="129" t="str">
        <f t="shared" si="140"/>
        <v/>
      </c>
      <c r="AE338" s="129" t="str">
        <f t="shared" si="141"/>
        <v/>
      </c>
      <c r="AF338" s="129" t="str">
        <f t="shared" si="142"/>
        <v/>
      </c>
      <c r="AG338" s="130" t="str">
        <f t="shared" si="143"/>
        <v/>
      </c>
      <c r="AH338" s="129" t="str">
        <f t="shared" si="144"/>
        <v/>
      </c>
      <c r="AI338" s="129" t="str">
        <f t="shared" si="145"/>
        <v/>
      </c>
      <c r="AJ338" s="129" t="str">
        <f t="shared" si="146"/>
        <v/>
      </c>
      <c r="AK338" s="129" t="str">
        <f t="shared" si="147"/>
        <v/>
      </c>
      <c r="AL338" s="129" t="str">
        <f t="shared" si="148"/>
        <v/>
      </c>
    </row>
    <row r="339" spans="1:38">
      <c r="A339" s="53" t="str">
        <f>IF('2-定性盤查'!A334&lt;&gt;"",'2-定性盤查'!A334,"")</f>
        <v/>
      </c>
      <c r="B339" s="53" t="str">
        <f>IF('2-定性盤查'!C334&lt;&gt;"",'2-定性盤查'!C334,"")</f>
        <v/>
      </c>
      <c r="C339" s="53" t="str">
        <f>IF('2-定性盤查'!D334&lt;&gt;"",'2-定性盤查'!D334,"")</f>
        <v/>
      </c>
      <c r="D339" s="53" t="str">
        <f>IF('2-定性盤查'!E334&lt;&gt;"",'2-定性盤查'!E334,"")</f>
        <v/>
      </c>
      <c r="E339" s="53" t="str">
        <f>IF('2-定性盤查'!F334&lt;&gt;"",'2-定性盤查'!F334,"")</f>
        <v/>
      </c>
      <c r="F339" s="53" t="str">
        <f>IF('2-定性盤查'!G334&lt;&gt;"",'2-定性盤查'!G334,"")</f>
        <v/>
      </c>
      <c r="G339" s="158"/>
      <c r="H339" s="158"/>
      <c r="I339" s="53" t="str">
        <f>IF('2-定性盤查'!X334&lt;&gt;"",IF('2-定性盤查'!X334&lt;&gt;0,'2-定性盤查'!X334,""),"")</f>
        <v/>
      </c>
      <c r="J339" s="158"/>
      <c r="K339" s="158"/>
      <c r="L339" s="57" t="str">
        <f t="shared" si="149"/>
        <v/>
      </c>
      <c r="M339" s="158"/>
      <c r="N339" s="57" t="str">
        <f t="shared" si="139"/>
        <v/>
      </c>
      <c r="O339" s="53" t="str">
        <f>IF('2-定性盤查'!Y334&lt;&gt;"",IF('2-定性盤查'!Y334&lt;&gt;0,'2-定性盤查'!Y334,""),"")</f>
        <v/>
      </c>
      <c r="P339" s="158"/>
      <c r="Q339" s="158"/>
      <c r="R339" s="67" t="str">
        <f t="shared" si="150"/>
        <v/>
      </c>
      <c r="S339" s="164"/>
      <c r="T339" s="55" t="str">
        <f t="shared" si="152"/>
        <v/>
      </c>
      <c r="U339" s="53" t="str">
        <f>IF('2-定性盤查'!Z334&lt;&gt;"",IF('2-定性盤查'!Z334&lt;&gt;0,'2-定性盤查'!Z334,""),"")</f>
        <v/>
      </c>
      <c r="V339" s="158"/>
      <c r="W339" s="158"/>
      <c r="X339" s="67" t="str">
        <f t="shared" si="151"/>
        <v/>
      </c>
      <c r="Y339" s="158"/>
      <c r="Z339" s="55" t="str">
        <f t="shared" si="153"/>
        <v/>
      </c>
      <c r="AA339" s="57" t="str">
        <f>IF('2-定性盤查'!E335="是",IF(I339="CO2",SUM(T339,Z339),SUM(N339,T339,Z339)),IF(SUM(N339,T339,Z339)&lt;&gt;0,SUM(N339,T339,Z339),""))</f>
        <v/>
      </c>
      <c r="AB339" s="57" t="str">
        <f>IF('2-定性盤查'!E335="是",IF(I339="CO2",N339,""),"")</f>
        <v/>
      </c>
      <c r="AC339" s="101" t="str">
        <f>IF(AA339&lt;&gt;"",AA339/'6-彙總表'!$J$5,"")</f>
        <v/>
      </c>
      <c r="AD339" s="129" t="str">
        <f t="shared" si="140"/>
        <v/>
      </c>
      <c r="AE339" s="129" t="str">
        <f t="shared" si="141"/>
        <v/>
      </c>
      <c r="AF339" s="129" t="str">
        <f t="shared" si="142"/>
        <v/>
      </c>
      <c r="AG339" s="130" t="str">
        <f t="shared" si="143"/>
        <v/>
      </c>
      <c r="AH339" s="129" t="str">
        <f t="shared" si="144"/>
        <v/>
      </c>
      <c r="AI339" s="129" t="str">
        <f t="shared" si="145"/>
        <v/>
      </c>
      <c r="AJ339" s="129" t="str">
        <f t="shared" si="146"/>
        <v/>
      </c>
      <c r="AK339" s="129" t="str">
        <f t="shared" si="147"/>
        <v/>
      </c>
      <c r="AL339" s="129" t="str">
        <f t="shared" si="148"/>
        <v/>
      </c>
    </row>
    <row r="340" spans="1:38">
      <c r="A340" s="53" t="str">
        <f>IF('2-定性盤查'!A335&lt;&gt;"",'2-定性盤查'!A335,"")</f>
        <v/>
      </c>
      <c r="B340" s="53" t="str">
        <f>IF('2-定性盤查'!C335&lt;&gt;"",'2-定性盤查'!C335,"")</f>
        <v/>
      </c>
      <c r="C340" s="53" t="str">
        <f>IF('2-定性盤查'!D335&lt;&gt;"",'2-定性盤查'!D335,"")</f>
        <v/>
      </c>
      <c r="D340" s="53" t="str">
        <f>IF('2-定性盤查'!E335&lt;&gt;"",'2-定性盤查'!E335,"")</f>
        <v/>
      </c>
      <c r="E340" s="53" t="str">
        <f>IF('2-定性盤查'!F335&lt;&gt;"",'2-定性盤查'!F335,"")</f>
        <v/>
      </c>
      <c r="F340" s="53" t="str">
        <f>IF('2-定性盤查'!G335&lt;&gt;"",'2-定性盤查'!G335,"")</f>
        <v/>
      </c>
      <c r="G340" s="158"/>
      <c r="H340" s="158"/>
      <c r="I340" s="53" t="str">
        <f>IF('2-定性盤查'!X335&lt;&gt;"",IF('2-定性盤查'!X335&lt;&gt;0,'2-定性盤查'!X335,""),"")</f>
        <v/>
      </c>
      <c r="J340" s="158"/>
      <c r="K340" s="158"/>
      <c r="L340" s="57" t="str">
        <f t="shared" si="149"/>
        <v/>
      </c>
      <c r="M340" s="158"/>
      <c r="N340" s="57" t="str">
        <f t="shared" si="139"/>
        <v/>
      </c>
      <c r="O340" s="53" t="str">
        <f>IF('2-定性盤查'!Y335&lt;&gt;"",IF('2-定性盤查'!Y335&lt;&gt;0,'2-定性盤查'!Y335,""),"")</f>
        <v/>
      </c>
      <c r="P340" s="158"/>
      <c r="Q340" s="158"/>
      <c r="R340" s="67" t="str">
        <f t="shared" si="150"/>
        <v/>
      </c>
      <c r="S340" s="164"/>
      <c r="T340" s="55" t="str">
        <f t="shared" si="152"/>
        <v/>
      </c>
      <c r="U340" s="53" t="str">
        <f>IF('2-定性盤查'!Z335&lt;&gt;"",IF('2-定性盤查'!Z335&lt;&gt;0,'2-定性盤查'!Z335,""),"")</f>
        <v/>
      </c>
      <c r="V340" s="158"/>
      <c r="W340" s="158"/>
      <c r="X340" s="67" t="str">
        <f t="shared" si="151"/>
        <v/>
      </c>
      <c r="Y340" s="158"/>
      <c r="Z340" s="55" t="str">
        <f t="shared" si="153"/>
        <v/>
      </c>
      <c r="AA340" s="57" t="str">
        <f>IF('2-定性盤查'!E336="是",IF(I340="CO2",SUM(T340,Z340),SUM(N340,T340,Z340)),IF(SUM(N340,T340,Z340)&lt;&gt;0,SUM(N340,T340,Z340),""))</f>
        <v/>
      </c>
      <c r="AB340" s="57" t="str">
        <f>IF('2-定性盤查'!E336="是",IF(I340="CO2",N340,""),"")</f>
        <v/>
      </c>
      <c r="AC340" s="101" t="str">
        <f>IF(AA340&lt;&gt;"",AA340/'6-彙總表'!$J$5,"")</f>
        <v/>
      </c>
      <c r="AD340" s="129" t="str">
        <f t="shared" si="140"/>
        <v/>
      </c>
      <c r="AE340" s="129" t="str">
        <f t="shared" si="141"/>
        <v/>
      </c>
      <c r="AF340" s="129" t="str">
        <f t="shared" si="142"/>
        <v/>
      </c>
      <c r="AG340" s="130" t="str">
        <f t="shared" si="143"/>
        <v/>
      </c>
      <c r="AH340" s="129" t="str">
        <f t="shared" si="144"/>
        <v/>
      </c>
      <c r="AI340" s="129" t="str">
        <f t="shared" si="145"/>
        <v/>
      </c>
      <c r="AJ340" s="129" t="str">
        <f t="shared" si="146"/>
        <v/>
      </c>
      <c r="AK340" s="129" t="str">
        <f t="shared" si="147"/>
        <v/>
      </c>
      <c r="AL340" s="129" t="str">
        <f t="shared" si="148"/>
        <v/>
      </c>
    </row>
    <row r="341" spans="1:38">
      <c r="A341" s="53" t="str">
        <f>IF('2-定性盤查'!A336&lt;&gt;"",'2-定性盤查'!A336,"")</f>
        <v/>
      </c>
      <c r="B341" s="53" t="str">
        <f>IF('2-定性盤查'!C336&lt;&gt;"",'2-定性盤查'!C336,"")</f>
        <v/>
      </c>
      <c r="C341" s="53" t="str">
        <f>IF('2-定性盤查'!D336&lt;&gt;"",'2-定性盤查'!D336,"")</f>
        <v/>
      </c>
      <c r="D341" s="53" t="str">
        <f>IF('2-定性盤查'!E336&lt;&gt;"",'2-定性盤查'!E336,"")</f>
        <v/>
      </c>
      <c r="E341" s="53" t="str">
        <f>IF('2-定性盤查'!F336&lt;&gt;"",'2-定性盤查'!F336,"")</f>
        <v/>
      </c>
      <c r="F341" s="53" t="str">
        <f>IF('2-定性盤查'!G336&lt;&gt;"",'2-定性盤查'!G336,"")</f>
        <v/>
      </c>
      <c r="G341" s="158"/>
      <c r="H341" s="158"/>
      <c r="I341" s="53" t="str">
        <f>IF('2-定性盤查'!X336&lt;&gt;"",IF('2-定性盤查'!X336&lt;&gt;0,'2-定性盤查'!X336,""),"")</f>
        <v/>
      </c>
      <c r="J341" s="158"/>
      <c r="K341" s="158"/>
      <c r="L341" s="57" t="str">
        <f t="shared" si="149"/>
        <v/>
      </c>
      <c r="M341" s="158"/>
      <c r="N341" s="57" t="str">
        <f t="shared" si="139"/>
        <v/>
      </c>
      <c r="O341" s="53" t="str">
        <f>IF('2-定性盤查'!Y336&lt;&gt;"",IF('2-定性盤查'!Y336&lt;&gt;0,'2-定性盤查'!Y336,""),"")</f>
        <v/>
      </c>
      <c r="P341" s="158"/>
      <c r="Q341" s="158"/>
      <c r="R341" s="67" t="str">
        <f t="shared" si="150"/>
        <v/>
      </c>
      <c r="S341" s="164"/>
      <c r="T341" s="55" t="str">
        <f t="shared" si="152"/>
        <v/>
      </c>
      <c r="U341" s="53" t="str">
        <f>IF('2-定性盤查'!Z336&lt;&gt;"",IF('2-定性盤查'!Z336&lt;&gt;0,'2-定性盤查'!Z336,""),"")</f>
        <v/>
      </c>
      <c r="V341" s="158"/>
      <c r="W341" s="158"/>
      <c r="X341" s="67" t="str">
        <f t="shared" si="151"/>
        <v/>
      </c>
      <c r="Y341" s="158"/>
      <c r="Z341" s="55" t="str">
        <f t="shared" si="153"/>
        <v/>
      </c>
      <c r="AA341" s="57" t="str">
        <f>IF('2-定性盤查'!E337="是",IF(I341="CO2",SUM(T341,Z341),SUM(N341,T341,Z341)),IF(SUM(N341,T341,Z341)&lt;&gt;0,SUM(N341,T341,Z341),""))</f>
        <v/>
      </c>
      <c r="AB341" s="57" t="str">
        <f>IF('2-定性盤查'!E337="是",IF(I341="CO2",N341,""),"")</f>
        <v/>
      </c>
      <c r="AC341" s="101" t="str">
        <f>IF(AA341&lt;&gt;"",AA341/'6-彙總表'!$J$5,"")</f>
        <v/>
      </c>
      <c r="AD341" s="129" t="str">
        <f t="shared" si="140"/>
        <v/>
      </c>
      <c r="AE341" s="129" t="str">
        <f t="shared" si="141"/>
        <v/>
      </c>
      <c r="AF341" s="129" t="str">
        <f t="shared" si="142"/>
        <v/>
      </c>
      <c r="AG341" s="130" t="str">
        <f t="shared" si="143"/>
        <v/>
      </c>
      <c r="AH341" s="129" t="str">
        <f t="shared" si="144"/>
        <v/>
      </c>
      <c r="AI341" s="129" t="str">
        <f t="shared" si="145"/>
        <v/>
      </c>
      <c r="AJ341" s="129" t="str">
        <f t="shared" si="146"/>
        <v/>
      </c>
      <c r="AK341" s="129" t="str">
        <f t="shared" si="147"/>
        <v/>
      </c>
      <c r="AL341" s="129" t="str">
        <f t="shared" si="148"/>
        <v/>
      </c>
    </row>
    <row r="342" spans="1:38">
      <c r="A342" s="53" t="str">
        <f>IF('2-定性盤查'!A337&lt;&gt;"",'2-定性盤查'!A337,"")</f>
        <v/>
      </c>
      <c r="B342" s="53" t="str">
        <f>IF('2-定性盤查'!C337&lt;&gt;"",'2-定性盤查'!C337,"")</f>
        <v/>
      </c>
      <c r="C342" s="53" t="str">
        <f>IF('2-定性盤查'!D337&lt;&gt;"",'2-定性盤查'!D337,"")</f>
        <v/>
      </c>
      <c r="D342" s="53" t="str">
        <f>IF('2-定性盤查'!E337&lt;&gt;"",'2-定性盤查'!E337,"")</f>
        <v/>
      </c>
      <c r="E342" s="53" t="str">
        <f>IF('2-定性盤查'!F337&lt;&gt;"",'2-定性盤查'!F337,"")</f>
        <v/>
      </c>
      <c r="F342" s="53" t="str">
        <f>IF('2-定性盤查'!G337&lt;&gt;"",'2-定性盤查'!G337,"")</f>
        <v/>
      </c>
      <c r="G342" s="158"/>
      <c r="H342" s="158"/>
      <c r="I342" s="53" t="str">
        <f>IF('2-定性盤查'!X337&lt;&gt;"",IF('2-定性盤查'!X337&lt;&gt;0,'2-定性盤查'!X337,""),"")</f>
        <v/>
      </c>
      <c r="J342" s="158"/>
      <c r="K342" s="158"/>
      <c r="L342" s="57" t="str">
        <f t="shared" si="149"/>
        <v/>
      </c>
      <c r="M342" s="158"/>
      <c r="N342" s="57" t="str">
        <f t="shared" si="139"/>
        <v/>
      </c>
      <c r="O342" s="53" t="str">
        <f>IF('2-定性盤查'!Y337&lt;&gt;"",IF('2-定性盤查'!Y337&lt;&gt;0,'2-定性盤查'!Y337,""),"")</f>
        <v/>
      </c>
      <c r="P342" s="158"/>
      <c r="Q342" s="158"/>
      <c r="R342" s="67" t="str">
        <f t="shared" si="150"/>
        <v/>
      </c>
      <c r="S342" s="164"/>
      <c r="T342" s="55" t="str">
        <f t="shared" si="152"/>
        <v/>
      </c>
      <c r="U342" s="53" t="str">
        <f>IF('2-定性盤查'!Z337&lt;&gt;"",IF('2-定性盤查'!Z337&lt;&gt;0,'2-定性盤查'!Z337,""),"")</f>
        <v/>
      </c>
      <c r="V342" s="158"/>
      <c r="W342" s="158"/>
      <c r="X342" s="67" t="str">
        <f t="shared" si="151"/>
        <v/>
      </c>
      <c r="Y342" s="158"/>
      <c r="Z342" s="55" t="str">
        <f t="shared" si="153"/>
        <v/>
      </c>
      <c r="AA342" s="57" t="str">
        <f>IF('2-定性盤查'!E338="是",IF(I342="CO2",SUM(T342,Z342),SUM(N342,T342,Z342)),IF(SUM(N342,T342,Z342)&lt;&gt;0,SUM(N342,T342,Z342),""))</f>
        <v/>
      </c>
      <c r="AB342" s="57" t="str">
        <f>IF('2-定性盤查'!E338="是",IF(I342="CO2",N342,""),"")</f>
        <v/>
      </c>
      <c r="AC342" s="101" t="str">
        <f>IF(AA342&lt;&gt;"",AA342/'6-彙總表'!$J$5,"")</f>
        <v/>
      </c>
      <c r="AD342" s="129" t="str">
        <f t="shared" si="140"/>
        <v/>
      </c>
      <c r="AE342" s="129" t="str">
        <f t="shared" si="141"/>
        <v/>
      </c>
      <c r="AF342" s="129" t="str">
        <f t="shared" si="142"/>
        <v/>
      </c>
      <c r="AG342" s="130" t="str">
        <f t="shared" si="143"/>
        <v/>
      </c>
      <c r="AH342" s="129" t="str">
        <f t="shared" si="144"/>
        <v/>
      </c>
      <c r="AI342" s="129" t="str">
        <f t="shared" si="145"/>
        <v/>
      </c>
      <c r="AJ342" s="129" t="str">
        <f t="shared" si="146"/>
        <v/>
      </c>
      <c r="AK342" s="129" t="str">
        <f t="shared" si="147"/>
        <v/>
      </c>
      <c r="AL342" s="129" t="str">
        <f t="shared" si="148"/>
        <v/>
      </c>
    </row>
    <row r="343" spans="1:38">
      <c r="A343" s="53" t="str">
        <f>IF('2-定性盤查'!A338&lt;&gt;"",'2-定性盤查'!A338,"")</f>
        <v/>
      </c>
      <c r="B343" s="53" t="str">
        <f>IF('2-定性盤查'!C338&lt;&gt;"",'2-定性盤查'!C338,"")</f>
        <v/>
      </c>
      <c r="C343" s="53" t="str">
        <f>IF('2-定性盤查'!D338&lt;&gt;"",'2-定性盤查'!D338,"")</f>
        <v/>
      </c>
      <c r="D343" s="53" t="str">
        <f>IF('2-定性盤查'!E338&lt;&gt;"",'2-定性盤查'!E338,"")</f>
        <v/>
      </c>
      <c r="E343" s="53" t="str">
        <f>IF('2-定性盤查'!F338&lt;&gt;"",'2-定性盤查'!F338,"")</f>
        <v/>
      </c>
      <c r="F343" s="53" t="str">
        <f>IF('2-定性盤查'!G338&lt;&gt;"",'2-定性盤查'!G338,"")</f>
        <v/>
      </c>
      <c r="G343" s="158"/>
      <c r="H343" s="158"/>
      <c r="I343" s="53" t="str">
        <f>IF('2-定性盤查'!X338&lt;&gt;"",IF('2-定性盤查'!X338&lt;&gt;0,'2-定性盤查'!X338,""),"")</f>
        <v/>
      </c>
      <c r="J343" s="158"/>
      <c r="K343" s="158"/>
      <c r="L343" s="57" t="str">
        <f t="shared" si="149"/>
        <v/>
      </c>
      <c r="M343" s="158"/>
      <c r="N343" s="57" t="str">
        <f t="shared" si="139"/>
        <v/>
      </c>
      <c r="O343" s="53" t="str">
        <f>IF('2-定性盤查'!Y338&lt;&gt;"",IF('2-定性盤查'!Y338&lt;&gt;0,'2-定性盤查'!Y338,""),"")</f>
        <v/>
      </c>
      <c r="P343" s="158"/>
      <c r="Q343" s="158"/>
      <c r="R343" s="67" t="str">
        <f t="shared" si="150"/>
        <v/>
      </c>
      <c r="S343" s="164"/>
      <c r="T343" s="55" t="str">
        <f t="shared" si="152"/>
        <v/>
      </c>
      <c r="U343" s="53" t="str">
        <f>IF('2-定性盤查'!Z338&lt;&gt;"",IF('2-定性盤查'!Z338&lt;&gt;0,'2-定性盤查'!Z338,""),"")</f>
        <v/>
      </c>
      <c r="V343" s="158"/>
      <c r="W343" s="158"/>
      <c r="X343" s="67" t="str">
        <f t="shared" si="151"/>
        <v/>
      </c>
      <c r="Y343" s="158"/>
      <c r="Z343" s="55" t="str">
        <f t="shared" si="153"/>
        <v/>
      </c>
      <c r="AA343" s="57" t="str">
        <f>IF('2-定性盤查'!E339="是",IF(I343="CO2",SUM(T343,Z343),SUM(N343,T343,Z343)),IF(SUM(N343,T343,Z343)&lt;&gt;0,SUM(N343,T343,Z343),""))</f>
        <v/>
      </c>
      <c r="AB343" s="57" t="str">
        <f>IF('2-定性盤查'!E339="是",IF(I343="CO2",N343,""),"")</f>
        <v/>
      </c>
      <c r="AC343" s="101" t="str">
        <f>IF(AA343&lt;&gt;"",AA343/'6-彙總表'!$J$5,"")</f>
        <v/>
      </c>
      <c r="AD343" s="129" t="str">
        <f t="shared" si="140"/>
        <v/>
      </c>
      <c r="AE343" s="129" t="str">
        <f t="shared" si="141"/>
        <v/>
      </c>
      <c r="AF343" s="129" t="str">
        <f t="shared" si="142"/>
        <v/>
      </c>
      <c r="AG343" s="130" t="str">
        <f t="shared" si="143"/>
        <v/>
      </c>
      <c r="AH343" s="129" t="str">
        <f t="shared" si="144"/>
        <v/>
      </c>
      <c r="AI343" s="129" t="str">
        <f t="shared" si="145"/>
        <v/>
      </c>
      <c r="AJ343" s="129" t="str">
        <f t="shared" si="146"/>
        <v/>
      </c>
      <c r="AK343" s="129" t="str">
        <f t="shared" si="147"/>
        <v/>
      </c>
      <c r="AL343" s="129" t="str">
        <f t="shared" si="148"/>
        <v/>
      </c>
    </row>
    <row r="344" spans="1:38">
      <c r="A344" s="53" t="str">
        <f>IF('2-定性盤查'!A339&lt;&gt;"",'2-定性盤查'!A339,"")</f>
        <v/>
      </c>
      <c r="B344" s="53" t="str">
        <f>IF('2-定性盤查'!C339&lt;&gt;"",'2-定性盤查'!C339,"")</f>
        <v/>
      </c>
      <c r="C344" s="53" t="str">
        <f>IF('2-定性盤查'!D339&lt;&gt;"",'2-定性盤查'!D339,"")</f>
        <v/>
      </c>
      <c r="D344" s="53" t="str">
        <f>IF('2-定性盤查'!E339&lt;&gt;"",'2-定性盤查'!E339,"")</f>
        <v/>
      </c>
      <c r="E344" s="53" t="str">
        <f>IF('2-定性盤查'!F339&lt;&gt;"",'2-定性盤查'!F339,"")</f>
        <v/>
      </c>
      <c r="F344" s="53" t="str">
        <f>IF('2-定性盤查'!G339&lt;&gt;"",'2-定性盤查'!G339,"")</f>
        <v/>
      </c>
      <c r="G344" s="158"/>
      <c r="H344" s="158"/>
      <c r="I344" s="53" t="str">
        <f>IF('2-定性盤查'!X339&lt;&gt;"",IF('2-定性盤查'!X339&lt;&gt;0,'2-定性盤查'!X339,""),"")</f>
        <v/>
      </c>
      <c r="J344" s="158"/>
      <c r="K344" s="158"/>
      <c r="L344" s="57" t="str">
        <f t="shared" si="149"/>
        <v/>
      </c>
      <c r="M344" s="158"/>
      <c r="N344" s="57" t="str">
        <f t="shared" si="139"/>
        <v/>
      </c>
      <c r="O344" s="53" t="str">
        <f>IF('2-定性盤查'!Y339&lt;&gt;"",IF('2-定性盤查'!Y339&lt;&gt;0,'2-定性盤查'!Y339,""),"")</f>
        <v/>
      </c>
      <c r="P344" s="158"/>
      <c r="Q344" s="158"/>
      <c r="R344" s="67" t="str">
        <f t="shared" si="150"/>
        <v/>
      </c>
      <c r="S344" s="164"/>
      <c r="T344" s="55" t="str">
        <f t="shared" si="152"/>
        <v/>
      </c>
      <c r="U344" s="53" t="str">
        <f>IF('2-定性盤查'!Z339&lt;&gt;"",IF('2-定性盤查'!Z339&lt;&gt;0,'2-定性盤查'!Z339,""),"")</f>
        <v/>
      </c>
      <c r="V344" s="158"/>
      <c r="W344" s="158"/>
      <c r="X344" s="67" t="str">
        <f t="shared" si="151"/>
        <v/>
      </c>
      <c r="Y344" s="158"/>
      <c r="Z344" s="55" t="str">
        <f t="shared" si="153"/>
        <v/>
      </c>
      <c r="AA344" s="57" t="str">
        <f>IF('2-定性盤查'!E340="是",IF(I344="CO2",SUM(T344,Z344),SUM(N344,T344,Z344)),IF(SUM(N344,T344,Z344)&lt;&gt;0,SUM(N344,T344,Z344),""))</f>
        <v/>
      </c>
      <c r="AB344" s="57" t="str">
        <f>IF('2-定性盤查'!E340="是",IF(I344="CO2",N344,""),"")</f>
        <v/>
      </c>
      <c r="AC344" s="101" t="str">
        <f>IF(AA344&lt;&gt;"",AA344/'6-彙總表'!$J$5,"")</f>
        <v/>
      </c>
      <c r="AD344" s="129" t="str">
        <f t="shared" si="140"/>
        <v/>
      </c>
      <c r="AE344" s="129" t="str">
        <f t="shared" si="141"/>
        <v/>
      </c>
      <c r="AF344" s="129" t="str">
        <f t="shared" si="142"/>
        <v/>
      </c>
      <c r="AG344" s="130" t="str">
        <f t="shared" si="143"/>
        <v/>
      </c>
      <c r="AH344" s="129" t="str">
        <f t="shared" si="144"/>
        <v/>
      </c>
      <c r="AI344" s="129" t="str">
        <f t="shared" si="145"/>
        <v/>
      </c>
      <c r="AJ344" s="129" t="str">
        <f t="shared" si="146"/>
        <v/>
      </c>
      <c r="AK344" s="129" t="str">
        <f t="shared" si="147"/>
        <v/>
      </c>
      <c r="AL344" s="129" t="str">
        <f t="shared" si="148"/>
        <v/>
      </c>
    </row>
    <row r="345" spans="1:38">
      <c r="A345" s="53" t="str">
        <f>IF('2-定性盤查'!A340&lt;&gt;"",'2-定性盤查'!A340,"")</f>
        <v/>
      </c>
      <c r="B345" s="53" t="str">
        <f>IF('2-定性盤查'!C340&lt;&gt;"",'2-定性盤查'!C340,"")</f>
        <v/>
      </c>
      <c r="C345" s="53" t="str">
        <f>IF('2-定性盤查'!D340&lt;&gt;"",'2-定性盤查'!D340,"")</f>
        <v/>
      </c>
      <c r="D345" s="53" t="str">
        <f>IF('2-定性盤查'!E340&lt;&gt;"",'2-定性盤查'!E340,"")</f>
        <v/>
      </c>
      <c r="E345" s="53" t="str">
        <f>IF('2-定性盤查'!F340&lt;&gt;"",'2-定性盤查'!F340,"")</f>
        <v/>
      </c>
      <c r="F345" s="53" t="str">
        <f>IF('2-定性盤查'!G340&lt;&gt;"",'2-定性盤查'!G340,"")</f>
        <v/>
      </c>
      <c r="G345" s="158"/>
      <c r="H345" s="158"/>
      <c r="I345" s="53" t="str">
        <f>IF('2-定性盤查'!X340&lt;&gt;"",IF('2-定性盤查'!X340&lt;&gt;0,'2-定性盤查'!X340,""),"")</f>
        <v/>
      </c>
      <c r="J345" s="158"/>
      <c r="K345" s="158"/>
      <c r="L345" s="57" t="str">
        <f t="shared" si="149"/>
        <v/>
      </c>
      <c r="M345" s="158"/>
      <c r="N345" s="57" t="str">
        <f t="shared" si="139"/>
        <v/>
      </c>
      <c r="O345" s="53" t="str">
        <f>IF('2-定性盤查'!Y340&lt;&gt;"",IF('2-定性盤查'!Y340&lt;&gt;0,'2-定性盤查'!Y340,""),"")</f>
        <v/>
      </c>
      <c r="P345" s="158"/>
      <c r="Q345" s="158"/>
      <c r="R345" s="67" t="str">
        <f t="shared" si="150"/>
        <v/>
      </c>
      <c r="S345" s="164"/>
      <c r="T345" s="55" t="str">
        <f t="shared" si="152"/>
        <v/>
      </c>
      <c r="U345" s="53" t="str">
        <f>IF('2-定性盤查'!Z340&lt;&gt;"",IF('2-定性盤查'!Z340&lt;&gt;0,'2-定性盤查'!Z340,""),"")</f>
        <v/>
      </c>
      <c r="V345" s="158"/>
      <c r="W345" s="158"/>
      <c r="X345" s="67" t="str">
        <f t="shared" si="151"/>
        <v/>
      </c>
      <c r="Y345" s="158"/>
      <c r="Z345" s="55" t="str">
        <f t="shared" si="153"/>
        <v/>
      </c>
      <c r="AA345" s="57" t="str">
        <f>IF('2-定性盤查'!E341="是",IF(I345="CO2",SUM(T345,Z345),SUM(N345,T345,Z345)),IF(SUM(N345,T345,Z345)&lt;&gt;0,SUM(N345,T345,Z345),""))</f>
        <v/>
      </c>
      <c r="AB345" s="57" t="str">
        <f>IF('2-定性盤查'!E341="是",IF(I345="CO2",N345,""),"")</f>
        <v/>
      </c>
      <c r="AC345" s="101" t="str">
        <f>IF(AA345&lt;&gt;"",AA345/'6-彙總表'!$J$5,"")</f>
        <v/>
      </c>
      <c r="AD345" s="129" t="str">
        <f t="shared" si="140"/>
        <v/>
      </c>
      <c r="AE345" s="129" t="str">
        <f t="shared" si="141"/>
        <v/>
      </c>
      <c r="AF345" s="129" t="str">
        <f t="shared" si="142"/>
        <v/>
      </c>
      <c r="AG345" s="130" t="str">
        <f t="shared" si="143"/>
        <v/>
      </c>
      <c r="AH345" s="129" t="str">
        <f t="shared" si="144"/>
        <v/>
      </c>
      <c r="AI345" s="129" t="str">
        <f t="shared" si="145"/>
        <v/>
      </c>
      <c r="AJ345" s="129" t="str">
        <f t="shared" si="146"/>
        <v/>
      </c>
      <c r="AK345" s="129" t="str">
        <f t="shared" si="147"/>
        <v/>
      </c>
      <c r="AL345" s="129" t="str">
        <f t="shared" si="148"/>
        <v/>
      </c>
    </row>
    <row r="346" spans="1:38">
      <c r="A346" s="53" t="str">
        <f>IF('2-定性盤查'!A341&lt;&gt;"",'2-定性盤查'!A341,"")</f>
        <v/>
      </c>
      <c r="B346" s="53" t="str">
        <f>IF('2-定性盤查'!C341&lt;&gt;"",'2-定性盤查'!C341,"")</f>
        <v/>
      </c>
      <c r="C346" s="53" t="str">
        <f>IF('2-定性盤查'!D341&lt;&gt;"",'2-定性盤查'!D341,"")</f>
        <v/>
      </c>
      <c r="D346" s="53" t="str">
        <f>IF('2-定性盤查'!E341&lt;&gt;"",'2-定性盤查'!E341,"")</f>
        <v/>
      </c>
      <c r="E346" s="53" t="str">
        <f>IF('2-定性盤查'!F341&lt;&gt;"",'2-定性盤查'!F341,"")</f>
        <v/>
      </c>
      <c r="F346" s="53" t="str">
        <f>IF('2-定性盤查'!G341&lt;&gt;"",'2-定性盤查'!G341,"")</f>
        <v/>
      </c>
      <c r="G346" s="158"/>
      <c r="H346" s="158"/>
      <c r="I346" s="53" t="str">
        <f>IF('2-定性盤查'!X341&lt;&gt;"",IF('2-定性盤查'!X341&lt;&gt;0,'2-定性盤查'!X341,""),"")</f>
        <v/>
      </c>
      <c r="J346" s="158"/>
      <c r="K346" s="158"/>
      <c r="L346" s="57" t="str">
        <f t="shared" si="149"/>
        <v/>
      </c>
      <c r="M346" s="158"/>
      <c r="N346" s="57" t="str">
        <f t="shared" si="139"/>
        <v/>
      </c>
      <c r="O346" s="53" t="str">
        <f>IF('2-定性盤查'!Y341&lt;&gt;"",IF('2-定性盤查'!Y341&lt;&gt;0,'2-定性盤查'!Y341,""),"")</f>
        <v/>
      </c>
      <c r="P346" s="158"/>
      <c r="Q346" s="158"/>
      <c r="R346" s="67" t="str">
        <f t="shared" si="150"/>
        <v/>
      </c>
      <c r="S346" s="164"/>
      <c r="T346" s="55" t="str">
        <f t="shared" si="152"/>
        <v/>
      </c>
      <c r="U346" s="53" t="str">
        <f>IF('2-定性盤查'!Z341&lt;&gt;"",IF('2-定性盤查'!Z341&lt;&gt;0,'2-定性盤查'!Z341,""),"")</f>
        <v/>
      </c>
      <c r="V346" s="158"/>
      <c r="W346" s="158"/>
      <c r="X346" s="67" t="str">
        <f t="shared" si="151"/>
        <v/>
      </c>
      <c r="Y346" s="158"/>
      <c r="Z346" s="55" t="str">
        <f t="shared" si="153"/>
        <v/>
      </c>
      <c r="AA346" s="57" t="str">
        <f>IF('2-定性盤查'!E342="是",IF(I346="CO2",SUM(T346,Z346),SUM(N346,T346,Z346)),IF(SUM(N346,T346,Z346)&lt;&gt;0,SUM(N346,T346,Z346),""))</f>
        <v/>
      </c>
      <c r="AB346" s="57" t="str">
        <f>IF('2-定性盤查'!E342="是",IF(I346="CO2",N346,""),"")</f>
        <v/>
      </c>
      <c r="AC346" s="101" t="str">
        <f>IF(AA346&lt;&gt;"",AA346/'6-彙總表'!$J$5,"")</f>
        <v/>
      </c>
      <c r="AD346" s="129" t="str">
        <f t="shared" si="140"/>
        <v/>
      </c>
      <c r="AE346" s="129" t="str">
        <f t="shared" si="141"/>
        <v/>
      </c>
      <c r="AF346" s="129" t="str">
        <f t="shared" si="142"/>
        <v/>
      </c>
      <c r="AG346" s="130" t="str">
        <f t="shared" si="143"/>
        <v/>
      </c>
      <c r="AH346" s="129" t="str">
        <f t="shared" si="144"/>
        <v/>
      </c>
      <c r="AI346" s="129" t="str">
        <f t="shared" si="145"/>
        <v/>
      </c>
      <c r="AJ346" s="129" t="str">
        <f t="shared" si="146"/>
        <v/>
      </c>
      <c r="AK346" s="129" t="str">
        <f t="shared" si="147"/>
        <v/>
      </c>
      <c r="AL346" s="129" t="str">
        <f t="shared" si="148"/>
        <v/>
      </c>
    </row>
    <row r="347" spans="1:38">
      <c r="A347" s="53" t="str">
        <f>IF('2-定性盤查'!A342&lt;&gt;"",'2-定性盤查'!A342,"")</f>
        <v/>
      </c>
      <c r="B347" s="53" t="str">
        <f>IF('2-定性盤查'!C342&lt;&gt;"",'2-定性盤查'!C342,"")</f>
        <v/>
      </c>
      <c r="C347" s="53" t="str">
        <f>IF('2-定性盤查'!D342&lt;&gt;"",'2-定性盤查'!D342,"")</f>
        <v/>
      </c>
      <c r="D347" s="53" t="str">
        <f>IF('2-定性盤查'!E342&lt;&gt;"",'2-定性盤查'!E342,"")</f>
        <v/>
      </c>
      <c r="E347" s="53" t="str">
        <f>IF('2-定性盤查'!F342&lt;&gt;"",'2-定性盤查'!F342,"")</f>
        <v/>
      </c>
      <c r="F347" s="53" t="str">
        <f>IF('2-定性盤查'!G342&lt;&gt;"",'2-定性盤查'!G342,"")</f>
        <v/>
      </c>
      <c r="G347" s="158"/>
      <c r="H347" s="158"/>
      <c r="I347" s="53" t="str">
        <f>IF('2-定性盤查'!X342&lt;&gt;"",IF('2-定性盤查'!X342&lt;&gt;0,'2-定性盤查'!X342,""),"")</f>
        <v/>
      </c>
      <c r="J347" s="158"/>
      <c r="K347" s="158"/>
      <c r="L347" s="57" t="str">
        <f t="shared" si="149"/>
        <v/>
      </c>
      <c r="M347" s="158"/>
      <c r="N347" s="57" t="str">
        <f t="shared" si="139"/>
        <v/>
      </c>
      <c r="O347" s="53" t="str">
        <f>IF('2-定性盤查'!Y342&lt;&gt;"",IF('2-定性盤查'!Y342&lt;&gt;0,'2-定性盤查'!Y342,""),"")</f>
        <v/>
      </c>
      <c r="P347" s="158"/>
      <c r="Q347" s="158"/>
      <c r="R347" s="67" t="str">
        <f t="shared" si="150"/>
        <v/>
      </c>
      <c r="S347" s="164"/>
      <c r="T347" s="55" t="str">
        <f t="shared" si="152"/>
        <v/>
      </c>
      <c r="U347" s="53" t="str">
        <f>IF('2-定性盤查'!Z342&lt;&gt;"",IF('2-定性盤查'!Z342&lt;&gt;0,'2-定性盤查'!Z342,""),"")</f>
        <v/>
      </c>
      <c r="V347" s="158"/>
      <c r="W347" s="158"/>
      <c r="X347" s="67" t="str">
        <f t="shared" si="151"/>
        <v/>
      </c>
      <c r="Y347" s="158"/>
      <c r="Z347" s="55" t="str">
        <f t="shared" si="153"/>
        <v/>
      </c>
      <c r="AA347" s="57" t="str">
        <f>IF('2-定性盤查'!E343="是",IF(I347="CO2",SUM(T347,Z347),SUM(N347,T347,Z347)),IF(SUM(N347,T347,Z347)&lt;&gt;0,SUM(N347,T347,Z347),""))</f>
        <v/>
      </c>
      <c r="AB347" s="57" t="str">
        <f>IF('2-定性盤查'!E343="是",IF(I347="CO2",N347,""),"")</f>
        <v/>
      </c>
      <c r="AC347" s="101" t="str">
        <f>IF(AA347&lt;&gt;"",AA347/'6-彙總表'!$J$5,"")</f>
        <v/>
      </c>
      <c r="AD347" s="129" t="str">
        <f t="shared" si="140"/>
        <v/>
      </c>
      <c r="AE347" s="129" t="str">
        <f t="shared" si="141"/>
        <v/>
      </c>
      <c r="AF347" s="129" t="str">
        <f t="shared" si="142"/>
        <v/>
      </c>
      <c r="AG347" s="130" t="str">
        <f t="shared" si="143"/>
        <v/>
      </c>
      <c r="AH347" s="129" t="str">
        <f t="shared" si="144"/>
        <v/>
      </c>
      <c r="AI347" s="129" t="str">
        <f t="shared" si="145"/>
        <v/>
      </c>
      <c r="AJ347" s="129" t="str">
        <f t="shared" si="146"/>
        <v/>
      </c>
      <c r="AK347" s="129" t="str">
        <f t="shared" si="147"/>
        <v/>
      </c>
      <c r="AL347" s="129" t="str">
        <f t="shared" si="148"/>
        <v/>
      </c>
    </row>
    <row r="348" spans="1:38">
      <c r="A348" s="53" t="str">
        <f>IF('2-定性盤查'!A343&lt;&gt;"",'2-定性盤查'!A343,"")</f>
        <v/>
      </c>
      <c r="B348" s="53" t="str">
        <f>IF('2-定性盤查'!C343&lt;&gt;"",'2-定性盤查'!C343,"")</f>
        <v/>
      </c>
      <c r="C348" s="53" t="str">
        <f>IF('2-定性盤查'!D343&lt;&gt;"",'2-定性盤查'!D343,"")</f>
        <v/>
      </c>
      <c r="D348" s="53" t="str">
        <f>IF('2-定性盤查'!E343&lt;&gt;"",'2-定性盤查'!E343,"")</f>
        <v/>
      </c>
      <c r="E348" s="53" t="str">
        <f>IF('2-定性盤查'!F343&lt;&gt;"",'2-定性盤查'!F343,"")</f>
        <v/>
      </c>
      <c r="F348" s="53" t="str">
        <f>IF('2-定性盤查'!G343&lt;&gt;"",'2-定性盤查'!G343,"")</f>
        <v/>
      </c>
      <c r="G348" s="158"/>
      <c r="H348" s="158"/>
      <c r="I348" s="53" t="str">
        <f>IF('2-定性盤查'!X343&lt;&gt;"",IF('2-定性盤查'!X343&lt;&gt;0,'2-定性盤查'!X343,""),"")</f>
        <v/>
      </c>
      <c r="J348" s="158"/>
      <c r="K348" s="158"/>
      <c r="L348" s="57" t="str">
        <f t="shared" si="149"/>
        <v/>
      </c>
      <c r="M348" s="158"/>
      <c r="N348" s="57" t="str">
        <f t="shared" si="139"/>
        <v/>
      </c>
      <c r="O348" s="53" t="str">
        <f>IF('2-定性盤查'!Y343&lt;&gt;"",IF('2-定性盤查'!Y343&lt;&gt;0,'2-定性盤查'!Y343,""),"")</f>
        <v/>
      </c>
      <c r="P348" s="158"/>
      <c r="Q348" s="158"/>
      <c r="R348" s="67" t="str">
        <f t="shared" si="150"/>
        <v/>
      </c>
      <c r="S348" s="164"/>
      <c r="T348" s="55" t="str">
        <f t="shared" si="152"/>
        <v/>
      </c>
      <c r="U348" s="53" t="str">
        <f>IF('2-定性盤查'!Z343&lt;&gt;"",IF('2-定性盤查'!Z343&lt;&gt;0,'2-定性盤查'!Z343,""),"")</f>
        <v/>
      </c>
      <c r="V348" s="158"/>
      <c r="W348" s="158"/>
      <c r="X348" s="67" t="str">
        <f t="shared" si="151"/>
        <v/>
      </c>
      <c r="Y348" s="158"/>
      <c r="Z348" s="55" t="str">
        <f t="shared" si="153"/>
        <v/>
      </c>
      <c r="AA348" s="57" t="str">
        <f>IF('2-定性盤查'!E344="是",IF(I348="CO2",SUM(T348,Z348),SUM(N348,T348,Z348)),IF(SUM(N348,T348,Z348)&lt;&gt;0,SUM(N348,T348,Z348),""))</f>
        <v/>
      </c>
      <c r="AB348" s="57" t="str">
        <f>IF('2-定性盤查'!E344="是",IF(I348="CO2",N348,""),"")</f>
        <v/>
      </c>
      <c r="AC348" s="101" t="str">
        <f>IF(AA348&lt;&gt;"",AA348/'6-彙總表'!$J$5,"")</f>
        <v/>
      </c>
      <c r="AD348" s="129" t="str">
        <f t="shared" si="140"/>
        <v/>
      </c>
      <c r="AE348" s="129" t="str">
        <f t="shared" si="141"/>
        <v/>
      </c>
      <c r="AF348" s="129" t="str">
        <f t="shared" si="142"/>
        <v/>
      </c>
      <c r="AG348" s="130" t="str">
        <f t="shared" si="143"/>
        <v/>
      </c>
      <c r="AH348" s="129" t="str">
        <f t="shared" si="144"/>
        <v/>
      </c>
      <c r="AI348" s="129" t="str">
        <f t="shared" si="145"/>
        <v/>
      </c>
      <c r="AJ348" s="129" t="str">
        <f t="shared" si="146"/>
        <v/>
      </c>
      <c r="AK348" s="129" t="str">
        <f t="shared" si="147"/>
        <v/>
      </c>
      <c r="AL348" s="129" t="str">
        <f t="shared" si="148"/>
        <v/>
      </c>
    </row>
    <row r="349" spans="1:38">
      <c r="A349" s="53" t="str">
        <f>IF('2-定性盤查'!A344&lt;&gt;"",'2-定性盤查'!A344,"")</f>
        <v/>
      </c>
      <c r="B349" s="53" t="str">
        <f>IF('2-定性盤查'!C344&lt;&gt;"",'2-定性盤查'!C344,"")</f>
        <v/>
      </c>
      <c r="C349" s="53" t="str">
        <f>IF('2-定性盤查'!D344&lt;&gt;"",'2-定性盤查'!D344,"")</f>
        <v/>
      </c>
      <c r="D349" s="53" t="str">
        <f>IF('2-定性盤查'!E344&lt;&gt;"",'2-定性盤查'!E344,"")</f>
        <v/>
      </c>
      <c r="E349" s="53" t="str">
        <f>IF('2-定性盤查'!F344&lt;&gt;"",'2-定性盤查'!F344,"")</f>
        <v/>
      </c>
      <c r="F349" s="53" t="str">
        <f>IF('2-定性盤查'!G344&lt;&gt;"",'2-定性盤查'!G344,"")</f>
        <v/>
      </c>
      <c r="G349" s="158"/>
      <c r="H349" s="158"/>
      <c r="I349" s="53" t="str">
        <f>IF('2-定性盤查'!X344&lt;&gt;"",IF('2-定性盤查'!X344&lt;&gt;0,'2-定性盤查'!X344,""),"")</f>
        <v/>
      </c>
      <c r="J349" s="158"/>
      <c r="K349" s="158"/>
      <c r="L349" s="57" t="str">
        <f t="shared" si="149"/>
        <v/>
      </c>
      <c r="M349" s="158"/>
      <c r="N349" s="57" t="str">
        <f t="shared" si="139"/>
        <v/>
      </c>
      <c r="O349" s="53" t="str">
        <f>IF('2-定性盤查'!Y344&lt;&gt;"",IF('2-定性盤查'!Y344&lt;&gt;0,'2-定性盤查'!Y344,""),"")</f>
        <v/>
      </c>
      <c r="P349" s="158"/>
      <c r="Q349" s="158"/>
      <c r="R349" s="67" t="str">
        <f t="shared" si="150"/>
        <v/>
      </c>
      <c r="S349" s="164"/>
      <c r="T349" s="55" t="str">
        <f t="shared" si="152"/>
        <v/>
      </c>
      <c r="U349" s="53" t="str">
        <f>IF('2-定性盤查'!Z344&lt;&gt;"",IF('2-定性盤查'!Z344&lt;&gt;0,'2-定性盤查'!Z344,""),"")</f>
        <v/>
      </c>
      <c r="V349" s="158"/>
      <c r="W349" s="158"/>
      <c r="X349" s="67" t="str">
        <f t="shared" si="151"/>
        <v/>
      </c>
      <c r="Y349" s="158"/>
      <c r="Z349" s="55" t="str">
        <f t="shared" si="153"/>
        <v/>
      </c>
      <c r="AA349" s="57" t="str">
        <f>IF('2-定性盤查'!E345="是",IF(I349="CO2",SUM(T349,Z349),SUM(N349,T349,Z349)),IF(SUM(N349,T349,Z349)&lt;&gt;0,SUM(N349,T349,Z349),""))</f>
        <v/>
      </c>
      <c r="AB349" s="57" t="str">
        <f>IF('2-定性盤查'!E345="是",IF(I349="CO2",N349,""),"")</f>
        <v/>
      </c>
      <c r="AC349" s="101" t="str">
        <f>IF(AA349&lt;&gt;"",AA349/'6-彙總表'!$J$5,"")</f>
        <v/>
      </c>
      <c r="AD349" s="129" t="str">
        <f t="shared" si="140"/>
        <v/>
      </c>
      <c r="AE349" s="129" t="str">
        <f t="shared" si="141"/>
        <v/>
      </c>
      <c r="AF349" s="129" t="str">
        <f t="shared" si="142"/>
        <v/>
      </c>
      <c r="AG349" s="130" t="str">
        <f t="shared" si="143"/>
        <v/>
      </c>
      <c r="AH349" s="129" t="str">
        <f t="shared" si="144"/>
        <v/>
      </c>
      <c r="AI349" s="129" t="str">
        <f t="shared" si="145"/>
        <v/>
      </c>
      <c r="AJ349" s="129" t="str">
        <f t="shared" si="146"/>
        <v/>
      </c>
      <c r="AK349" s="129" t="str">
        <f t="shared" si="147"/>
        <v/>
      </c>
      <c r="AL349" s="129" t="str">
        <f t="shared" si="148"/>
        <v/>
      </c>
    </row>
    <row r="350" spans="1:38">
      <c r="A350" s="53" t="str">
        <f>IF('2-定性盤查'!A345&lt;&gt;"",'2-定性盤查'!A345,"")</f>
        <v/>
      </c>
      <c r="B350" s="53" t="str">
        <f>IF('2-定性盤查'!C345&lt;&gt;"",'2-定性盤查'!C345,"")</f>
        <v/>
      </c>
      <c r="C350" s="53" t="str">
        <f>IF('2-定性盤查'!D345&lt;&gt;"",'2-定性盤查'!D345,"")</f>
        <v/>
      </c>
      <c r="D350" s="53" t="str">
        <f>IF('2-定性盤查'!E345&lt;&gt;"",'2-定性盤查'!E345,"")</f>
        <v/>
      </c>
      <c r="E350" s="53" t="str">
        <f>IF('2-定性盤查'!F345&lt;&gt;"",'2-定性盤查'!F345,"")</f>
        <v/>
      </c>
      <c r="F350" s="53" t="str">
        <f>IF('2-定性盤查'!G345&lt;&gt;"",'2-定性盤查'!G345,"")</f>
        <v/>
      </c>
      <c r="G350" s="158"/>
      <c r="H350" s="158"/>
      <c r="I350" s="53" t="str">
        <f>IF('2-定性盤查'!X345&lt;&gt;"",IF('2-定性盤查'!X345&lt;&gt;0,'2-定性盤查'!X345,""),"")</f>
        <v/>
      </c>
      <c r="J350" s="158"/>
      <c r="K350" s="158"/>
      <c r="L350" s="57" t="str">
        <f t="shared" si="149"/>
        <v/>
      </c>
      <c r="M350" s="158"/>
      <c r="N350" s="57" t="str">
        <f t="shared" si="139"/>
        <v/>
      </c>
      <c r="O350" s="53" t="str">
        <f>IF('2-定性盤查'!Y345&lt;&gt;"",IF('2-定性盤查'!Y345&lt;&gt;0,'2-定性盤查'!Y345,""),"")</f>
        <v/>
      </c>
      <c r="P350" s="158"/>
      <c r="Q350" s="158"/>
      <c r="R350" s="67" t="str">
        <f t="shared" si="150"/>
        <v/>
      </c>
      <c r="S350" s="164"/>
      <c r="T350" s="55" t="str">
        <f t="shared" si="152"/>
        <v/>
      </c>
      <c r="U350" s="53" t="str">
        <f>IF('2-定性盤查'!Z345&lt;&gt;"",IF('2-定性盤查'!Z345&lt;&gt;0,'2-定性盤查'!Z345,""),"")</f>
        <v/>
      </c>
      <c r="V350" s="158"/>
      <c r="W350" s="158"/>
      <c r="X350" s="67" t="str">
        <f t="shared" si="151"/>
        <v/>
      </c>
      <c r="Y350" s="158"/>
      <c r="Z350" s="55" t="str">
        <f t="shared" si="153"/>
        <v/>
      </c>
      <c r="AA350" s="57" t="str">
        <f>IF('2-定性盤查'!E346="是",IF(I350="CO2",SUM(T350,Z350),SUM(N350,T350,Z350)),IF(SUM(N350,T350,Z350)&lt;&gt;0,SUM(N350,T350,Z350),""))</f>
        <v/>
      </c>
      <c r="AB350" s="57" t="str">
        <f>IF('2-定性盤查'!E346="是",IF(I350="CO2",N350,""),"")</f>
        <v/>
      </c>
      <c r="AC350" s="101" t="str">
        <f>IF(AA350&lt;&gt;"",AA350/'6-彙總表'!$J$5,"")</f>
        <v/>
      </c>
      <c r="AD350" s="129" t="str">
        <f t="shared" si="140"/>
        <v/>
      </c>
      <c r="AE350" s="129" t="str">
        <f t="shared" si="141"/>
        <v/>
      </c>
      <c r="AF350" s="129" t="str">
        <f t="shared" si="142"/>
        <v/>
      </c>
      <c r="AG350" s="130" t="str">
        <f t="shared" si="143"/>
        <v/>
      </c>
      <c r="AH350" s="129" t="str">
        <f t="shared" si="144"/>
        <v/>
      </c>
      <c r="AI350" s="129" t="str">
        <f t="shared" si="145"/>
        <v/>
      </c>
      <c r="AJ350" s="129" t="str">
        <f t="shared" si="146"/>
        <v/>
      </c>
      <c r="AK350" s="129" t="str">
        <f t="shared" si="147"/>
        <v/>
      </c>
      <c r="AL350" s="129" t="str">
        <f t="shared" si="148"/>
        <v/>
      </c>
    </row>
    <row r="351" spans="1:38">
      <c r="A351" s="53" t="str">
        <f>IF('2-定性盤查'!A346&lt;&gt;"",'2-定性盤查'!A346,"")</f>
        <v/>
      </c>
      <c r="B351" s="53" t="str">
        <f>IF('2-定性盤查'!C346&lt;&gt;"",'2-定性盤查'!C346,"")</f>
        <v/>
      </c>
      <c r="C351" s="53" t="str">
        <f>IF('2-定性盤查'!D346&lt;&gt;"",'2-定性盤查'!D346,"")</f>
        <v/>
      </c>
      <c r="D351" s="53" t="str">
        <f>IF('2-定性盤查'!E346&lt;&gt;"",'2-定性盤查'!E346,"")</f>
        <v/>
      </c>
      <c r="E351" s="53" t="str">
        <f>IF('2-定性盤查'!F346&lt;&gt;"",'2-定性盤查'!F346,"")</f>
        <v/>
      </c>
      <c r="F351" s="53" t="str">
        <f>IF('2-定性盤查'!G346&lt;&gt;"",'2-定性盤查'!G346,"")</f>
        <v/>
      </c>
      <c r="G351" s="158"/>
      <c r="H351" s="158"/>
      <c r="I351" s="53" t="str">
        <f>IF('2-定性盤查'!X346&lt;&gt;"",IF('2-定性盤查'!X346&lt;&gt;0,'2-定性盤查'!X346,""),"")</f>
        <v/>
      </c>
      <c r="J351" s="158"/>
      <c r="K351" s="158"/>
      <c r="L351" s="57" t="str">
        <f t="shared" si="149"/>
        <v/>
      </c>
      <c r="M351" s="158"/>
      <c r="N351" s="57" t="str">
        <f t="shared" si="139"/>
        <v/>
      </c>
      <c r="O351" s="53" t="str">
        <f>IF('2-定性盤查'!Y346&lt;&gt;"",IF('2-定性盤查'!Y346&lt;&gt;0,'2-定性盤查'!Y346,""),"")</f>
        <v/>
      </c>
      <c r="P351" s="158"/>
      <c r="Q351" s="158"/>
      <c r="R351" s="67" t="str">
        <f t="shared" si="150"/>
        <v/>
      </c>
      <c r="S351" s="164"/>
      <c r="T351" s="55" t="str">
        <f t="shared" si="152"/>
        <v/>
      </c>
      <c r="U351" s="53" t="str">
        <f>IF('2-定性盤查'!Z346&lt;&gt;"",IF('2-定性盤查'!Z346&lt;&gt;0,'2-定性盤查'!Z346,""),"")</f>
        <v/>
      </c>
      <c r="V351" s="158"/>
      <c r="W351" s="158"/>
      <c r="X351" s="67" t="str">
        <f t="shared" si="151"/>
        <v/>
      </c>
      <c r="Y351" s="158"/>
      <c r="Z351" s="55" t="str">
        <f t="shared" si="153"/>
        <v/>
      </c>
      <c r="AA351" s="57" t="str">
        <f>IF('2-定性盤查'!E347="是",IF(I351="CO2",SUM(T351,Z351),SUM(N351,T351,Z351)),IF(SUM(N351,T351,Z351)&lt;&gt;0,SUM(N351,T351,Z351),""))</f>
        <v/>
      </c>
      <c r="AB351" s="57" t="str">
        <f>IF('2-定性盤查'!E347="是",IF(I351="CO2",N351,""),"")</f>
        <v/>
      </c>
      <c r="AC351" s="101" t="str">
        <f>IF(AA351&lt;&gt;"",AA351/'6-彙總表'!$J$5,"")</f>
        <v/>
      </c>
      <c r="AD351" s="129" t="str">
        <f t="shared" si="140"/>
        <v/>
      </c>
      <c r="AE351" s="129" t="str">
        <f t="shared" si="141"/>
        <v/>
      </c>
      <c r="AF351" s="129" t="str">
        <f t="shared" si="142"/>
        <v/>
      </c>
      <c r="AG351" s="130" t="str">
        <f t="shared" si="143"/>
        <v/>
      </c>
      <c r="AH351" s="129" t="str">
        <f t="shared" si="144"/>
        <v/>
      </c>
      <c r="AI351" s="129" t="str">
        <f t="shared" si="145"/>
        <v/>
      </c>
      <c r="AJ351" s="129" t="str">
        <f t="shared" si="146"/>
        <v/>
      </c>
      <c r="AK351" s="129" t="str">
        <f t="shared" si="147"/>
        <v/>
      </c>
      <c r="AL351" s="129" t="str">
        <f t="shared" si="148"/>
        <v/>
      </c>
    </row>
    <row r="352" spans="1:38">
      <c r="A352" s="53" t="str">
        <f>IF('2-定性盤查'!A347&lt;&gt;"",'2-定性盤查'!A347,"")</f>
        <v/>
      </c>
      <c r="B352" s="53" t="str">
        <f>IF('2-定性盤查'!C347&lt;&gt;"",'2-定性盤查'!C347,"")</f>
        <v/>
      </c>
      <c r="C352" s="53" t="str">
        <f>IF('2-定性盤查'!D347&lt;&gt;"",'2-定性盤查'!D347,"")</f>
        <v/>
      </c>
      <c r="D352" s="53" t="str">
        <f>IF('2-定性盤查'!E347&lt;&gt;"",'2-定性盤查'!E347,"")</f>
        <v/>
      </c>
      <c r="E352" s="53" t="str">
        <f>IF('2-定性盤查'!F347&lt;&gt;"",'2-定性盤查'!F347,"")</f>
        <v/>
      </c>
      <c r="F352" s="53" t="str">
        <f>IF('2-定性盤查'!G347&lt;&gt;"",'2-定性盤查'!G347,"")</f>
        <v/>
      </c>
      <c r="G352" s="158"/>
      <c r="H352" s="158"/>
      <c r="I352" s="53" t="str">
        <f>IF('2-定性盤查'!X347&lt;&gt;"",IF('2-定性盤查'!X347&lt;&gt;0,'2-定性盤查'!X347,""),"")</f>
        <v/>
      </c>
      <c r="J352" s="158"/>
      <c r="K352" s="158"/>
      <c r="L352" s="57" t="str">
        <f t="shared" si="149"/>
        <v/>
      </c>
      <c r="M352" s="158"/>
      <c r="N352" s="57" t="str">
        <f t="shared" si="139"/>
        <v/>
      </c>
      <c r="O352" s="53" t="str">
        <f>IF('2-定性盤查'!Y347&lt;&gt;"",IF('2-定性盤查'!Y347&lt;&gt;0,'2-定性盤查'!Y347,""),"")</f>
        <v/>
      </c>
      <c r="P352" s="158"/>
      <c r="Q352" s="158"/>
      <c r="R352" s="67" t="str">
        <f t="shared" si="150"/>
        <v/>
      </c>
      <c r="S352" s="164"/>
      <c r="T352" s="55" t="str">
        <f t="shared" si="152"/>
        <v/>
      </c>
      <c r="U352" s="53" t="str">
        <f>IF('2-定性盤查'!Z347&lt;&gt;"",IF('2-定性盤查'!Z347&lt;&gt;0,'2-定性盤查'!Z347,""),"")</f>
        <v/>
      </c>
      <c r="V352" s="158"/>
      <c r="W352" s="158"/>
      <c r="X352" s="67" t="str">
        <f t="shared" si="151"/>
        <v/>
      </c>
      <c r="Y352" s="158"/>
      <c r="Z352" s="55" t="str">
        <f t="shared" si="153"/>
        <v/>
      </c>
      <c r="AA352" s="57" t="str">
        <f>IF('2-定性盤查'!E348="是",IF(I352="CO2",SUM(T352,Z352),SUM(N352,T352,Z352)),IF(SUM(N352,T352,Z352)&lt;&gt;0,SUM(N352,T352,Z352),""))</f>
        <v/>
      </c>
      <c r="AB352" s="57" t="str">
        <f>IF('2-定性盤查'!E348="是",IF(I352="CO2",N352,""),"")</f>
        <v/>
      </c>
      <c r="AC352" s="101" t="str">
        <f>IF(AA352&lt;&gt;"",AA352/'6-彙總表'!$J$5,"")</f>
        <v/>
      </c>
      <c r="AD352" s="129" t="str">
        <f t="shared" si="140"/>
        <v/>
      </c>
      <c r="AE352" s="129" t="str">
        <f t="shared" si="141"/>
        <v/>
      </c>
      <c r="AF352" s="129" t="str">
        <f t="shared" si="142"/>
        <v/>
      </c>
      <c r="AG352" s="130" t="str">
        <f t="shared" si="143"/>
        <v/>
      </c>
      <c r="AH352" s="129" t="str">
        <f t="shared" si="144"/>
        <v/>
      </c>
      <c r="AI352" s="129" t="str">
        <f t="shared" si="145"/>
        <v/>
      </c>
      <c r="AJ352" s="129" t="str">
        <f t="shared" si="146"/>
        <v/>
      </c>
      <c r="AK352" s="129" t="str">
        <f t="shared" si="147"/>
        <v/>
      </c>
      <c r="AL352" s="129" t="str">
        <f t="shared" si="148"/>
        <v/>
      </c>
    </row>
    <row r="353" spans="1:38">
      <c r="A353" s="53" t="str">
        <f>IF('2-定性盤查'!A348&lt;&gt;"",'2-定性盤查'!A348,"")</f>
        <v/>
      </c>
      <c r="B353" s="53" t="str">
        <f>IF('2-定性盤查'!C348&lt;&gt;"",'2-定性盤查'!C348,"")</f>
        <v/>
      </c>
      <c r="C353" s="53" t="str">
        <f>IF('2-定性盤查'!D348&lt;&gt;"",'2-定性盤查'!D348,"")</f>
        <v/>
      </c>
      <c r="D353" s="53" t="str">
        <f>IF('2-定性盤查'!E348&lt;&gt;"",'2-定性盤查'!E348,"")</f>
        <v/>
      </c>
      <c r="E353" s="53" t="str">
        <f>IF('2-定性盤查'!F348&lt;&gt;"",'2-定性盤查'!F348,"")</f>
        <v/>
      </c>
      <c r="F353" s="53" t="str">
        <f>IF('2-定性盤查'!G348&lt;&gt;"",'2-定性盤查'!G348,"")</f>
        <v/>
      </c>
      <c r="G353" s="158"/>
      <c r="H353" s="158"/>
      <c r="I353" s="53" t="str">
        <f>IF('2-定性盤查'!X348&lt;&gt;"",IF('2-定性盤查'!X348&lt;&gt;0,'2-定性盤查'!X348,""),"")</f>
        <v/>
      </c>
      <c r="J353" s="158"/>
      <c r="K353" s="158"/>
      <c r="L353" s="57" t="str">
        <f t="shared" si="149"/>
        <v/>
      </c>
      <c r="M353" s="158"/>
      <c r="N353" s="57" t="str">
        <f t="shared" si="139"/>
        <v/>
      </c>
      <c r="O353" s="53" t="str">
        <f>IF('2-定性盤查'!Y348&lt;&gt;"",IF('2-定性盤查'!Y348&lt;&gt;0,'2-定性盤查'!Y348,""),"")</f>
        <v/>
      </c>
      <c r="P353" s="158"/>
      <c r="Q353" s="158"/>
      <c r="R353" s="67" t="str">
        <f t="shared" si="150"/>
        <v/>
      </c>
      <c r="S353" s="164"/>
      <c r="T353" s="55" t="str">
        <f t="shared" si="152"/>
        <v/>
      </c>
      <c r="U353" s="53" t="str">
        <f>IF('2-定性盤查'!Z348&lt;&gt;"",IF('2-定性盤查'!Z348&lt;&gt;0,'2-定性盤查'!Z348,""),"")</f>
        <v/>
      </c>
      <c r="V353" s="158"/>
      <c r="W353" s="158"/>
      <c r="X353" s="67" t="str">
        <f t="shared" si="151"/>
        <v/>
      </c>
      <c r="Y353" s="158"/>
      <c r="Z353" s="55" t="str">
        <f t="shared" si="153"/>
        <v/>
      </c>
      <c r="AA353" s="57" t="str">
        <f>IF('2-定性盤查'!E349="是",IF(I353="CO2",SUM(T353,Z353),SUM(N353,T353,Z353)),IF(SUM(N353,T353,Z353)&lt;&gt;0,SUM(N353,T353,Z353),""))</f>
        <v/>
      </c>
      <c r="AB353" s="57" t="str">
        <f>IF('2-定性盤查'!E349="是",IF(I353="CO2",N353,""),"")</f>
        <v/>
      </c>
      <c r="AC353" s="101" t="str">
        <f>IF(AA353&lt;&gt;"",AA353/'6-彙總表'!$J$5,"")</f>
        <v/>
      </c>
      <c r="AD353" s="129" t="str">
        <f t="shared" si="140"/>
        <v/>
      </c>
      <c r="AE353" s="129" t="str">
        <f t="shared" si="141"/>
        <v/>
      </c>
      <c r="AF353" s="129" t="str">
        <f t="shared" si="142"/>
        <v/>
      </c>
      <c r="AG353" s="130" t="str">
        <f t="shared" si="143"/>
        <v/>
      </c>
      <c r="AH353" s="129" t="str">
        <f t="shared" si="144"/>
        <v/>
      </c>
      <c r="AI353" s="129" t="str">
        <f t="shared" si="145"/>
        <v/>
      </c>
      <c r="AJ353" s="129" t="str">
        <f t="shared" si="146"/>
        <v/>
      </c>
      <c r="AK353" s="129" t="str">
        <f t="shared" si="147"/>
        <v/>
      </c>
      <c r="AL353" s="129" t="str">
        <f t="shared" si="148"/>
        <v/>
      </c>
    </row>
    <row r="354" spans="1:38">
      <c r="A354" s="53" t="str">
        <f>IF('2-定性盤查'!A349&lt;&gt;"",'2-定性盤查'!A349,"")</f>
        <v/>
      </c>
      <c r="B354" s="53" t="str">
        <f>IF('2-定性盤查'!C349&lt;&gt;"",'2-定性盤查'!C349,"")</f>
        <v/>
      </c>
      <c r="C354" s="53" t="str">
        <f>IF('2-定性盤查'!D349&lt;&gt;"",'2-定性盤查'!D349,"")</f>
        <v/>
      </c>
      <c r="D354" s="53" t="str">
        <f>IF('2-定性盤查'!E349&lt;&gt;"",'2-定性盤查'!E349,"")</f>
        <v/>
      </c>
      <c r="E354" s="53" t="str">
        <f>IF('2-定性盤查'!F349&lt;&gt;"",'2-定性盤查'!F349,"")</f>
        <v/>
      </c>
      <c r="F354" s="53" t="str">
        <f>IF('2-定性盤查'!G349&lt;&gt;"",'2-定性盤查'!G349,"")</f>
        <v/>
      </c>
      <c r="G354" s="158"/>
      <c r="H354" s="158"/>
      <c r="I354" s="53" t="str">
        <f>IF('2-定性盤查'!X349&lt;&gt;"",IF('2-定性盤查'!X349&lt;&gt;0,'2-定性盤查'!X349,""),"")</f>
        <v/>
      </c>
      <c r="J354" s="158"/>
      <c r="K354" s="158"/>
      <c r="L354" s="57" t="str">
        <f t="shared" si="149"/>
        <v/>
      </c>
      <c r="M354" s="158"/>
      <c r="N354" s="57" t="str">
        <f t="shared" si="139"/>
        <v/>
      </c>
      <c r="O354" s="53" t="str">
        <f>IF('2-定性盤查'!Y349&lt;&gt;"",IF('2-定性盤查'!Y349&lt;&gt;0,'2-定性盤查'!Y349,""),"")</f>
        <v/>
      </c>
      <c r="P354" s="158"/>
      <c r="Q354" s="158"/>
      <c r="R354" s="67" t="str">
        <f t="shared" si="150"/>
        <v/>
      </c>
      <c r="S354" s="164"/>
      <c r="T354" s="55" t="str">
        <f t="shared" si="152"/>
        <v/>
      </c>
      <c r="U354" s="53" t="str">
        <f>IF('2-定性盤查'!Z349&lt;&gt;"",IF('2-定性盤查'!Z349&lt;&gt;0,'2-定性盤查'!Z349,""),"")</f>
        <v/>
      </c>
      <c r="V354" s="158"/>
      <c r="W354" s="158"/>
      <c r="X354" s="67" t="str">
        <f t="shared" si="151"/>
        <v/>
      </c>
      <c r="Y354" s="158"/>
      <c r="Z354" s="55" t="str">
        <f t="shared" si="153"/>
        <v/>
      </c>
      <c r="AA354" s="57" t="str">
        <f>IF('2-定性盤查'!E350="是",IF(I354="CO2",SUM(T354,Z354),SUM(N354,T354,Z354)),IF(SUM(N354,T354,Z354)&lt;&gt;0,SUM(N354,T354,Z354),""))</f>
        <v/>
      </c>
      <c r="AB354" s="57" t="str">
        <f>IF('2-定性盤查'!E350="是",IF(I354="CO2",N354,""),"")</f>
        <v/>
      </c>
      <c r="AC354" s="101" t="str">
        <f>IF(AA354&lt;&gt;"",AA354/'6-彙總表'!$J$5,"")</f>
        <v/>
      </c>
      <c r="AD354" s="129" t="str">
        <f t="shared" si="140"/>
        <v/>
      </c>
      <c r="AE354" s="129" t="str">
        <f t="shared" si="141"/>
        <v/>
      </c>
      <c r="AF354" s="129" t="str">
        <f t="shared" si="142"/>
        <v/>
      </c>
      <c r="AG354" s="130" t="str">
        <f t="shared" si="143"/>
        <v/>
      </c>
      <c r="AH354" s="129" t="str">
        <f t="shared" si="144"/>
        <v/>
      </c>
      <c r="AI354" s="129" t="str">
        <f t="shared" si="145"/>
        <v/>
      </c>
      <c r="AJ354" s="129" t="str">
        <f t="shared" si="146"/>
        <v/>
      </c>
      <c r="AK354" s="129" t="str">
        <f t="shared" si="147"/>
        <v/>
      </c>
      <c r="AL354" s="129" t="str">
        <f t="shared" si="148"/>
        <v/>
      </c>
    </row>
    <row r="355" spans="1:38">
      <c r="A355" s="53" t="str">
        <f>IF('2-定性盤查'!A350&lt;&gt;"",'2-定性盤查'!A350,"")</f>
        <v/>
      </c>
      <c r="B355" s="53" t="str">
        <f>IF('2-定性盤查'!C350&lt;&gt;"",'2-定性盤查'!C350,"")</f>
        <v/>
      </c>
      <c r="C355" s="53" t="str">
        <f>IF('2-定性盤查'!D350&lt;&gt;"",'2-定性盤查'!D350,"")</f>
        <v/>
      </c>
      <c r="D355" s="53" t="str">
        <f>IF('2-定性盤查'!E350&lt;&gt;"",'2-定性盤查'!E350,"")</f>
        <v/>
      </c>
      <c r="E355" s="53" t="str">
        <f>IF('2-定性盤查'!F350&lt;&gt;"",'2-定性盤查'!F350,"")</f>
        <v/>
      </c>
      <c r="F355" s="53" t="str">
        <f>IF('2-定性盤查'!G350&lt;&gt;"",'2-定性盤查'!G350,"")</f>
        <v/>
      </c>
      <c r="G355" s="158"/>
      <c r="H355" s="158"/>
      <c r="I355" s="53" t="str">
        <f>IF('2-定性盤查'!X350&lt;&gt;"",IF('2-定性盤查'!X350&lt;&gt;0,'2-定性盤查'!X350,""),"")</f>
        <v/>
      </c>
      <c r="J355" s="158"/>
      <c r="K355" s="158"/>
      <c r="L355" s="57" t="str">
        <f t="shared" si="149"/>
        <v/>
      </c>
      <c r="M355" s="158"/>
      <c r="N355" s="57" t="str">
        <f t="shared" si="139"/>
        <v/>
      </c>
      <c r="O355" s="53" t="str">
        <f>IF('2-定性盤查'!Y350&lt;&gt;"",IF('2-定性盤查'!Y350&lt;&gt;0,'2-定性盤查'!Y350,""),"")</f>
        <v/>
      </c>
      <c r="P355" s="158"/>
      <c r="Q355" s="158"/>
      <c r="R355" s="67" t="str">
        <f t="shared" si="150"/>
        <v/>
      </c>
      <c r="S355" s="164"/>
      <c r="T355" s="55" t="str">
        <f t="shared" si="152"/>
        <v/>
      </c>
      <c r="U355" s="53" t="str">
        <f>IF('2-定性盤查'!Z350&lt;&gt;"",IF('2-定性盤查'!Z350&lt;&gt;0,'2-定性盤查'!Z350,""),"")</f>
        <v/>
      </c>
      <c r="V355" s="158"/>
      <c r="W355" s="158"/>
      <c r="X355" s="67" t="str">
        <f t="shared" si="151"/>
        <v/>
      </c>
      <c r="Y355" s="158"/>
      <c r="Z355" s="55" t="str">
        <f t="shared" si="153"/>
        <v/>
      </c>
      <c r="AA355" s="57" t="str">
        <f>IF('2-定性盤查'!E351="是",IF(I355="CO2",SUM(T355,Z355),SUM(N355,T355,Z355)),IF(SUM(N355,T355,Z355)&lt;&gt;0,SUM(N355,T355,Z355),""))</f>
        <v/>
      </c>
      <c r="AB355" s="57" t="str">
        <f>IF('2-定性盤查'!E351="是",IF(I355="CO2",N355,""),"")</f>
        <v/>
      </c>
      <c r="AC355" s="101" t="str">
        <f>IF(AA355&lt;&gt;"",AA355/'6-彙總表'!$J$5,"")</f>
        <v/>
      </c>
      <c r="AD355" s="129" t="str">
        <f t="shared" si="140"/>
        <v/>
      </c>
      <c r="AE355" s="129" t="str">
        <f t="shared" si="141"/>
        <v/>
      </c>
      <c r="AF355" s="129" t="str">
        <f t="shared" si="142"/>
        <v/>
      </c>
      <c r="AG355" s="130" t="str">
        <f t="shared" si="143"/>
        <v/>
      </c>
      <c r="AH355" s="129" t="str">
        <f t="shared" si="144"/>
        <v/>
      </c>
      <c r="AI355" s="129" t="str">
        <f t="shared" si="145"/>
        <v/>
      </c>
      <c r="AJ355" s="129" t="str">
        <f t="shared" si="146"/>
        <v/>
      </c>
      <c r="AK355" s="129" t="str">
        <f t="shared" si="147"/>
        <v/>
      </c>
      <c r="AL355" s="129" t="str">
        <f t="shared" si="148"/>
        <v/>
      </c>
    </row>
    <row r="356" spans="1:38">
      <c r="A356" s="53" t="str">
        <f>IF('2-定性盤查'!A351&lt;&gt;"",'2-定性盤查'!A351,"")</f>
        <v/>
      </c>
      <c r="B356" s="53" t="str">
        <f>IF('2-定性盤查'!C351&lt;&gt;"",'2-定性盤查'!C351,"")</f>
        <v/>
      </c>
      <c r="C356" s="53" t="str">
        <f>IF('2-定性盤查'!D351&lt;&gt;"",'2-定性盤查'!D351,"")</f>
        <v/>
      </c>
      <c r="D356" s="53" t="str">
        <f>IF('2-定性盤查'!E351&lt;&gt;"",'2-定性盤查'!E351,"")</f>
        <v/>
      </c>
      <c r="E356" s="53" t="str">
        <f>IF('2-定性盤查'!F351&lt;&gt;"",'2-定性盤查'!F351,"")</f>
        <v/>
      </c>
      <c r="F356" s="53" t="str">
        <f>IF('2-定性盤查'!G351&lt;&gt;"",'2-定性盤查'!G351,"")</f>
        <v/>
      </c>
      <c r="G356" s="158"/>
      <c r="H356" s="158"/>
      <c r="I356" s="53" t="str">
        <f>IF('2-定性盤查'!X351&lt;&gt;"",IF('2-定性盤查'!X351&lt;&gt;0,'2-定性盤查'!X351,""),"")</f>
        <v/>
      </c>
      <c r="J356" s="158"/>
      <c r="K356" s="158"/>
      <c r="L356" s="57" t="str">
        <f t="shared" si="149"/>
        <v/>
      </c>
      <c r="M356" s="158"/>
      <c r="N356" s="57" t="str">
        <f t="shared" si="139"/>
        <v/>
      </c>
      <c r="O356" s="53" t="str">
        <f>IF('2-定性盤查'!Y351&lt;&gt;"",IF('2-定性盤查'!Y351&lt;&gt;0,'2-定性盤查'!Y351,""),"")</f>
        <v/>
      </c>
      <c r="P356" s="158"/>
      <c r="Q356" s="158"/>
      <c r="R356" s="67" t="str">
        <f t="shared" si="150"/>
        <v/>
      </c>
      <c r="S356" s="164"/>
      <c r="T356" s="55" t="str">
        <f t="shared" si="152"/>
        <v/>
      </c>
      <c r="U356" s="53" t="str">
        <f>IF('2-定性盤查'!Z351&lt;&gt;"",IF('2-定性盤查'!Z351&lt;&gt;0,'2-定性盤查'!Z351,""),"")</f>
        <v/>
      </c>
      <c r="V356" s="158"/>
      <c r="W356" s="158"/>
      <c r="X356" s="67" t="str">
        <f t="shared" si="151"/>
        <v/>
      </c>
      <c r="Y356" s="158"/>
      <c r="Z356" s="55" t="str">
        <f t="shared" si="153"/>
        <v/>
      </c>
      <c r="AA356" s="57" t="str">
        <f>IF('2-定性盤查'!E352="是",IF(I356="CO2",SUM(T356,Z356),SUM(N356,T356,Z356)),IF(SUM(N356,T356,Z356)&lt;&gt;0,SUM(N356,T356,Z356),""))</f>
        <v/>
      </c>
      <c r="AB356" s="57" t="str">
        <f>IF('2-定性盤查'!E352="是",IF(I356="CO2",N356,""),"")</f>
        <v/>
      </c>
      <c r="AC356" s="101" t="str">
        <f>IF(AA356&lt;&gt;"",AA356/'6-彙總表'!$J$5,"")</f>
        <v/>
      </c>
      <c r="AD356" s="129" t="str">
        <f t="shared" si="140"/>
        <v/>
      </c>
      <c r="AE356" s="129" t="str">
        <f t="shared" si="141"/>
        <v/>
      </c>
      <c r="AF356" s="129" t="str">
        <f t="shared" si="142"/>
        <v/>
      </c>
      <c r="AG356" s="130" t="str">
        <f t="shared" si="143"/>
        <v/>
      </c>
      <c r="AH356" s="129" t="str">
        <f t="shared" si="144"/>
        <v/>
      </c>
      <c r="AI356" s="129" t="str">
        <f t="shared" si="145"/>
        <v/>
      </c>
      <c r="AJ356" s="129" t="str">
        <f t="shared" si="146"/>
        <v/>
      </c>
      <c r="AK356" s="129" t="str">
        <f t="shared" si="147"/>
        <v/>
      </c>
      <c r="AL356" s="129" t="str">
        <f t="shared" si="148"/>
        <v/>
      </c>
    </row>
    <row r="357" spans="1:38">
      <c r="A357" s="53" t="str">
        <f>IF('2-定性盤查'!A352&lt;&gt;"",'2-定性盤查'!A352,"")</f>
        <v/>
      </c>
      <c r="B357" s="53" t="str">
        <f>IF('2-定性盤查'!C352&lt;&gt;"",'2-定性盤查'!C352,"")</f>
        <v/>
      </c>
      <c r="C357" s="53" t="str">
        <f>IF('2-定性盤查'!D352&lt;&gt;"",'2-定性盤查'!D352,"")</f>
        <v/>
      </c>
      <c r="D357" s="53" t="str">
        <f>IF('2-定性盤查'!E352&lt;&gt;"",'2-定性盤查'!E352,"")</f>
        <v/>
      </c>
      <c r="E357" s="53" t="str">
        <f>IF('2-定性盤查'!F352&lt;&gt;"",'2-定性盤查'!F352,"")</f>
        <v/>
      </c>
      <c r="F357" s="53" t="str">
        <f>IF('2-定性盤查'!G352&lt;&gt;"",'2-定性盤查'!G352,"")</f>
        <v/>
      </c>
      <c r="G357" s="158"/>
      <c r="H357" s="158"/>
      <c r="I357" s="53" t="str">
        <f>IF('2-定性盤查'!X352&lt;&gt;"",IF('2-定性盤查'!X352&lt;&gt;0,'2-定性盤查'!X352,""),"")</f>
        <v/>
      </c>
      <c r="J357" s="158"/>
      <c r="K357" s="158"/>
      <c r="L357" s="57" t="str">
        <f t="shared" si="149"/>
        <v/>
      </c>
      <c r="M357" s="158"/>
      <c r="N357" s="57" t="str">
        <f t="shared" si="139"/>
        <v/>
      </c>
      <c r="O357" s="53" t="str">
        <f>IF('2-定性盤查'!Y352&lt;&gt;"",IF('2-定性盤查'!Y352&lt;&gt;0,'2-定性盤查'!Y352,""),"")</f>
        <v/>
      </c>
      <c r="P357" s="158"/>
      <c r="Q357" s="158"/>
      <c r="R357" s="67" t="str">
        <f t="shared" si="150"/>
        <v/>
      </c>
      <c r="S357" s="164"/>
      <c r="T357" s="55" t="str">
        <f t="shared" si="152"/>
        <v/>
      </c>
      <c r="U357" s="53" t="str">
        <f>IF('2-定性盤查'!Z352&lt;&gt;"",IF('2-定性盤查'!Z352&lt;&gt;0,'2-定性盤查'!Z352,""),"")</f>
        <v/>
      </c>
      <c r="V357" s="158"/>
      <c r="W357" s="158"/>
      <c r="X357" s="67" t="str">
        <f t="shared" si="151"/>
        <v/>
      </c>
      <c r="Y357" s="158"/>
      <c r="Z357" s="55" t="str">
        <f t="shared" si="153"/>
        <v/>
      </c>
      <c r="AA357" s="57" t="str">
        <f>IF('2-定性盤查'!E353="是",IF(I357="CO2",SUM(T357,Z357),SUM(N357,T357,Z357)),IF(SUM(N357,T357,Z357)&lt;&gt;0,SUM(N357,T357,Z357),""))</f>
        <v/>
      </c>
      <c r="AB357" s="57" t="str">
        <f>IF('2-定性盤查'!E353="是",IF(I357="CO2",N357,""),"")</f>
        <v/>
      </c>
      <c r="AC357" s="101" t="str">
        <f>IF(AA357&lt;&gt;"",AA357/'6-彙總表'!$J$5,"")</f>
        <v/>
      </c>
      <c r="AD357" s="129" t="str">
        <f t="shared" si="140"/>
        <v/>
      </c>
      <c r="AE357" s="129" t="str">
        <f t="shared" si="141"/>
        <v/>
      </c>
      <c r="AF357" s="129" t="str">
        <f t="shared" si="142"/>
        <v/>
      </c>
      <c r="AG357" s="130" t="str">
        <f t="shared" si="143"/>
        <v/>
      </c>
      <c r="AH357" s="129" t="str">
        <f t="shared" si="144"/>
        <v/>
      </c>
      <c r="AI357" s="129" t="str">
        <f t="shared" si="145"/>
        <v/>
      </c>
      <c r="AJ357" s="129" t="str">
        <f t="shared" si="146"/>
        <v/>
      </c>
      <c r="AK357" s="129" t="str">
        <f t="shared" si="147"/>
        <v/>
      </c>
      <c r="AL357" s="129" t="str">
        <f t="shared" si="148"/>
        <v/>
      </c>
    </row>
    <row r="358" spans="1:38">
      <c r="A358" s="53" t="str">
        <f>IF('2-定性盤查'!A353&lt;&gt;"",'2-定性盤查'!A353,"")</f>
        <v/>
      </c>
      <c r="B358" s="53" t="str">
        <f>IF('2-定性盤查'!C353&lt;&gt;"",'2-定性盤查'!C353,"")</f>
        <v/>
      </c>
      <c r="C358" s="53" t="str">
        <f>IF('2-定性盤查'!D353&lt;&gt;"",'2-定性盤查'!D353,"")</f>
        <v/>
      </c>
      <c r="D358" s="53" t="str">
        <f>IF('2-定性盤查'!E353&lt;&gt;"",'2-定性盤查'!E353,"")</f>
        <v/>
      </c>
      <c r="E358" s="53" t="str">
        <f>IF('2-定性盤查'!F353&lt;&gt;"",'2-定性盤查'!F353,"")</f>
        <v/>
      </c>
      <c r="F358" s="53" t="str">
        <f>IF('2-定性盤查'!G353&lt;&gt;"",'2-定性盤查'!G353,"")</f>
        <v/>
      </c>
      <c r="G358" s="158"/>
      <c r="H358" s="158"/>
      <c r="I358" s="53" t="str">
        <f>IF('2-定性盤查'!X353&lt;&gt;"",IF('2-定性盤查'!X353&lt;&gt;0,'2-定性盤查'!X353,""),"")</f>
        <v/>
      </c>
      <c r="J358" s="158"/>
      <c r="K358" s="158"/>
      <c r="L358" s="57" t="str">
        <f t="shared" si="149"/>
        <v/>
      </c>
      <c r="M358" s="158"/>
      <c r="N358" s="57" t="str">
        <f t="shared" si="139"/>
        <v/>
      </c>
      <c r="O358" s="53" t="str">
        <f>IF('2-定性盤查'!Y353&lt;&gt;"",IF('2-定性盤查'!Y353&lt;&gt;0,'2-定性盤查'!Y353,""),"")</f>
        <v/>
      </c>
      <c r="P358" s="158"/>
      <c r="Q358" s="158"/>
      <c r="R358" s="67" t="str">
        <f t="shared" si="150"/>
        <v/>
      </c>
      <c r="S358" s="164"/>
      <c r="T358" s="55" t="str">
        <f t="shared" si="152"/>
        <v/>
      </c>
      <c r="U358" s="53" t="str">
        <f>IF('2-定性盤查'!Z353&lt;&gt;"",IF('2-定性盤查'!Z353&lt;&gt;0,'2-定性盤查'!Z353,""),"")</f>
        <v/>
      </c>
      <c r="V358" s="158"/>
      <c r="W358" s="158"/>
      <c r="X358" s="67" t="str">
        <f t="shared" si="151"/>
        <v/>
      </c>
      <c r="Y358" s="158"/>
      <c r="Z358" s="55" t="str">
        <f t="shared" si="153"/>
        <v/>
      </c>
      <c r="AA358" s="57" t="str">
        <f>IF('2-定性盤查'!E354="是",IF(I358="CO2",SUM(T358,Z358),SUM(N358,T358,Z358)),IF(SUM(N358,T358,Z358)&lt;&gt;0,SUM(N358,T358,Z358),""))</f>
        <v/>
      </c>
      <c r="AB358" s="57" t="str">
        <f>IF('2-定性盤查'!E354="是",IF(I358="CO2",N358,""),"")</f>
        <v/>
      </c>
      <c r="AC358" s="101" t="str">
        <f>IF(AA358&lt;&gt;"",AA358/'6-彙總表'!$J$5,"")</f>
        <v/>
      </c>
      <c r="AD358" s="129" t="str">
        <f t="shared" si="140"/>
        <v/>
      </c>
      <c r="AE358" s="129" t="str">
        <f t="shared" si="141"/>
        <v/>
      </c>
      <c r="AF358" s="129" t="str">
        <f t="shared" si="142"/>
        <v/>
      </c>
      <c r="AG358" s="130" t="str">
        <f t="shared" si="143"/>
        <v/>
      </c>
      <c r="AH358" s="129" t="str">
        <f t="shared" si="144"/>
        <v/>
      </c>
      <c r="AI358" s="129" t="str">
        <f t="shared" si="145"/>
        <v/>
      </c>
      <c r="AJ358" s="129" t="str">
        <f t="shared" si="146"/>
        <v/>
      </c>
      <c r="AK358" s="129" t="str">
        <f t="shared" si="147"/>
        <v/>
      </c>
      <c r="AL358" s="129" t="str">
        <f t="shared" si="148"/>
        <v/>
      </c>
    </row>
    <row r="359" spans="1:38">
      <c r="A359" s="53" t="str">
        <f>IF('2-定性盤查'!A354&lt;&gt;"",'2-定性盤查'!A354,"")</f>
        <v/>
      </c>
      <c r="B359" s="53" t="str">
        <f>IF('2-定性盤查'!C354&lt;&gt;"",'2-定性盤查'!C354,"")</f>
        <v/>
      </c>
      <c r="C359" s="53" t="str">
        <f>IF('2-定性盤查'!D354&lt;&gt;"",'2-定性盤查'!D354,"")</f>
        <v/>
      </c>
      <c r="D359" s="53" t="str">
        <f>IF('2-定性盤查'!E354&lt;&gt;"",'2-定性盤查'!E354,"")</f>
        <v/>
      </c>
      <c r="E359" s="53" t="str">
        <f>IF('2-定性盤查'!F354&lt;&gt;"",'2-定性盤查'!F354,"")</f>
        <v/>
      </c>
      <c r="F359" s="53" t="str">
        <f>IF('2-定性盤查'!G354&lt;&gt;"",'2-定性盤查'!G354,"")</f>
        <v/>
      </c>
      <c r="G359" s="158"/>
      <c r="H359" s="158"/>
      <c r="I359" s="53" t="str">
        <f>IF('2-定性盤查'!X354&lt;&gt;"",IF('2-定性盤查'!X354&lt;&gt;0,'2-定性盤查'!X354,""),"")</f>
        <v/>
      </c>
      <c r="J359" s="158"/>
      <c r="K359" s="158"/>
      <c r="L359" s="57" t="str">
        <f t="shared" si="149"/>
        <v/>
      </c>
      <c r="M359" s="158"/>
      <c r="N359" s="57" t="str">
        <f t="shared" si="139"/>
        <v/>
      </c>
      <c r="O359" s="53" t="str">
        <f>IF('2-定性盤查'!Y354&lt;&gt;"",IF('2-定性盤查'!Y354&lt;&gt;0,'2-定性盤查'!Y354,""),"")</f>
        <v/>
      </c>
      <c r="P359" s="158"/>
      <c r="Q359" s="158"/>
      <c r="R359" s="67" t="str">
        <f t="shared" si="150"/>
        <v/>
      </c>
      <c r="S359" s="164"/>
      <c r="T359" s="55" t="str">
        <f t="shared" si="152"/>
        <v/>
      </c>
      <c r="U359" s="53" t="str">
        <f>IF('2-定性盤查'!Z354&lt;&gt;"",IF('2-定性盤查'!Z354&lt;&gt;0,'2-定性盤查'!Z354,""),"")</f>
        <v/>
      </c>
      <c r="V359" s="158"/>
      <c r="W359" s="158"/>
      <c r="X359" s="67" t="str">
        <f t="shared" si="151"/>
        <v/>
      </c>
      <c r="Y359" s="158"/>
      <c r="Z359" s="55" t="str">
        <f t="shared" si="153"/>
        <v/>
      </c>
      <c r="AA359" s="57" t="str">
        <f>IF('2-定性盤查'!E355="是",IF(I359="CO2",SUM(T359,Z359),SUM(N359,T359,Z359)),IF(SUM(N359,T359,Z359)&lt;&gt;0,SUM(N359,T359,Z359),""))</f>
        <v/>
      </c>
      <c r="AB359" s="57" t="str">
        <f>IF('2-定性盤查'!E355="是",IF(I359="CO2",N359,""),"")</f>
        <v/>
      </c>
      <c r="AC359" s="101" t="str">
        <f>IF(AA359&lt;&gt;"",AA359/'6-彙總表'!$J$5,"")</f>
        <v/>
      </c>
      <c r="AD359" s="129" t="str">
        <f t="shared" si="140"/>
        <v/>
      </c>
      <c r="AE359" s="129" t="str">
        <f t="shared" si="141"/>
        <v/>
      </c>
      <c r="AF359" s="129" t="str">
        <f t="shared" si="142"/>
        <v/>
      </c>
      <c r="AG359" s="130" t="str">
        <f t="shared" si="143"/>
        <v/>
      </c>
      <c r="AH359" s="129" t="str">
        <f t="shared" si="144"/>
        <v/>
      </c>
      <c r="AI359" s="129" t="str">
        <f t="shared" si="145"/>
        <v/>
      </c>
      <c r="AJ359" s="129" t="str">
        <f t="shared" si="146"/>
        <v/>
      </c>
      <c r="AK359" s="129" t="str">
        <f t="shared" si="147"/>
        <v/>
      </c>
      <c r="AL359" s="129" t="str">
        <f t="shared" si="148"/>
        <v/>
      </c>
    </row>
    <row r="360" spans="1:38">
      <c r="A360" s="53" t="str">
        <f>IF('2-定性盤查'!A355&lt;&gt;"",'2-定性盤查'!A355,"")</f>
        <v/>
      </c>
      <c r="B360" s="53" t="str">
        <f>IF('2-定性盤查'!C355&lt;&gt;"",'2-定性盤查'!C355,"")</f>
        <v/>
      </c>
      <c r="C360" s="53" t="str">
        <f>IF('2-定性盤查'!D355&lt;&gt;"",'2-定性盤查'!D355,"")</f>
        <v/>
      </c>
      <c r="D360" s="53" t="str">
        <f>IF('2-定性盤查'!E355&lt;&gt;"",'2-定性盤查'!E355,"")</f>
        <v/>
      </c>
      <c r="E360" s="53" t="str">
        <f>IF('2-定性盤查'!F355&lt;&gt;"",'2-定性盤查'!F355,"")</f>
        <v/>
      </c>
      <c r="F360" s="53" t="str">
        <f>IF('2-定性盤查'!G355&lt;&gt;"",'2-定性盤查'!G355,"")</f>
        <v/>
      </c>
      <c r="G360" s="158"/>
      <c r="H360" s="158"/>
      <c r="I360" s="53" t="str">
        <f>IF('2-定性盤查'!X355&lt;&gt;"",IF('2-定性盤查'!X355&lt;&gt;0,'2-定性盤查'!X355,""),"")</f>
        <v/>
      </c>
      <c r="J360" s="158"/>
      <c r="K360" s="158"/>
      <c r="L360" s="57" t="str">
        <f t="shared" si="149"/>
        <v/>
      </c>
      <c r="M360" s="158"/>
      <c r="N360" s="57" t="str">
        <f t="shared" si="139"/>
        <v/>
      </c>
      <c r="O360" s="53" t="str">
        <f>IF('2-定性盤查'!Y355&lt;&gt;"",IF('2-定性盤查'!Y355&lt;&gt;0,'2-定性盤查'!Y355,""),"")</f>
        <v/>
      </c>
      <c r="P360" s="158"/>
      <c r="Q360" s="158"/>
      <c r="R360" s="67" t="str">
        <f t="shared" si="150"/>
        <v/>
      </c>
      <c r="S360" s="164"/>
      <c r="T360" s="55" t="str">
        <f t="shared" si="152"/>
        <v/>
      </c>
      <c r="U360" s="53" t="str">
        <f>IF('2-定性盤查'!Z355&lt;&gt;"",IF('2-定性盤查'!Z355&lt;&gt;0,'2-定性盤查'!Z355,""),"")</f>
        <v/>
      </c>
      <c r="V360" s="158"/>
      <c r="W360" s="158"/>
      <c r="X360" s="67" t="str">
        <f t="shared" si="151"/>
        <v/>
      </c>
      <c r="Y360" s="158"/>
      <c r="Z360" s="55" t="str">
        <f t="shared" si="153"/>
        <v/>
      </c>
      <c r="AA360" s="57" t="str">
        <f>IF('2-定性盤查'!E356="是",IF(I360="CO2",SUM(T360,Z360),SUM(N360,T360,Z360)),IF(SUM(N360,T360,Z360)&lt;&gt;0,SUM(N360,T360,Z360),""))</f>
        <v/>
      </c>
      <c r="AB360" s="57" t="str">
        <f>IF('2-定性盤查'!E356="是",IF(I360="CO2",N360,""),"")</f>
        <v/>
      </c>
      <c r="AC360" s="101" t="str">
        <f>IF(AA360&lt;&gt;"",AA360/'6-彙總表'!$J$5,"")</f>
        <v/>
      </c>
      <c r="AD360" s="129" t="str">
        <f t="shared" si="140"/>
        <v/>
      </c>
      <c r="AE360" s="129" t="str">
        <f t="shared" si="141"/>
        <v/>
      </c>
      <c r="AF360" s="129" t="str">
        <f t="shared" si="142"/>
        <v/>
      </c>
      <c r="AG360" s="130" t="str">
        <f t="shared" si="143"/>
        <v/>
      </c>
      <c r="AH360" s="129" t="str">
        <f t="shared" si="144"/>
        <v/>
      </c>
      <c r="AI360" s="129" t="str">
        <f t="shared" si="145"/>
        <v/>
      </c>
      <c r="AJ360" s="129" t="str">
        <f t="shared" si="146"/>
        <v/>
      </c>
      <c r="AK360" s="129" t="str">
        <f t="shared" si="147"/>
        <v/>
      </c>
      <c r="AL360" s="129" t="str">
        <f t="shared" si="148"/>
        <v/>
      </c>
    </row>
    <row r="361" spans="1:38">
      <c r="A361" s="53" t="str">
        <f>IF('2-定性盤查'!A356&lt;&gt;"",'2-定性盤查'!A356,"")</f>
        <v/>
      </c>
      <c r="B361" s="53" t="str">
        <f>IF('2-定性盤查'!C356&lt;&gt;"",'2-定性盤查'!C356,"")</f>
        <v/>
      </c>
      <c r="C361" s="53" t="str">
        <f>IF('2-定性盤查'!D356&lt;&gt;"",'2-定性盤查'!D356,"")</f>
        <v/>
      </c>
      <c r="D361" s="53" t="str">
        <f>IF('2-定性盤查'!E356&lt;&gt;"",'2-定性盤查'!E356,"")</f>
        <v/>
      </c>
      <c r="E361" s="53" t="str">
        <f>IF('2-定性盤查'!F356&lt;&gt;"",'2-定性盤查'!F356,"")</f>
        <v/>
      </c>
      <c r="F361" s="53" t="str">
        <f>IF('2-定性盤查'!G356&lt;&gt;"",'2-定性盤查'!G356,"")</f>
        <v/>
      </c>
      <c r="G361" s="158"/>
      <c r="H361" s="158"/>
      <c r="I361" s="53" t="str">
        <f>IF('2-定性盤查'!X356&lt;&gt;"",IF('2-定性盤查'!X356&lt;&gt;0,'2-定性盤查'!X356,""),"")</f>
        <v/>
      </c>
      <c r="J361" s="158"/>
      <c r="K361" s="158"/>
      <c r="L361" s="57" t="str">
        <f t="shared" si="149"/>
        <v/>
      </c>
      <c r="M361" s="158"/>
      <c r="N361" s="57" t="str">
        <f t="shared" si="139"/>
        <v/>
      </c>
      <c r="O361" s="53" t="str">
        <f>IF('2-定性盤查'!Y356&lt;&gt;"",IF('2-定性盤查'!Y356&lt;&gt;0,'2-定性盤查'!Y356,""),"")</f>
        <v/>
      </c>
      <c r="P361" s="158"/>
      <c r="Q361" s="158"/>
      <c r="R361" s="67" t="str">
        <f t="shared" si="150"/>
        <v/>
      </c>
      <c r="S361" s="164"/>
      <c r="T361" s="55" t="str">
        <f t="shared" si="152"/>
        <v/>
      </c>
      <c r="U361" s="53" t="str">
        <f>IF('2-定性盤查'!Z356&lt;&gt;"",IF('2-定性盤查'!Z356&lt;&gt;0,'2-定性盤查'!Z356,""),"")</f>
        <v/>
      </c>
      <c r="V361" s="158"/>
      <c r="W361" s="158"/>
      <c r="X361" s="67" t="str">
        <f t="shared" si="151"/>
        <v/>
      </c>
      <c r="Y361" s="158"/>
      <c r="Z361" s="55" t="str">
        <f t="shared" si="153"/>
        <v/>
      </c>
      <c r="AA361" s="57" t="str">
        <f>IF('2-定性盤查'!E357="是",IF(I361="CO2",SUM(T361,Z361),SUM(N361,T361,Z361)),IF(SUM(N361,T361,Z361)&lt;&gt;0,SUM(N361,T361,Z361),""))</f>
        <v/>
      </c>
      <c r="AB361" s="57" t="str">
        <f>IF('2-定性盤查'!E357="是",IF(I361="CO2",N361,""),"")</f>
        <v/>
      </c>
      <c r="AC361" s="101" t="str">
        <f>IF(AA361&lt;&gt;"",AA361/'6-彙總表'!$J$5,"")</f>
        <v/>
      </c>
      <c r="AD361" s="129" t="str">
        <f t="shared" si="140"/>
        <v/>
      </c>
      <c r="AE361" s="129" t="str">
        <f t="shared" si="141"/>
        <v/>
      </c>
      <c r="AF361" s="129" t="str">
        <f t="shared" si="142"/>
        <v/>
      </c>
      <c r="AG361" s="130" t="str">
        <f t="shared" si="143"/>
        <v/>
      </c>
      <c r="AH361" s="129" t="str">
        <f t="shared" si="144"/>
        <v/>
      </c>
      <c r="AI361" s="129" t="str">
        <f t="shared" si="145"/>
        <v/>
      </c>
      <c r="AJ361" s="129" t="str">
        <f t="shared" si="146"/>
        <v/>
      </c>
      <c r="AK361" s="129" t="str">
        <f t="shared" si="147"/>
        <v/>
      </c>
      <c r="AL361" s="129" t="str">
        <f t="shared" si="148"/>
        <v/>
      </c>
    </row>
    <row r="362" spans="1:38">
      <c r="A362" s="53" t="str">
        <f>IF('2-定性盤查'!A357&lt;&gt;"",'2-定性盤查'!A357,"")</f>
        <v/>
      </c>
      <c r="B362" s="53" t="str">
        <f>IF('2-定性盤查'!C357&lt;&gt;"",'2-定性盤查'!C357,"")</f>
        <v/>
      </c>
      <c r="C362" s="53" t="str">
        <f>IF('2-定性盤查'!D357&lt;&gt;"",'2-定性盤查'!D357,"")</f>
        <v/>
      </c>
      <c r="D362" s="53" t="str">
        <f>IF('2-定性盤查'!E357&lt;&gt;"",'2-定性盤查'!E357,"")</f>
        <v/>
      </c>
      <c r="E362" s="53" t="str">
        <f>IF('2-定性盤查'!F357&lt;&gt;"",'2-定性盤查'!F357,"")</f>
        <v/>
      </c>
      <c r="F362" s="53" t="str">
        <f>IF('2-定性盤查'!G357&lt;&gt;"",'2-定性盤查'!G357,"")</f>
        <v/>
      </c>
      <c r="G362" s="158"/>
      <c r="H362" s="158"/>
      <c r="I362" s="53" t="str">
        <f>IF('2-定性盤查'!X357&lt;&gt;"",IF('2-定性盤查'!X357&lt;&gt;0,'2-定性盤查'!X357,""),"")</f>
        <v/>
      </c>
      <c r="J362" s="158"/>
      <c r="K362" s="158"/>
      <c r="L362" s="57" t="str">
        <f t="shared" si="149"/>
        <v/>
      </c>
      <c r="M362" s="158"/>
      <c r="N362" s="57" t="str">
        <f t="shared" si="139"/>
        <v/>
      </c>
      <c r="O362" s="53" t="str">
        <f>IF('2-定性盤查'!Y357&lt;&gt;"",IF('2-定性盤查'!Y357&lt;&gt;0,'2-定性盤查'!Y357,""),"")</f>
        <v/>
      </c>
      <c r="P362" s="158"/>
      <c r="Q362" s="158"/>
      <c r="R362" s="67" t="str">
        <f t="shared" si="150"/>
        <v/>
      </c>
      <c r="S362" s="164"/>
      <c r="T362" s="55" t="str">
        <f t="shared" si="152"/>
        <v/>
      </c>
      <c r="U362" s="53" t="str">
        <f>IF('2-定性盤查'!Z357&lt;&gt;"",IF('2-定性盤查'!Z357&lt;&gt;0,'2-定性盤查'!Z357,""),"")</f>
        <v/>
      </c>
      <c r="V362" s="158"/>
      <c r="W362" s="158"/>
      <c r="X362" s="67" t="str">
        <f t="shared" si="151"/>
        <v/>
      </c>
      <c r="Y362" s="158"/>
      <c r="Z362" s="55" t="str">
        <f t="shared" si="153"/>
        <v/>
      </c>
      <c r="AA362" s="57" t="str">
        <f>IF('2-定性盤查'!E358="是",IF(I362="CO2",SUM(T362,Z362),SUM(N362,T362,Z362)),IF(SUM(N362,T362,Z362)&lt;&gt;0,SUM(N362,T362,Z362),""))</f>
        <v/>
      </c>
      <c r="AB362" s="57" t="str">
        <f>IF('2-定性盤查'!E358="是",IF(I362="CO2",N362,""),"")</f>
        <v/>
      </c>
      <c r="AC362" s="101" t="str">
        <f>IF(AA362&lt;&gt;"",AA362/'6-彙總表'!$J$5,"")</f>
        <v/>
      </c>
      <c r="AD362" s="129" t="str">
        <f t="shared" si="140"/>
        <v/>
      </c>
      <c r="AE362" s="129" t="str">
        <f t="shared" si="141"/>
        <v/>
      </c>
      <c r="AF362" s="129" t="str">
        <f t="shared" si="142"/>
        <v/>
      </c>
      <c r="AG362" s="130" t="str">
        <f t="shared" si="143"/>
        <v/>
      </c>
      <c r="AH362" s="129" t="str">
        <f t="shared" si="144"/>
        <v/>
      </c>
      <c r="AI362" s="129" t="str">
        <f t="shared" si="145"/>
        <v/>
      </c>
      <c r="AJ362" s="129" t="str">
        <f t="shared" si="146"/>
        <v/>
      </c>
      <c r="AK362" s="129" t="str">
        <f t="shared" si="147"/>
        <v/>
      </c>
      <c r="AL362" s="129" t="str">
        <f t="shared" si="148"/>
        <v/>
      </c>
    </row>
    <row r="363" spans="1:38">
      <c r="A363" s="53" t="str">
        <f>IF('2-定性盤查'!A358&lt;&gt;"",'2-定性盤查'!A358,"")</f>
        <v/>
      </c>
      <c r="B363" s="53" t="str">
        <f>IF('2-定性盤查'!C358&lt;&gt;"",'2-定性盤查'!C358,"")</f>
        <v/>
      </c>
      <c r="C363" s="53" t="str">
        <f>IF('2-定性盤查'!D358&lt;&gt;"",'2-定性盤查'!D358,"")</f>
        <v/>
      </c>
      <c r="D363" s="53" t="str">
        <f>IF('2-定性盤查'!E358&lt;&gt;"",'2-定性盤查'!E358,"")</f>
        <v/>
      </c>
      <c r="E363" s="53" t="str">
        <f>IF('2-定性盤查'!F358&lt;&gt;"",'2-定性盤查'!F358,"")</f>
        <v/>
      </c>
      <c r="F363" s="53" t="str">
        <f>IF('2-定性盤查'!G358&lt;&gt;"",'2-定性盤查'!G358,"")</f>
        <v/>
      </c>
      <c r="G363" s="158"/>
      <c r="H363" s="158"/>
      <c r="I363" s="53" t="str">
        <f>IF('2-定性盤查'!X358&lt;&gt;"",IF('2-定性盤查'!X358&lt;&gt;0,'2-定性盤查'!X358,""),"")</f>
        <v/>
      </c>
      <c r="J363" s="158"/>
      <c r="K363" s="158"/>
      <c r="L363" s="57" t="str">
        <f t="shared" si="149"/>
        <v/>
      </c>
      <c r="M363" s="158"/>
      <c r="N363" s="57" t="str">
        <f t="shared" si="139"/>
        <v/>
      </c>
      <c r="O363" s="53" t="str">
        <f>IF('2-定性盤查'!Y358&lt;&gt;"",IF('2-定性盤查'!Y358&lt;&gt;0,'2-定性盤查'!Y358,""),"")</f>
        <v/>
      </c>
      <c r="P363" s="158"/>
      <c r="Q363" s="158"/>
      <c r="R363" s="67" t="str">
        <f t="shared" si="150"/>
        <v/>
      </c>
      <c r="S363" s="164"/>
      <c r="T363" s="55" t="str">
        <f t="shared" si="152"/>
        <v/>
      </c>
      <c r="U363" s="53" t="str">
        <f>IF('2-定性盤查'!Z358&lt;&gt;"",IF('2-定性盤查'!Z358&lt;&gt;0,'2-定性盤查'!Z358,""),"")</f>
        <v/>
      </c>
      <c r="V363" s="158"/>
      <c r="W363" s="158"/>
      <c r="X363" s="67" t="str">
        <f t="shared" si="151"/>
        <v/>
      </c>
      <c r="Y363" s="158"/>
      <c r="Z363" s="55" t="str">
        <f t="shared" si="153"/>
        <v/>
      </c>
      <c r="AA363" s="57" t="str">
        <f>IF('2-定性盤查'!E359="是",IF(I363="CO2",SUM(T363,Z363),SUM(N363,T363,Z363)),IF(SUM(N363,T363,Z363)&lt;&gt;0,SUM(N363,T363,Z363),""))</f>
        <v/>
      </c>
      <c r="AB363" s="57" t="str">
        <f>IF('2-定性盤查'!E359="是",IF(I363="CO2",N363,""),"")</f>
        <v/>
      </c>
      <c r="AC363" s="101" t="str">
        <f>IF(AA363&lt;&gt;"",AA363/'6-彙總表'!$J$5,"")</f>
        <v/>
      </c>
      <c r="AD363" s="129" t="str">
        <f t="shared" si="140"/>
        <v/>
      </c>
      <c r="AE363" s="129" t="str">
        <f t="shared" si="141"/>
        <v/>
      </c>
      <c r="AF363" s="129" t="str">
        <f t="shared" si="142"/>
        <v/>
      </c>
      <c r="AG363" s="130" t="str">
        <f t="shared" si="143"/>
        <v/>
      </c>
      <c r="AH363" s="129" t="str">
        <f t="shared" si="144"/>
        <v/>
      </c>
      <c r="AI363" s="129" t="str">
        <f t="shared" si="145"/>
        <v/>
      </c>
      <c r="AJ363" s="129" t="str">
        <f t="shared" si="146"/>
        <v/>
      </c>
      <c r="AK363" s="129" t="str">
        <f t="shared" si="147"/>
        <v/>
      </c>
      <c r="AL363" s="129" t="str">
        <f t="shared" si="148"/>
        <v/>
      </c>
    </row>
    <row r="364" spans="1:38">
      <c r="A364" s="53" t="str">
        <f>IF('2-定性盤查'!A359&lt;&gt;"",'2-定性盤查'!A359,"")</f>
        <v/>
      </c>
      <c r="B364" s="53" t="str">
        <f>IF('2-定性盤查'!C359&lt;&gt;"",'2-定性盤查'!C359,"")</f>
        <v/>
      </c>
      <c r="C364" s="53" t="str">
        <f>IF('2-定性盤查'!D359&lt;&gt;"",'2-定性盤查'!D359,"")</f>
        <v/>
      </c>
      <c r="D364" s="53" t="str">
        <f>IF('2-定性盤查'!E359&lt;&gt;"",'2-定性盤查'!E359,"")</f>
        <v/>
      </c>
      <c r="E364" s="53" t="str">
        <f>IF('2-定性盤查'!F359&lt;&gt;"",'2-定性盤查'!F359,"")</f>
        <v/>
      </c>
      <c r="F364" s="53" t="str">
        <f>IF('2-定性盤查'!G359&lt;&gt;"",'2-定性盤查'!G359,"")</f>
        <v/>
      </c>
      <c r="G364" s="158"/>
      <c r="H364" s="158"/>
      <c r="I364" s="53" t="str">
        <f>IF('2-定性盤查'!X359&lt;&gt;"",IF('2-定性盤查'!X359&lt;&gt;0,'2-定性盤查'!X359,""),"")</f>
        <v/>
      </c>
      <c r="J364" s="158"/>
      <c r="K364" s="158"/>
      <c r="L364" s="57" t="str">
        <f t="shared" si="149"/>
        <v/>
      </c>
      <c r="M364" s="158"/>
      <c r="N364" s="57" t="str">
        <f t="shared" si="139"/>
        <v/>
      </c>
      <c r="O364" s="53" t="str">
        <f>IF('2-定性盤查'!Y359&lt;&gt;"",IF('2-定性盤查'!Y359&lt;&gt;0,'2-定性盤查'!Y359,""),"")</f>
        <v/>
      </c>
      <c r="P364" s="158"/>
      <c r="Q364" s="158"/>
      <c r="R364" s="67" t="str">
        <f t="shared" si="150"/>
        <v/>
      </c>
      <c r="S364" s="164"/>
      <c r="T364" s="55" t="str">
        <f t="shared" si="152"/>
        <v/>
      </c>
      <c r="U364" s="53" t="str">
        <f>IF('2-定性盤查'!Z359&lt;&gt;"",IF('2-定性盤查'!Z359&lt;&gt;0,'2-定性盤查'!Z359,""),"")</f>
        <v/>
      </c>
      <c r="V364" s="158"/>
      <c r="W364" s="158"/>
      <c r="X364" s="67" t="str">
        <f t="shared" si="151"/>
        <v/>
      </c>
      <c r="Y364" s="158"/>
      <c r="Z364" s="55" t="str">
        <f t="shared" si="153"/>
        <v/>
      </c>
      <c r="AA364" s="57" t="str">
        <f>IF('2-定性盤查'!E360="是",IF(I364="CO2",SUM(T364,Z364),SUM(N364,T364,Z364)),IF(SUM(N364,T364,Z364)&lt;&gt;0,SUM(N364,T364,Z364),""))</f>
        <v/>
      </c>
      <c r="AB364" s="57" t="str">
        <f>IF('2-定性盤查'!E360="是",IF(I364="CO2",N364,""),"")</f>
        <v/>
      </c>
      <c r="AC364" s="101" t="str">
        <f>IF(AA364&lt;&gt;"",AA364/'6-彙總表'!$J$5,"")</f>
        <v/>
      </c>
      <c r="AD364" s="129" t="str">
        <f t="shared" si="140"/>
        <v/>
      </c>
      <c r="AE364" s="129" t="str">
        <f t="shared" si="141"/>
        <v/>
      </c>
      <c r="AF364" s="129" t="str">
        <f t="shared" si="142"/>
        <v/>
      </c>
      <c r="AG364" s="130" t="str">
        <f t="shared" si="143"/>
        <v/>
      </c>
      <c r="AH364" s="129" t="str">
        <f t="shared" si="144"/>
        <v/>
      </c>
      <c r="AI364" s="129" t="str">
        <f t="shared" si="145"/>
        <v/>
      </c>
      <c r="AJ364" s="129" t="str">
        <f t="shared" si="146"/>
        <v/>
      </c>
      <c r="AK364" s="129" t="str">
        <f t="shared" si="147"/>
        <v/>
      </c>
      <c r="AL364" s="129" t="str">
        <f t="shared" si="148"/>
        <v/>
      </c>
    </row>
    <row r="365" spans="1:38">
      <c r="A365" s="53" t="str">
        <f>IF('2-定性盤查'!A360&lt;&gt;"",'2-定性盤查'!A360,"")</f>
        <v/>
      </c>
      <c r="B365" s="53" t="str">
        <f>IF('2-定性盤查'!C360&lt;&gt;"",'2-定性盤查'!C360,"")</f>
        <v/>
      </c>
      <c r="C365" s="53" t="str">
        <f>IF('2-定性盤查'!D360&lt;&gt;"",'2-定性盤查'!D360,"")</f>
        <v/>
      </c>
      <c r="D365" s="53" t="str">
        <f>IF('2-定性盤查'!E360&lt;&gt;"",'2-定性盤查'!E360,"")</f>
        <v/>
      </c>
      <c r="E365" s="53" t="str">
        <f>IF('2-定性盤查'!F360&lt;&gt;"",'2-定性盤查'!F360,"")</f>
        <v/>
      </c>
      <c r="F365" s="53" t="str">
        <f>IF('2-定性盤查'!G360&lt;&gt;"",'2-定性盤查'!G360,"")</f>
        <v/>
      </c>
      <c r="G365" s="158"/>
      <c r="H365" s="158"/>
      <c r="I365" s="53" t="str">
        <f>IF('2-定性盤查'!X360&lt;&gt;"",IF('2-定性盤查'!X360&lt;&gt;0,'2-定性盤查'!X360,""),"")</f>
        <v/>
      </c>
      <c r="J365" s="158"/>
      <c r="K365" s="158"/>
      <c r="L365" s="57" t="str">
        <f t="shared" si="149"/>
        <v/>
      </c>
      <c r="M365" s="158"/>
      <c r="N365" s="57" t="str">
        <f t="shared" si="139"/>
        <v/>
      </c>
      <c r="O365" s="53" t="str">
        <f>IF('2-定性盤查'!Y360&lt;&gt;"",IF('2-定性盤查'!Y360&lt;&gt;0,'2-定性盤查'!Y360,""),"")</f>
        <v/>
      </c>
      <c r="P365" s="158"/>
      <c r="Q365" s="158"/>
      <c r="R365" s="67" t="str">
        <f t="shared" si="150"/>
        <v/>
      </c>
      <c r="S365" s="164"/>
      <c r="T365" s="55" t="str">
        <f t="shared" si="152"/>
        <v/>
      </c>
      <c r="U365" s="53" t="str">
        <f>IF('2-定性盤查'!Z360&lt;&gt;"",IF('2-定性盤查'!Z360&lt;&gt;0,'2-定性盤查'!Z360,""),"")</f>
        <v/>
      </c>
      <c r="V365" s="158"/>
      <c r="W365" s="158"/>
      <c r="X365" s="67" t="str">
        <f t="shared" si="151"/>
        <v/>
      </c>
      <c r="Y365" s="158"/>
      <c r="Z365" s="55" t="str">
        <f t="shared" si="153"/>
        <v/>
      </c>
      <c r="AA365" s="57" t="str">
        <f>IF('2-定性盤查'!E361="是",IF(I365="CO2",SUM(T365,Z365),SUM(N365,T365,Z365)),IF(SUM(N365,T365,Z365)&lt;&gt;0,SUM(N365,T365,Z365),""))</f>
        <v/>
      </c>
      <c r="AB365" s="57" t="str">
        <f>IF('2-定性盤查'!E361="是",IF(I365="CO2",N365,""),"")</f>
        <v/>
      </c>
      <c r="AC365" s="101" t="str">
        <f>IF(AA365&lt;&gt;"",AA365/'6-彙總表'!$J$5,"")</f>
        <v/>
      </c>
      <c r="AD365" s="129" t="str">
        <f t="shared" si="140"/>
        <v/>
      </c>
      <c r="AE365" s="129" t="str">
        <f t="shared" si="141"/>
        <v/>
      </c>
      <c r="AF365" s="129" t="str">
        <f t="shared" si="142"/>
        <v/>
      </c>
      <c r="AG365" s="130" t="str">
        <f t="shared" si="143"/>
        <v/>
      </c>
      <c r="AH365" s="129" t="str">
        <f t="shared" si="144"/>
        <v/>
      </c>
      <c r="AI365" s="129" t="str">
        <f t="shared" si="145"/>
        <v/>
      </c>
      <c r="AJ365" s="129" t="str">
        <f t="shared" si="146"/>
        <v/>
      </c>
      <c r="AK365" s="129" t="str">
        <f t="shared" si="147"/>
        <v/>
      </c>
      <c r="AL365" s="129" t="str">
        <f t="shared" si="148"/>
        <v/>
      </c>
    </row>
    <row r="366" spans="1:38">
      <c r="A366" s="53" t="str">
        <f>IF('2-定性盤查'!A361&lt;&gt;"",'2-定性盤查'!A361,"")</f>
        <v/>
      </c>
      <c r="B366" s="53" t="str">
        <f>IF('2-定性盤查'!C361&lt;&gt;"",'2-定性盤查'!C361,"")</f>
        <v/>
      </c>
      <c r="C366" s="53" t="str">
        <f>IF('2-定性盤查'!D361&lt;&gt;"",'2-定性盤查'!D361,"")</f>
        <v/>
      </c>
      <c r="D366" s="53" t="str">
        <f>IF('2-定性盤查'!E361&lt;&gt;"",'2-定性盤查'!E361,"")</f>
        <v/>
      </c>
      <c r="E366" s="53" t="str">
        <f>IF('2-定性盤查'!F361&lt;&gt;"",'2-定性盤查'!F361,"")</f>
        <v/>
      </c>
      <c r="F366" s="53" t="str">
        <f>IF('2-定性盤查'!G361&lt;&gt;"",'2-定性盤查'!G361,"")</f>
        <v/>
      </c>
      <c r="G366" s="158"/>
      <c r="H366" s="158"/>
      <c r="I366" s="53" t="str">
        <f>IF('2-定性盤查'!X361&lt;&gt;"",IF('2-定性盤查'!X361&lt;&gt;0,'2-定性盤查'!X361,""),"")</f>
        <v/>
      </c>
      <c r="J366" s="158"/>
      <c r="K366" s="158"/>
      <c r="L366" s="57" t="str">
        <f t="shared" si="149"/>
        <v/>
      </c>
      <c r="M366" s="158"/>
      <c r="N366" s="57" t="str">
        <f t="shared" si="139"/>
        <v/>
      </c>
      <c r="O366" s="53" t="str">
        <f>IF('2-定性盤查'!Y361&lt;&gt;"",IF('2-定性盤查'!Y361&lt;&gt;0,'2-定性盤查'!Y361,""),"")</f>
        <v/>
      </c>
      <c r="P366" s="158"/>
      <c r="Q366" s="158"/>
      <c r="R366" s="67" t="str">
        <f t="shared" si="150"/>
        <v/>
      </c>
      <c r="S366" s="164"/>
      <c r="T366" s="55" t="str">
        <f t="shared" si="152"/>
        <v/>
      </c>
      <c r="U366" s="53" t="str">
        <f>IF('2-定性盤查'!Z361&lt;&gt;"",IF('2-定性盤查'!Z361&lt;&gt;0,'2-定性盤查'!Z361,""),"")</f>
        <v/>
      </c>
      <c r="V366" s="158"/>
      <c r="W366" s="158"/>
      <c r="X366" s="67" t="str">
        <f t="shared" si="151"/>
        <v/>
      </c>
      <c r="Y366" s="158"/>
      <c r="Z366" s="55" t="str">
        <f t="shared" si="153"/>
        <v/>
      </c>
      <c r="AA366" s="57" t="str">
        <f>IF('2-定性盤查'!E362="是",IF(I366="CO2",SUM(T366,Z366),SUM(N366,T366,Z366)),IF(SUM(N366,T366,Z366)&lt;&gt;0,SUM(N366,T366,Z366),""))</f>
        <v/>
      </c>
      <c r="AB366" s="57" t="str">
        <f>IF('2-定性盤查'!E362="是",IF(I366="CO2",N366,""),"")</f>
        <v/>
      </c>
      <c r="AC366" s="101" t="str">
        <f>IF(AA366&lt;&gt;"",AA366/'6-彙總表'!$J$5,"")</f>
        <v/>
      </c>
      <c r="AD366" s="129" t="str">
        <f t="shared" si="140"/>
        <v/>
      </c>
      <c r="AE366" s="129" t="str">
        <f t="shared" si="141"/>
        <v/>
      </c>
      <c r="AF366" s="129" t="str">
        <f t="shared" si="142"/>
        <v/>
      </c>
      <c r="AG366" s="130" t="str">
        <f t="shared" si="143"/>
        <v/>
      </c>
      <c r="AH366" s="129" t="str">
        <f t="shared" si="144"/>
        <v/>
      </c>
      <c r="AI366" s="129" t="str">
        <f t="shared" si="145"/>
        <v/>
      </c>
      <c r="AJ366" s="129" t="str">
        <f t="shared" si="146"/>
        <v/>
      </c>
      <c r="AK366" s="129" t="str">
        <f t="shared" si="147"/>
        <v/>
      </c>
      <c r="AL366" s="129" t="str">
        <f t="shared" si="148"/>
        <v/>
      </c>
    </row>
    <row r="367" spans="1:38">
      <c r="A367" s="53" t="str">
        <f>IF('2-定性盤查'!A362&lt;&gt;"",'2-定性盤查'!A362,"")</f>
        <v/>
      </c>
      <c r="B367" s="53" t="str">
        <f>IF('2-定性盤查'!C362&lt;&gt;"",'2-定性盤查'!C362,"")</f>
        <v/>
      </c>
      <c r="C367" s="53" t="str">
        <f>IF('2-定性盤查'!D362&lt;&gt;"",'2-定性盤查'!D362,"")</f>
        <v/>
      </c>
      <c r="D367" s="53" t="str">
        <f>IF('2-定性盤查'!E362&lt;&gt;"",'2-定性盤查'!E362,"")</f>
        <v/>
      </c>
      <c r="E367" s="53" t="str">
        <f>IF('2-定性盤查'!F362&lt;&gt;"",'2-定性盤查'!F362,"")</f>
        <v/>
      </c>
      <c r="F367" s="53" t="str">
        <f>IF('2-定性盤查'!G362&lt;&gt;"",'2-定性盤查'!G362,"")</f>
        <v/>
      </c>
      <c r="G367" s="158"/>
      <c r="H367" s="158"/>
      <c r="I367" s="53" t="str">
        <f>IF('2-定性盤查'!X362&lt;&gt;"",IF('2-定性盤查'!X362&lt;&gt;0,'2-定性盤查'!X362,""),"")</f>
        <v/>
      </c>
      <c r="J367" s="158"/>
      <c r="K367" s="158"/>
      <c r="L367" s="57" t="str">
        <f t="shared" si="149"/>
        <v/>
      </c>
      <c r="M367" s="158"/>
      <c r="N367" s="57" t="str">
        <f t="shared" si="139"/>
        <v/>
      </c>
      <c r="O367" s="53" t="str">
        <f>IF('2-定性盤查'!Y362&lt;&gt;"",IF('2-定性盤查'!Y362&lt;&gt;0,'2-定性盤查'!Y362,""),"")</f>
        <v/>
      </c>
      <c r="P367" s="158"/>
      <c r="Q367" s="158"/>
      <c r="R367" s="67" t="str">
        <f t="shared" si="150"/>
        <v/>
      </c>
      <c r="S367" s="164"/>
      <c r="T367" s="55" t="str">
        <f t="shared" si="152"/>
        <v/>
      </c>
      <c r="U367" s="53" t="str">
        <f>IF('2-定性盤查'!Z362&lt;&gt;"",IF('2-定性盤查'!Z362&lt;&gt;0,'2-定性盤查'!Z362,""),"")</f>
        <v/>
      </c>
      <c r="V367" s="158"/>
      <c r="W367" s="158"/>
      <c r="X367" s="67" t="str">
        <f t="shared" si="151"/>
        <v/>
      </c>
      <c r="Y367" s="158"/>
      <c r="Z367" s="55" t="str">
        <f t="shared" si="153"/>
        <v/>
      </c>
      <c r="AA367" s="57" t="str">
        <f>IF('2-定性盤查'!E363="是",IF(I367="CO2",SUM(T367,Z367),SUM(N367,T367,Z367)),IF(SUM(N367,T367,Z367)&lt;&gt;0,SUM(N367,T367,Z367),""))</f>
        <v/>
      </c>
      <c r="AB367" s="57" t="str">
        <f>IF('2-定性盤查'!E363="是",IF(I367="CO2",N367,""),"")</f>
        <v/>
      </c>
      <c r="AC367" s="101" t="str">
        <f>IF(AA367&lt;&gt;"",AA367/'6-彙總表'!$J$5,"")</f>
        <v/>
      </c>
      <c r="AD367" s="129" t="str">
        <f t="shared" si="140"/>
        <v/>
      </c>
      <c r="AE367" s="129" t="str">
        <f t="shared" si="141"/>
        <v/>
      </c>
      <c r="AF367" s="129" t="str">
        <f t="shared" si="142"/>
        <v/>
      </c>
      <c r="AG367" s="130" t="str">
        <f t="shared" si="143"/>
        <v/>
      </c>
      <c r="AH367" s="129" t="str">
        <f t="shared" si="144"/>
        <v/>
      </c>
      <c r="AI367" s="129" t="str">
        <f t="shared" si="145"/>
        <v/>
      </c>
      <c r="AJ367" s="129" t="str">
        <f t="shared" si="146"/>
        <v/>
      </c>
      <c r="AK367" s="129" t="str">
        <f t="shared" si="147"/>
        <v/>
      </c>
      <c r="AL367" s="129" t="str">
        <f t="shared" si="148"/>
        <v/>
      </c>
    </row>
    <row r="368" spans="1:38">
      <c r="A368" s="53" t="str">
        <f>IF('2-定性盤查'!A363&lt;&gt;"",'2-定性盤查'!A363,"")</f>
        <v/>
      </c>
      <c r="B368" s="53" t="str">
        <f>IF('2-定性盤查'!C363&lt;&gt;"",'2-定性盤查'!C363,"")</f>
        <v/>
      </c>
      <c r="C368" s="53" t="str">
        <f>IF('2-定性盤查'!D363&lt;&gt;"",'2-定性盤查'!D363,"")</f>
        <v/>
      </c>
      <c r="D368" s="53" t="str">
        <f>IF('2-定性盤查'!E363&lt;&gt;"",'2-定性盤查'!E363,"")</f>
        <v/>
      </c>
      <c r="E368" s="53" t="str">
        <f>IF('2-定性盤查'!F363&lt;&gt;"",'2-定性盤查'!F363,"")</f>
        <v/>
      </c>
      <c r="F368" s="53" t="str">
        <f>IF('2-定性盤查'!G363&lt;&gt;"",'2-定性盤查'!G363,"")</f>
        <v/>
      </c>
      <c r="G368" s="158"/>
      <c r="H368" s="158"/>
      <c r="I368" s="53" t="str">
        <f>IF('2-定性盤查'!X363&lt;&gt;"",IF('2-定性盤查'!X363&lt;&gt;0,'2-定性盤查'!X363,""),"")</f>
        <v/>
      </c>
      <c r="J368" s="158"/>
      <c r="K368" s="158"/>
      <c r="L368" s="57" t="str">
        <f t="shared" si="149"/>
        <v/>
      </c>
      <c r="M368" s="158"/>
      <c r="N368" s="57" t="str">
        <f t="shared" si="139"/>
        <v/>
      </c>
      <c r="O368" s="53" t="str">
        <f>IF('2-定性盤查'!Y363&lt;&gt;"",IF('2-定性盤查'!Y363&lt;&gt;0,'2-定性盤查'!Y363,""),"")</f>
        <v/>
      </c>
      <c r="P368" s="158"/>
      <c r="Q368" s="158"/>
      <c r="R368" s="67" t="str">
        <f t="shared" si="150"/>
        <v/>
      </c>
      <c r="S368" s="164"/>
      <c r="T368" s="55" t="str">
        <f t="shared" si="152"/>
        <v/>
      </c>
      <c r="U368" s="53" t="str">
        <f>IF('2-定性盤查'!Z363&lt;&gt;"",IF('2-定性盤查'!Z363&lt;&gt;0,'2-定性盤查'!Z363,""),"")</f>
        <v/>
      </c>
      <c r="V368" s="158"/>
      <c r="W368" s="158"/>
      <c r="X368" s="67" t="str">
        <f t="shared" si="151"/>
        <v/>
      </c>
      <c r="Y368" s="158"/>
      <c r="Z368" s="55" t="str">
        <f t="shared" si="153"/>
        <v/>
      </c>
      <c r="AA368" s="57" t="str">
        <f>IF('2-定性盤查'!E364="是",IF(I368="CO2",SUM(T368,Z368),SUM(N368,T368,Z368)),IF(SUM(N368,T368,Z368)&lt;&gt;0,SUM(N368,T368,Z368),""))</f>
        <v/>
      </c>
      <c r="AB368" s="57" t="str">
        <f>IF('2-定性盤查'!E364="是",IF(I368="CO2",N368,""),"")</f>
        <v/>
      </c>
      <c r="AC368" s="101" t="str">
        <f>IF(AA368&lt;&gt;"",AA368/'6-彙總表'!$J$5,"")</f>
        <v/>
      </c>
      <c r="AD368" s="129" t="str">
        <f t="shared" si="140"/>
        <v/>
      </c>
      <c r="AE368" s="129" t="str">
        <f t="shared" si="141"/>
        <v/>
      </c>
      <c r="AF368" s="129" t="str">
        <f t="shared" si="142"/>
        <v/>
      </c>
      <c r="AG368" s="130" t="str">
        <f t="shared" si="143"/>
        <v/>
      </c>
      <c r="AH368" s="129" t="str">
        <f t="shared" si="144"/>
        <v/>
      </c>
      <c r="AI368" s="129" t="str">
        <f t="shared" si="145"/>
        <v/>
      </c>
      <c r="AJ368" s="129" t="str">
        <f t="shared" si="146"/>
        <v/>
      </c>
      <c r="AK368" s="129" t="str">
        <f t="shared" si="147"/>
        <v/>
      </c>
      <c r="AL368" s="129" t="str">
        <f t="shared" si="148"/>
        <v/>
      </c>
    </row>
    <row r="369" spans="1:38">
      <c r="A369" s="53" t="str">
        <f>IF('2-定性盤查'!A364&lt;&gt;"",'2-定性盤查'!A364,"")</f>
        <v/>
      </c>
      <c r="B369" s="53" t="str">
        <f>IF('2-定性盤查'!C364&lt;&gt;"",'2-定性盤查'!C364,"")</f>
        <v/>
      </c>
      <c r="C369" s="53" t="str">
        <f>IF('2-定性盤查'!D364&lt;&gt;"",'2-定性盤查'!D364,"")</f>
        <v/>
      </c>
      <c r="D369" s="53" t="str">
        <f>IF('2-定性盤查'!E364&lt;&gt;"",'2-定性盤查'!E364,"")</f>
        <v/>
      </c>
      <c r="E369" s="53" t="str">
        <f>IF('2-定性盤查'!F364&lt;&gt;"",'2-定性盤查'!F364,"")</f>
        <v/>
      </c>
      <c r="F369" s="53" t="str">
        <f>IF('2-定性盤查'!G364&lt;&gt;"",'2-定性盤查'!G364,"")</f>
        <v/>
      </c>
      <c r="G369" s="158"/>
      <c r="H369" s="158"/>
      <c r="I369" s="53" t="str">
        <f>IF('2-定性盤查'!X364&lt;&gt;"",IF('2-定性盤查'!X364&lt;&gt;0,'2-定性盤查'!X364,""),"")</f>
        <v/>
      </c>
      <c r="J369" s="158"/>
      <c r="K369" s="158"/>
      <c r="L369" s="57" t="str">
        <f t="shared" si="149"/>
        <v/>
      </c>
      <c r="M369" s="158"/>
      <c r="N369" s="57" t="str">
        <f t="shared" si="139"/>
        <v/>
      </c>
      <c r="O369" s="53" t="str">
        <f>IF('2-定性盤查'!Y364&lt;&gt;"",IF('2-定性盤查'!Y364&lt;&gt;0,'2-定性盤查'!Y364,""),"")</f>
        <v/>
      </c>
      <c r="P369" s="158"/>
      <c r="Q369" s="158"/>
      <c r="R369" s="67" t="str">
        <f t="shared" si="150"/>
        <v/>
      </c>
      <c r="S369" s="164"/>
      <c r="T369" s="55" t="str">
        <f t="shared" si="152"/>
        <v/>
      </c>
      <c r="U369" s="53" t="str">
        <f>IF('2-定性盤查'!Z364&lt;&gt;"",IF('2-定性盤查'!Z364&lt;&gt;0,'2-定性盤查'!Z364,""),"")</f>
        <v/>
      </c>
      <c r="V369" s="158"/>
      <c r="W369" s="158"/>
      <c r="X369" s="67" t="str">
        <f t="shared" si="151"/>
        <v/>
      </c>
      <c r="Y369" s="158"/>
      <c r="Z369" s="55" t="str">
        <f t="shared" si="153"/>
        <v/>
      </c>
      <c r="AA369" s="57" t="str">
        <f>IF('2-定性盤查'!E365="是",IF(I369="CO2",SUM(T369,Z369),SUM(N369,T369,Z369)),IF(SUM(N369,T369,Z369)&lt;&gt;0,SUM(N369,T369,Z369),""))</f>
        <v/>
      </c>
      <c r="AB369" s="57" t="str">
        <f>IF('2-定性盤查'!E365="是",IF(I369="CO2",N369,""),"")</f>
        <v/>
      </c>
      <c r="AC369" s="101" t="str">
        <f>IF(AA369&lt;&gt;"",AA369/'6-彙總表'!$J$5,"")</f>
        <v/>
      </c>
      <c r="AD369" s="129" t="str">
        <f t="shared" si="140"/>
        <v/>
      </c>
      <c r="AE369" s="129" t="str">
        <f t="shared" si="141"/>
        <v/>
      </c>
      <c r="AF369" s="129" t="str">
        <f t="shared" si="142"/>
        <v/>
      </c>
      <c r="AG369" s="130" t="str">
        <f t="shared" si="143"/>
        <v/>
      </c>
      <c r="AH369" s="129" t="str">
        <f t="shared" si="144"/>
        <v/>
      </c>
      <c r="AI369" s="129" t="str">
        <f t="shared" si="145"/>
        <v/>
      </c>
      <c r="AJ369" s="129" t="str">
        <f t="shared" si="146"/>
        <v/>
      </c>
      <c r="AK369" s="129" t="str">
        <f t="shared" si="147"/>
        <v/>
      </c>
      <c r="AL369" s="129" t="str">
        <f t="shared" si="148"/>
        <v/>
      </c>
    </row>
    <row r="370" spans="1:38">
      <c r="A370" s="53" t="str">
        <f>IF('2-定性盤查'!A365&lt;&gt;"",'2-定性盤查'!A365,"")</f>
        <v/>
      </c>
      <c r="B370" s="53" t="str">
        <f>IF('2-定性盤查'!C365&lt;&gt;"",'2-定性盤查'!C365,"")</f>
        <v/>
      </c>
      <c r="C370" s="53" t="str">
        <f>IF('2-定性盤查'!D365&lt;&gt;"",'2-定性盤查'!D365,"")</f>
        <v/>
      </c>
      <c r="D370" s="53" t="str">
        <f>IF('2-定性盤查'!E365&lt;&gt;"",'2-定性盤查'!E365,"")</f>
        <v/>
      </c>
      <c r="E370" s="53" t="str">
        <f>IF('2-定性盤查'!F365&lt;&gt;"",'2-定性盤查'!F365,"")</f>
        <v/>
      </c>
      <c r="F370" s="53" t="str">
        <f>IF('2-定性盤查'!G365&lt;&gt;"",'2-定性盤查'!G365,"")</f>
        <v/>
      </c>
      <c r="G370" s="158"/>
      <c r="H370" s="158"/>
      <c r="I370" s="53" t="str">
        <f>IF('2-定性盤查'!X365&lt;&gt;"",IF('2-定性盤查'!X365&lt;&gt;0,'2-定性盤查'!X365,""),"")</f>
        <v/>
      </c>
      <c r="J370" s="158"/>
      <c r="K370" s="158"/>
      <c r="L370" s="57" t="str">
        <f t="shared" si="149"/>
        <v/>
      </c>
      <c r="M370" s="158"/>
      <c r="N370" s="57" t="str">
        <f t="shared" si="139"/>
        <v/>
      </c>
      <c r="O370" s="53" t="str">
        <f>IF('2-定性盤查'!Y365&lt;&gt;"",IF('2-定性盤查'!Y365&lt;&gt;0,'2-定性盤查'!Y365,""),"")</f>
        <v/>
      </c>
      <c r="P370" s="158"/>
      <c r="Q370" s="158"/>
      <c r="R370" s="67" t="str">
        <f t="shared" si="150"/>
        <v/>
      </c>
      <c r="S370" s="164"/>
      <c r="T370" s="55" t="str">
        <f t="shared" si="152"/>
        <v/>
      </c>
      <c r="U370" s="53" t="str">
        <f>IF('2-定性盤查'!Z365&lt;&gt;"",IF('2-定性盤查'!Z365&lt;&gt;0,'2-定性盤查'!Z365,""),"")</f>
        <v/>
      </c>
      <c r="V370" s="158"/>
      <c r="W370" s="158"/>
      <c r="X370" s="67" t="str">
        <f t="shared" si="151"/>
        <v/>
      </c>
      <c r="Y370" s="158"/>
      <c r="Z370" s="55" t="str">
        <f t="shared" si="153"/>
        <v/>
      </c>
      <c r="AA370" s="57" t="str">
        <f>IF('2-定性盤查'!E366="是",IF(I370="CO2",SUM(T370,Z370),SUM(N370,T370,Z370)),IF(SUM(N370,T370,Z370)&lt;&gt;0,SUM(N370,T370,Z370),""))</f>
        <v/>
      </c>
      <c r="AB370" s="57" t="str">
        <f>IF('2-定性盤查'!E366="是",IF(I370="CO2",N370,""),"")</f>
        <v/>
      </c>
      <c r="AC370" s="101" t="str">
        <f>IF(AA370&lt;&gt;"",AA370/'6-彙總表'!$J$5,"")</f>
        <v/>
      </c>
      <c r="AD370" s="129" t="str">
        <f t="shared" si="140"/>
        <v/>
      </c>
      <c r="AE370" s="129" t="str">
        <f t="shared" si="141"/>
        <v/>
      </c>
      <c r="AF370" s="129" t="str">
        <f t="shared" si="142"/>
        <v/>
      </c>
      <c r="AG370" s="130" t="str">
        <f t="shared" si="143"/>
        <v/>
      </c>
      <c r="AH370" s="129" t="str">
        <f t="shared" si="144"/>
        <v/>
      </c>
      <c r="AI370" s="129" t="str">
        <f t="shared" si="145"/>
        <v/>
      </c>
      <c r="AJ370" s="129" t="str">
        <f t="shared" si="146"/>
        <v/>
      </c>
      <c r="AK370" s="129" t="str">
        <f t="shared" si="147"/>
        <v/>
      </c>
      <c r="AL370" s="129" t="str">
        <f t="shared" si="148"/>
        <v/>
      </c>
    </row>
    <row r="371" spans="1:38">
      <c r="A371" s="53" t="str">
        <f>IF('2-定性盤查'!A366&lt;&gt;"",'2-定性盤查'!A366,"")</f>
        <v/>
      </c>
      <c r="B371" s="53" t="str">
        <f>IF('2-定性盤查'!C366&lt;&gt;"",'2-定性盤查'!C366,"")</f>
        <v/>
      </c>
      <c r="C371" s="53" t="str">
        <f>IF('2-定性盤查'!D366&lt;&gt;"",'2-定性盤查'!D366,"")</f>
        <v/>
      </c>
      <c r="D371" s="53" t="str">
        <f>IF('2-定性盤查'!E366&lt;&gt;"",'2-定性盤查'!E366,"")</f>
        <v/>
      </c>
      <c r="E371" s="53" t="str">
        <f>IF('2-定性盤查'!F366&lt;&gt;"",'2-定性盤查'!F366,"")</f>
        <v/>
      </c>
      <c r="F371" s="53" t="str">
        <f>IF('2-定性盤查'!G366&lt;&gt;"",'2-定性盤查'!G366,"")</f>
        <v/>
      </c>
      <c r="G371" s="158"/>
      <c r="H371" s="158"/>
      <c r="I371" s="53" t="str">
        <f>IF('2-定性盤查'!X366&lt;&gt;"",IF('2-定性盤查'!X366&lt;&gt;0,'2-定性盤查'!X366,""),"")</f>
        <v/>
      </c>
      <c r="J371" s="158"/>
      <c r="K371" s="158"/>
      <c r="L371" s="57" t="str">
        <f t="shared" si="149"/>
        <v/>
      </c>
      <c r="M371" s="158"/>
      <c r="N371" s="57" t="str">
        <f t="shared" si="139"/>
        <v/>
      </c>
      <c r="O371" s="53" t="str">
        <f>IF('2-定性盤查'!Y366&lt;&gt;"",IF('2-定性盤查'!Y366&lt;&gt;0,'2-定性盤查'!Y366,""),"")</f>
        <v/>
      </c>
      <c r="P371" s="158"/>
      <c r="Q371" s="158"/>
      <c r="R371" s="67" t="str">
        <f t="shared" si="150"/>
        <v/>
      </c>
      <c r="S371" s="164"/>
      <c r="T371" s="55" t="str">
        <f t="shared" si="152"/>
        <v/>
      </c>
      <c r="U371" s="53" t="str">
        <f>IF('2-定性盤查'!Z366&lt;&gt;"",IF('2-定性盤查'!Z366&lt;&gt;0,'2-定性盤查'!Z366,""),"")</f>
        <v/>
      </c>
      <c r="V371" s="158"/>
      <c r="W371" s="158"/>
      <c r="X371" s="67" t="str">
        <f t="shared" si="151"/>
        <v/>
      </c>
      <c r="Y371" s="158"/>
      <c r="Z371" s="55" t="str">
        <f t="shared" si="153"/>
        <v/>
      </c>
      <c r="AA371" s="57" t="str">
        <f>IF('2-定性盤查'!E367="是",IF(I371="CO2",SUM(T371,Z371),SUM(N371,T371,Z371)),IF(SUM(N371,T371,Z371)&lt;&gt;0,SUM(N371,T371,Z371),""))</f>
        <v/>
      </c>
      <c r="AB371" s="57" t="str">
        <f>IF('2-定性盤查'!E367="是",IF(I371="CO2",N371,""),"")</f>
        <v/>
      </c>
      <c r="AC371" s="101" t="str">
        <f>IF(AA371&lt;&gt;"",AA371/'6-彙總表'!$J$5,"")</f>
        <v/>
      </c>
      <c r="AD371" s="129" t="str">
        <f t="shared" si="140"/>
        <v/>
      </c>
      <c r="AE371" s="129" t="str">
        <f t="shared" si="141"/>
        <v/>
      </c>
      <c r="AF371" s="129" t="str">
        <f t="shared" si="142"/>
        <v/>
      </c>
      <c r="AG371" s="130" t="str">
        <f t="shared" si="143"/>
        <v/>
      </c>
      <c r="AH371" s="129" t="str">
        <f t="shared" si="144"/>
        <v/>
      </c>
      <c r="AI371" s="129" t="str">
        <f t="shared" si="145"/>
        <v/>
      </c>
      <c r="AJ371" s="129" t="str">
        <f t="shared" si="146"/>
        <v/>
      </c>
      <c r="AK371" s="129" t="str">
        <f t="shared" si="147"/>
        <v/>
      </c>
      <c r="AL371" s="129" t="str">
        <f t="shared" si="148"/>
        <v/>
      </c>
    </row>
    <row r="372" spans="1:38">
      <c r="A372" s="53" t="str">
        <f>IF('2-定性盤查'!A367&lt;&gt;"",'2-定性盤查'!A367,"")</f>
        <v/>
      </c>
      <c r="B372" s="53" t="str">
        <f>IF('2-定性盤查'!C367&lt;&gt;"",'2-定性盤查'!C367,"")</f>
        <v/>
      </c>
      <c r="C372" s="53" t="str">
        <f>IF('2-定性盤查'!D367&lt;&gt;"",'2-定性盤查'!D367,"")</f>
        <v/>
      </c>
      <c r="D372" s="53" t="str">
        <f>IF('2-定性盤查'!E367&lt;&gt;"",'2-定性盤查'!E367,"")</f>
        <v/>
      </c>
      <c r="E372" s="53" t="str">
        <f>IF('2-定性盤查'!F367&lt;&gt;"",'2-定性盤查'!F367,"")</f>
        <v/>
      </c>
      <c r="F372" s="53" t="str">
        <f>IF('2-定性盤查'!G367&lt;&gt;"",'2-定性盤查'!G367,"")</f>
        <v/>
      </c>
      <c r="G372" s="158"/>
      <c r="H372" s="158"/>
      <c r="I372" s="53" t="str">
        <f>IF('2-定性盤查'!X367&lt;&gt;"",IF('2-定性盤查'!X367&lt;&gt;0,'2-定性盤查'!X367,""),"")</f>
        <v/>
      </c>
      <c r="J372" s="158"/>
      <c r="K372" s="158"/>
      <c r="L372" s="57" t="str">
        <f t="shared" si="149"/>
        <v/>
      </c>
      <c r="M372" s="158"/>
      <c r="N372" s="57" t="str">
        <f t="shared" si="139"/>
        <v/>
      </c>
      <c r="O372" s="53" t="str">
        <f>IF('2-定性盤查'!Y367&lt;&gt;"",IF('2-定性盤查'!Y367&lt;&gt;0,'2-定性盤查'!Y367,""),"")</f>
        <v/>
      </c>
      <c r="P372" s="158"/>
      <c r="Q372" s="158"/>
      <c r="R372" s="67" t="str">
        <f t="shared" si="150"/>
        <v/>
      </c>
      <c r="S372" s="164"/>
      <c r="T372" s="55" t="str">
        <f t="shared" si="152"/>
        <v/>
      </c>
      <c r="U372" s="53" t="str">
        <f>IF('2-定性盤查'!Z367&lt;&gt;"",IF('2-定性盤查'!Z367&lt;&gt;0,'2-定性盤查'!Z367,""),"")</f>
        <v/>
      </c>
      <c r="V372" s="158"/>
      <c r="W372" s="158"/>
      <c r="X372" s="67" t="str">
        <f t="shared" si="151"/>
        <v/>
      </c>
      <c r="Y372" s="158"/>
      <c r="Z372" s="55" t="str">
        <f t="shared" si="153"/>
        <v/>
      </c>
      <c r="AA372" s="57" t="str">
        <f>IF('2-定性盤查'!E368="是",IF(I372="CO2",SUM(T372,Z372),SUM(N372,T372,Z372)),IF(SUM(N372,T372,Z372)&lt;&gt;0,SUM(N372,T372,Z372),""))</f>
        <v/>
      </c>
      <c r="AB372" s="57" t="str">
        <f>IF('2-定性盤查'!E368="是",IF(I372="CO2",N372,""),"")</f>
        <v/>
      </c>
      <c r="AC372" s="101" t="str">
        <f>IF(AA372&lt;&gt;"",AA372/'6-彙總表'!$J$5,"")</f>
        <v/>
      </c>
      <c r="AD372" s="129" t="str">
        <f t="shared" si="140"/>
        <v/>
      </c>
      <c r="AE372" s="129" t="str">
        <f t="shared" si="141"/>
        <v/>
      </c>
      <c r="AF372" s="129" t="str">
        <f t="shared" si="142"/>
        <v/>
      </c>
      <c r="AG372" s="130" t="str">
        <f t="shared" si="143"/>
        <v/>
      </c>
      <c r="AH372" s="129" t="str">
        <f t="shared" si="144"/>
        <v/>
      </c>
      <c r="AI372" s="129" t="str">
        <f t="shared" si="145"/>
        <v/>
      </c>
      <c r="AJ372" s="129" t="str">
        <f t="shared" si="146"/>
        <v/>
      </c>
      <c r="AK372" s="129" t="str">
        <f t="shared" si="147"/>
        <v/>
      </c>
      <c r="AL372" s="129" t="str">
        <f t="shared" si="148"/>
        <v/>
      </c>
    </row>
    <row r="373" spans="1:38">
      <c r="A373" s="53" t="str">
        <f>IF('2-定性盤查'!A368&lt;&gt;"",'2-定性盤查'!A368,"")</f>
        <v/>
      </c>
      <c r="B373" s="53" t="str">
        <f>IF('2-定性盤查'!C368&lt;&gt;"",'2-定性盤查'!C368,"")</f>
        <v/>
      </c>
      <c r="C373" s="53" t="str">
        <f>IF('2-定性盤查'!D368&lt;&gt;"",'2-定性盤查'!D368,"")</f>
        <v/>
      </c>
      <c r="D373" s="53" t="str">
        <f>IF('2-定性盤查'!E368&lt;&gt;"",'2-定性盤查'!E368,"")</f>
        <v/>
      </c>
      <c r="E373" s="53" t="str">
        <f>IF('2-定性盤查'!F368&lt;&gt;"",'2-定性盤查'!F368,"")</f>
        <v/>
      </c>
      <c r="F373" s="53" t="str">
        <f>IF('2-定性盤查'!G368&lt;&gt;"",'2-定性盤查'!G368,"")</f>
        <v/>
      </c>
      <c r="G373" s="158"/>
      <c r="H373" s="158"/>
      <c r="I373" s="53" t="str">
        <f>IF('2-定性盤查'!X368&lt;&gt;"",IF('2-定性盤查'!X368&lt;&gt;0,'2-定性盤查'!X368,""),"")</f>
        <v/>
      </c>
      <c r="J373" s="158"/>
      <c r="K373" s="158"/>
      <c r="L373" s="57" t="str">
        <f t="shared" si="149"/>
        <v/>
      </c>
      <c r="M373" s="158"/>
      <c r="N373" s="57" t="str">
        <f t="shared" si="139"/>
        <v/>
      </c>
      <c r="O373" s="53" t="str">
        <f>IF('2-定性盤查'!Y368&lt;&gt;"",IF('2-定性盤查'!Y368&lt;&gt;0,'2-定性盤查'!Y368,""),"")</f>
        <v/>
      </c>
      <c r="P373" s="158"/>
      <c r="Q373" s="158"/>
      <c r="R373" s="67" t="str">
        <f t="shared" si="150"/>
        <v/>
      </c>
      <c r="S373" s="164"/>
      <c r="T373" s="55" t="str">
        <f t="shared" si="152"/>
        <v/>
      </c>
      <c r="U373" s="53" t="str">
        <f>IF('2-定性盤查'!Z368&lt;&gt;"",IF('2-定性盤查'!Z368&lt;&gt;0,'2-定性盤查'!Z368,""),"")</f>
        <v/>
      </c>
      <c r="V373" s="158"/>
      <c r="W373" s="158"/>
      <c r="X373" s="67" t="str">
        <f t="shared" si="151"/>
        <v/>
      </c>
      <c r="Y373" s="158"/>
      <c r="Z373" s="55" t="str">
        <f t="shared" si="153"/>
        <v/>
      </c>
      <c r="AA373" s="57" t="str">
        <f>IF('2-定性盤查'!E369="是",IF(I373="CO2",SUM(T373,Z373),SUM(N373,T373,Z373)),IF(SUM(N373,T373,Z373)&lt;&gt;0,SUM(N373,T373,Z373),""))</f>
        <v/>
      </c>
      <c r="AB373" s="57" t="str">
        <f>IF('2-定性盤查'!E369="是",IF(I373="CO2",N373,""),"")</f>
        <v/>
      </c>
      <c r="AC373" s="101" t="str">
        <f>IF(AA373&lt;&gt;"",AA373/'6-彙總表'!$J$5,"")</f>
        <v/>
      </c>
      <c r="AD373" s="129" t="str">
        <f t="shared" si="140"/>
        <v/>
      </c>
      <c r="AE373" s="129" t="str">
        <f t="shared" si="141"/>
        <v/>
      </c>
      <c r="AF373" s="129" t="str">
        <f t="shared" si="142"/>
        <v/>
      </c>
      <c r="AG373" s="130" t="str">
        <f t="shared" si="143"/>
        <v/>
      </c>
      <c r="AH373" s="129" t="str">
        <f t="shared" si="144"/>
        <v/>
      </c>
      <c r="AI373" s="129" t="str">
        <f t="shared" si="145"/>
        <v/>
      </c>
      <c r="AJ373" s="129" t="str">
        <f t="shared" si="146"/>
        <v/>
      </c>
      <c r="AK373" s="129" t="str">
        <f t="shared" si="147"/>
        <v/>
      </c>
      <c r="AL373" s="129" t="str">
        <f t="shared" si="148"/>
        <v/>
      </c>
    </row>
    <row r="374" spans="1:38">
      <c r="A374" s="53" t="str">
        <f>IF('2-定性盤查'!A369&lt;&gt;"",'2-定性盤查'!A369,"")</f>
        <v/>
      </c>
      <c r="B374" s="53" t="str">
        <f>IF('2-定性盤查'!C369&lt;&gt;"",'2-定性盤查'!C369,"")</f>
        <v/>
      </c>
      <c r="C374" s="53" t="str">
        <f>IF('2-定性盤查'!D369&lt;&gt;"",'2-定性盤查'!D369,"")</f>
        <v/>
      </c>
      <c r="D374" s="53" t="str">
        <f>IF('2-定性盤查'!E369&lt;&gt;"",'2-定性盤查'!E369,"")</f>
        <v/>
      </c>
      <c r="E374" s="53" t="str">
        <f>IF('2-定性盤查'!F369&lt;&gt;"",'2-定性盤查'!F369,"")</f>
        <v/>
      </c>
      <c r="F374" s="53" t="str">
        <f>IF('2-定性盤查'!G369&lt;&gt;"",'2-定性盤查'!G369,"")</f>
        <v/>
      </c>
      <c r="G374" s="158"/>
      <c r="H374" s="158"/>
      <c r="I374" s="53" t="str">
        <f>IF('2-定性盤查'!X369&lt;&gt;"",IF('2-定性盤查'!X369&lt;&gt;0,'2-定性盤查'!X369,""),"")</f>
        <v/>
      </c>
      <c r="J374" s="158"/>
      <c r="K374" s="158"/>
      <c r="L374" s="57" t="str">
        <f t="shared" si="149"/>
        <v/>
      </c>
      <c r="M374" s="158"/>
      <c r="N374" s="57" t="str">
        <f t="shared" si="139"/>
        <v/>
      </c>
      <c r="O374" s="53" t="str">
        <f>IF('2-定性盤查'!Y369&lt;&gt;"",IF('2-定性盤查'!Y369&lt;&gt;0,'2-定性盤查'!Y369,""),"")</f>
        <v/>
      </c>
      <c r="P374" s="158"/>
      <c r="Q374" s="158"/>
      <c r="R374" s="67" t="str">
        <f t="shared" si="150"/>
        <v/>
      </c>
      <c r="S374" s="164"/>
      <c r="T374" s="55" t="str">
        <f t="shared" si="152"/>
        <v/>
      </c>
      <c r="U374" s="53" t="str">
        <f>IF('2-定性盤查'!Z369&lt;&gt;"",IF('2-定性盤查'!Z369&lt;&gt;0,'2-定性盤查'!Z369,""),"")</f>
        <v/>
      </c>
      <c r="V374" s="158"/>
      <c r="W374" s="158"/>
      <c r="X374" s="67" t="str">
        <f t="shared" si="151"/>
        <v/>
      </c>
      <c r="Y374" s="158"/>
      <c r="Z374" s="55" t="str">
        <f t="shared" si="153"/>
        <v/>
      </c>
      <c r="AA374" s="57" t="str">
        <f>IF('2-定性盤查'!E370="是",IF(I374="CO2",SUM(T374,Z374),SUM(N374,T374,Z374)),IF(SUM(N374,T374,Z374)&lt;&gt;0,SUM(N374,T374,Z374),""))</f>
        <v/>
      </c>
      <c r="AB374" s="57" t="str">
        <f>IF('2-定性盤查'!E370="是",IF(I374="CO2",N374,""),"")</f>
        <v/>
      </c>
      <c r="AC374" s="101" t="str">
        <f>IF(AA374&lt;&gt;"",AA374/'6-彙總表'!$J$5,"")</f>
        <v/>
      </c>
      <c r="AD374" s="129" t="str">
        <f t="shared" si="140"/>
        <v/>
      </c>
      <c r="AE374" s="129" t="str">
        <f t="shared" si="141"/>
        <v/>
      </c>
      <c r="AF374" s="129" t="str">
        <f t="shared" si="142"/>
        <v/>
      </c>
      <c r="AG374" s="130" t="str">
        <f t="shared" si="143"/>
        <v/>
      </c>
      <c r="AH374" s="129" t="str">
        <f t="shared" si="144"/>
        <v/>
      </c>
      <c r="AI374" s="129" t="str">
        <f t="shared" si="145"/>
        <v/>
      </c>
      <c r="AJ374" s="129" t="str">
        <f t="shared" si="146"/>
        <v/>
      </c>
      <c r="AK374" s="129" t="str">
        <f t="shared" si="147"/>
        <v/>
      </c>
      <c r="AL374" s="129" t="str">
        <f t="shared" si="148"/>
        <v/>
      </c>
    </row>
    <row r="375" spans="1:38">
      <c r="A375" s="53" t="str">
        <f>IF('2-定性盤查'!A370&lt;&gt;"",'2-定性盤查'!A370,"")</f>
        <v/>
      </c>
      <c r="B375" s="53" t="str">
        <f>IF('2-定性盤查'!C370&lt;&gt;"",'2-定性盤查'!C370,"")</f>
        <v/>
      </c>
      <c r="C375" s="53" t="str">
        <f>IF('2-定性盤查'!D370&lt;&gt;"",'2-定性盤查'!D370,"")</f>
        <v/>
      </c>
      <c r="D375" s="53" t="str">
        <f>IF('2-定性盤查'!E370&lt;&gt;"",'2-定性盤查'!E370,"")</f>
        <v/>
      </c>
      <c r="E375" s="53" t="str">
        <f>IF('2-定性盤查'!F370&lt;&gt;"",'2-定性盤查'!F370,"")</f>
        <v/>
      </c>
      <c r="F375" s="53" t="str">
        <f>IF('2-定性盤查'!G370&lt;&gt;"",'2-定性盤查'!G370,"")</f>
        <v/>
      </c>
      <c r="G375" s="158"/>
      <c r="H375" s="158"/>
      <c r="I375" s="53" t="str">
        <f>IF('2-定性盤查'!X370&lt;&gt;"",IF('2-定性盤查'!X370&lt;&gt;0,'2-定性盤查'!X370,""),"")</f>
        <v/>
      </c>
      <c r="J375" s="158"/>
      <c r="K375" s="158"/>
      <c r="L375" s="57" t="str">
        <f t="shared" si="149"/>
        <v/>
      </c>
      <c r="M375" s="158"/>
      <c r="N375" s="57" t="str">
        <f t="shared" si="139"/>
        <v/>
      </c>
      <c r="O375" s="53" t="str">
        <f>IF('2-定性盤查'!Y370&lt;&gt;"",IF('2-定性盤查'!Y370&lt;&gt;0,'2-定性盤查'!Y370,""),"")</f>
        <v/>
      </c>
      <c r="P375" s="158"/>
      <c r="Q375" s="158"/>
      <c r="R375" s="67" t="str">
        <f t="shared" si="150"/>
        <v/>
      </c>
      <c r="S375" s="164"/>
      <c r="T375" s="55" t="str">
        <f t="shared" si="152"/>
        <v/>
      </c>
      <c r="U375" s="53" t="str">
        <f>IF('2-定性盤查'!Z370&lt;&gt;"",IF('2-定性盤查'!Z370&lt;&gt;0,'2-定性盤查'!Z370,""),"")</f>
        <v/>
      </c>
      <c r="V375" s="158"/>
      <c r="W375" s="158"/>
      <c r="X375" s="67" t="str">
        <f t="shared" si="151"/>
        <v/>
      </c>
      <c r="Y375" s="158"/>
      <c r="Z375" s="55" t="str">
        <f t="shared" si="153"/>
        <v/>
      </c>
      <c r="AA375" s="57" t="str">
        <f>IF('2-定性盤查'!E371="是",IF(I375="CO2",SUM(T375,Z375),SUM(N375,T375,Z375)),IF(SUM(N375,T375,Z375)&lt;&gt;0,SUM(N375,T375,Z375),""))</f>
        <v/>
      </c>
      <c r="AB375" s="57" t="str">
        <f>IF('2-定性盤查'!E371="是",IF(I375="CO2",N375,""),"")</f>
        <v/>
      </c>
      <c r="AC375" s="101" t="str">
        <f>IF(AA375&lt;&gt;"",AA375/'6-彙總表'!$J$5,"")</f>
        <v/>
      </c>
      <c r="AD375" s="129" t="str">
        <f t="shared" si="140"/>
        <v/>
      </c>
      <c r="AE375" s="129" t="str">
        <f t="shared" si="141"/>
        <v/>
      </c>
      <c r="AF375" s="129" t="str">
        <f t="shared" si="142"/>
        <v/>
      </c>
      <c r="AG375" s="130" t="str">
        <f t="shared" si="143"/>
        <v/>
      </c>
      <c r="AH375" s="129" t="str">
        <f t="shared" si="144"/>
        <v/>
      </c>
      <c r="AI375" s="129" t="str">
        <f t="shared" si="145"/>
        <v/>
      </c>
      <c r="AJ375" s="129" t="str">
        <f t="shared" si="146"/>
        <v/>
      </c>
      <c r="AK375" s="129" t="str">
        <f t="shared" si="147"/>
        <v/>
      </c>
      <c r="AL375" s="129" t="str">
        <f t="shared" si="148"/>
        <v/>
      </c>
    </row>
    <row r="376" spans="1:38">
      <c r="A376" s="53" t="str">
        <f>IF('2-定性盤查'!A371&lt;&gt;"",'2-定性盤查'!A371,"")</f>
        <v/>
      </c>
      <c r="B376" s="53" t="str">
        <f>IF('2-定性盤查'!C371&lt;&gt;"",'2-定性盤查'!C371,"")</f>
        <v/>
      </c>
      <c r="C376" s="53" t="str">
        <f>IF('2-定性盤查'!D371&lt;&gt;"",'2-定性盤查'!D371,"")</f>
        <v/>
      </c>
      <c r="D376" s="53" t="str">
        <f>IF('2-定性盤查'!E371&lt;&gt;"",'2-定性盤查'!E371,"")</f>
        <v/>
      </c>
      <c r="E376" s="53" t="str">
        <f>IF('2-定性盤查'!F371&lt;&gt;"",'2-定性盤查'!F371,"")</f>
        <v/>
      </c>
      <c r="F376" s="53" t="str">
        <f>IF('2-定性盤查'!G371&lt;&gt;"",'2-定性盤查'!G371,"")</f>
        <v/>
      </c>
      <c r="G376" s="158"/>
      <c r="H376" s="158"/>
      <c r="I376" s="53" t="str">
        <f>IF('2-定性盤查'!X371&lt;&gt;"",IF('2-定性盤查'!X371&lt;&gt;0,'2-定性盤查'!X371,""),"")</f>
        <v/>
      </c>
      <c r="J376" s="158"/>
      <c r="K376" s="158"/>
      <c r="L376" s="57" t="str">
        <f t="shared" si="149"/>
        <v/>
      </c>
      <c r="M376" s="158"/>
      <c r="N376" s="57" t="str">
        <f t="shared" si="139"/>
        <v/>
      </c>
      <c r="O376" s="53" t="str">
        <f>IF('2-定性盤查'!Y371&lt;&gt;"",IF('2-定性盤查'!Y371&lt;&gt;0,'2-定性盤查'!Y371,""),"")</f>
        <v/>
      </c>
      <c r="P376" s="158"/>
      <c r="Q376" s="158"/>
      <c r="R376" s="67" t="str">
        <f t="shared" si="150"/>
        <v/>
      </c>
      <c r="S376" s="164"/>
      <c r="T376" s="55" t="str">
        <f t="shared" si="152"/>
        <v/>
      </c>
      <c r="U376" s="53" t="str">
        <f>IF('2-定性盤查'!Z371&lt;&gt;"",IF('2-定性盤查'!Z371&lt;&gt;0,'2-定性盤查'!Z371,""),"")</f>
        <v/>
      </c>
      <c r="V376" s="158"/>
      <c r="W376" s="158"/>
      <c r="X376" s="67" t="str">
        <f t="shared" si="151"/>
        <v/>
      </c>
      <c r="Y376" s="158"/>
      <c r="Z376" s="55" t="str">
        <f t="shared" si="153"/>
        <v/>
      </c>
      <c r="AA376" s="57" t="str">
        <f>IF('2-定性盤查'!E372="是",IF(I376="CO2",SUM(T376,Z376),SUM(N376,T376,Z376)),IF(SUM(N376,T376,Z376)&lt;&gt;0,SUM(N376,T376,Z376),""))</f>
        <v/>
      </c>
      <c r="AB376" s="57" t="str">
        <f>IF('2-定性盤查'!E372="是",IF(I376="CO2",N376,""),"")</f>
        <v/>
      </c>
      <c r="AC376" s="101" t="str">
        <f>IF(AA376&lt;&gt;"",AA376/'6-彙總表'!$J$5,"")</f>
        <v/>
      </c>
      <c r="AD376" s="129" t="str">
        <f t="shared" si="140"/>
        <v/>
      </c>
      <c r="AE376" s="129" t="str">
        <f t="shared" si="141"/>
        <v/>
      </c>
      <c r="AF376" s="129" t="str">
        <f t="shared" si="142"/>
        <v/>
      </c>
      <c r="AG376" s="130" t="str">
        <f t="shared" si="143"/>
        <v/>
      </c>
      <c r="AH376" s="129" t="str">
        <f t="shared" si="144"/>
        <v/>
      </c>
      <c r="AI376" s="129" t="str">
        <f t="shared" si="145"/>
        <v/>
      </c>
      <c r="AJ376" s="129" t="str">
        <f t="shared" si="146"/>
        <v/>
      </c>
      <c r="AK376" s="129" t="str">
        <f t="shared" si="147"/>
        <v/>
      </c>
      <c r="AL376" s="129" t="str">
        <f t="shared" si="148"/>
        <v/>
      </c>
    </row>
    <row r="377" spans="1:38">
      <c r="A377" s="53" t="str">
        <f>IF('2-定性盤查'!A372&lt;&gt;"",'2-定性盤查'!A372,"")</f>
        <v/>
      </c>
      <c r="B377" s="53" t="str">
        <f>IF('2-定性盤查'!C372&lt;&gt;"",'2-定性盤查'!C372,"")</f>
        <v/>
      </c>
      <c r="C377" s="53" t="str">
        <f>IF('2-定性盤查'!D372&lt;&gt;"",'2-定性盤查'!D372,"")</f>
        <v/>
      </c>
      <c r="D377" s="53" t="str">
        <f>IF('2-定性盤查'!E372&lt;&gt;"",'2-定性盤查'!E372,"")</f>
        <v/>
      </c>
      <c r="E377" s="53" t="str">
        <f>IF('2-定性盤查'!F372&lt;&gt;"",'2-定性盤查'!F372,"")</f>
        <v/>
      </c>
      <c r="F377" s="53" t="str">
        <f>IF('2-定性盤查'!G372&lt;&gt;"",'2-定性盤查'!G372,"")</f>
        <v/>
      </c>
      <c r="G377" s="158"/>
      <c r="H377" s="158"/>
      <c r="I377" s="53" t="str">
        <f>IF('2-定性盤查'!X372&lt;&gt;"",IF('2-定性盤查'!X372&lt;&gt;0,'2-定性盤查'!X372,""),"")</f>
        <v/>
      </c>
      <c r="J377" s="158"/>
      <c r="K377" s="158"/>
      <c r="L377" s="57" t="str">
        <f t="shared" si="149"/>
        <v/>
      </c>
      <c r="M377" s="158"/>
      <c r="N377" s="57" t="str">
        <f t="shared" si="139"/>
        <v/>
      </c>
      <c r="O377" s="53" t="str">
        <f>IF('2-定性盤查'!Y372&lt;&gt;"",IF('2-定性盤查'!Y372&lt;&gt;0,'2-定性盤查'!Y372,""),"")</f>
        <v/>
      </c>
      <c r="P377" s="158"/>
      <c r="Q377" s="158"/>
      <c r="R377" s="67" t="str">
        <f t="shared" si="150"/>
        <v/>
      </c>
      <c r="S377" s="164"/>
      <c r="T377" s="55" t="str">
        <f t="shared" si="152"/>
        <v/>
      </c>
      <c r="U377" s="53" t="str">
        <f>IF('2-定性盤查'!Z372&lt;&gt;"",IF('2-定性盤查'!Z372&lt;&gt;0,'2-定性盤查'!Z372,""),"")</f>
        <v/>
      </c>
      <c r="V377" s="158"/>
      <c r="W377" s="158"/>
      <c r="X377" s="67" t="str">
        <f t="shared" si="151"/>
        <v/>
      </c>
      <c r="Y377" s="158"/>
      <c r="Z377" s="55" t="str">
        <f t="shared" si="153"/>
        <v/>
      </c>
      <c r="AA377" s="57" t="str">
        <f>IF('2-定性盤查'!E373="是",IF(I377="CO2",SUM(T377,Z377),SUM(N377,T377,Z377)),IF(SUM(N377,T377,Z377)&lt;&gt;0,SUM(N377,T377,Z377),""))</f>
        <v/>
      </c>
      <c r="AB377" s="57" t="str">
        <f>IF('2-定性盤查'!E373="是",IF(I377="CO2",N377,""),"")</f>
        <v/>
      </c>
      <c r="AC377" s="101" t="str">
        <f>IF(AA377&lt;&gt;"",AA377/'6-彙總表'!$J$5,"")</f>
        <v/>
      </c>
      <c r="AD377" s="129" t="str">
        <f t="shared" si="140"/>
        <v/>
      </c>
      <c r="AE377" s="129" t="str">
        <f t="shared" si="141"/>
        <v/>
      </c>
      <c r="AF377" s="129" t="str">
        <f t="shared" si="142"/>
        <v/>
      </c>
      <c r="AG377" s="130" t="str">
        <f t="shared" si="143"/>
        <v/>
      </c>
      <c r="AH377" s="129" t="str">
        <f t="shared" si="144"/>
        <v/>
      </c>
      <c r="AI377" s="129" t="str">
        <f t="shared" si="145"/>
        <v/>
      </c>
      <c r="AJ377" s="129" t="str">
        <f t="shared" si="146"/>
        <v/>
      </c>
      <c r="AK377" s="129" t="str">
        <f t="shared" si="147"/>
        <v/>
      </c>
      <c r="AL377" s="129" t="str">
        <f t="shared" si="148"/>
        <v/>
      </c>
    </row>
    <row r="378" spans="1:38">
      <c r="A378" s="53" t="str">
        <f>IF('2-定性盤查'!A373&lt;&gt;"",'2-定性盤查'!A373,"")</f>
        <v/>
      </c>
      <c r="B378" s="53" t="str">
        <f>IF('2-定性盤查'!C373&lt;&gt;"",'2-定性盤查'!C373,"")</f>
        <v/>
      </c>
      <c r="C378" s="53" t="str">
        <f>IF('2-定性盤查'!D373&lt;&gt;"",'2-定性盤查'!D373,"")</f>
        <v/>
      </c>
      <c r="D378" s="53" t="str">
        <f>IF('2-定性盤查'!E373&lt;&gt;"",'2-定性盤查'!E373,"")</f>
        <v/>
      </c>
      <c r="E378" s="53" t="str">
        <f>IF('2-定性盤查'!F373&lt;&gt;"",'2-定性盤查'!F373,"")</f>
        <v/>
      </c>
      <c r="F378" s="53" t="str">
        <f>IF('2-定性盤查'!G373&lt;&gt;"",'2-定性盤查'!G373,"")</f>
        <v/>
      </c>
      <c r="G378" s="158"/>
      <c r="H378" s="158"/>
      <c r="I378" s="53" t="str">
        <f>IF('2-定性盤查'!X373&lt;&gt;"",IF('2-定性盤查'!X373&lt;&gt;0,'2-定性盤查'!X373,""),"")</f>
        <v/>
      </c>
      <c r="J378" s="158"/>
      <c r="K378" s="158"/>
      <c r="L378" s="57" t="str">
        <f t="shared" si="149"/>
        <v/>
      </c>
      <c r="M378" s="158"/>
      <c r="N378" s="57" t="str">
        <f t="shared" si="139"/>
        <v/>
      </c>
      <c r="O378" s="53" t="str">
        <f>IF('2-定性盤查'!Y373&lt;&gt;"",IF('2-定性盤查'!Y373&lt;&gt;0,'2-定性盤查'!Y373,""),"")</f>
        <v/>
      </c>
      <c r="P378" s="158"/>
      <c r="Q378" s="158"/>
      <c r="R378" s="67" t="str">
        <f t="shared" si="150"/>
        <v/>
      </c>
      <c r="S378" s="164"/>
      <c r="T378" s="55" t="str">
        <f t="shared" si="152"/>
        <v/>
      </c>
      <c r="U378" s="53" t="str">
        <f>IF('2-定性盤查'!Z373&lt;&gt;"",IF('2-定性盤查'!Z373&lt;&gt;0,'2-定性盤查'!Z373,""),"")</f>
        <v/>
      </c>
      <c r="V378" s="158"/>
      <c r="W378" s="158"/>
      <c r="X378" s="67" t="str">
        <f t="shared" si="151"/>
        <v/>
      </c>
      <c r="Y378" s="158"/>
      <c r="Z378" s="55" t="str">
        <f t="shared" si="153"/>
        <v/>
      </c>
      <c r="AA378" s="57" t="str">
        <f>IF('2-定性盤查'!E374="是",IF(I378="CO2",SUM(T378,Z378),SUM(N378,T378,Z378)),IF(SUM(N378,T378,Z378)&lt;&gt;0,SUM(N378,T378,Z378),""))</f>
        <v/>
      </c>
      <c r="AB378" s="57" t="str">
        <f>IF('2-定性盤查'!E374="是",IF(I378="CO2",N378,""),"")</f>
        <v/>
      </c>
      <c r="AC378" s="101" t="str">
        <f>IF(AA378&lt;&gt;"",AA378/'6-彙總表'!$J$5,"")</f>
        <v/>
      </c>
      <c r="AD378" s="129" t="str">
        <f t="shared" si="140"/>
        <v/>
      </c>
      <c r="AE378" s="129" t="str">
        <f t="shared" si="141"/>
        <v/>
      </c>
      <c r="AF378" s="129" t="str">
        <f t="shared" si="142"/>
        <v/>
      </c>
      <c r="AG378" s="130" t="str">
        <f t="shared" si="143"/>
        <v/>
      </c>
      <c r="AH378" s="129" t="str">
        <f t="shared" si="144"/>
        <v/>
      </c>
      <c r="AI378" s="129" t="str">
        <f t="shared" si="145"/>
        <v/>
      </c>
      <c r="AJ378" s="129" t="str">
        <f t="shared" si="146"/>
        <v/>
      </c>
      <c r="AK378" s="129" t="str">
        <f t="shared" si="147"/>
        <v/>
      </c>
      <c r="AL378" s="129" t="str">
        <f t="shared" si="148"/>
        <v/>
      </c>
    </row>
    <row r="379" spans="1:38">
      <c r="A379" s="53" t="str">
        <f>IF('2-定性盤查'!A374&lt;&gt;"",'2-定性盤查'!A374,"")</f>
        <v/>
      </c>
      <c r="B379" s="53" t="str">
        <f>IF('2-定性盤查'!C374&lt;&gt;"",'2-定性盤查'!C374,"")</f>
        <v/>
      </c>
      <c r="C379" s="53" t="str">
        <f>IF('2-定性盤查'!D374&lt;&gt;"",'2-定性盤查'!D374,"")</f>
        <v/>
      </c>
      <c r="D379" s="53" t="str">
        <f>IF('2-定性盤查'!E374&lt;&gt;"",'2-定性盤查'!E374,"")</f>
        <v/>
      </c>
      <c r="E379" s="53" t="str">
        <f>IF('2-定性盤查'!F374&lt;&gt;"",'2-定性盤查'!F374,"")</f>
        <v/>
      </c>
      <c r="F379" s="53" t="str">
        <f>IF('2-定性盤查'!G374&lt;&gt;"",'2-定性盤查'!G374,"")</f>
        <v/>
      </c>
      <c r="G379" s="158"/>
      <c r="H379" s="158"/>
      <c r="I379" s="53" t="str">
        <f>IF('2-定性盤查'!X374&lt;&gt;"",IF('2-定性盤查'!X374&lt;&gt;0,'2-定性盤查'!X374,""),"")</f>
        <v/>
      </c>
      <c r="J379" s="158"/>
      <c r="K379" s="158"/>
      <c r="L379" s="57" t="str">
        <f t="shared" si="149"/>
        <v/>
      </c>
      <c r="M379" s="158"/>
      <c r="N379" s="57" t="str">
        <f t="shared" ref="N379:N442" si="154">IF(L379="","",L379*M379)</f>
        <v/>
      </c>
      <c r="O379" s="53" t="str">
        <f>IF('2-定性盤查'!Y374&lt;&gt;"",IF('2-定性盤查'!Y374&lt;&gt;0,'2-定性盤查'!Y374,""),"")</f>
        <v/>
      </c>
      <c r="P379" s="158"/>
      <c r="Q379" s="158"/>
      <c r="R379" s="67" t="str">
        <f t="shared" si="150"/>
        <v/>
      </c>
      <c r="S379" s="164"/>
      <c r="T379" s="55" t="str">
        <f t="shared" si="152"/>
        <v/>
      </c>
      <c r="U379" s="53" t="str">
        <f>IF('2-定性盤查'!Z374&lt;&gt;"",IF('2-定性盤查'!Z374&lt;&gt;0,'2-定性盤查'!Z374,""),"")</f>
        <v/>
      </c>
      <c r="V379" s="158"/>
      <c r="W379" s="158"/>
      <c r="X379" s="67" t="str">
        <f t="shared" si="151"/>
        <v/>
      </c>
      <c r="Y379" s="158"/>
      <c r="Z379" s="55" t="str">
        <f t="shared" si="153"/>
        <v/>
      </c>
      <c r="AA379" s="57" t="str">
        <f>IF('2-定性盤查'!E375="是",IF(I379="CO2",SUM(T379,Z379),SUM(N379,T379,Z379)),IF(SUM(N379,T379,Z379)&lt;&gt;0,SUM(N379,T379,Z379),""))</f>
        <v/>
      </c>
      <c r="AB379" s="57" t="str">
        <f>IF('2-定性盤查'!E375="是",IF(I379="CO2",N379,""),"")</f>
        <v/>
      </c>
      <c r="AC379" s="101" t="str">
        <f>IF(AA379&lt;&gt;"",AA379/'6-彙總表'!$J$5,"")</f>
        <v/>
      </c>
      <c r="AD379" s="129" t="str">
        <f t="shared" ref="AD379:AD442" si="155">E379&amp;I379&amp;D379</f>
        <v/>
      </c>
      <c r="AE379" s="129" t="str">
        <f t="shared" ref="AE379:AE442" si="156">E379&amp;I379</f>
        <v/>
      </c>
      <c r="AF379" s="129" t="str">
        <f t="shared" ref="AF379:AF442" si="157">E379&amp;O379</f>
        <v/>
      </c>
      <c r="AG379" s="130" t="str">
        <f t="shared" ref="AG379:AG442" si="158">E379&amp;U379</f>
        <v/>
      </c>
      <c r="AH379" s="129" t="str">
        <f t="shared" ref="AH379:AH442" si="159">E379&amp;F379</f>
        <v/>
      </c>
      <c r="AI379" s="129" t="str">
        <f t="shared" ref="AI379:AI442" si="160">E379&amp;F379</f>
        <v/>
      </c>
      <c r="AJ379" s="129" t="str">
        <f t="shared" ref="AJ379:AJ442" si="161">E379&amp;F379</f>
        <v/>
      </c>
      <c r="AK379" s="129" t="str">
        <f t="shared" ref="AK379:AK442" si="162">E379&amp;I379&amp;F379&amp;D379</f>
        <v/>
      </c>
      <c r="AL379" s="129" t="str">
        <f t="shared" ref="AL379:AL442" si="163">IFERROR(ABS(AA379),"")</f>
        <v/>
      </c>
    </row>
    <row r="380" spans="1:38">
      <c r="A380" s="53" t="str">
        <f>IF('2-定性盤查'!A375&lt;&gt;"",'2-定性盤查'!A375,"")</f>
        <v/>
      </c>
      <c r="B380" s="53" t="str">
        <f>IF('2-定性盤查'!C375&lt;&gt;"",'2-定性盤查'!C375,"")</f>
        <v/>
      </c>
      <c r="C380" s="53" t="str">
        <f>IF('2-定性盤查'!D375&lt;&gt;"",'2-定性盤查'!D375,"")</f>
        <v/>
      </c>
      <c r="D380" s="53" t="str">
        <f>IF('2-定性盤查'!E375&lt;&gt;"",'2-定性盤查'!E375,"")</f>
        <v/>
      </c>
      <c r="E380" s="53" t="str">
        <f>IF('2-定性盤查'!F375&lt;&gt;"",'2-定性盤查'!F375,"")</f>
        <v/>
      </c>
      <c r="F380" s="53" t="str">
        <f>IF('2-定性盤查'!G375&lt;&gt;"",'2-定性盤查'!G375,"")</f>
        <v/>
      </c>
      <c r="G380" s="158"/>
      <c r="H380" s="158"/>
      <c r="I380" s="53" t="str">
        <f>IF('2-定性盤查'!X375&lt;&gt;"",IF('2-定性盤查'!X375&lt;&gt;0,'2-定性盤查'!X375,""),"")</f>
        <v/>
      </c>
      <c r="J380" s="158"/>
      <c r="K380" s="158"/>
      <c r="L380" s="57" t="str">
        <f t="shared" si="149"/>
        <v/>
      </c>
      <c r="M380" s="158"/>
      <c r="N380" s="57" t="str">
        <f t="shared" si="154"/>
        <v/>
      </c>
      <c r="O380" s="53" t="str">
        <f>IF('2-定性盤查'!Y375&lt;&gt;"",IF('2-定性盤查'!Y375&lt;&gt;0,'2-定性盤查'!Y375,""),"")</f>
        <v/>
      </c>
      <c r="P380" s="158"/>
      <c r="Q380" s="158"/>
      <c r="R380" s="67" t="str">
        <f t="shared" si="150"/>
        <v/>
      </c>
      <c r="S380" s="164"/>
      <c r="T380" s="55" t="str">
        <f t="shared" si="152"/>
        <v/>
      </c>
      <c r="U380" s="53" t="str">
        <f>IF('2-定性盤查'!Z375&lt;&gt;"",IF('2-定性盤查'!Z375&lt;&gt;0,'2-定性盤查'!Z375,""),"")</f>
        <v/>
      </c>
      <c r="V380" s="158"/>
      <c r="W380" s="158"/>
      <c r="X380" s="67" t="str">
        <f t="shared" si="151"/>
        <v/>
      </c>
      <c r="Y380" s="158"/>
      <c r="Z380" s="55" t="str">
        <f t="shared" si="153"/>
        <v/>
      </c>
      <c r="AA380" s="57" t="str">
        <f>IF('2-定性盤查'!E376="是",IF(I380="CO2",SUM(T380,Z380),SUM(N380,T380,Z380)),IF(SUM(N380,T380,Z380)&lt;&gt;0,SUM(N380,T380,Z380),""))</f>
        <v/>
      </c>
      <c r="AB380" s="57" t="str">
        <f>IF('2-定性盤查'!E376="是",IF(I380="CO2",N380,""),"")</f>
        <v/>
      </c>
      <c r="AC380" s="101" t="str">
        <f>IF(AA380&lt;&gt;"",AA380/'6-彙總表'!$J$5,"")</f>
        <v/>
      </c>
      <c r="AD380" s="129" t="str">
        <f t="shared" si="155"/>
        <v/>
      </c>
      <c r="AE380" s="129" t="str">
        <f t="shared" si="156"/>
        <v/>
      </c>
      <c r="AF380" s="129" t="str">
        <f t="shared" si="157"/>
        <v/>
      </c>
      <c r="AG380" s="130" t="str">
        <f t="shared" si="158"/>
        <v/>
      </c>
      <c r="AH380" s="129" t="str">
        <f t="shared" si="159"/>
        <v/>
      </c>
      <c r="AI380" s="129" t="str">
        <f t="shared" si="160"/>
        <v/>
      </c>
      <c r="AJ380" s="129" t="str">
        <f t="shared" si="161"/>
        <v/>
      </c>
      <c r="AK380" s="129" t="str">
        <f t="shared" si="162"/>
        <v/>
      </c>
      <c r="AL380" s="129" t="str">
        <f t="shared" si="163"/>
        <v/>
      </c>
    </row>
    <row r="381" spans="1:38">
      <c r="A381" s="53" t="str">
        <f>IF('2-定性盤查'!A376&lt;&gt;"",'2-定性盤查'!A376,"")</f>
        <v/>
      </c>
      <c r="B381" s="53" t="str">
        <f>IF('2-定性盤查'!C376&lt;&gt;"",'2-定性盤查'!C376,"")</f>
        <v/>
      </c>
      <c r="C381" s="53" t="str">
        <f>IF('2-定性盤查'!D376&lt;&gt;"",'2-定性盤查'!D376,"")</f>
        <v/>
      </c>
      <c r="D381" s="53" t="str">
        <f>IF('2-定性盤查'!E376&lt;&gt;"",'2-定性盤查'!E376,"")</f>
        <v/>
      </c>
      <c r="E381" s="53" t="str">
        <f>IF('2-定性盤查'!F376&lt;&gt;"",'2-定性盤查'!F376,"")</f>
        <v/>
      </c>
      <c r="F381" s="53" t="str">
        <f>IF('2-定性盤查'!G376&lt;&gt;"",'2-定性盤查'!G376,"")</f>
        <v/>
      </c>
      <c r="G381" s="158"/>
      <c r="H381" s="158"/>
      <c r="I381" s="53" t="str">
        <f>IF('2-定性盤查'!X376&lt;&gt;"",IF('2-定性盤查'!X376&lt;&gt;0,'2-定性盤查'!X376,""),"")</f>
        <v/>
      </c>
      <c r="J381" s="158"/>
      <c r="K381" s="158"/>
      <c r="L381" s="57" t="str">
        <f t="shared" si="149"/>
        <v/>
      </c>
      <c r="M381" s="158"/>
      <c r="N381" s="57" t="str">
        <f t="shared" si="154"/>
        <v/>
      </c>
      <c r="O381" s="53" t="str">
        <f>IF('2-定性盤查'!Y376&lt;&gt;"",IF('2-定性盤查'!Y376&lt;&gt;0,'2-定性盤查'!Y376,""),"")</f>
        <v/>
      </c>
      <c r="P381" s="158"/>
      <c r="Q381" s="158"/>
      <c r="R381" s="67" t="str">
        <f t="shared" si="150"/>
        <v/>
      </c>
      <c r="S381" s="164"/>
      <c r="T381" s="55" t="str">
        <f t="shared" si="152"/>
        <v/>
      </c>
      <c r="U381" s="53" t="str">
        <f>IF('2-定性盤查'!Z376&lt;&gt;"",IF('2-定性盤查'!Z376&lt;&gt;0,'2-定性盤查'!Z376,""),"")</f>
        <v/>
      </c>
      <c r="V381" s="158"/>
      <c r="W381" s="158"/>
      <c r="X381" s="67" t="str">
        <f t="shared" si="151"/>
        <v/>
      </c>
      <c r="Y381" s="158"/>
      <c r="Z381" s="55" t="str">
        <f t="shared" si="153"/>
        <v/>
      </c>
      <c r="AA381" s="57" t="str">
        <f>IF('2-定性盤查'!E377="是",IF(I381="CO2",SUM(T381,Z381),SUM(N381,T381,Z381)),IF(SUM(N381,T381,Z381)&lt;&gt;0,SUM(N381,T381,Z381),""))</f>
        <v/>
      </c>
      <c r="AB381" s="57" t="str">
        <f>IF('2-定性盤查'!E377="是",IF(I381="CO2",N381,""),"")</f>
        <v/>
      </c>
      <c r="AC381" s="101" t="str">
        <f>IF(AA381&lt;&gt;"",AA381/'6-彙總表'!$J$5,"")</f>
        <v/>
      </c>
      <c r="AD381" s="129" t="str">
        <f t="shared" si="155"/>
        <v/>
      </c>
      <c r="AE381" s="129" t="str">
        <f t="shared" si="156"/>
        <v/>
      </c>
      <c r="AF381" s="129" t="str">
        <f t="shared" si="157"/>
        <v/>
      </c>
      <c r="AG381" s="130" t="str">
        <f t="shared" si="158"/>
        <v/>
      </c>
      <c r="AH381" s="129" t="str">
        <f t="shared" si="159"/>
        <v/>
      </c>
      <c r="AI381" s="129" t="str">
        <f t="shared" si="160"/>
        <v/>
      </c>
      <c r="AJ381" s="129" t="str">
        <f t="shared" si="161"/>
        <v/>
      </c>
      <c r="AK381" s="129" t="str">
        <f t="shared" si="162"/>
        <v/>
      </c>
      <c r="AL381" s="129" t="str">
        <f t="shared" si="163"/>
        <v/>
      </c>
    </row>
    <row r="382" spans="1:38">
      <c r="A382" s="53" t="str">
        <f>IF('2-定性盤查'!A377&lt;&gt;"",'2-定性盤查'!A377,"")</f>
        <v/>
      </c>
      <c r="B382" s="53" t="str">
        <f>IF('2-定性盤查'!C377&lt;&gt;"",'2-定性盤查'!C377,"")</f>
        <v/>
      </c>
      <c r="C382" s="53" t="str">
        <f>IF('2-定性盤查'!D377&lt;&gt;"",'2-定性盤查'!D377,"")</f>
        <v/>
      </c>
      <c r="D382" s="53" t="str">
        <f>IF('2-定性盤查'!E377&lt;&gt;"",'2-定性盤查'!E377,"")</f>
        <v/>
      </c>
      <c r="E382" s="53" t="str">
        <f>IF('2-定性盤查'!F377&lt;&gt;"",'2-定性盤查'!F377,"")</f>
        <v/>
      </c>
      <c r="F382" s="53" t="str">
        <f>IF('2-定性盤查'!G377&lt;&gt;"",'2-定性盤查'!G377,"")</f>
        <v/>
      </c>
      <c r="G382" s="158"/>
      <c r="H382" s="158"/>
      <c r="I382" s="53" t="str">
        <f>IF('2-定性盤查'!X377&lt;&gt;"",IF('2-定性盤查'!X377&lt;&gt;0,'2-定性盤查'!X377,""),"")</f>
        <v/>
      </c>
      <c r="J382" s="158"/>
      <c r="K382" s="158"/>
      <c r="L382" s="57" t="str">
        <f t="shared" si="149"/>
        <v/>
      </c>
      <c r="M382" s="158"/>
      <c r="N382" s="57" t="str">
        <f t="shared" si="154"/>
        <v/>
      </c>
      <c r="O382" s="53" t="str">
        <f>IF('2-定性盤查'!Y377&lt;&gt;"",IF('2-定性盤查'!Y377&lt;&gt;0,'2-定性盤查'!Y377,""),"")</f>
        <v/>
      </c>
      <c r="P382" s="158"/>
      <c r="Q382" s="158"/>
      <c r="R382" s="67" t="str">
        <f t="shared" si="150"/>
        <v/>
      </c>
      <c r="S382" s="164"/>
      <c r="T382" s="55" t="str">
        <f t="shared" si="152"/>
        <v/>
      </c>
      <c r="U382" s="53" t="str">
        <f>IF('2-定性盤查'!Z377&lt;&gt;"",IF('2-定性盤查'!Z377&lt;&gt;0,'2-定性盤查'!Z377,""),"")</f>
        <v/>
      </c>
      <c r="V382" s="158"/>
      <c r="W382" s="158"/>
      <c r="X382" s="67" t="str">
        <f t="shared" si="151"/>
        <v/>
      </c>
      <c r="Y382" s="158"/>
      <c r="Z382" s="55" t="str">
        <f t="shared" si="153"/>
        <v/>
      </c>
      <c r="AA382" s="57" t="str">
        <f>IF('2-定性盤查'!E378="是",IF(I382="CO2",SUM(T382,Z382),SUM(N382,T382,Z382)),IF(SUM(N382,T382,Z382)&lt;&gt;0,SUM(N382,T382,Z382),""))</f>
        <v/>
      </c>
      <c r="AB382" s="57" t="str">
        <f>IF('2-定性盤查'!E378="是",IF(I382="CO2",N382,""),"")</f>
        <v/>
      </c>
      <c r="AC382" s="101" t="str">
        <f>IF(AA382&lt;&gt;"",AA382/'6-彙總表'!$J$5,"")</f>
        <v/>
      </c>
      <c r="AD382" s="129" t="str">
        <f t="shared" si="155"/>
        <v/>
      </c>
      <c r="AE382" s="129" t="str">
        <f t="shared" si="156"/>
        <v/>
      </c>
      <c r="AF382" s="129" t="str">
        <f t="shared" si="157"/>
        <v/>
      </c>
      <c r="AG382" s="130" t="str">
        <f t="shared" si="158"/>
        <v/>
      </c>
      <c r="AH382" s="129" t="str">
        <f t="shared" si="159"/>
        <v/>
      </c>
      <c r="AI382" s="129" t="str">
        <f t="shared" si="160"/>
        <v/>
      </c>
      <c r="AJ382" s="129" t="str">
        <f t="shared" si="161"/>
        <v/>
      </c>
      <c r="AK382" s="129" t="str">
        <f t="shared" si="162"/>
        <v/>
      </c>
      <c r="AL382" s="129" t="str">
        <f t="shared" si="163"/>
        <v/>
      </c>
    </row>
    <row r="383" spans="1:38">
      <c r="A383" s="53" t="str">
        <f>IF('2-定性盤查'!A378&lt;&gt;"",'2-定性盤查'!A378,"")</f>
        <v/>
      </c>
      <c r="B383" s="53" t="str">
        <f>IF('2-定性盤查'!C378&lt;&gt;"",'2-定性盤查'!C378,"")</f>
        <v/>
      </c>
      <c r="C383" s="53" t="str">
        <f>IF('2-定性盤查'!D378&lt;&gt;"",'2-定性盤查'!D378,"")</f>
        <v/>
      </c>
      <c r="D383" s="53" t="str">
        <f>IF('2-定性盤查'!E378&lt;&gt;"",'2-定性盤查'!E378,"")</f>
        <v/>
      </c>
      <c r="E383" s="53" t="str">
        <f>IF('2-定性盤查'!F378&lt;&gt;"",'2-定性盤查'!F378,"")</f>
        <v/>
      </c>
      <c r="F383" s="53" t="str">
        <f>IF('2-定性盤查'!G378&lt;&gt;"",'2-定性盤查'!G378,"")</f>
        <v/>
      </c>
      <c r="G383" s="158"/>
      <c r="H383" s="158"/>
      <c r="I383" s="53" t="str">
        <f>IF('2-定性盤查'!X378&lt;&gt;"",IF('2-定性盤查'!X378&lt;&gt;0,'2-定性盤查'!X378,""),"")</f>
        <v/>
      </c>
      <c r="J383" s="158"/>
      <c r="K383" s="158"/>
      <c r="L383" s="57" t="str">
        <f t="shared" si="149"/>
        <v/>
      </c>
      <c r="M383" s="158"/>
      <c r="N383" s="57" t="str">
        <f t="shared" si="154"/>
        <v/>
      </c>
      <c r="O383" s="53" t="str">
        <f>IF('2-定性盤查'!Y378&lt;&gt;"",IF('2-定性盤查'!Y378&lt;&gt;0,'2-定性盤查'!Y378,""),"")</f>
        <v/>
      </c>
      <c r="P383" s="158"/>
      <c r="Q383" s="158"/>
      <c r="R383" s="67" t="str">
        <f t="shared" si="150"/>
        <v/>
      </c>
      <c r="S383" s="164"/>
      <c r="T383" s="55" t="str">
        <f t="shared" si="152"/>
        <v/>
      </c>
      <c r="U383" s="53" t="str">
        <f>IF('2-定性盤查'!Z378&lt;&gt;"",IF('2-定性盤查'!Z378&lt;&gt;0,'2-定性盤查'!Z378,""),"")</f>
        <v/>
      </c>
      <c r="V383" s="158"/>
      <c r="W383" s="158"/>
      <c r="X383" s="67" t="str">
        <f t="shared" si="151"/>
        <v/>
      </c>
      <c r="Y383" s="158"/>
      <c r="Z383" s="55" t="str">
        <f t="shared" si="153"/>
        <v/>
      </c>
      <c r="AA383" s="57" t="str">
        <f>IF('2-定性盤查'!E379="是",IF(I383="CO2",SUM(T383,Z383),SUM(N383,T383,Z383)),IF(SUM(N383,T383,Z383)&lt;&gt;0,SUM(N383,T383,Z383),""))</f>
        <v/>
      </c>
      <c r="AB383" s="57" t="str">
        <f>IF('2-定性盤查'!E379="是",IF(I383="CO2",N383,""),"")</f>
        <v/>
      </c>
      <c r="AC383" s="101" t="str">
        <f>IF(AA383&lt;&gt;"",AA383/'6-彙總表'!$J$5,"")</f>
        <v/>
      </c>
      <c r="AD383" s="129" t="str">
        <f t="shared" si="155"/>
        <v/>
      </c>
      <c r="AE383" s="129" t="str">
        <f t="shared" si="156"/>
        <v/>
      </c>
      <c r="AF383" s="129" t="str">
        <f t="shared" si="157"/>
        <v/>
      </c>
      <c r="AG383" s="130" t="str">
        <f t="shared" si="158"/>
        <v/>
      </c>
      <c r="AH383" s="129" t="str">
        <f t="shared" si="159"/>
        <v/>
      </c>
      <c r="AI383" s="129" t="str">
        <f t="shared" si="160"/>
        <v/>
      </c>
      <c r="AJ383" s="129" t="str">
        <f t="shared" si="161"/>
        <v/>
      </c>
      <c r="AK383" s="129" t="str">
        <f t="shared" si="162"/>
        <v/>
      </c>
      <c r="AL383" s="129" t="str">
        <f t="shared" si="163"/>
        <v/>
      </c>
    </row>
    <row r="384" spans="1:38">
      <c r="A384" s="53" t="str">
        <f>IF('2-定性盤查'!A379&lt;&gt;"",'2-定性盤查'!A379,"")</f>
        <v/>
      </c>
      <c r="B384" s="53" t="str">
        <f>IF('2-定性盤查'!C379&lt;&gt;"",'2-定性盤查'!C379,"")</f>
        <v/>
      </c>
      <c r="C384" s="53" t="str">
        <f>IF('2-定性盤查'!D379&lt;&gt;"",'2-定性盤查'!D379,"")</f>
        <v/>
      </c>
      <c r="D384" s="53" t="str">
        <f>IF('2-定性盤查'!E379&lt;&gt;"",'2-定性盤查'!E379,"")</f>
        <v/>
      </c>
      <c r="E384" s="53" t="str">
        <f>IF('2-定性盤查'!F379&lt;&gt;"",'2-定性盤查'!F379,"")</f>
        <v/>
      </c>
      <c r="F384" s="53" t="str">
        <f>IF('2-定性盤查'!G379&lt;&gt;"",'2-定性盤查'!G379,"")</f>
        <v/>
      </c>
      <c r="G384" s="158"/>
      <c r="H384" s="158"/>
      <c r="I384" s="53" t="str">
        <f>IF('2-定性盤查'!X379&lt;&gt;"",IF('2-定性盤查'!X379&lt;&gt;0,'2-定性盤查'!X379,""),"")</f>
        <v/>
      </c>
      <c r="J384" s="158"/>
      <c r="K384" s="158"/>
      <c r="L384" s="57" t="str">
        <f t="shared" si="149"/>
        <v/>
      </c>
      <c r="M384" s="158"/>
      <c r="N384" s="57" t="str">
        <f t="shared" si="154"/>
        <v/>
      </c>
      <c r="O384" s="53" t="str">
        <f>IF('2-定性盤查'!Y379&lt;&gt;"",IF('2-定性盤查'!Y379&lt;&gt;0,'2-定性盤查'!Y379,""),"")</f>
        <v/>
      </c>
      <c r="P384" s="158"/>
      <c r="Q384" s="158"/>
      <c r="R384" s="67" t="str">
        <f t="shared" si="150"/>
        <v/>
      </c>
      <c r="S384" s="164"/>
      <c r="T384" s="55" t="str">
        <f t="shared" si="152"/>
        <v/>
      </c>
      <c r="U384" s="53" t="str">
        <f>IF('2-定性盤查'!Z379&lt;&gt;"",IF('2-定性盤查'!Z379&lt;&gt;0,'2-定性盤查'!Z379,""),"")</f>
        <v/>
      </c>
      <c r="V384" s="158"/>
      <c r="W384" s="158"/>
      <c r="X384" s="67" t="str">
        <f t="shared" si="151"/>
        <v/>
      </c>
      <c r="Y384" s="158"/>
      <c r="Z384" s="55" t="str">
        <f t="shared" si="153"/>
        <v/>
      </c>
      <c r="AA384" s="57" t="str">
        <f>IF('2-定性盤查'!E380="是",IF(I384="CO2",SUM(T384,Z384),SUM(N384,T384,Z384)),IF(SUM(N384,T384,Z384)&lt;&gt;0,SUM(N384,T384,Z384),""))</f>
        <v/>
      </c>
      <c r="AB384" s="57" t="str">
        <f>IF('2-定性盤查'!E380="是",IF(I384="CO2",N384,""),"")</f>
        <v/>
      </c>
      <c r="AC384" s="101" t="str">
        <f>IF(AA384&lt;&gt;"",AA384/'6-彙總表'!$J$5,"")</f>
        <v/>
      </c>
      <c r="AD384" s="129" t="str">
        <f t="shared" si="155"/>
        <v/>
      </c>
      <c r="AE384" s="129" t="str">
        <f t="shared" si="156"/>
        <v/>
      </c>
      <c r="AF384" s="129" t="str">
        <f t="shared" si="157"/>
        <v/>
      </c>
      <c r="AG384" s="130" t="str">
        <f t="shared" si="158"/>
        <v/>
      </c>
      <c r="AH384" s="129" t="str">
        <f t="shared" si="159"/>
        <v/>
      </c>
      <c r="AI384" s="129" t="str">
        <f t="shared" si="160"/>
        <v/>
      </c>
      <c r="AJ384" s="129" t="str">
        <f t="shared" si="161"/>
        <v/>
      </c>
      <c r="AK384" s="129" t="str">
        <f t="shared" si="162"/>
        <v/>
      </c>
      <c r="AL384" s="129" t="str">
        <f t="shared" si="163"/>
        <v/>
      </c>
    </row>
    <row r="385" spans="1:38">
      <c r="A385" s="53" t="str">
        <f>IF('2-定性盤查'!A380&lt;&gt;"",'2-定性盤查'!A380,"")</f>
        <v/>
      </c>
      <c r="B385" s="53" t="str">
        <f>IF('2-定性盤查'!C380&lt;&gt;"",'2-定性盤查'!C380,"")</f>
        <v/>
      </c>
      <c r="C385" s="53" t="str">
        <f>IF('2-定性盤查'!D380&lt;&gt;"",'2-定性盤查'!D380,"")</f>
        <v/>
      </c>
      <c r="D385" s="53" t="str">
        <f>IF('2-定性盤查'!E380&lt;&gt;"",'2-定性盤查'!E380,"")</f>
        <v/>
      </c>
      <c r="E385" s="53" t="str">
        <f>IF('2-定性盤查'!F380&lt;&gt;"",'2-定性盤查'!F380,"")</f>
        <v/>
      </c>
      <c r="F385" s="53" t="str">
        <f>IF('2-定性盤查'!G380&lt;&gt;"",'2-定性盤查'!G380,"")</f>
        <v/>
      </c>
      <c r="G385" s="158"/>
      <c r="H385" s="158"/>
      <c r="I385" s="53" t="str">
        <f>IF('2-定性盤查'!X380&lt;&gt;"",IF('2-定性盤查'!X380&lt;&gt;0,'2-定性盤查'!X380,""),"")</f>
        <v/>
      </c>
      <c r="J385" s="158"/>
      <c r="K385" s="158"/>
      <c r="L385" s="57" t="str">
        <f t="shared" si="149"/>
        <v/>
      </c>
      <c r="M385" s="158"/>
      <c r="N385" s="57" t="str">
        <f t="shared" si="154"/>
        <v/>
      </c>
      <c r="O385" s="53" t="str">
        <f>IF('2-定性盤查'!Y380&lt;&gt;"",IF('2-定性盤查'!Y380&lt;&gt;0,'2-定性盤查'!Y380,""),"")</f>
        <v/>
      </c>
      <c r="P385" s="158"/>
      <c r="Q385" s="158"/>
      <c r="R385" s="67" t="str">
        <f t="shared" si="150"/>
        <v/>
      </c>
      <c r="S385" s="164"/>
      <c r="T385" s="55" t="str">
        <f t="shared" si="152"/>
        <v/>
      </c>
      <c r="U385" s="53" t="str">
        <f>IF('2-定性盤查'!Z380&lt;&gt;"",IF('2-定性盤查'!Z380&lt;&gt;0,'2-定性盤查'!Z380,""),"")</f>
        <v/>
      </c>
      <c r="V385" s="158"/>
      <c r="W385" s="158"/>
      <c r="X385" s="67" t="str">
        <f t="shared" si="151"/>
        <v/>
      </c>
      <c r="Y385" s="158"/>
      <c r="Z385" s="55" t="str">
        <f t="shared" si="153"/>
        <v/>
      </c>
      <c r="AA385" s="57" t="str">
        <f>IF('2-定性盤查'!E381="是",IF(I385="CO2",SUM(T385,Z385),SUM(N385,T385,Z385)),IF(SUM(N385,T385,Z385)&lt;&gt;0,SUM(N385,T385,Z385),""))</f>
        <v/>
      </c>
      <c r="AB385" s="57" t="str">
        <f>IF('2-定性盤查'!E381="是",IF(I385="CO2",N385,""),"")</f>
        <v/>
      </c>
      <c r="AC385" s="101" t="str">
        <f>IF(AA385&lt;&gt;"",AA385/'6-彙總表'!$J$5,"")</f>
        <v/>
      </c>
      <c r="AD385" s="129" t="str">
        <f t="shared" si="155"/>
        <v/>
      </c>
      <c r="AE385" s="129" t="str">
        <f t="shared" si="156"/>
        <v/>
      </c>
      <c r="AF385" s="129" t="str">
        <f t="shared" si="157"/>
        <v/>
      </c>
      <c r="AG385" s="130" t="str">
        <f t="shared" si="158"/>
        <v/>
      </c>
      <c r="AH385" s="129" t="str">
        <f t="shared" si="159"/>
        <v/>
      </c>
      <c r="AI385" s="129" t="str">
        <f t="shared" si="160"/>
        <v/>
      </c>
      <c r="AJ385" s="129" t="str">
        <f t="shared" si="161"/>
        <v/>
      </c>
      <c r="AK385" s="129" t="str">
        <f t="shared" si="162"/>
        <v/>
      </c>
      <c r="AL385" s="129" t="str">
        <f t="shared" si="163"/>
        <v/>
      </c>
    </row>
    <row r="386" spans="1:38">
      <c r="A386" s="53" t="str">
        <f>IF('2-定性盤查'!A381&lt;&gt;"",'2-定性盤查'!A381,"")</f>
        <v/>
      </c>
      <c r="B386" s="53" t="str">
        <f>IF('2-定性盤查'!C381&lt;&gt;"",'2-定性盤查'!C381,"")</f>
        <v/>
      </c>
      <c r="C386" s="53" t="str">
        <f>IF('2-定性盤查'!D381&lt;&gt;"",'2-定性盤查'!D381,"")</f>
        <v/>
      </c>
      <c r="D386" s="53" t="str">
        <f>IF('2-定性盤查'!E381&lt;&gt;"",'2-定性盤查'!E381,"")</f>
        <v/>
      </c>
      <c r="E386" s="53" t="str">
        <f>IF('2-定性盤查'!F381&lt;&gt;"",'2-定性盤查'!F381,"")</f>
        <v/>
      </c>
      <c r="F386" s="53" t="str">
        <f>IF('2-定性盤查'!G381&lt;&gt;"",'2-定性盤查'!G381,"")</f>
        <v/>
      </c>
      <c r="G386" s="158"/>
      <c r="H386" s="158"/>
      <c r="I386" s="53" t="str">
        <f>IF('2-定性盤查'!X381&lt;&gt;"",IF('2-定性盤查'!X381&lt;&gt;0,'2-定性盤查'!X381,""),"")</f>
        <v/>
      </c>
      <c r="J386" s="158"/>
      <c r="K386" s="158"/>
      <c r="L386" s="57" t="str">
        <f t="shared" si="149"/>
        <v/>
      </c>
      <c r="M386" s="158"/>
      <c r="N386" s="57" t="str">
        <f t="shared" si="154"/>
        <v/>
      </c>
      <c r="O386" s="53" t="str">
        <f>IF('2-定性盤查'!Y381&lt;&gt;"",IF('2-定性盤查'!Y381&lt;&gt;0,'2-定性盤查'!Y381,""),"")</f>
        <v/>
      </c>
      <c r="P386" s="158"/>
      <c r="Q386" s="158"/>
      <c r="R386" s="67" t="str">
        <f t="shared" si="150"/>
        <v/>
      </c>
      <c r="S386" s="164"/>
      <c r="T386" s="55" t="str">
        <f t="shared" si="152"/>
        <v/>
      </c>
      <c r="U386" s="53" t="str">
        <f>IF('2-定性盤查'!Z381&lt;&gt;"",IF('2-定性盤查'!Z381&lt;&gt;0,'2-定性盤查'!Z381,""),"")</f>
        <v/>
      </c>
      <c r="V386" s="158"/>
      <c r="W386" s="158"/>
      <c r="X386" s="67" t="str">
        <f t="shared" si="151"/>
        <v/>
      </c>
      <c r="Y386" s="158"/>
      <c r="Z386" s="55" t="str">
        <f t="shared" si="153"/>
        <v/>
      </c>
      <c r="AA386" s="57" t="str">
        <f>IF('2-定性盤查'!E382="是",IF(I386="CO2",SUM(T386,Z386),SUM(N386,T386,Z386)),IF(SUM(N386,T386,Z386)&lt;&gt;0,SUM(N386,T386,Z386),""))</f>
        <v/>
      </c>
      <c r="AB386" s="57" t="str">
        <f>IF('2-定性盤查'!E382="是",IF(I386="CO2",N386,""),"")</f>
        <v/>
      </c>
      <c r="AC386" s="101" t="str">
        <f>IF(AA386&lt;&gt;"",AA386/'6-彙總表'!$J$5,"")</f>
        <v/>
      </c>
      <c r="AD386" s="129" t="str">
        <f t="shared" si="155"/>
        <v/>
      </c>
      <c r="AE386" s="129" t="str">
        <f t="shared" si="156"/>
        <v/>
      </c>
      <c r="AF386" s="129" t="str">
        <f t="shared" si="157"/>
        <v/>
      </c>
      <c r="AG386" s="130" t="str">
        <f t="shared" si="158"/>
        <v/>
      </c>
      <c r="AH386" s="129" t="str">
        <f t="shared" si="159"/>
        <v/>
      </c>
      <c r="AI386" s="129" t="str">
        <f t="shared" si="160"/>
        <v/>
      </c>
      <c r="AJ386" s="129" t="str">
        <f t="shared" si="161"/>
        <v/>
      </c>
      <c r="AK386" s="129" t="str">
        <f t="shared" si="162"/>
        <v/>
      </c>
      <c r="AL386" s="129" t="str">
        <f t="shared" si="163"/>
        <v/>
      </c>
    </row>
    <row r="387" spans="1:38">
      <c r="A387" s="53" t="str">
        <f>IF('2-定性盤查'!A382&lt;&gt;"",'2-定性盤查'!A382,"")</f>
        <v/>
      </c>
      <c r="B387" s="53" t="str">
        <f>IF('2-定性盤查'!C382&lt;&gt;"",'2-定性盤查'!C382,"")</f>
        <v/>
      </c>
      <c r="C387" s="53" t="str">
        <f>IF('2-定性盤查'!D382&lt;&gt;"",'2-定性盤查'!D382,"")</f>
        <v/>
      </c>
      <c r="D387" s="53" t="str">
        <f>IF('2-定性盤查'!E382&lt;&gt;"",'2-定性盤查'!E382,"")</f>
        <v/>
      </c>
      <c r="E387" s="53" t="str">
        <f>IF('2-定性盤查'!F382&lt;&gt;"",'2-定性盤查'!F382,"")</f>
        <v/>
      </c>
      <c r="F387" s="53" t="str">
        <f>IF('2-定性盤查'!G382&lt;&gt;"",'2-定性盤查'!G382,"")</f>
        <v/>
      </c>
      <c r="G387" s="158"/>
      <c r="H387" s="158"/>
      <c r="I387" s="53" t="str">
        <f>IF('2-定性盤查'!X382&lt;&gt;"",IF('2-定性盤查'!X382&lt;&gt;0,'2-定性盤查'!X382,""),"")</f>
        <v/>
      </c>
      <c r="J387" s="158"/>
      <c r="K387" s="158"/>
      <c r="L387" s="57" t="str">
        <f t="shared" si="149"/>
        <v/>
      </c>
      <c r="M387" s="158"/>
      <c r="N387" s="57" t="str">
        <f t="shared" si="154"/>
        <v/>
      </c>
      <c r="O387" s="53" t="str">
        <f>IF('2-定性盤查'!Y382&lt;&gt;"",IF('2-定性盤查'!Y382&lt;&gt;0,'2-定性盤查'!Y382,""),"")</f>
        <v/>
      </c>
      <c r="P387" s="158"/>
      <c r="Q387" s="158"/>
      <c r="R387" s="67" t="str">
        <f t="shared" si="150"/>
        <v/>
      </c>
      <c r="S387" s="164"/>
      <c r="T387" s="55" t="str">
        <f t="shared" si="152"/>
        <v/>
      </c>
      <c r="U387" s="53" t="str">
        <f>IF('2-定性盤查'!Z382&lt;&gt;"",IF('2-定性盤查'!Z382&lt;&gt;0,'2-定性盤查'!Z382,""),"")</f>
        <v/>
      </c>
      <c r="V387" s="158"/>
      <c r="W387" s="158"/>
      <c r="X387" s="67" t="str">
        <f t="shared" si="151"/>
        <v/>
      </c>
      <c r="Y387" s="158"/>
      <c r="Z387" s="55" t="str">
        <f t="shared" si="153"/>
        <v/>
      </c>
      <c r="AA387" s="57" t="str">
        <f>IF('2-定性盤查'!E383="是",IF(I387="CO2",SUM(T387,Z387),SUM(N387,T387,Z387)),IF(SUM(N387,T387,Z387)&lt;&gt;0,SUM(N387,T387,Z387),""))</f>
        <v/>
      </c>
      <c r="AB387" s="57" t="str">
        <f>IF('2-定性盤查'!E383="是",IF(I387="CO2",N387,""),"")</f>
        <v/>
      </c>
      <c r="AC387" s="101" t="str">
        <f>IF(AA387&lt;&gt;"",AA387/'6-彙總表'!$J$5,"")</f>
        <v/>
      </c>
      <c r="AD387" s="129" t="str">
        <f t="shared" si="155"/>
        <v/>
      </c>
      <c r="AE387" s="129" t="str">
        <f t="shared" si="156"/>
        <v/>
      </c>
      <c r="AF387" s="129" t="str">
        <f t="shared" si="157"/>
        <v/>
      </c>
      <c r="AG387" s="130" t="str">
        <f t="shared" si="158"/>
        <v/>
      </c>
      <c r="AH387" s="129" t="str">
        <f t="shared" si="159"/>
        <v/>
      </c>
      <c r="AI387" s="129" t="str">
        <f t="shared" si="160"/>
        <v/>
      </c>
      <c r="AJ387" s="129" t="str">
        <f t="shared" si="161"/>
        <v/>
      </c>
      <c r="AK387" s="129" t="str">
        <f t="shared" si="162"/>
        <v/>
      </c>
      <c r="AL387" s="129" t="str">
        <f t="shared" si="163"/>
        <v/>
      </c>
    </row>
    <row r="388" spans="1:38">
      <c r="A388" s="53" t="str">
        <f>IF('2-定性盤查'!A383&lt;&gt;"",'2-定性盤查'!A383,"")</f>
        <v/>
      </c>
      <c r="B388" s="53" t="str">
        <f>IF('2-定性盤查'!C383&lt;&gt;"",'2-定性盤查'!C383,"")</f>
        <v/>
      </c>
      <c r="C388" s="53" t="str">
        <f>IF('2-定性盤查'!D383&lt;&gt;"",'2-定性盤查'!D383,"")</f>
        <v/>
      </c>
      <c r="D388" s="53" t="str">
        <f>IF('2-定性盤查'!E383&lt;&gt;"",'2-定性盤查'!E383,"")</f>
        <v/>
      </c>
      <c r="E388" s="53" t="str">
        <f>IF('2-定性盤查'!F383&lt;&gt;"",'2-定性盤查'!F383,"")</f>
        <v/>
      </c>
      <c r="F388" s="53" t="str">
        <f>IF('2-定性盤查'!G383&lt;&gt;"",'2-定性盤查'!G383,"")</f>
        <v/>
      </c>
      <c r="G388" s="158"/>
      <c r="H388" s="158"/>
      <c r="I388" s="53" t="str">
        <f>IF('2-定性盤查'!X383&lt;&gt;"",IF('2-定性盤查'!X383&lt;&gt;0,'2-定性盤查'!X383,""),"")</f>
        <v/>
      </c>
      <c r="J388" s="158"/>
      <c r="K388" s="158"/>
      <c r="L388" s="57" t="str">
        <f t="shared" si="149"/>
        <v/>
      </c>
      <c r="M388" s="158"/>
      <c r="N388" s="57" t="str">
        <f t="shared" si="154"/>
        <v/>
      </c>
      <c r="O388" s="53" t="str">
        <f>IF('2-定性盤查'!Y383&lt;&gt;"",IF('2-定性盤查'!Y383&lt;&gt;0,'2-定性盤查'!Y383,""),"")</f>
        <v/>
      </c>
      <c r="P388" s="158"/>
      <c r="Q388" s="158"/>
      <c r="R388" s="67" t="str">
        <f t="shared" si="150"/>
        <v/>
      </c>
      <c r="S388" s="164"/>
      <c r="T388" s="55" t="str">
        <f t="shared" si="152"/>
        <v/>
      </c>
      <c r="U388" s="53" t="str">
        <f>IF('2-定性盤查'!Z383&lt;&gt;"",IF('2-定性盤查'!Z383&lt;&gt;0,'2-定性盤查'!Z383,""),"")</f>
        <v/>
      </c>
      <c r="V388" s="158"/>
      <c r="W388" s="158"/>
      <c r="X388" s="67" t="str">
        <f t="shared" si="151"/>
        <v/>
      </c>
      <c r="Y388" s="158"/>
      <c r="Z388" s="55" t="str">
        <f t="shared" si="153"/>
        <v/>
      </c>
      <c r="AA388" s="57" t="str">
        <f>IF('2-定性盤查'!E384="是",IF(I388="CO2",SUM(T388,Z388),SUM(N388,T388,Z388)),IF(SUM(N388,T388,Z388)&lt;&gt;0,SUM(N388,T388,Z388),""))</f>
        <v/>
      </c>
      <c r="AB388" s="57" t="str">
        <f>IF('2-定性盤查'!E384="是",IF(I388="CO2",N388,""),"")</f>
        <v/>
      </c>
      <c r="AC388" s="101" t="str">
        <f>IF(AA388&lt;&gt;"",AA388/'6-彙總表'!$J$5,"")</f>
        <v/>
      </c>
      <c r="AD388" s="129" t="str">
        <f t="shared" si="155"/>
        <v/>
      </c>
      <c r="AE388" s="129" t="str">
        <f t="shared" si="156"/>
        <v/>
      </c>
      <c r="AF388" s="129" t="str">
        <f t="shared" si="157"/>
        <v/>
      </c>
      <c r="AG388" s="130" t="str">
        <f t="shared" si="158"/>
        <v/>
      </c>
      <c r="AH388" s="129" t="str">
        <f t="shared" si="159"/>
        <v/>
      </c>
      <c r="AI388" s="129" t="str">
        <f t="shared" si="160"/>
        <v/>
      </c>
      <c r="AJ388" s="129" t="str">
        <f t="shared" si="161"/>
        <v/>
      </c>
      <c r="AK388" s="129" t="str">
        <f t="shared" si="162"/>
        <v/>
      </c>
      <c r="AL388" s="129" t="str">
        <f t="shared" si="163"/>
        <v/>
      </c>
    </row>
    <row r="389" spans="1:38">
      <c r="A389" s="53" t="str">
        <f>IF('2-定性盤查'!A384&lt;&gt;"",'2-定性盤查'!A384,"")</f>
        <v/>
      </c>
      <c r="B389" s="53" t="str">
        <f>IF('2-定性盤查'!C384&lt;&gt;"",'2-定性盤查'!C384,"")</f>
        <v/>
      </c>
      <c r="C389" s="53" t="str">
        <f>IF('2-定性盤查'!D384&lt;&gt;"",'2-定性盤查'!D384,"")</f>
        <v/>
      </c>
      <c r="D389" s="53" t="str">
        <f>IF('2-定性盤查'!E384&lt;&gt;"",'2-定性盤查'!E384,"")</f>
        <v/>
      </c>
      <c r="E389" s="53" t="str">
        <f>IF('2-定性盤查'!F384&lt;&gt;"",'2-定性盤查'!F384,"")</f>
        <v/>
      </c>
      <c r="F389" s="53" t="str">
        <f>IF('2-定性盤查'!G384&lt;&gt;"",'2-定性盤查'!G384,"")</f>
        <v/>
      </c>
      <c r="G389" s="158"/>
      <c r="H389" s="158"/>
      <c r="I389" s="53" t="str">
        <f>IF('2-定性盤查'!X384&lt;&gt;"",IF('2-定性盤查'!X384&lt;&gt;0,'2-定性盤查'!X384,""),"")</f>
        <v/>
      </c>
      <c r="J389" s="158"/>
      <c r="K389" s="158"/>
      <c r="L389" s="57" t="str">
        <f t="shared" si="149"/>
        <v/>
      </c>
      <c r="M389" s="158"/>
      <c r="N389" s="57" t="str">
        <f t="shared" si="154"/>
        <v/>
      </c>
      <c r="O389" s="53" t="str">
        <f>IF('2-定性盤查'!Y384&lt;&gt;"",IF('2-定性盤查'!Y384&lt;&gt;0,'2-定性盤查'!Y384,""),"")</f>
        <v/>
      </c>
      <c r="P389" s="158"/>
      <c r="Q389" s="158"/>
      <c r="R389" s="67" t="str">
        <f t="shared" si="150"/>
        <v/>
      </c>
      <c r="S389" s="164"/>
      <c r="T389" s="55" t="str">
        <f t="shared" si="152"/>
        <v/>
      </c>
      <c r="U389" s="53" t="str">
        <f>IF('2-定性盤查'!Z384&lt;&gt;"",IF('2-定性盤查'!Z384&lt;&gt;0,'2-定性盤查'!Z384,""),"")</f>
        <v/>
      </c>
      <c r="V389" s="158"/>
      <c r="W389" s="158"/>
      <c r="X389" s="67" t="str">
        <f t="shared" si="151"/>
        <v/>
      </c>
      <c r="Y389" s="158"/>
      <c r="Z389" s="55" t="str">
        <f t="shared" si="153"/>
        <v/>
      </c>
      <c r="AA389" s="57" t="str">
        <f>IF('2-定性盤查'!E385="是",IF(I389="CO2",SUM(T389,Z389),SUM(N389,T389,Z389)),IF(SUM(N389,T389,Z389)&lt;&gt;0,SUM(N389,T389,Z389),""))</f>
        <v/>
      </c>
      <c r="AB389" s="57" t="str">
        <f>IF('2-定性盤查'!E385="是",IF(I389="CO2",N389,""),"")</f>
        <v/>
      </c>
      <c r="AC389" s="101" t="str">
        <f>IF(AA389&lt;&gt;"",AA389/'6-彙總表'!$J$5,"")</f>
        <v/>
      </c>
      <c r="AD389" s="129" t="str">
        <f t="shared" si="155"/>
        <v/>
      </c>
      <c r="AE389" s="129" t="str">
        <f t="shared" si="156"/>
        <v/>
      </c>
      <c r="AF389" s="129" t="str">
        <f t="shared" si="157"/>
        <v/>
      </c>
      <c r="AG389" s="130" t="str">
        <f t="shared" si="158"/>
        <v/>
      </c>
      <c r="AH389" s="129" t="str">
        <f t="shared" si="159"/>
        <v/>
      </c>
      <c r="AI389" s="129" t="str">
        <f t="shared" si="160"/>
        <v/>
      </c>
      <c r="AJ389" s="129" t="str">
        <f t="shared" si="161"/>
        <v/>
      </c>
      <c r="AK389" s="129" t="str">
        <f t="shared" si="162"/>
        <v/>
      </c>
      <c r="AL389" s="129" t="str">
        <f t="shared" si="163"/>
        <v/>
      </c>
    </row>
    <row r="390" spans="1:38">
      <c r="A390" s="53" t="str">
        <f>IF('2-定性盤查'!A385&lt;&gt;"",'2-定性盤查'!A385,"")</f>
        <v/>
      </c>
      <c r="B390" s="53" t="str">
        <f>IF('2-定性盤查'!C385&lt;&gt;"",'2-定性盤查'!C385,"")</f>
        <v/>
      </c>
      <c r="C390" s="53" t="str">
        <f>IF('2-定性盤查'!D385&lt;&gt;"",'2-定性盤查'!D385,"")</f>
        <v/>
      </c>
      <c r="D390" s="53" t="str">
        <f>IF('2-定性盤查'!E385&lt;&gt;"",'2-定性盤查'!E385,"")</f>
        <v/>
      </c>
      <c r="E390" s="53" t="str">
        <f>IF('2-定性盤查'!F385&lt;&gt;"",'2-定性盤查'!F385,"")</f>
        <v/>
      </c>
      <c r="F390" s="53" t="str">
        <f>IF('2-定性盤查'!G385&lt;&gt;"",'2-定性盤查'!G385,"")</f>
        <v/>
      </c>
      <c r="G390" s="158"/>
      <c r="H390" s="158"/>
      <c r="I390" s="53" t="str">
        <f>IF('2-定性盤查'!X385&lt;&gt;"",IF('2-定性盤查'!X385&lt;&gt;0,'2-定性盤查'!X385,""),"")</f>
        <v/>
      </c>
      <c r="J390" s="158"/>
      <c r="K390" s="158"/>
      <c r="L390" s="57" t="str">
        <f t="shared" si="149"/>
        <v/>
      </c>
      <c r="M390" s="158"/>
      <c r="N390" s="57" t="str">
        <f t="shared" si="154"/>
        <v/>
      </c>
      <c r="O390" s="53" t="str">
        <f>IF('2-定性盤查'!Y385&lt;&gt;"",IF('2-定性盤查'!Y385&lt;&gt;0,'2-定性盤查'!Y385,""),"")</f>
        <v/>
      </c>
      <c r="P390" s="158"/>
      <c r="Q390" s="158"/>
      <c r="R390" s="67" t="str">
        <f t="shared" si="150"/>
        <v/>
      </c>
      <c r="S390" s="164"/>
      <c r="T390" s="55" t="str">
        <f t="shared" si="152"/>
        <v/>
      </c>
      <c r="U390" s="53" t="str">
        <f>IF('2-定性盤查'!Z385&lt;&gt;"",IF('2-定性盤查'!Z385&lt;&gt;0,'2-定性盤查'!Z385,""),"")</f>
        <v/>
      </c>
      <c r="V390" s="158"/>
      <c r="W390" s="158"/>
      <c r="X390" s="67" t="str">
        <f t="shared" si="151"/>
        <v/>
      </c>
      <c r="Y390" s="158"/>
      <c r="Z390" s="55" t="str">
        <f t="shared" si="153"/>
        <v/>
      </c>
      <c r="AA390" s="57" t="str">
        <f>IF('2-定性盤查'!E386="是",IF(I390="CO2",SUM(T390,Z390),SUM(N390,T390,Z390)),IF(SUM(N390,T390,Z390)&lt;&gt;0,SUM(N390,T390,Z390),""))</f>
        <v/>
      </c>
      <c r="AB390" s="57" t="str">
        <f>IF('2-定性盤查'!E386="是",IF(I390="CO2",N390,""),"")</f>
        <v/>
      </c>
      <c r="AC390" s="101" t="str">
        <f>IF(AA390&lt;&gt;"",AA390/'6-彙總表'!$J$5,"")</f>
        <v/>
      </c>
      <c r="AD390" s="129" t="str">
        <f t="shared" si="155"/>
        <v/>
      </c>
      <c r="AE390" s="129" t="str">
        <f t="shared" si="156"/>
        <v/>
      </c>
      <c r="AF390" s="129" t="str">
        <f t="shared" si="157"/>
        <v/>
      </c>
      <c r="AG390" s="130" t="str">
        <f t="shared" si="158"/>
        <v/>
      </c>
      <c r="AH390" s="129" t="str">
        <f t="shared" si="159"/>
        <v/>
      </c>
      <c r="AI390" s="129" t="str">
        <f t="shared" si="160"/>
        <v/>
      </c>
      <c r="AJ390" s="129" t="str">
        <f t="shared" si="161"/>
        <v/>
      </c>
      <c r="AK390" s="129" t="str">
        <f t="shared" si="162"/>
        <v/>
      </c>
      <c r="AL390" s="129" t="str">
        <f t="shared" si="163"/>
        <v/>
      </c>
    </row>
    <row r="391" spans="1:38">
      <c r="A391" s="53" t="str">
        <f>IF('2-定性盤查'!A386&lt;&gt;"",'2-定性盤查'!A386,"")</f>
        <v/>
      </c>
      <c r="B391" s="53" t="str">
        <f>IF('2-定性盤查'!C386&lt;&gt;"",'2-定性盤查'!C386,"")</f>
        <v/>
      </c>
      <c r="C391" s="53" t="str">
        <f>IF('2-定性盤查'!D386&lt;&gt;"",'2-定性盤查'!D386,"")</f>
        <v/>
      </c>
      <c r="D391" s="53" t="str">
        <f>IF('2-定性盤查'!E386&lt;&gt;"",'2-定性盤查'!E386,"")</f>
        <v/>
      </c>
      <c r="E391" s="53" t="str">
        <f>IF('2-定性盤查'!F386&lt;&gt;"",'2-定性盤查'!F386,"")</f>
        <v/>
      </c>
      <c r="F391" s="53" t="str">
        <f>IF('2-定性盤查'!G386&lt;&gt;"",'2-定性盤查'!G386,"")</f>
        <v/>
      </c>
      <c r="G391" s="158"/>
      <c r="H391" s="158"/>
      <c r="I391" s="53" t="str">
        <f>IF('2-定性盤查'!X386&lt;&gt;"",IF('2-定性盤查'!X386&lt;&gt;0,'2-定性盤查'!X386,""),"")</f>
        <v/>
      </c>
      <c r="J391" s="158"/>
      <c r="K391" s="158"/>
      <c r="L391" s="57" t="str">
        <f t="shared" si="149"/>
        <v/>
      </c>
      <c r="M391" s="158"/>
      <c r="N391" s="57" t="str">
        <f t="shared" si="154"/>
        <v/>
      </c>
      <c r="O391" s="53" t="str">
        <f>IF('2-定性盤查'!Y386&lt;&gt;"",IF('2-定性盤查'!Y386&lt;&gt;0,'2-定性盤查'!Y386,""),"")</f>
        <v/>
      </c>
      <c r="P391" s="158"/>
      <c r="Q391" s="158"/>
      <c r="R391" s="67" t="str">
        <f t="shared" si="150"/>
        <v/>
      </c>
      <c r="S391" s="164"/>
      <c r="T391" s="55" t="str">
        <f t="shared" si="152"/>
        <v/>
      </c>
      <c r="U391" s="53" t="str">
        <f>IF('2-定性盤查'!Z386&lt;&gt;"",IF('2-定性盤查'!Z386&lt;&gt;0,'2-定性盤查'!Z386,""),"")</f>
        <v/>
      </c>
      <c r="V391" s="158"/>
      <c r="W391" s="158"/>
      <c r="X391" s="67" t="str">
        <f t="shared" si="151"/>
        <v/>
      </c>
      <c r="Y391" s="158"/>
      <c r="Z391" s="55" t="str">
        <f t="shared" si="153"/>
        <v/>
      </c>
      <c r="AA391" s="57" t="str">
        <f>IF('2-定性盤查'!E387="是",IF(I391="CO2",SUM(T391,Z391),SUM(N391,T391,Z391)),IF(SUM(N391,T391,Z391)&lt;&gt;0,SUM(N391,T391,Z391),""))</f>
        <v/>
      </c>
      <c r="AB391" s="57" t="str">
        <f>IF('2-定性盤查'!E387="是",IF(I391="CO2",N391,""),"")</f>
        <v/>
      </c>
      <c r="AC391" s="101" t="str">
        <f>IF(AA391&lt;&gt;"",AA391/'6-彙總表'!$J$5,"")</f>
        <v/>
      </c>
      <c r="AD391" s="129" t="str">
        <f t="shared" si="155"/>
        <v/>
      </c>
      <c r="AE391" s="129" t="str">
        <f t="shared" si="156"/>
        <v/>
      </c>
      <c r="AF391" s="129" t="str">
        <f t="shared" si="157"/>
        <v/>
      </c>
      <c r="AG391" s="130" t="str">
        <f t="shared" si="158"/>
        <v/>
      </c>
      <c r="AH391" s="129" t="str">
        <f t="shared" si="159"/>
        <v/>
      </c>
      <c r="AI391" s="129" t="str">
        <f t="shared" si="160"/>
        <v/>
      </c>
      <c r="AJ391" s="129" t="str">
        <f t="shared" si="161"/>
        <v/>
      </c>
      <c r="AK391" s="129" t="str">
        <f t="shared" si="162"/>
        <v/>
      </c>
      <c r="AL391" s="129" t="str">
        <f t="shared" si="163"/>
        <v/>
      </c>
    </row>
    <row r="392" spans="1:38">
      <c r="A392" s="53" t="str">
        <f>IF('2-定性盤查'!A387&lt;&gt;"",'2-定性盤查'!A387,"")</f>
        <v/>
      </c>
      <c r="B392" s="53" t="str">
        <f>IF('2-定性盤查'!C387&lt;&gt;"",'2-定性盤查'!C387,"")</f>
        <v/>
      </c>
      <c r="C392" s="53" t="str">
        <f>IF('2-定性盤查'!D387&lt;&gt;"",'2-定性盤查'!D387,"")</f>
        <v/>
      </c>
      <c r="D392" s="53" t="str">
        <f>IF('2-定性盤查'!E387&lt;&gt;"",'2-定性盤查'!E387,"")</f>
        <v/>
      </c>
      <c r="E392" s="53" t="str">
        <f>IF('2-定性盤查'!F387&lt;&gt;"",'2-定性盤查'!F387,"")</f>
        <v/>
      </c>
      <c r="F392" s="53" t="str">
        <f>IF('2-定性盤查'!G387&lt;&gt;"",'2-定性盤查'!G387,"")</f>
        <v/>
      </c>
      <c r="G392" s="158"/>
      <c r="H392" s="158"/>
      <c r="I392" s="53" t="str">
        <f>IF('2-定性盤查'!X387&lt;&gt;"",IF('2-定性盤查'!X387&lt;&gt;0,'2-定性盤查'!X387,""),"")</f>
        <v/>
      </c>
      <c r="J392" s="158"/>
      <c r="K392" s="158"/>
      <c r="L392" s="57" t="str">
        <f t="shared" si="149"/>
        <v/>
      </c>
      <c r="M392" s="158"/>
      <c r="N392" s="57" t="str">
        <f t="shared" si="154"/>
        <v/>
      </c>
      <c r="O392" s="53" t="str">
        <f>IF('2-定性盤查'!Y387&lt;&gt;"",IF('2-定性盤查'!Y387&lt;&gt;0,'2-定性盤查'!Y387,""),"")</f>
        <v/>
      </c>
      <c r="P392" s="158"/>
      <c r="Q392" s="158"/>
      <c r="R392" s="67" t="str">
        <f t="shared" si="150"/>
        <v/>
      </c>
      <c r="S392" s="164"/>
      <c r="T392" s="55" t="str">
        <f t="shared" si="152"/>
        <v/>
      </c>
      <c r="U392" s="53" t="str">
        <f>IF('2-定性盤查'!Z387&lt;&gt;"",IF('2-定性盤查'!Z387&lt;&gt;0,'2-定性盤查'!Z387,""),"")</f>
        <v/>
      </c>
      <c r="V392" s="158"/>
      <c r="W392" s="158"/>
      <c r="X392" s="67" t="str">
        <f t="shared" si="151"/>
        <v/>
      </c>
      <c r="Y392" s="158"/>
      <c r="Z392" s="55" t="str">
        <f t="shared" si="153"/>
        <v/>
      </c>
      <c r="AA392" s="57" t="str">
        <f>IF('2-定性盤查'!E388="是",IF(I392="CO2",SUM(T392,Z392),SUM(N392,T392,Z392)),IF(SUM(N392,T392,Z392)&lt;&gt;0,SUM(N392,T392,Z392),""))</f>
        <v/>
      </c>
      <c r="AB392" s="57" t="str">
        <f>IF('2-定性盤查'!E388="是",IF(I392="CO2",N392,""),"")</f>
        <v/>
      </c>
      <c r="AC392" s="101" t="str">
        <f>IF(AA392&lt;&gt;"",AA392/'6-彙總表'!$J$5,"")</f>
        <v/>
      </c>
      <c r="AD392" s="129" t="str">
        <f t="shared" si="155"/>
        <v/>
      </c>
      <c r="AE392" s="129" t="str">
        <f t="shared" si="156"/>
        <v/>
      </c>
      <c r="AF392" s="129" t="str">
        <f t="shared" si="157"/>
        <v/>
      </c>
      <c r="AG392" s="130" t="str">
        <f t="shared" si="158"/>
        <v/>
      </c>
      <c r="AH392" s="129" t="str">
        <f t="shared" si="159"/>
        <v/>
      </c>
      <c r="AI392" s="129" t="str">
        <f t="shared" si="160"/>
        <v/>
      </c>
      <c r="AJ392" s="129" t="str">
        <f t="shared" si="161"/>
        <v/>
      </c>
      <c r="AK392" s="129" t="str">
        <f t="shared" si="162"/>
        <v/>
      </c>
      <c r="AL392" s="129" t="str">
        <f t="shared" si="163"/>
        <v/>
      </c>
    </row>
    <row r="393" spans="1:38">
      <c r="A393" s="53" t="str">
        <f>IF('2-定性盤查'!A388&lt;&gt;"",'2-定性盤查'!A388,"")</f>
        <v/>
      </c>
      <c r="B393" s="53" t="str">
        <f>IF('2-定性盤查'!C388&lt;&gt;"",'2-定性盤查'!C388,"")</f>
        <v/>
      </c>
      <c r="C393" s="53" t="str">
        <f>IF('2-定性盤查'!D388&lt;&gt;"",'2-定性盤查'!D388,"")</f>
        <v/>
      </c>
      <c r="D393" s="53" t="str">
        <f>IF('2-定性盤查'!E388&lt;&gt;"",'2-定性盤查'!E388,"")</f>
        <v/>
      </c>
      <c r="E393" s="53" t="str">
        <f>IF('2-定性盤查'!F388&lt;&gt;"",'2-定性盤查'!F388,"")</f>
        <v/>
      </c>
      <c r="F393" s="53" t="str">
        <f>IF('2-定性盤查'!G388&lt;&gt;"",'2-定性盤查'!G388,"")</f>
        <v/>
      </c>
      <c r="G393" s="158"/>
      <c r="H393" s="158"/>
      <c r="I393" s="53" t="str">
        <f>IF('2-定性盤查'!X388&lt;&gt;"",IF('2-定性盤查'!X388&lt;&gt;0,'2-定性盤查'!X388,""),"")</f>
        <v/>
      </c>
      <c r="J393" s="158"/>
      <c r="K393" s="158"/>
      <c r="L393" s="57" t="str">
        <f t="shared" si="149"/>
        <v/>
      </c>
      <c r="M393" s="158"/>
      <c r="N393" s="57" t="str">
        <f t="shared" si="154"/>
        <v/>
      </c>
      <c r="O393" s="53" t="str">
        <f>IF('2-定性盤查'!Y388&lt;&gt;"",IF('2-定性盤查'!Y388&lt;&gt;0,'2-定性盤查'!Y388,""),"")</f>
        <v/>
      </c>
      <c r="P393" s="158"/>
      <c r="Q393" s="158"/>
      <c r="R393" s="67" t="str">
        <f t="shared" si="150"/>
        <v/>
      </c>
      <c r="S393" s="164"/>
      <c r="T393" s="55" t="str">
        <f t="shared" si="152"/>
        <v/>
      </c>
      <c r="U393" s="53" t="str">
        <f>IF('2-定性盤查'!Z388&lt;&gt;"",IF('2-定性盤查'!Z388&lt;&gt;0,'2-定性盤查'!Z388,""),"")</f>
        <v/>
      </c>
      <c r="V393" s="158"/>
      <c r="W393" s="158"/>
      <c r="X393" s="67" t="str">
        <f t="shared" si="151"/>
        <v/>
      </c>
      <c r="Y393" s="158"/>
      <c r="Z393" s="55" t="str">
        <f t="shared" si="153"/>
        <v/>
      </c>
      <c r="AA393" s="57" t="str">
        <f>IF('2-定性盤查'!E389="是",IF(I393="CO2",SUM(T393,Z393),SUM(N393,T393,Z393)),IF(SUM(N393,T393,Z393)&lt;&gt;0,SUM(N393,T393,Z393),""))</f>
        <v/>
      </c>
      <c r="AB393" s="57" t="str">
        <f>IF('2-定性盤查'!E389="是",IF(I393="CO2",N393,""),"")</f>
        <v/>
      </c>
      <c r="AC393" s="101" t="str">
        <f>IF(AA393&lt;&gt;"",AA393/'6-彙總表'!$J$5,"")</f>
        <v/>
      </c>
      <c r="AD393" s="129" t="str">
        <f t="shared" si="155"/>
        <v/>
      </c>
      <c r="AE393" s="129" t="str">
        <f t="shared" si="156"/>
        <v/>
      </c>
      <c r="AF393" s="129" t="str">
        <f t="shared" si="157"/>
        <v/>
      </c>
      <c r="AG393" s="130" t="str">
        <f t="shared" si="158"/>
        <v/>
      </c>
      <c r="AH393" s="129" t="str">
        <f t="shared" si="159"/>
        <v/>
      </c>
      <c r="AI393" s="129" t="str">
        <f t="shared" si="160"/>
        <v/>
      </c>
      <c r="AJ393" s="129" t="str">
        <f t="shared" si="161"/>
        <v/>
      </c>
      <c r="AK393" s="129" t="str">
        <f t="shared" si="162"/>
        <v/>
      </c>
      <c r="AL393" s="129" t="str">
        <f t="shared" si="163"/>
        <v/>
      </c>
    </row>
    <row r="394" spans="1:38">
      <c r="A394" s="53" t="str">
        <f>IF('2-定性盤查'!A389&lt;&gt;"",'2-定性盤查'!A389,"")</f>
        <v/>
      </c>
      <c r="B394" s="53" t="str">
        <f>IF('2-定性盤查'!C389&lt;&gt;"",'2-定性盤查'!C389,"")</f>
        <v/>
      </c>
      <c r="C394" s="53" t="str">
        <f>IF('2-定性盤查'!D389&lt;&gt;"",'2-定性盤查'!D389,"")</f>
        <v/>
      </c>
      <c r="D394" s="53" t="str">
        <f>IF('2-定性盤查'!E389&lt;&gt;"",'2-定性盤查'!E389,"")</f>
        <v/>
      </c>
      <c r="E394" s="53" t="str">
        <f>IF('2-定性盤查'!F389&lt;&gt;"",'2-定性盤查'!F389,"")</f>
        <v/>
      </c>
      <c r="F394" s="53" t="str">
        <f>IF('2-定性盤查'!G389&lt;&gt;"",'2-定性盤查'!G389,"")</f>
        <v/>
      </c>
      <c r="G394" s="158"/>
      <c r="H394" s="158"/>
      <c r="I394" s="53" t="str">
        <f>IF('2-定性盤查'!X389&lt;&gt;"",IF('2-定性盤查'!X389&lt;&gt;0,'2-定性盤查'!X389,""),"")</f>
        <v/>
      </c>
      <c r="J394" s="158"/>
      <c r="K394" s="158"/>
      <c r="L394" s="57" t="str">
        <f t="shared" si="149"/>
        <v/>
      </c>
      <c r="M394" s="158"/>
      <c r="N394" s="57" t="str">
        <f t="shared" si="154"/>
        <v/>
      </c>
      <c r="O394" s="53" t="str">
        <f>IF('2-定性盤查'!Y389&lt;&gt;"",IF('2-定性盤查'!Y389&lt;&gt;0,'2-定性盤查'!Y389,""),"")</f>
        <v/>
      </c>
      <c r="P394" s="158"/>
      <c r="Q394" s="158"/>
      <c r="R394" s="67" t="str">
        <f t="shared" si="150"/>
        <v/>
      </c>
      <c r="S394" s="164"/>
      <c r="T394" s="55" t="str">
        <f t="shared" si="152"/>
        <v/>
      </c>
      <c r="U394" s="53" t="str">
        <f>IF('2-定性盤查'!Z389&lt;&gt;"",IF('2-定性盤查'!Z389&lt;&gt;0,'2-定性盤查'!Z389,""),"")</f>
        <v/>
      </c>
      <c r="V394" s="158"/>
      <c r="W394" s="158"/>
      <c r="X394" s="67" t="str">
        <f t="shared" si="151"/>
        <v/>
      </c>
      <c r="Y394" s="158"/>
      <c r="Z394" s="55" t="str">
        <f t="shared" si="153"/>
        <v/>
      </c>
      <c r="AA394" s="57" t="str">
        <f>IF('2-定性盤查'!E390="是",IF(I394="CO2",SUM(T394,Z394),SUM(N394,T394,Z394)),IF(SUM(N394,T394,Z394)&lt;&gt;0,SUM(N394,T394,Z394),""))</f>
        <v/>
      </c>
      <c r="AB394" s="57" t="str">
        <f>IF('2-定性盤查'!E390="是",IF(I394="CO2",N394,""),"")</f>
        <v/>
      </c>
      <c r="AC394" s="101" t="str">
        <f>IF(AA394&lt;&gt;"",AA394/'6-彙總表'!$J$5,"")</f>
        <v/>
      </c>
      <c r="AD394" s="129" t="str">
        <f t="shared" si="155"/>
        <v/>
      </c>
      <c r="AE394" s="129" t="str">
        <f t="shared" si="156"/>
        <v/>
      </c>
      <c r="AF394" s="129" t="str">
        <f t="shared" si="157"/>
        <v/>
      </c>
      <c r="AG394" s="130" t="str">
        <f t="shared" si="158"/>
        <v/>
      </c>
      <c r="AH394" s="129" t="str">
        <f t="shared" si="159"/>
        <v/>
      </c>
      <c r="AI394" s="129" t="str">
        <f t="shared" si="160"/>
        <v/>
      </c>
      <c r="AJ394" s="129" t="str">
        <f t="shared" si="161"/>
        <v/>
      </c>
      <c r="AK394" s="129" t="str">
        <f t="shared" si="162"/>
        <v/>
      </c>
      <c r="AL394" s="129" t="str">
        <f t="shared" si="163"/>
        <v/>
      </c>
    </row>
    <row r="395" spans="1:38">
      <c r="A395" s="53" t="str">
        <f>IF('2-定性盤查'!A390&lt;&gt;"",'2-定性盤查'!A390,"")</f>
        <v/>
      </c>
      <c r="B395" s="53" t="str">
        <f>IF('2-定性盤查'!C390&lt;&gt;"",'2-定性盤查'!C390,"")</f>
        <v/>
      </c>
      <c r="C395" s="53" t="str">
        <f>IF('2-定性盤查'!D390&lt;&gt;"",'2-定性盤查'!D390,"")</f>
        <v/>
      </c>
      <c r="D395" s="53" t="str">
        <f>IF('2-定性盤查'!E390&lt;&gt;"",'2-定性盤查'!E390,"")</f>
        <v/>
      </c>
      <c r="E395" s="53" t="str">
        <f>IF('2-定性盤查'!F390&lt;&gt;"",'2-定性盤查'!F390,"")</f>
        <v/>
      </c>
      <c r="F395" s="53" t="str">
        <f>IF('2-定性盤查'!G390&lt;&gt;"",'2-定性盤查'!G390,"")</f>
        <v/>
      </c>
      <c r="G395" s="158"/>
      <c r="H395" s="158"/>
      <c r="I395" s="53" t="str">
        <f>IF('2-定性盤查'!X390&lt;&gt;"",IF('2-定性盤查'!X390&lt;&gt;0,'2-定性盤查'!X390,""),"")</f>
        <v/>
      </c>
      <c r="J395" s="158"/>
      <c r="K395" s="158"/>
      <c r="L395" s="57" t="str">
        <f t="shared" si="149"/>
        <v/>
      </c>
      <c r="M395" s="158"/>
      <c r="N395" s="57" t="str">
        <f t="shared" si="154"/>
        <v/>
      </c>
      <c r="O395" s="53" t="str">
        <f>IF('2-定性盤查'!Y390&lt;&gt;"",IF('2-定性盤查'!Y390&lt;&gt;0,'2-定性盤查'!Y390,""),"")</f>
        <v/>
      </c>
      <c r="P395" s="158"/>
      <c r="Q395" s="158"/>
      <c r="R395" s="67" t="str">
        <f t="shared" si="150"/>
        <v/>
      </c>
      <c r="S395" s="164"/>
      <c r="T395" s="55" t="str">
        <f t="shared" si="152"/>
        <v/>
      </c>
      <c r="U395" s="53" t="str">
        <f>IF('2-定性盤查'!Z390&lt;&gt;"",IF('2-定性盤查'!Z390&lt;&gt;0,'2-定性盤查'!Z390,""),"")</f>
        <v/>
      </c>
      <c r="V395" s="158"/>
      <c r="W395" s="158"/>
      <c r="X395" s="67" t="str">
        <f t="shared" si="151"/>
        <v/>
      </c>
      <c r="Y395" s="158"/>
      <c r="Z395" s="55" t="str">
        <f t="shared" si="153"/>
        <v/>
      </c>
      <c r="AA395" s="57" t="str">
        <f>IF('2-定性盤查'!E391="是",IF(I395="CO2",SUM(T395,Z395),SUM(N395,T395,Z395)),IF(SUM(N395,T395,Z395)&lt;&gt;0,SUM(N395,T395,Z395),""))</f>
        <v/>
      </c>
      <c r="AB395" s="57" t="str">
        <f>IF('2-定性盤查'!E391="是",IF(I395="CO2",N395,""),"")</f>
        <v/>
      </c>
      <c r="AC395" s="101" t="str">
        <f>IF(AA395&lt;&gt;"",AA395/'6-彙總表'!$J$5,"")</f>
        <v/>
      </c>
      <c r="AD395" s="129" t="str">
        <f t="shared" si="155"/>
        <v/>
      </c>
      <c r="AE395" s="129" t="str">
        <f t="shared" si="156"/>
        <v/>
      </c>
      <c r="AF395" s="129" t="str">
        <f t="shared" si="157"/>
        <v/>
      </c>
      <c r="AG395" s="130" t="str">
        <f t="shared" si="158"/>
        <v/>
      </c>
      <c r="AH395" s="129" t="str">
        <f t="shared" si="159"/>
        <v/>
      </c>
      <c r="AI395" s="129" t="str">
        <f t="shared" si="160"/>
        <v/>
      </c>
      <c r="AJ395" s="129" t="str">
        <f t="shared" si="161"/>
        <v/>
      </c>
      <c r="AK395" s="129" t="str">
        <f t="shared" si="162"/>
        <v/>
      </c>
      <c r="AL395" s="129" t="str">
        <f t="shared" si="163"/>
        <v/>
      </c>
    </row>
    <row r="396" spans="1:38">
      <c r="A396" s="53" t="str">
        <f>IF('2-定性盤查'!A391&lt;&gt;"",'2-定性盤查'!A391,"")</f>
        <v/>
      </c>
      <c r="B396" s="53" t="str">
        <f>IF('2-定性盤查'!C391&lt;&gt;"",'2-定性盤查'!C391,"")</f>
        <v/>
      </c>
      <c r="C396" s="53" t="str">
        <f>IF('2-定性盤查'!D391&lt;&gt;"",'2-定性盤查'!D391,"")</f>
        <v/>
      </c>
      <c r="D396" s="53" t="str">
        <f>IF('2-定性盤查'!E391&lt;&gt;"",'2-定性盤查'!E391,"")</f>
        <v/>
      </c>
      <c r="E396" s="53" t="str">
        <f>IF('2-定性盤查'!F391&lt;&gt;"",'2-定性盤查'!F391,"")</f>
        <v/>
      </c>
      <c r="F396" s="53" t="str">
        <f>IF('2-定性盤查'!G391&lt;&gt;"",'2-定性盤查'!G391,"")</f>
        <v/>
      </c>
      <c r="G396" s="158"/>
      <c r="H396" s="158"/>
      <c r="I396" s="53" t="str">
        <f>IF('2-定性盤查'!X391&lt;&gt;"",IF('2-定性盤查'!X391&lt;&gt;0,'2-定性盤查'!X391,""),"")</f>
        <v/>
      </c>
      <c r="J396" s="158"/>
      <c r="K396" s="158"/>
      <c r="L396" s="57" t="str">
        <f t="shared" si="149"/>
        <v/>
      </c>
      <c r="M396" s="158"/>
      <c r="N396" s="57" t="str">
        <f t="shared" si="154"/>
        <v/>
      </c>
      <c r="O396" s="53" t="str">
        <f>IF('2-定性盤查'!Y391&lt;&gt;"",IF('2-定性盤查'!Y391&lt;&gt;0,'2-定性盤查'!Y391,""),"")</f>
        <v/>
      </c>
      <c r="P396" s="158"/>
      <c r="Q396" s="158"/>
      <c r="R396" s="67" t="str">
        <f t="shared" si="150"/>
        <v/>
      </c>
      <c r="S396" s="164"/>
      <c r="T396" s="55" t="str">
        <f t="shared" si="152"/>
        <v/>
      </c>
      <c r="U396" s="53" t="str">
        <f>IF('2-定性盤查'!Z391&lt;&gt;"",IF('2-定性盤查'!Z391&lt;&gt;0,'2-定性盤查'!Z391,""),"")</f>
        <v/>
      </c>
      <c r="V396" s="158"/>
      <c r="W396" s="158"/>
      <c r="X396" s="67" t="str">
        <f t="shared" si="151"/>
        <v/>
      </c>
      <c r="Y396" s="158"/>
      <c r="Z396" s="55" t="str">
        <f t="shared" si="153"/>
        <v/>
      </c>
      <c r="AA396" s="57" t="str">
        <f>IF('2-定性盤查'!E392="是",IF(I396="CO2",SUM(T396,Z396),SUM(N396,T396,Z396)),IF(SUM(N396,T396,Z396)&lt;&gt;0,SUM(N396,T396,Z396),""))</f>
        <v/>
      </c>
      <c r="AB396" s="57" t="str">
        <f>IF('2-定性盤查'!E392="是",IF(I396="CO2",N396,""),"")</f>
        <v/>
      </c>
      <c r="AC396" s="101" t="str">
        <f>IF(AA396&lt;&gt;"",AA396/'6-彙總表'!$J$5,"")</f>
        <v/>
      </c>
      <c r="AD396" s="129" t="str">
        <f t="shared" si="155"/>
        <v/>
      </c>
      <c r="AE396" s="129" t="str">
        <f t="shared" si="156"/>
        <v/>
      </c>
      <c r="AF396" s="129" t="str">
        <f t="shared" si="157"/>
        <v/>
      </c>
      <c r="AG396" s="130" t="str">
        <f t="shared" si="158"/>
        <v/>
      </c>
      <c r="AH396" s="129" t="str">
        <f t="shared" si="159"/>
        <v/>
      </c>
      <c r="AI396" s="129" t="str">
        <f t="shared" si="160"/>
        <v/>
      </c>
      <c r="AJ396" s="129" t="str">
        <f t="shared" si="161"/>
        <v/>
      </c>
      <c r="AK396" s="129" t="str">
        <f t="shared" si="162"/>
        <v/>
      </c>
      <c r="AL396" s="129" t="str">
        <f t="shared" si="163"/>
        <v/>
      </c>
    </row>
    <row r="397" spans="1:38">
      <c r="A397" s="53" t="str">
        <f>IF('2-定性盤查'!A392&lt;&gt;"",'2-定性盤查'!A392,"")</f>
        <v/>
      </c>
      <c r="B397" s="53" t="str">
        <f>IF('2-定性盤查'!C392&lt;&gt;"",'2-定性盤查'!C392,"")</f>
        <v/>
      </c>
      <c r="C397" s="53" t="str">
        <f>IF('2-定性盤查'!D392&lt;&gt;"",'2-定性盤查'!D392,"")</f>
        <v/>
      </c>
      <c r="D397" s="53" t="str">
        <f>IF('2-定性盤查'!E392&lt;&gt;"",'2-定性盤查'!E392,"")</f>
        <v/>
      </c>
      <c r="E397" s="53" t="str">
        <f>IF('2-定性盤查'!F392&lt;&gt;"",'2-定性盤查'!F392,"")</f>
        <v/>
      </c>
      <c r="F397" s="53" t="str">
        <f>IF('2-定性盤查'!G392&lt;&gt;"",'2-定性盤查'!G392,"")</f>
        <v/>
      </c>
      <c r="G397" s="158"/>
      <c r="H397" s="158"/>
      <c r="I397" s="53" t="str">
        <f>IF('2-定性盤查'!X392&lt;&gt;"",IF('2-定性盤查'!X392&lt;&gt;0,'2-定性盤查'!X392,""),"")</f>
        <v/>
      </c>
      <c r="J397" s="158"/>
      <c r="K397" s="158"/>
      <c r="L397" s="57" t="str">
        <f t="shared" si="149"/>
        <v/>
      </c>
      <c r="M397" s="158"/>
      <c r="N397" s="57" t="str">
        <f t="shared" si="154"/>
        <v/>
      </c>
      <c r="O397" s="53" t="str">
        <f>IF('2-定性盤查'!Y392&lt;&gt;"",IF('2-定性盤查'!Y392&lt;&gt;0,'2-定性盤查'!Y392,""),"")</f>
        <v/>
      </c>
      <c r="P397" s="158"/>
      <c r="Q397" s="158"/>
      <c r="R397" s="67" t="str">
        <f t="shared" si="150"/>
        <v/>
      </c>
      <c r="S397" s="164"/>
      <c r="T397" s="55" t="str">
        <f t="shared" si="152"/>
        <v/>
      </c>
      <c r="U397" s="53" t="str">
        <f>IF('2-定性盤查'!Z392&lt;&gt;"",IF('2-定性盤查'!Z392&lt;&gt;0,'2-定性盤查'!Z392,""),"")</f>
        <v/>
      </c>
      <c r="V397" s="158"/>
      <c r="W397" s="158"/>
      <c r="X397" s="67" t="str">
        <f t="shared" si="151"/>
        <v/>
      </c>
      <c r="Y397" s="158"/>
      <c r="Z397" s="55" t="str">
        <f t="shared" si="153"/>
        <v/>
      </c>
      <c r="AA397" s="57" t="str">
        <f>IF('2-定性盤查'!E393="是",IF(I397="CO2",SUM(T397,Z397),SUM(N397,T397,Z397)),IF(SUM(N397,T397,Z397)&lt;&gt;0,SUM(N397,T397,Z397),""))</f>
        <v/>
      </c>
      <c r="AB397" s="57" t="str">
        <f>IF('2-定性盤查'!E393="是",IF(I397="CO2",N397,""),"")</f>
        <v/>
      </c>
      <c r="AC397" s="101" t="str">
        <f>IF(AA397&lt;&gt;"",AA397/'6-彙總表'!$J$5,"")</f>
        <v/>
      </c>
      <c r="AD397" s="129" t="str">
        <f t="shared" si="155"/>
        <v/>
      </c>
      <c r="AE397" s="129" t="str">
        <f t="shared" si="156"/>
        <v/>
      </c>
      <c r="AF397" s="129" t="str">
        <f t="shared" si="157"/>
        <v/>
      </c>
      <c r="AG397" s="130" t="str">
        <f t="shared" si="158"/>
        <v/>
      </c>
      <c r="AH397" s="129" t="str">
        <f t="shared" si="159"/>
        <v/>
      </c>
      <c r="AI397" s="129" t="str">
        <f t="shared" si="160"/>
        <v/>
      </c>
      <c r="AJ397" s="129" t="str">
        <f t="shared" si="161"/>
        <v/>
      </c>
      <c r="AK397" s="129" t="str">
        <f t="shared" si="162"/>
        <v/>
      </c>
      <c r="AL397" s="129" t="str">
        <f t="shared" si="163"/>
        <v/>
      </c>
    </row>
    <row r="398" spans="1:38">
      <c r="A398" s="53" t="str">
        <f>IF('2-定性盤查'!A393&lt;&gt;"",'2-定性盤查'!A393,"")</f>
        <v/>
      </c>
      <c r="B398" s="53" t="str">
        <f>IF('2-定性盤查'!C393&lt;&gt;"",'2-定性盤查'!C393,"")</f>
        <v/>
      </c>
      <c r="C398" s="53" t="str">
        <f>IF('2-定性盤查'!D393&lt;&gt;"",'2-定性盤查'!D393,"")</f>
        <v/>
      </c>
      <c r="D398" s="53" t="str">
        <f>IF('2-定性盤查'!E393&lt;&gt;"",'2-定性盤查'!E393,"")</f>
        <v/>
      </c>
      <c r="E398" s="53" t="str">
        <f>IF('2-定性盤查'!F393&lt;&gt;"",'2-定性盤查'!F393,"")</f>
        <v/>
      </c>
      <c r="F398" s="53" t="str">
        <f>IF('2-定性盤查'!G393&lt;&gt;"",'2-定性盤查'!G393,"")</f>
        <v/>
      </c>
      <c r="G398" s="158"/>
      <c r="H398" s="158"/>
      <c r="I398" s="53" t="str">
        <f>IF('2-定性盤查'!X393&lt;&gt;"",IF('2-定性盤查'!X393&lt;&gt;0,'2-定性盤查'!X393,""),"")</f>
        <v/>
      </c>
      <c r="J398" s="158"/>
      <c r="K398" s="158"/>
      <c r="L398" s="57" t="str">
        <f t="shared" ref="L398:L461" si="164">IF(I398="","",G398*J398)</f>
        <v/>
      </c>
      <c r="M398" s="158"/>
      <c r="N398" s="57" t="str">
        <f t="shared" si="154"/>
        <v/>
      </c>
      <c r="O398" s="53" t="str">
        <f>IF('2-定性盤查'!Y393&lt;&gt;"",IF('2-定性盤查'!Y393&lt;&gt;0,'2-定性盤查'!Y393,""),"")</f>
        <v/>
      </c>
      <c r="P398" s="158"/>
      <c r="Q398" s="158"/>
      <c r="R398" s="67" t="str">
        <f t="shared" ref="R398:R461" si="165">IF(O398="","",$G398*P398)</f>
        <v/>
      </c>
      <c r="S398" s="164"/>
      <c r="T398" s="55" t="str">
        <f t="shared" si="152"/>
        <v/>
      </c>
      <c r="U398" s="53" t="str">
        <f>IF('2-定性盤查'!Z393&lt;&gt;"",IF('2-定性盤查'!Z393&lt;&gt;0,'2-定性盤查'!Z393,""),"")</f>
        <v/>
      </c>
      <c r="V398" s="158"/>
      <c r="W398" s="158"/>
      <c r="X398" s="67" t="str">
        <f t="shared" ref="X398:X461" si="166">IF(U398="","",$G398*V398)</f>
        <v/>
      </c>
      <c r="Y398" s="158"/>
      <c r="Z398" s="55" t="str">
        <f t="shared" si="153"/>
        <v/>
      </c>
      <c r="AA398" s="57" t="str">
        <f>IF('2-定性盤查'!E394="是",IF(I398="CO2",SUM(T398,Z398),SUM(N398,T398,Z398)),IF(SUM(N398,T398,Z398)&lt;&gt;0,SUM(N398,T398,Z398),""))</f>
        <v/>
      </c>
      <c r="AB398" s="57" t="str">
        <f>IF('2-定性盤查'!E394="是",IF(I398="CO2",N398,""),"")</f>
        <v/>
      </c>
      <c r="AC398" s="101" t="str">
        <f>IF(AA398&lt;&gt;"",AA398/'6-彙總表'!$J$5,"")</f>
        <v/>
      </c>
      <c r="AD398" s="129" t="str">
        <f t="shared" si="155"/>
        <v/>
      </c>
      <c r="AE398" s="129" t="str">
        <f t="shared" si="156"/>
        <v/>
      </c>
      <c r="AF398" s="129" t="str">
        <f t="shared" si="157"/>
        <v/>
      </c>
      <c r="AG398" s="130" t="str">
        <f t="shared" si="158"/>
        <v/>
      </c>
      <c r="AH398" s="129" t="str">
        <f t="shared" si="159"/>
        <v/>
      </c>
      <c r="AI398" s="129" t="str">
        <f t="shared" si="160"/>
        <v/>
      </c>
      <c r="AJ398" s="129" t="str">
        <f t="shared" si="161"/>
        <v/>
      </c>
      <c r="AK398" s="129" t="str">
        <f t="shared" si="162"/>
        <v/>
      </c>
      <c r="AL398" s="129" t="str">
        <f t="shared" si="163"/>
        <v/>
      </c>
    </row>
    <row r="399" spans="1:38">
      <c r="A399" s="53" t="str">
        <f>IF('2-定性盤查'!A394&lt;&gt;"",'2-定性盤查'!A394,"")</f>
        <v/>
      </c>
      <c r="B399" s="53" t="str">
        <f>IF('2-定性盤查'!C394&lt;&gt;"",'2-定性盤查'!C394,"")</f>
        <v/>
      </c>
      <c r="C399" s="53" t="str">
        <f>IF('2-定性盤查'!D394&lt;&gt;"",'2-定性盤查'!D394,"")</f>
        <v/>
      </c>
      <c r="D399" s="53" t="str">
        <f>IF('2-定性盤查'!E394&lt;&gt;"",'2-定性盤查'!E394,"")</f>
        <v/>
      </c>
      <c r="E399" s="53" t="str">
        <f>IF('2-定性盤查'!F394&lt;&gt;"",'2-定性盤查'!F394,"")</f>
        <v/>
      </c>
      <c r="F399" s="53" t="str">
        <f>IF('2-定性盤查'!G394&lt;&gt;"",'2-定性盤查'!G394,"")</f>
        <v/>
      </c>
      <c r="G399" s="158"/>
      <c r="H399" s="158"/>
      <c r="I399" s="53" t="str">
        <f>IF('2-定性盤查'!X394&lt;&gt;"",IF('2-定性盤查'!X394&lt;&gt;0,'2-定性盤查'!X394,""),"")</f>
        <v/>
      </c>
      <c r="J399" s="158"/>
      <c r="K399" s="158"/>
      <c r="L399" s="57" t="str">
        <f t="shared" si="164"/>
        <v/>
      </c>
      <c r="M399" s="158"/>
      <c r="N399" s="57" t="str">
        <f t="shared" si="154"/>
        <v/>
      </c>
      <c r="O399" s="53" t="str">
        <f>IF('2-定性盤查'!Y394&lt;&gt;"",IF('2-定性盤查'!Y394&lt;&gt;0,'2-定性盤查'!Y394,""),"")</f>
        <v/>
      </c>
      <c r="P399" s="158"/>
      <c r="Q399" s="158"/>
      <c r="R399" s="67" t="str">
        <f t="shared" si="165"/>
        <v/>
      </c>
      <c r="S399" s="164"/>
      <c r="T399" s="55" t="str">
        <f t="shared" ref="T399:T462" si="167">IF(R399="","",R399*S399)</f>
        <v/>
      </c>
      <c r="U399" s="53" t="str">
        <f>IF('2-定性盤查'!Z394&lt;&gt;"",IF('2-定性盤查'!Z394&lt;&gt;0,'2-定性盤查'!Z394,""),"")</f>
        <v/>
      </c>
      <c r="V399" s="158"/>
      <c r="W399" s="158"/>
      <c r="X399" s="67" t="str">
        <f t="shared" si="166"/>
        <v/>
      </c>
      <c r="Y399" s="158"/>
      <c r="Z399" s="55" t="str">
        <f t="shared" ref="Z399:Z462" si="168">IF(X399="","",X399*Y399)</f>
        <v/>
      </c>
      <c r="AA399" s="57" t="str">
        <f>IF('2-定性盤查'!E395="是",IF(I399="CO2",SUM(T399,Z399),SUM(N399,T399,Z399)),IF(SUM(N399,T399,Z399)&lt;&gt;0,SUM(N399,T399,Z399),""))</f>
        <v/>
      </c>
      <c r="AB399" s="57" t="str">
        <f>IF('2-定性盤查'!E395="是",IF(I399="CO2",N399,""),"")</f>
        <v/>
      </c>
      <c r="AC399" s="101" t="str">
        <f>IF(AA399&lt;&gt;"",AA399/'6-彙總表'!$J$5,"")</f>
        <v/>
      </c>
      <c r="AD399" s="129" t="str">
        <f t="shared" si="155"/>
        <v/>
      </c>
      <c r="AE399" s="129" t="str">
        <f t="shared" si="156"/>
        <v/>
      </c>
      <c r="AF399" s="129" t="str">
        <f t="shared" si="157"/>
        <v/>
      </c>
      <c r="AG399" s="130" t="str">
        <f t="shared" si="158"/>
        <v/>
      </c>
      <c r="AH399" s="129" t="str">
        <f t="shared" si="159"/>
        <v/>
      </c>
      <c r="AI399" s="129" t="str">
        <f t="shared" si="160"/>
        <v/>
      </c>
      <c r="AJ399" s="129" t="str">
        <f t="shared" si="161"/>
        <v/>
      </c>
      <c r="AK399" s="129" t="str">
        <f t="shared" si="162"/>
        <v/>
      </c>
      <c r="AL399" s="129" t="str">
        <f t="shared" si="163"/>
        <v/>
      </c>
    </row>
    <row r="400" spans="1:38">
      <c r="A400" s="53" t="str">
        <f>IF('2-定性盤查'!A395&lt;&gt;"",'2-定性盤查'!A395,"")</f>
        <v/>
      </c>
      <c r="B400" s="53" t="str">
        <f>IF('2-定性盤查'!C395&lt;&gt;"",'2-定性盤查'!C395,"")</f>
        <v/>
      </c>
      <c r="C400" s="53" t="str">
        <f>IF('2-定性盤查'!D395&lt;&gt;"",'2-定性盤查'!D395,"")</f>
        <v/>
      </c>
      <c r="D400" s="53" t="str">
        <f>IF('2-定性盤查'!E395&lt;&gt;"",'2-定性盤查'!E395,"")</f>
        <v/>
      </c>
      <c r="E400" s="53" t="str">
        <f>IF('2-定性盤查'!F395&lt;&gt;"",'2-定性盤查'!F395,"")</f>
        <v/>
      </c>
      <c r="F400" s="53" t="str">
        <f>IF('2-定性盤查'!G395&lt;&gt;"",'2-定性盤查'!G395,"")</f>
        <v/>
      </c>
      <c r="G400" s="158"/>
      <c r="H400" s="158"/>
      <c r="I400" s="53" t="str">
        <f>IF('2-定性盤查'!X395&lt;&gt;"",IF('2-定性盤查'!X395&lt;&gt;0,'2-定性盤查'!X395,""),"")</f>
        <v/>
      </c>
      <c r="J400" s="158"/>
      <c r="K400" s="158"/>
      <c r="L400" s="57" t="str">
        <f t="shared" si="164"/>
        <v/>
      </c>
      <c r="M400" s="158"/>
      <c r="N400" s="57" t="str">
        <f t="shared" si="154"/>
        <v/>
      </c>
      <c r="O400" s="53" t="str">
        <f>IF('2-定性盤查'!Y395&lt;&gt;"",IF('2-定性盤查'!Y395&lt;&gt;0,'2-定性盤查'!Y395,""),"")</f>
        <v/>
      </c>
      <c r="P400" s="158"/>
      <c r="Q400" s="158"/>
      <c r="R400" s="67" t="str">
        <f t="shared" si="165"/>
        <v/>
      </c>
      <c r="S400" s="164"/>
      <c r="T400" s="55" t="str">
        <f t="shared" si="167"/>
        <v/>
      </c>
      <c r="U400" s="53" t="str">
        <f>IF('2-定性盤查'!Z395&lt;&gt;"",IF('2-定性盤查'!Z395&lt;&gt;0,'2-定性盤查'!Z395,""),"")</f>
        <v/>
      </c>
      <c r="V400" s="158"/>
      <c r="W400" s="158"/>
      <c r="X400" s="67" t="str">
        <f t="shared" si="166"/>
        <v/>
      </c>
      <c r="Y400" s="158"/>
      <c r="Z400" s="55" t="str">
        <f t="shared" si="168"/>
        <v/>
      </c>
      <c r="AA400" s="57" t="str">
        <f>IF('2-定性盤查'!E396="是",IF(I400="CO2",SUM(T400,Z400),SUM(N400,T400,Z400)),IF(SUM(N400,T400,Z400)&lt;&gt;0,SUM(N400,T400,Z400),""))</f>
        <v/>
      </c>
      <c r="AB400" s="57" t="str">
        <f>IF('2-定性盤查'!E396="是",IF(I400="CO2",N400,""),"")</f>
        <v/>
      </c>
      <c r="AC400" s="101" t="str">
        <f>IF(AA400&lt;&gt;"",AA400/'6-彙總表'!$J$5,"")</f>
        <v/>
      </c>
      <c r="AD400" s="129" t="str">
        <f t="shared" si="155"/>
        <v/>
      </c>
      <c r="AE400" s="129" t="str">
        <f t="shared" si="156"/>
        <v/>
      </c>
      <c r="AF400" s="129" t="str">
        <f t="shared" si="157"/>
        <v/>
      </c>
      <c r="AG400" s="130" t="str">
        <f t="shared" si="158"/>
        <v/>
      </c>
      <c r="AH400" s="129" t="str">
        <f t="shared" si="159"/>
        <v/>
      </c>
      <c r="AI400" s="129" t="str">
        <f t="shared" si="160"/>
        <v/>
      </c>
      <c r="AJ400" s="129" t="str">
        <f t="shared" si="161"/>
        <v/>
      </c>
      <c r="AK400" s="129" t="str">
        <f t="shared" si="162"/>
        <v/>
      </c>
      <c r="AL400" s="129" t="str">
        <f t="shared" si="163"/>
        <v/>
      </c>
    </row>
    <row r="401" spans="1:38">
      <c r="A401" s="53" t="str">
        <f>IF('2-定性盤查'!A396&lt;&gt;"",'2-定性盤查'!A396,"")</f>
        <v/>
      </c>
      <c r="B401" s="53" t="str">
        <f>IF('2-定性盤查'!C396&lt;&gt;"",'2-定性盤查'!C396,"")</f>
        <v/>
      </c>
      <c r="C401" s="53" t="str">
        <f>IF('2-定性盤查'!D396&lt;&gt;"",'2-定性盤查'!D396,"")</f>
        <v/>
      </c>
      <c r="D401" s="53" t="str">
        <f>IF('2-定性盤查'!E396&lt;&gt;"",'2-定性盤查'!E396,"")</f>
        <v/>
      </c>
      <c r="E401" s="53" t="str">
        <f>IF('2-定性盤查'!F396&lt;&gt;"",'2-定性盤查'!F396,"")</f>
        <v/>
      </c>
      <c r="F401" s="53" t="str">
        <f>IF('2-定性盤查'!G396&lt;&gt;"",'2-定性盤查'!G396,"")</f>
        <v/>
      </c>
      <c r="G401" s="158"/>
      <c r="H401" s="158"/>
      <c r="I401" s="53" t="str">
        <f>IF('2-定性盤查'!X396&lt;&gt;"",IF('2-定性盤查'!X396&lt;&gt;0,'2-定性盤查'!X396,""),"")</f>
        <v/>
      </c>
      <c r="J401" s="158"/>
      <c r="K401" s="158"/>
      <c r="L401" s="57" t="str">
        <f t="shared" si="164"/>
        <v/>
      </c>
      <c r="M401" s="158"/>
      <c r="N401" s="57" t="str">
        <f t="shared" si="154"/>
        <v/>
      </c>
      <c r="O401" s="53" t="str">
        <f>IF('2-定性盤查'!Y396&lt;&gt;"",IF('2-定性盤查'!Y396&lt;&gt;0,'2-定性盤查'!Y396,""),"")</f>
        <v/>
      </c>
      <c r="P401" s="158"/>
      <c r="Q401" s="158"/>
      <c r="R401" s="67" t="str">
        <f t="shared" si="165"/>
        <v/>
      </c>
      <c r="S401" s="164"/>
      <c r="T401" s="55" t="str">
        <f t="shared" si="167"/>
        <v/>
      </c>
      <c r="U401" s="53" t="str">
        <f>IF('2-定性盤查'!Z396&lt;&gt;"",IF('2-定性盤查'!Z396&lt;&gt;0,'2-定性盤查'!Z396,""),"")</f>
        <v/>
      </c>
      <c r="V401" s="158"/>
      <c r="W401" s="158"/>
      <c r="X401" s="67" t="str">
        <f t="shared" si="166"/>
        <v/>
      </c>
      <c r="Y401" s="158"/>
      <c r="Z401" s="55" t="str">
        <f t="shared" si="168"/>
        <v/>
      </c>
      <c r="AA401" s="57" t="str">
        <f>IF('2-定性盤查'!E397="是",IF(I401="CO2",SUM(T401,Z401),SUM(N401,T401,Z401)),IF(SUM(N401,T401,Z401)&lt;&gt;0,SUM(N401,T401,Z401),""))</f>
        <v/>
      </c>
      <c r="AB401" s="57" t="str">
        <f>IF('2-定性盤查'!E397="是",IF(I401="CO2",N401,""),"")</f>
        <v/>
      </c>
      <c r="AC401" s="101" t="str">
        <f>IF(AA401&lt;&gt;"",AA401/'6-彙總表'!$J$5,"")</f>
        <v/>
      </c>
      <c r="AD401" s="129" t="str">
        <f t="shared" si="155"/>
        <v/>
      </c>
      <c r="AE401" s="129" t="str">
        <f t="shared" si="156"/>
        <v/>
      </c>
      <c r="AF401" s="129" t="str">
        <f t="shared" si="157"/>
        <v/>
      </c>
      <c r="AG401" s="130" t="str">
        <f t="shared" si="158"/>
        <v/>
      </c>
      <c r="AH401" s="129" t="str">
        <f t="shared" si="159"/>
        <v/>
      </c>
      <c r="AI401" s="129" t="str">
        <f t="shared" si="160"/>
        <v/>
      </c>
      <c r="AJ401" s="129" t="str">
        <f t="shared" si="161"/>
        <v/>
      </c>
      <c r="AK401" s="129" t="str">
        <f t="shared" si="162"/>
        <v/>
      </c>
      <c r="AL401" s="129" t="str">
        <f t="shared" si="163"/>
        <v/>
      </c>
    </row>
    <row r="402" spans="1:38">
      <c r="A402" s="53" t="str">
        <f>IF('2-定性盤查'!A397&lt;&gt;"",'2-定性盤查'!A397,"")</f>
        <v/>
      </c>
      <c r="B402" s="53" t="str">
        <f>IF('2-定性盤查'!C397&lt;&gt;"",'2-定性盤查'!C397,"")</f>
        <v/>
      </c>
      <c r="C402" s="53" t="str">
        <f>IF('2-定性盤查'!D397&lt;&gt;"",'2-定性盤查'!D397,"")</f>
        <v/>
      </c>
      <c r="D402" s="53" t="str">
        <f>IF('2-定性盤查'!E397&lt;&gt;"",'2-定性盤查'!E397,"")</f>
        <v/>
      </c>
      <c r="E402" s="53" t="str">
        <f>IF('2-定性盤查'!F397&lt;&gt;"",'2-定性盤查'!F397,"")</f>
        <v/>
      </c>
      <c r="F402" s="53" t="str">
        <f>IF('2-定性盤查'!G397&lt;&gt;"",'2-定性盤查'!G397,"")</f>
        <v/>
      </c>
      <c r="G402" s="158"/>
      <c r="H402" s="158"/>
      <c r="I402" s="53" t="str">
        <f>IF('2-定性盤查'!X397&lt;&gt;"",IF('2-定性盤查'!X397&lt;&gt;0,'2-定性盤查'!X397,""),"")</f>
        <v/>
      </c>
      <c r="J402" s="158"/>
      <c r="K402" s="158"/>
      <c r="L402" s="57" t="str">
        <f t="shared" si="164"/>
        <v/>
      </c>
      <c r="M402" s="158"/>
      <c r="N402" s="57" t="str">
        <f t="shared" si="154"/>
        <v/>
      </c>
      <c r="O402" s="53" t="str">
        <f>IF('2-定性盤查'!Y397&lt;&gt;"",IF('2-定性盤查'!Y397&lt;&gt;0,'2-定性盤查'!Y397,""),"")</f>
        <v/>
      </c>
      <c r="P402" s="158"/>
      <c r="Q402" s="158"/>
      <c r="R402" s="67" t="str">
        <f t="shared" si="165"/>
        <v/>
      </c>
      <c r="S402" s="164"/>
      <c r="T402" s="55" t="str">
        <f t="shared" si="167"/>
        <v/>
      </c>
      <c r="U402" s="53" t="str">
        <f>IF('2-定性盤查'!Z397&lt;&gt;"",IF('2-定性盤查'!Z397&lt;&gt;0,'2-定性盤查'!Z397,""),"")</f>
        <v/>
      </c>
      <c r="V402" s="158"/>
      <c r="W402" s="158"/>
      <c r="X402" s="67" t="str">
        <f t="shared" si="166"/>
        <v/>
      </c>
      <c r="Y402" s="158"/>
      <c r="Z402" s="55" t="str">
        <f t="shared" si="168"/>
        <v/>
      </c>
      <c r="AA402" s="57" t="str">
        <f>IF('2-定性盤查'!E398="是",IF(I402="CO2",SUM(T402,Z402),SUM(N402,T402,Z402)),IF(SUM(N402,T402,Z402)&lt;&gt;0,SUM(N402,T402,Z402),""))</f>
        <v/>
      </c>
      <c r="AB402" s="57" t="str">
        <f>IF('2-定性盤查'!E398="是",IF(I402="CO2",N402,""),"")</f>
        <v/>
      </c>
      <c r="AC402" s="101" t="str">
        <f>IF(AA402&lt;&gt;"",AA402/'6-彙總表'!$J$5,"")</f>
        <v/>
      </c>
      <c r="AD402" s="129" t="str">
        <f t="shared" si="155"/>
        <v/>
      </c>
      <c r="AE402" s="129" t="str">
        <f t="shared" si="156"/>
        <v/>
      </c>
      <c r="AF402" s="129" t="str">
        <f t="shared" si="157"/>
        <v/>
      </c>
      <c r="AG402" s="130" t="str">
        <f t="shared" si="158"/>
        <v/>
      </c>
      <c r="AH402" s="129" t="str">
        <f t="shared" si="159"/>
        <v/>
      </c>
      <c r="AI402" s="129" t="str">
        <f t="shared" si="160"/>
        <v/>
      </c>
      <c r="AJ402" s="129" t="str">
        <f t="shared" si="161"/>
        <v/>
      </c>
      <c r="AK402" s="129" t="str">
        <f t="shared" si="162"/>
        <v/>
      </c>
      <c r="AL402" s="129" t="str">
        <f t="shared" si="163"/>
        <v/>
      </c>
    </row>
    <row r="403" spans="1:38">
      <c r="A403" s="53" t="str">
        <f>IF('2-定性盤查'!A398&lt;&gt;"",'2-定性盤查'!A398,"")</f>
        <v/>
      </c>
      <c r="B403" s="53" t="str">
        <f>IF('2-定性盤查'!C398&lt;&gt;"",'2-定性盤查'!C398,"")</f>
        <v/>
      </c>
      <c r="C403" s="53" t="str">
        <f>IF('2-定性盤查'!D398&lt;&gt;"",'2-定性盤查'!D398,"")</f>
        <v/>
      </c>
      <c r="D403" s="53" t="str">
        <f>IF('2-定性盤查'!E398&lt;&gt;"",'2-定性盤查'!E398,"")</f>
        <v/>
      </c>
      <c r="E403" s="53" t="str">
        <f>IF('2-定性盤查'!F398&lt;&gt;"",'2-定性盤查'!F398,"")</f>
        <v/>
      </c>
      <c r="F403" s="53" t="str">
        <f>IF('2-定性盤查'!G398&lt;&gt;"",'2-定性盤查'!G398,"")</f>
        <v/>
      </c>
      <c r="G403" s="158"/>
      <c r="H403" s="158"/>
      <c r="I403" s="53" t="str">
        <f>IF('2-定性盤查'!X398&lt;&gt;"",IF('2-定性盤查'!X398&lt;&gt;0,'2-定性盤查'!X398,""),"")</f>
        <v/>
      </c>
      <c r="J403" s="158"/>
      <c r="K403" s="158"/>
      <c r="L403" s="57" t="str">
        <f t="shared" si="164"/>
        <v/>
      </c>
      <c r="M403" s="158"/>
      <c r="N403" s="57" t="str">
        <f t="shared" si="154"/>
        <v/>
      </c>
      <c r="O403" s="53" t="str">
        <f>IF('2-定性盤查'!Y398&lt;&gt;"",IF('2-定性盤查'!Y398&lt;&gt;0,'2-定性盤查'!Y398,""),"")</f>
        <v/>
      </c>
      <c r="P403" s="158"/>
      <c r="Q403" s="158"/>
      <c r="R403" s="67" t="str">
        <f t="shared" si="165"/>
        <v/>
      </c>
      <c r="S403" s="164"/>
      <c r="T403" s="55" t="str">
        <f t="shared" si="167"/>
        <v/>
      </c>
      <c r="U403" s="53" t="str">
        <f>IF('2-定性盤查'!Z398&lt;&gt;"",IF('2-定性盤查'!Z398&lt;&gt;0,'2-定性盤查'!Z398,""),"")</f>
        <v/>
      </c>
      <c r="V403" s="158"/>
      <c r="W403" s="158"/>
      <c r="X403" s="67" t="str">
        <f t="shared" si="166"/>
        <v/>
      </c>
      <c r="Y403" s="158"/>
      <c r="Z403" s="55" t="str">
        <f t="shared" si="168"/>
        <v/>
      </c>
      <c r="AA403" s="57" t="str">
        <f>IF('2-定性盤查'!E399="是",IF(I403="CO2",SUM(T403,Z403),SUM(N403,T403,Z403)),IF(SUM(N403,T403,Z403)&lt;&gt;0,SUM(N403,T403,Z403),""))</f>
        <v/>
      </c>
      <c r="AB403" s="57" t="str">
        <f>IF('2-定性盤查'!E399="是",IF(I403="CO2",N403,""),"")</f>
        <v/>
      </c>
      <c r="AC403" s="101" t="str">
        <f>IF(AA403&lt;&gt;"",AA403/'6-彙總表'!$J$5,"")</f>
        <v/>
      </c>
      <c r="AD403" s="129" t="str">
        <f t="shared" si="155"/>
        <v/>
      </c>
      <c r="AE403" s="129" t="str">
        <f t="shared" si="156"/>
        <v/>
      </c>
      <c r="AF403" s="129" t="str">
        <f t="shared" si="157"/>
        <v/>
      </c>
      <c r="AG403" s="130" t="str">
        <f t="shared" si="158"/>
        <v/>
      </c>
      <c r="AH403" s="129" t="str">
        <f t="shared" si="159"/>
        <v/>
      </c>
      <c r="AI403" s="129" t="str">
        <f t="shared" si="160"/>
        <v/>
      </c>
      <c r="AJ403" s="129" t="str">
        <f t="shared" si="161"/>
        <v/>
      </c>
      <c r="AK403" s="129" t="str">
        <f t="shared" si="162"/>
        <v/>
      </c>
      <c r="AL403" s="129" t="str">
        <f t="shared" si="163"/>
        <v/>
      </c>
    </row>
    <row r="404" spans="1:38">
      <c r="A404" s="53" t="str">
        <f>IF('2-定性盤查'!A399&lt;&gt;"",'2-定性盤查'!A399,"")</f>
        <v/>
      </c>
      <c r="B404" s="53" t="str">
        <f>IF('2-定性盤查'!C399&lt;&gt;"",'2-定性盤查'!C399,"")</f>
        <v/>
      </c>
      <c r="C404" s="53" t="str">
        <f>IF('2-定性盤查'!D399&lt;&gt;"",'2-定性盤查'!D399,"")</f>
        <v/>
      </c>
      <c r="D404" s="53" t="str">
        <f>IF('2-定性盤查'!E399&lt;&gt;"",'2-定性盤查'!E399,"")</f>
        <v/>
      </c>
      <c r="E404" s="53" t="str">
        <f>IF('2-定性盤查'!F399&lt;&gt;"",'2-定性盤查'!F399,"")</f>
        <v/>
      </c>
      <c r="F404" s="53" t="str">
        <f>IF('2-定性盤查'!G399&lt;&gt;"",'2-定性盤查'!G399,"")</f>
        <v/>
      </c>
      <c r="G404" s="158"/>
      <c r="H404" s="158"/>
      <c r="I404" s="53" t="str">
        <f>IF('2-定性盤查'!X399&lt;&gt;"",IF('2-定性盤查'!X399&lt;&gt;0,'2-定性盤查'!X399,""),"")</f>
        <v/>
      </c>
      <c r="J404" s="158"/>
      <c r="K404" s="158"/>
      <c r="L404" s="57" t="str">
        <f t="shared" si="164"/>
        <v/>
      </c>
      <c r="M404" s="158"/>
      <c r="N404" s="57" t="str">
        <f t="shared" si="154"/>
        <v/>
      </c>
      <c r="O404" s="53" t="str">
        <f>IF('2-定性盤查'!Y399&lt;&gt;"",IF('2-定性盤查'!Y399&lt;&gt;0,'2-定性盤查'!Y399,""),"")</f>
        <v/>
      </c>
      <c r="P404" s="158"/>
      <c r="Q404" s="158"/>
      <c r="R404" s="67" t="str">
        <f t="shared" si="165"/>
        <v/>
      </c>
      <c r="S404" s="164"/>
      <c r="T404" s="55" t="str">
        <f t="shared" si="167"/>
        <v/>
      </c>
      <c r="U404" s="53" t="str">
        <f>IF('2-定性盤查'!Z399&lt;&gt;"",IF('2-定性盤查'!Z399&lt;&gt;0,'2-定性盤查'!Z399,""),"")</f>
        <v/>
      </c>
      <c r="V404" s="158"/>
      <c r="W404" s="158"/>
      <c r="X404" s="67" t="str">
        <f t="shared" si="166"/>
        <v/>
      </c>
      <c r="Y404" s="158"/>
      <c r="Z404" s="55" t="str">
        <f t="shared" si="168"/>
        <v/>
      </c>
      <c r="AA404" s="57" t="str">
        <f>IF('2-定性盤查'!E400="是",IF(I404="CO2",SUM(T404,Z404),SUM(N404,T404,Z404)),IF(SUM(N404,T404,Z404)&lt;&gt;0,SUM(N404,T404,Z404),""))</f>
        <v/>
      </c>
      <c r="AB404" s="57" t="str">
        <f>IF('2-定性盤查'!E400="是",IF(I404="CO2",N404,""),"")</f>
        <v/>
      </c>
      <c r="AC404" s="101" t="str">
        <f>IF(AA404&lt;&gt;"",AA404/'6-彙總表'!$J$5,"")</f>
        <v/>
      </c>
      <c r="AD404" s="129" t="str">
        <f t="shared" si="155"/>
        <v/>
      </c>
      <c r="AE404" s="129" t="str">
        <f t="shared" si="156"/>
        <v/>
      </c>
      <c r="AF404" s="129" t="str">
        <f t="shared" si="157"/>
        <v/>
      </c>
      <c r="AG404" s="130" t="str">
        <f t="shared" si="158"/>
        <v/>
      </c>
      <c r="AH404" s="129" t="str">
        <f t="shared" si="159"/>
        <v/>
      </c>
      <c r="AI404" s="129" t="str">
        <f t="shared" si="160"/>
        <v/>
      </c>
      <c r="AJ404" s="129" t="str">
        <f t="shared" si="161"/>
        <v/>
      </c>
      <c r="AK404" s="129" t="str">
        <f t="shared" si="162"/>
        <v/>
      </c>
      <c r="AL404" s="129" t="str">
        <f t="shared" si="163"/>
        <v/>
      </c>
    </row>
    <row r="405" spans="1:38">
      <c r="A405" s="53" t="str">
        <f>IF('2-定性盤查'!A400&lt;&gt;"",'2-定性盤查'!A400,"")</f>
        <v/>
      </c>
      <c r="B405" s="53" t="str">
        <f>IF('2-定性盤查'!C400&lt;&gt;"",'2-定性盤查'!C400,"")</f>
        <v/>
      </c>
      <c r="C405" s="53" t="str">
        <f>IF('2-定性盤查'!D400&lt;&gt;"",'2-定性盤查'!D400,"")</f>
        <v/>
      </c>
      <c r="D405" s="53" t="str">
        <f>IF('2-定性盤查'!E400&lt;&gt;"",'2-定性盤查'!E400,"")</f>
        <v/>
      </c>
      <c r="E405" s="53" t="str">
        <f>IF('2-定性盤查'!F400&lt;&gt;"",'2-定性盤查'!F400,"")</f>
        <v/>
      </c>
      <c r="F405" s="53" t="str">
        <f>IF('2-定性盤查'!G400&lt;&gt;"",'2-定性盤查'!G400,"")</f>
        <v/>
      </c>
      <c r="G405" s="158"/>
      <c r="H405" s="158"/>
      <c r="I405" s="53" t="str">
        <f>IF('2-定性盤查'!X400&lt;&gt;"",IF('2-定性盤查'!X400&lt;&gt;0,'2-定性盤查'!X400,""),"")</f>
        <v/>
      </c>
      <c r="J405" s="158"/>
      <c r="K405" s="158"/>
      <c r="L405" s="57" t="str">
        <f t="shared" si="164"/>
        <v/>
      </c>
      <c r="M405" s="158"/>
      <c r="N405" s="57" t="str">
        <f t="shared" si="154"/>
        <v/>
      </c>
      <c r="O405" s="53" t="str">
        <f>IF('2-定性盤查'!Y400&lt;&gt;"",IF('2-定性盤查'!Y400&lt;&gt;0,'2-定性盤查'!Y400,""),"")</f>
        <v/>
      </c>
      <c r="P405" s="158"/>
      <c r="Q405" s="158"/>
      <c r="R405" s="67" t="str">
        <f t="shared" si="165"/>
        <v/>
      </c>
      <c r="S405" s="164"/>
      <c r="T405" s="55" t="str">
        <f t="shared" si="167"/>
        <v/>
      </c>
      <c r="U405" s="53" t="str">
        <f>IF('2-定性盤查'!Z400&lt;&gt;"",IF('2-定性盤查'!Z400&lt;&gt;0,'2-定性盤查'!Z400,""),"")</f>
        <v/>
      </c>
      <c r="V405" s="158"/>
      <c r="W405" s="158"/>
      <c r="X405" s="67" t="str">
        <f t="shared" si="166"/>
        <v/>
      </c>
      <c r="Y405" s="158"/>
      <c r="Z405" s="55" t="str">
        <f t="shared" si="168"/>
        <v/>
      </c>
      <c r="AA405" s="57" t="str">
        <f>IF('2-定性盤查'!E401="是",IF(I405="CO2",SUM(T405,Z405),SUM(N405,T405,Z405)),IF(SUM(N405,T405,Z405)&lt;&gt;0,SUM(N405,T405,Z405),""))</f>
        <v/>
      </c>
      <c r="AB405" s="57" t="str">
        <f>IF('2-定性盤查'!E401="是",IF(I405="CO2",N405,""),"")</f>
        <v/>
      </c>
      <c r="AC405" s="101" t="str">
        <f>IF(AA405&lt;&gt;"",AA405/'6-彙總表'!$J$5,"")</f>
        <v/>
      </c>
      <c r="AD405" s="129" t="str">
        <f t="shared" si="155"/>
        <v/>
      </c>
      <c r="AE405" s="129" t="str">
        <f t="shared" si="156"/>
        <v/>
      </c>
      <c r="AF405" s="129" t="str">
        <f t="shared" si="157"/>
        <v/>
      </c>
      <c r="AG405" s="130" t="str">
        <f t="shared" si="158"/>
        <v/>
      </c>
      <c r="AH405" s="129" t="str">
        <f t="shared" si="159"/>
        <v/>
      </c>
      <c r="AI405" s="129" t="str">
        <f t="shared" si="160"/>
        <v/>
      </c>
      <c r="AJ405" s="129" t="str">
        <f t="shared" si="161"/>
        <v/>
      </c>
      <c r="AK405" s="129" t="str">
        <f t="shared" si="162"/>
        <v/>
      </c>
      <c r="AL405" s="129" t="str">
        <f t="shared" si="163"/>
        <v/>
      </c>
    </row>
    <row r="406" spans="1:38">
      <c r="A406" s="53" t="str">
        <f>IF('2-定性盤查'!A401&lt;&gt;"",'2-定性盤查'!A401,"")</f>
        <v/>
      </c>
      <c r="B406" s="53" t="str">
        <f>IF('2-定性盤查'!C401&lt;&gt;"",'2-定性盤查'!C401,"")</f>
        <v/>
      </c>
      <c r="C406" s="53" t="str">
        <f>IF('2-定性盤查'!D401&lt;&gt;"",'2-定性盤查'!D401,"")</f>
        <v/>
      </c>
      <c r="D406" s="53" t="str">
        <f>IF('2-定性盤查'!E401&lt;&gt;"",'2-定性盤查'!E401,"")</f>
        <v/>
      </c>
      <c r="E406" s="53" t="str">
        <f>IF('2-定性盤查'!F401&lt;&gt;"",'2-定性盤查'!F401,"")</f>
        <v/>
      </c>
      <c r="F406" s="53" t="str">
        <f>IF('2-定性盤查'!G401&lt;&gt;"",'2-定性盤查'!G401,"")</f>
        <v/>
      </c>
      <c r="G406" s="158"/>
      <c r="H406" s="158"/>
      <c r="I406" s="53" t="str">
        <f>IF('2-定性盤查'!X401&lt;&gt;"",IF('2-定性盤查'!X401&lt;&gt;0,'2-定性盤查'!X401,""),"")</f>
        <v/>
      </c>
      <c r="J406" s="158"/>
      <c r="K406" s="158"/>
      <c r="L406" s="57" t="str">
        <f t="shared" si="164"/>
        <v/>
      </c>
      <c r="M406" s="158"/>
      <c r="N406" s="57" t="str">
        <f t="shared" si="154"/>
        <v/>
      </c>
      <c r="O406" s="53" t="str">
        <f>IF('2-定性盤查'!Y401&lt;&gt;"",IF('2-定性盤查'!Y401&lt;&gt;0,'2-定性盤查'!Y401,""),"")</f>
        <v/>
      </c>
      <c r="P406" s="158"/>
      <c r="Q406" s="158"/>
      <c r="R406" s="67" t="str">
        <f t="shared" si="165"/>
        <v/>
      </c>
      <c r="S406" s="164"/>
      <c r="T406" s="55" t="str">
        <f t="shared" si="167"/>
        <v/>
      </c>
      <c r="U406" s="53" t="str">
        <f>IF('2-定性盤查'!Z401&lt;&gt;"",IF('2-定性盤查'!Z401&lt;&gt;0,'2-定性盤查'!Z401,""),"")</f>
        <v/>
      </c>
      <c r="V406" s="158"/>
      <c r="W406" s="158"/>
      <c r="X406" s="67" t="str">
        <f t="shared" si="166"/>
        <v/>
      </c>
      <c r="Y406" s="158"/>
      <c r="Z406" s="55" t="str">
        <f t="shared" si="168"/>
        <v/>
      </c>
      <c r="AA406" s="57" t="str">
        <f>IF('2-定性盤查'!E402="是",IF(I406="CO2",SUM(T406,Z406),SUM(N406,T406,Z406)),IF(SUM(N406,T406,Z406)&lt;&gt;0,SUM(N406,T406,Z406),""))</f>
        <v/>
      </c>
      <c r="AB406" s="57" t="str">
        <f>IF('2-定性盤查'!E402="是",IF(I406="CO2",N406,""),"")</f>
        <v/>
      </c>
      <c r="AC406" s="101" t="str">
        <f>IF(AA406&lt;&gt;"",AA406/'6-彙總表'!$J$5,"")</f>
        <v/>
      </c>
      <c r="AD406" s="129" t="str">
        <f t="shared" si="155"/>
        <v/>
      </c>
      <c r="AE406" s="129" t="str">
        <f t="shared" si="156"/>
        <v/>
      </c>
      <c r="AF406" s="129" t="str">
        <f t="shared" si="157"/>
        <v/>
      </c>
      <c r="AG406" s="130" t="str">
        <f t="shared" si="158"/>
        <v/>
      </c>
      <c r="AH406" s="129" t="str">
        <f t="shared" si="159"/>
        <v/>
      </c>
      <c r="AI406" s="129" t="str">
        <f t="shared" si="160"/>
        <v/>
      </c>
      <c r="AJ406" s="129" t="str">
        <f t="shared" si="161"/>
        <v/>
      </c>
      <c r="AK406" s="129" t="str">
        <f t="shared" si="162"/>
        <v/>
      </c>
      <c r="AL406" s="129" t="str">
        <f t="shared" si="163"/>
        <v/>
      </c>
    </row>
    <row r="407" spans="1:38">
      <c r="A407" s="53" t="str">
        <f>IF('2-定性盤查'!A402&lt;&gt;"",'2-定性盤查'!A402,"")</f>
        <v/>
      </c>
      <c r="B407" s="53" t="str">
        <f>IF('2-定性盤查'!C402&lt;&gt;"",'2-定性盤查'!C402,"")</f>
        <v/>
      </c>
      <c r="C407" s="53" t="str">
        <f>IF('2-定性盤查'!D402&lt;&gt;"",'2-定性盤查'!D402,"")</f>
        <v/>
      </c>
      <c r="D407" s="53" t="str">
        <f>IF('2-定性盤查'!E402&lt;&gt;"",'2-定性盤查'!E402,"")</f>
        <v/>
      </c>
      <c r="E407" s="53" t="str">
        <f>IF('2-定性盤查'!F402&lt;&gt;"",'2-定性盤查'!F402,"")</f>
        <v/>
      </c>
      <c r="F407" s="53" t="str">
        <f>IF('2-定性盤查'!G402&lt;&gt;"",'2-定性盤查'!G402,"")</f>
        <v/>
      </c>
      <c r="G407" s="158"/>
      <c r="H407" s="158"/>
      <c r="I407" s="53" t="str">
        <f>IF('2-定性盤查'!X402&lt;&gt;"",IF('2-定性盤查'!X402&lt;&gt;0,'2-定性盤查'!X402,""),"")</f>
        <v/>
      </c>
      <c r="J407" s="158"/>
      <c r="K407" s="158"/>
      <c r="L407" s="57" t="str">
        <f t="shared" si="164"/>
        <v/>
      </c>
      <c r="M407" s="158"/>
      <c r="N407" s="57" t="str">
        <f t="shared" si="154"/>
        <v/>
      </c>
      <c r="O407" s="53" t="str">
        <f>IF('2-定性盤查'!Y402&lt;&gt;"",IF('2-定性盤查'!Y402&lt;&gt;0,'2-定性盤查'!Y402,""),"")</f>
        <v/>
      </c>
      <c r="P407" s="158"/>
      <c r="Q407" s="158"/>
      <c r="R407" s="67" t="str">
        <f t="shared" si="165"/>
        <v/>
      </c>
      <c r="S407" s="164"/>
      <c r="T407" s="55" t="str">
        <f t="shared" si="167"/>
        <v/>
      </c>
      <c r="U407" s="53" t="str">
        <f>IF('2-定性盤查'!Z402&lt;&gt;"",IF('2-定性盤查'!Z402&lt;&gt;0,'2-定性盤查'!Z402,""),"")</f>
        <v/>
      </c>
      <c r="V407" s="158"/>
      <c r="W407" s="158"/>
      <c r="X407" s="67" t="str">
        <f t="shared" si="166"/>
        <v/>
      </c>
      <c r="Y407" s="158"/>
      <c r="Z407" s="55" t="str">
        <f t="shared" si="168"/>
        <v/>
      </c>
      <c r="AA407" s="57" t="str">
        <f>IF('2-定性盤查'!E403="是",IF(I407="CO2",SUM(T407,Z407),SUM(N407,T407,Z407)),IF(SUM(N407,T407,Z407)&lt;&gt;0,SUM(N407,T407,Z407),""))</f>
        <v/>
      </c>
      <c r="AB407" s="57" t="str">
        <f>IF('2-定性盤查'!E403="是",IF(I407="CO2",N407,""),"")</f>
        <v/>
      </c>
      <c r="AC407" s="101" t="str">
        <f>IF(AA407&lt;&gt;"",AA407/'6-彙總表'!$J$5,"")</f>
        <v/>
      </c>
      <c r="AD407" s="129" t="str">
        <f t="shared" si="155"/>
        <v/>
      </c>
      <c r="AE407" s="129" t="str">
        <f t="shared" si="156"/>
        <v/>
      </c>
      <c r="AF407" s="129" t="str">
        <f t="shared" si="157"/>
        <v/>
      </c>
      <c r="AG407" s="130" t="str">
        <f t="shared" si="158"/>
        <v/>
      </c>
      <c r="AH407" s="129" t="str">
        <f t="shared" si="159"/>
        <v/>
      </c>
      <c r="AI407" s="129" t="str">
        <f t="shared" si="160"/>
        <v/>
      </c>
      <c r="AJ407" s="129" t="str">
        <f t="shared" si="161"/>
        <v/>
      </c>
      <c r="AK407" s="129" t="str">
        <f t="shared" si="162"/>
        <v/>
      </c>
      <c r="AL407" s="129" t="str">
        <f t="shared" si="163"/>
        <v/>
      </c>
    </row>
    <row r="408" spans="1:38">
      <c r="A408" s="53" t="str">
        <f>IF('2-定性盤查'!A403&lt;&gt;"",'2-定性盤查'!A403,"")</f>
        <v/>
      </c>
      <c r="B408" s="53" t="str">
        <f>IF('2-定性盤查'!C403&lt;&gt;"",'2-定性盤查'!C403,"")</f>
        <v/>
      </c>
      <c r="C408" s="53" t="str">
        <f>IF('2-定性盤查'!D403&lt;&gt;"",'2-定性盤查'!D403,"")</f>
        <v/>
      </c>
      <c r="D408" s="53" t="str">
        <f>IF('2-定性盤查'!E403&lt;&gt;"",'2-定性盤查'!E403,"")</f>
        <v/>
      </c>
      <c r="E408" s="53" t="str">
        <f>IF('2-定性盤查'!F403&lt;&gt;"",'2-定性盤查'!F403,"")</f>
        <v/>
      </c>
      <c r="F408" s="53" t="str">
        <f>IF('2-定性盤查'!G403&lt;&gt;"",'2-定性盤查'!G403,"")</f>
        <v/>
      </c>
      <c r="G408" s="158"/>
      <c r="H408" s="158"/>
      <c r="I408" s="53" t="str">
        <f>IF('2-定性盤查'!X403&lt;&gt;"",IF('2-定性盤查'!X403&lt;&gt;0,'2-定性盤查'!X403,""),"")</f>
        <v/>
      </c>
      <c r="J408" s="158"/>
      <c r="K408" s="158"/>
      <c r="L408" s="57" t="str">
        <f t="shared" si="164"/>
        <v/>
      </c>
      <c r="M408" s="158"/>
      <c r="N408" s="57" t="str">
        <f t="shared" si="154"/>
        <v/>
      </c>
      <c r="O408" s="53" t="str">
        <f>IF('2-定性盤查'!Y403&lt;&gt;"",IF('2-定性盤查'!Y403&lt;&gt;0,'2-定性盤查'!Y403,""),"")</f>
        <v/>
      </c>
      <c r="P408" s="158"/>
      <c r="Q408" s="158"/>
      <c r="R408" s="67" t="str">
        <f t="shared" si="165"/>
        <v/>
      </c>
      <c r="S408" s="164"/>
      <c r="T408" s="55" t="str">
        <f t="shared" si="167"/>
        <v/>
      </c>
      <c r="U408" s="53" t="str">
        <f>IF('2-定性盤查'!Z403&lt;&gt;"",IF('2-定性盤查'!Z403&lt;&gt;0,'2-定性盤查'!Z403,""),"")</f>
        <v/>
      </c>
      <c r="V408" s="158"/>
      <c r="W408" s="158"/>
      <c r="X408" s="67" t="str">
        <f t="shared" si="166"/>
        <v/>
      </c>
      <c r="Y408" s="158"/>
      <c r="Z408" s="55" t="str">
        <f t="shared" si="168"/>
        <v/>
      </c>
      <c r="AA408" s="57" t="str">
        <f>IF('2-定性盤查'!E404="是",IF(I408="CO2",SUM(T408,Z408),SUM(N408,T408,Z408)),IF(SUM(N408,T408,Z408)&lt;&gt;0,SUM(N408,T408,Z408),""))</f>
        <v/>
      </c>
      <c r="AB408" s="57" t="str">
        <f>IF('2-定性盤查'!E404="是",IF(I408="CO2",N408,""),"")</f>
        <v/>
      </c>
      <c r="AC408" s="101" t="str">
        <f>IF(AA408&lt;&gt;"",AA408/'6-彙總表'!$J$5,"")</f>
        <v/>
      </c>
      <c r="AD408" s="129" t="str">
        <f t="shared" si="155"/>
        <v/>
      </c>
      <c r="AE408" s="129" t="str">
        <f t="shared" si="156"/>
        <v/>
      </c>
      <c r="AF408" s="129" t="str">
        <f t="shared" si="157"/>
        <v/>
      </c>
      <c r="AG408" s="130" t="str">
        <f t="shared" si="158"/>
        <v/>
      </c>
      <c r="AH408" s="129" t="str">
        <f t="shared" si="159"/>
        <v/>
      </c>
      <c r="AI408" s="129" t="str">
        <f t="shared" si="160"/>
        <v/>
      </c>
      <c r="AJ408" s="129" t="str">
        <f t="shared" si="161"/>
        <v/>
      </c>
      <c r="AK408" s="129" t="str">
        <f t="shared" si="162"/>
        <v/>
      </c>
      <c r="AL408" s="129" t="str">
        <f t="shared" si="163"/>
        <v/>
      </c>
    </row>
    <row r="409" spans="1:38">
      <c r="A409" s="53" t="str">
        <f>IF('2-定性盤查'!A404&lt;&gt;"",'2-定性盤查'!A404,"")</f>
        <v/>
      </c>
      <c r="B409" s="53" t="str">
        <f>IF('2-定性盤查'!C404&lt;&gt;"",'2-定性盤查'!C404,"")</f>
        <v/>
      </c>
      <c r="C409" s="53" t="str">
        <f>IF('2-定性盤查'!D404&lt;&gt;"",'2-定性盤查'!D404,"")</f>
        <v/>
      </c>
      <c r="D409" s="53" t="str">
        <f>IF('2-定性盤查'!E404&lt;&gt;"",'2-定性盤查'!E404,"")</f>
        <v/>
      </c>
      <c r="E409" s="53" t="str">
        <f>IF('2-定性盤查'!F404&lt;&gt;"",'2-定性盤查'!F404,"")</f>
        <v/>
      </c>
      <c r="F409" s="53" t="str">
        <f>IF('2-定性盤查'!G404&lt;&gt;"",'2-定性盤查'!G404,"")</f>
        <v/>
      </c>
      <c r="G409" s="158"/>
      <c r="H409" s="158"/>
      <c r="I409" s="53" t="str">
        <f>IF('2-定性盤查'!X404&lt;&gt;"",IF('2-定性盤查'!X404&lt;&gt;0,'2-定性盤查'!X404,""),"")</f>
        <v/>
      </c>
      <c r="J409" s="158"/>
      <c r="K409" s="158"/>
      <c r="L409" s="57" t="str">
        <f t="shared" si="164"/>
        <v/>
      </c>
      <c r="M409" s="158"/>
      <c r="N409" s="57" t="str">
        <f t="shared" si="154"/>
        <v/>
      </c>
      <c r="O409" s="53" t="str">
        <f>IF('2-定性盤查'!Y404&lt;&gt;"",IF('2-定性盤查'!Y404&lt;&gt;0,'2-定性盤查'!Y404,""),"")</f>
        <v/>
      </c>
      <c r="P409" s="158"/>
      <c r="Q409" s="158"/>
      <c r="R409" s="67" t="str">
        <f t="shared" si="165"/>
        <v/>
      </c>
      <c r="S409" s="164"/>
      <c r="T409" s="55" t="str">
        <f t="shared" si="167"/>
        <v/>
      </c>
      <c r="U409" s="53" t="str">
        <f>IF('2-定性盤查'!Z404&lt;&gt;"",IF('2-定性盤查'!Z404&lt;&gt;0,'2-定性盤查'!Z404,""),"")</f>
        <v/>
      </c>
      <c r="V409" s="158"/>
      <c r="W409" s="158"/>
      <c r="X409" s="67" t="str">
        <f t="shared" si="166"/>
        <v/>
      </c>
      <c r="Y409" s="158"/>
      <c r="Z409" s="55" t="str">
        <f t="shared" si="168"/>
        <v/>
      </c>
      <c r="AA409" s="57" t="str">
        <f>IF('2-定性盤查'!E405="是",IF(I409="CO2",SUM(T409,Z409),SUM(N409,T409,Z409)),IF(SUM(N409,T409,Z409)&lt;&gt;0,SUM(N409,T409,Z409),""))</f>
        <v/>
      </c>
      <c r="AB409" s="57" t="str">
        <f>IF('2-定性盤查'!E405="是",IF(I409="CO2",N409,""),"")</f>
        <v/>
      </c>
      <c r="AC409" s="101" t="str">
        <f>IF(AA409&lt;&gt;"",AA409/'6-彙總表'!$J$5,"")</f>
        <v/>
      </c>
      <c r="AD409" s="129" t="str">
        <f t="shared" si="155"/>
        <v/>
      </c>
      <c r="AE409" s="129" t="str">
        <f t="shared" si="156"/>
        <v/>
      </c>
      <c r="AF409" s="129" t="str">
        <f t="shared" si="157"/>
        <v/>
      </c>
      <c r="AG409" s="130" t="str">
        <f t="shared" si="158"/>
        <v/>
      </c>
      <c r="AH409" s="129" t="str">
        <f t="shared" si="159"/>
        <v/>
      </c>
      <c r="AI409" s="129" t="str">
        <f t="shared" si="160"/>
        <v/>
      </c>
      <c r="AJ409" s="129" t="str">
        <f t="shared" si="161"/>
        <v/>
      </c>
      <c r="AK409" s="129" t="str">
        <f t="shared" si="162"/>
        <v/>
      </c>
      <c r="AL409" s="129" t="str">
        <f t="shared" si="163"/>
        <v/>
      </c>
    </row>
    <row r="410" spans="1:38">
      <c r="A410" s="53" t="str">
        <f>IF('2-定性盤查'!A405&lt;&gt;"",'2-定性盤查'!A405,"")</f>
        <v/>
      </c>
      <c r="B410" s="53" t="str">
        <f>IF('2-定性盤查'!C405&lt;&gt;"",'2-定性盤查'!C405,"")</f>
        <v/>
      </c>
      <c r="C410" s="53" t="str">
        <f>IF('2-定性盤查'!D405&lt;&gt;"",'2-定性盤查'!D405,"")</f>
        <v/>
      </c>
      <c r="D410" s="53" t="str">
        <f>IF('2-定性盤查'!E405&lt;&gt;"",'2-定性盤查'!E405,"")</f>
        <v/>
      </c>
      <c r="E410" s="53" t="str">
        <f>IF('2-定性盤查'!F405&lt;&gt;"",'2-定性盤查'!F405,"")</f>
        <v/>
      </c>
      <c r="F410" s="53" t="str">
        <f>IF('2-定性盤查'!G405&lt;&gt;"",'2-定性盤查'!G405,"")</f>
        <v/>
      </c>
      <c r="G410" s="158"/>
      <c r="H410" s="158"/>
      <c r="I410" s="53" t="str">
        <f>IF('2-定性盤查'!X405&lt;&gt;"",IF('2-定性盤查'!X405&lt;&gt;0,'2-定性盤查'!X405,""),"")</f>
        <v/>
      </c>
      <c r="J410" s="158"/>
      <c r="K410" s="158"/>
      <c r="L410" s="57" t="str">
        <f t="shared" si="164"/>
        <v/>
      </c>
      <c r="M410" s="158"/>
      <c r="N410" s="57" t="str">
        <f t="shared" si="154"/>
        <v/>
      </c>
      <c r="O410" s="53" t="str">
        <f>IF('2-定性盤查'!Y405&lt;&gt;"",IF('2-定性盤查'!Y405&lt;&gt;0,'2-定性盤查'!Y405,""),"")</f>
        <v/>
      </c>
      <c r="P410" s="158"/>
      <c r="Q410" s="158"/>
      <c r="R410" s="67" t="str">
        <f t="shared" si="165"/>
        <v/>
      </c>
      <c r="S410" s="164"/>
      <c r="T410" s="55" t="str">
        <f t="shared" si="167"/>
        <v/>
      </c>
      <c r="U410" s="53" t="str">
        <f>IF('2-定性盤查'!Z405&lt;&gt;"",IF('2-定性盤查'!Z405&lt;&gt;0,'2-定性盤查'!Z405,""),"")</f>
        <v/>
      </c>
      <c r="V410" s="158"/>
      <c r="W410" s="158"/>
      <c r="X410" s="67" t="str">
        <f t="shared" si="166"/>
        <v/>
      </c>
      <c r="Y410" s="158"/>
      <c r="Z410" s="55" t="str">
        <f t="shared" si="168"/>
        <v/>
      </c>
      <c r="AA410" s="57" t="str">
        <f>IF('2-定性盤查'!E406="是",IF(I410="CO2",SUM(T410,Z410),SUM(N410,T410,Z410)),IF(SUM(N410,T410,Z410)&lt;&gt;0,SUM(N410,T410,Z410),""))</f>
        <v/>
      </c>
      <c r="AB410" s="57" t="str">
        <f>IF('2-定性盤查'!E406="是",IF(I410="CO2",N410,""),"")</f>
        <v/>
      </c>
      <c r="AC410" s="101" t="str">
        <f>IF(AA410&lt;&gt;"",AA410/'6-彙總表'!$J$5,"")</f>
        <v/>
      </c>
      <c r="AD410" s="129" t="str">
        <f t="shared" si="155"/>
        <v/>
      </c>
      <c r="AE410" s="129" t="str">
        <f t="shared" si="156"/>
        <v/>
      </c>
      <c r="AF410" s="129" t="str">
        <f t="shared" si="157"/>
        <v/>
      </c>
      <c r="AG410" s="130" t="str">
        <f t="shared" si="158"/>
        <v/>
      </c>
      <c r="AH410" s="129" t="str">
        <f t="shared" si="159"/>
        <v/>
      </c>
      <c r="AI410" s="129" t="str">
        <f t="shared" si="160"/>
        <v/>
      </c>
      <c r="AJ410" s="129" t="str">
        <f t="shared" si="161"/>
        <v/>
      </c>
      <c r="AK410" s="129" t="str">
        <f t="shared" si="162"/>
        <v/>
      </c>
      <c r="AL410" s="129" t="str">
        <f t="shared" si="163"/>
        <v/>
      </c>
    </row>
    <row r="411" spans="1:38">
      <c r="A411" s="53" t="str">
        <f>IF('2-定性盤查'!A406&lt;&gt;"",'2-定性盤查'!A406,"")</f>
        <v/>
      </c>
      <c r="B411" s="53" t="str">
        <f>IF('2-定性盤查'!C406&lt;&gt;"",'2-定性盤查'!C406,"")</f>
        <v/>
      </c>
      <c r="C411" s="53" t="str">
        <f>IF('2-定性盤查'!D406&lt;&gt;"",'2-定性盤查'!D406,"")</f>
        <v/>
      </c>
      <c r="D411" s="53" t="str">
        <f>IF('2-定性盤查'!E406&lt;&gt;"",'2-定性盤查'!E406,"")</f>
        <v/>
      </c>
      <c r="E411" s="53" t="str">
        <f>IF('2-定性盤查'!F406&lt;&gt;"",'2-定性盤查'!F406,"")</f>
        <v/>
      </c>
      <c r="F411" s="53" t="str">
        <f>IF('2-定性盤查'!G406&lt;&gt;"",'2-定性盤查'!G406,"")</f>
        <v/>
      </c>
      <c r="G411" s="158"/>
      <c r="H411" s="158"/>
      <c r="I411" s="53" t="str">
        <f>IF('2-定性盤查'!X406&lt;&gt;"",IF('2-定性盤查'!X406&lt;&gt;0,'2-定性盤查'!X406,""),"")</f>
        <v/>
      </c>
      <c r="J411" s="158"/>
      <c r="K411" s="158"/>
      <c r="L411" s="57" t="str">
        <f t="shared" si="164"/>
        <v/>
      </c>
      <c r="M411" s="158"/>
      <c r="N411" s="57" t="str">
        <f t="shared" si="154"/>
        <v/>
      </c>
      <c r="O411" s="53" t="str">
        <f>IF('2-定性盤查'!Y406&lt;&gt;"",IF('2-定性盤查'!Y406&lt;&gt;0,'2-定性盤查'!Y406,""),"")</f>
        <v/>
      </c>
      <c r="P411" s="158"/>
      <c r="Q411" s="158"/>
      <c r="R411" s="67" t="str">
        <f t="shared" si="165"/>
        <v/>
      </c>
      <c r="S411" s="164"/>
      <c r="T411" s="55" t="str">
        <f t="shared" si="167"/>
        <v/>
      </c>
      <c r="U411" s="53" t="str">
        <f>IF('2-定性盤查'!Z406&lt;&gt;"",IF('2-定性盤查'!Z406&lt;&gt;0,'2-定性盤查'!Z406,""),"")</f>
        <v/>
      </c>
      <c r="V411" s="158"/>
      <c r="W411" s="158"/>
      <c r="X411" s="67" t="str">
        <f t="shared" si="166"/>
        <v/>
      </c>
      <c r="Y411" s="158"/>
      <c r="Z411" s="55" t="str">
        <f t="shared" si="168"/>
        <v/>
      </c>
      <c r="AA411" s="57" t="str">
        <f>IF('2-定性盤查'!E407="是",IF(I411="CO2",SUM(T411,Z411),SUM(N411,T411,Z411)),IF(SUM(N411,T411,Z411)&lt;&gt;0,SUM(N411,T411,Z411),""))</f>
        <v/>
      </c>
      <c r="AB411" s="57" t="str">
        <f>IF('2-定性盤查'!E407="是",IF(I411="CO2",N411,""),"")</f>
        <v/>
      </c>
      <c r="AC411" s="101" t="str">
        <f>IF(AA411&lt;&gt;"",AA411/'6-彙總表'!$J$5,"")</f>
        <v/>
      </c>
      <c r="AD411" s="129" t="str">
        <f t="shared" si="155"/>
        <v/>
      </c>
      <c r="AE411" s="129" t="str">
        <f t="shared" si="156"/>
        <v/>
      </c>
      <c r="AF411" s="129" t="str">
        <f t="shared" si="157"/>
        <v/>
      </c>
      <c r="AG411" s="130" t="str">
        <f t="shared" si="158"/>
        <v/>
      </c>
      <c r="AH411" s="129" t="str">
        <f t="shared" si="159"/>
        <v/>
      </c>
      <c r="AI411" s="129" t="str">
        <f t="shared" si="160"/>
        <v/>
      </c>
      <c r="AJ411" s="129" t="str">
        <f t="shared" si="161"/>
        <v/>
      </c>
      <c r="AK411" s="129" t="str">
        <f t="shared" si="162"/>
        <v/>
      </c>
      <c r="AL411" s="129" t="str">
        <f t="shared" si="163"/>
        <v/>
      </c>
    </row>
    <row r="412" spans="1:38">
      <c r="A412" s="53" t="str">
        <f>IF('2-定性盤查'!A407&lt;&gt;"",'2-定性盤查'!A407,"")</f>
        <v/>
      </c>
      <c r="B412" s="53" t="str">
        <f>IF('2-定性盤查'!C407&lt;&gt;"",'2-定性盤查'!C407,"")</f>
        <v/>
      </c>
      <c r="C412" s="53" t="str">
        <f>IF('2-定性盤查'!D407&lt;&gt;"",'2-定性盤查'!D407,"")</f>
        <v/>
      </c>
      <c r="D412" s="53" t="str">
        <f>IF('2-定性盤查'!E407&lt;&gt;"",'2-定性盤查'!E407,"")</f>
        <v/>
      </c>
      <c r="E412" s="53" t="str">
        <f>IF('2-定性盤查'!F407&lt;&gt;"",'2-定性盤查'!F407,"")</f>
        <v/>
      </c>
      <c r="F412" s="53" t="str">
        <f>IF('2-定性盤查'!G407&lt;&gt;"",'2-定性盤查'!G407,"")</f>
        <v/>
      </c>
      <c r="G412" s="158"/>
      <c r="H412" s="158"/>
      <c r="I412" s="53" t="str">
        <f>IF('2-定性盤查'!X407&lt;&gt;"",IF('2-定性盤查'!X407&lt;&gt;0,'2-定性盤查'!X407,""),"")</f>
        <v/>
      </c>
      <c r="J412" s="158"/>
      <c r="K412" s="158"/>
      <c r="L412" s="57" t="str">
        <f t="shared" si="164"/>
        <v/>
      </c>
      <c r="M412" s="158"/>
      <c r="N412" s="57" t="str">
        <f t="shared" si="154"/>
        <v/>
      </c>
      <c r="O412" s="53" t="str">
        <f>IF('2-定性盤查'!Y407&lt;&gt;"",IF('2-定性盤查'!Y407&lt;&gt;0,'2-定性盤查'!Y407,""),"")</f>
        <v/>
      </c>
      <c r="P412" s="158"/>
      <c r="Q412" s="158"/>
      <c r="R412" s="67" t="str">
        <f t="shared" si="165"/>
        <v/>
      </c>
      <c r="S412" s="164"/>
      <c r="T412" s="55" t="str">
        <f t="shared" si="167"/>
        <v/>
      </c>
      <c r="U412" s="53" t="str">
        <f>IF('2-定性盤查'!Z407&lt;&gt;"",IF('2-定性盤查'!Z407&lt;&gt;0,'2-定性盤查'!Z407,""),"")</f>
        <v/>
      </c>
      <c r="V412" s="158"/>
      <c r="W412" s="158"/>
      <c r="X412" s="67" t="str">
        <f t="shared" si="166"/>
        <v/>
      </c>
      <c r="Y412" s="158"/>
      <c r="Z412" s="55" t="str">
        <f t="shared" si="168"/>
        <v/>
      </c>
      <c r="AA412" s="57" t="str">
        <f>IF('2-定性盤查'!E408="是",IF(I412="CO2",SUM(T412,Z412),SUM(N412,T412,Z412)),IF(SUM(N412,T412,Z412)&lt;&gt;0,SUM(N412,T412,Z412),""))</f>
        <v/>
      </c>
      <c r="AB412" s="57" t="str">
        <f>IF('2-定性盤查'!E408="是",IF(I412="CO2",N412,""),"")</f>
        <v/>
      </c>
      <c r="AC412" s="101" t="str">
        <f>IF(AA412&lt;&gt;"",AA412/'6-彙總表'!$J$5,"")</f>
        <v/>
      </c>
      <c r="AD412" s="129" t="str">
        <f t="shared" si="155"/>
        <v/>
      </c>
      <c r="AE412" s="129" t="str">
        <f t="shared" si="156"/>
        <v/>
      </c>
      <c r="AF412" s="129" t="str">
        <f t="shared" si="157"/>
        <v/>
      </c>
      <c r="AG412" s="130" t="str">
        <f t="shared" si="158"/>
        <v/>
      </c>
      <c r="AH412" s="129" t="str">
        <f t="shared" si="159"/>
        <v/>
      </c>
      <c r="AI412" s="129" t="str">
        <f t="shared" si="160"/>
        <v/>
      </c>
      <c r="AJ412" s="129" t="str">
        <f t="shared" si="161"/>
        <v/>
      </c>
      <c r="AK412" s="129" t="str">
        <f t="shared" si="162"/>
        <v/>
      </c>
      <c r="AL412" s="129" t="str">
        <f t="shared" si="163"/>
        <v/>
      </c>
    </row>
    <row r="413" spans="1:38">
      <c r="A413" s="53" t="str">
        <f>IF('2-定性盤查'!A408&lt;&gt;"",'2-定性盤查'!A408,"")</f>
        <v/>
      </c>
      <c r="B413" s="53" t="str">
        <f>IF('2-定性盤查'!C408&lt;&gt;"",'2-定性盤查'!C408,"")</f>
        <v/>
      </c>
      <c r="C413" s="53" t="str">
        <f>IF('2-定性盤查'!D408&lt;&gt;"",'2-定性盤查'!D408,"")</f>
        <v/>
      </c>
      <c r="D413" s="53" t="str">
        <f>IF('2-定性盤查'!E408&lt;&gt;"",'2-定性盤查'!E408,"")</f>
        <v/>
      </c>
      <c r="E413" s="53" t="str">
        <f>IF('2-定性盤查'!F408&lt;&gt;"",'2-定性盤查'!F408,"")</f>
        <v/>
      </c>
      <c r="F413" s="53" t="str">
        <f>IF('2-定性盤查'!G408&lt;&gt;"",'2-定性盤查'!G408,"")</f>
        <v/>
      </c>
      <c r="G413" s="158"/>
      <c r="H413" s="158"/>
      <c r="I413" s="53" t="str">
        <f>IF('2-定性盤查'!X408&lt;&gt;"",IF('2-定性盤查'!X408&lt;&gt;0,'2-定性盤查'!X408,""),"")</f>
        <v/>
      </c>
      <c r="J413" s="158"/>
      <c r="K413" s="158"/>
      <c r="L413" s="57" t="str">
        <f t="shared" si="164"/>
        <v/>
      </c>
      <c r="M413" s="158"/>
      <c r="N413" s="57" t="str">
        <f t="shared" si="154"/>
        <v/>
      </c>
      <c r="O413" s="53" t="str">
        <f>IF('2-定性盤查'!Y408&lt;&gt;"",IF('2-定性盤查'!Y408&lt;&gt;0,'2-定性盤查'!Y408,""),"")</f>
        <v/>
      </c>
      <c r="P413" s="158"/>
      <c r="Q413" s="158"/>
      <c r="R413" s="67" t="str">
        <f t="shared" si="165"/>
        <v/>
      </c>
      <c r="S413" s="164"/>
      <c r="T413" s="55" t="str">
        <f t="shared" si="167"/>
        <v/>
      </c>
      <c r="U413" s="53" t="str">
        <f>IF('2-定性盤查'!Z408&lt;&gt;"",IF('2-定性盤查'!Z408&lt;&gt;0,'2-定性盤查'!Z408,""),"")</f>
        <v/>
      </c>
      <c r="V413" s="158"/>
      <c r="W413" s="158"/>
      <c r="X413" s="67" t="str">
        <f t="shared" si="166"/>
        <v/>
      </c>
      <c r="Y413" s="158"/>
      <c r="Z413" s="55" t="str">
        <f t="shared" si="168"/>
        <v/>
      </c>
      <c r="AA413" s="57" t="str">
        <f>IF('2-定性盤查'!E409="是",IF(I413="CO2",SUM(T413,Z413),SUM(N413,T413,Z413)),IF(SUM(N413,T413,Z413)&lt;&gt;0,SUM(N413,T413,Z413),""))</f>
        <v/>
      </c>
      <c r="AB413" s="57" t="str">
        <f>IF('2-定性盤查'!E409="是",IF(I413="CO2",N413,""),"")</f>
        <v/>
      </c>
      <c r="AC413" s="101" t="str">
        <f>IF(AA413&lt;&gt;"",AA413/'6-彙總表'!$J$5,"")</f>
        <v/>
      </c>
      <c r="AD413" s="129" t="str">
        <f t="shared" si="155"/>
        <v/>
      </c>
      <c r="AE413" s="129" t="str">
        <f t="shared" si="156"/>
        <v/>
      </c>
      <c r="AF413" s="129" t="str">
        <f t="shared" si="157"/>
        <v/>
      </c>
      <c r="AG413" s="130" t="str">
        <f t="shared" si="158"/>
        <v/>
      </c>
      <c r="AH413" s="129" t="str">
        <f t="shared" si="159"/>
        <v/>
      </c>
      <c r="AI413" s="129" t="str">
        <f t="shared" si="160"/>
        <v/>
      </c>
      <c r="AJ413" s="129" t="str">
        <f t="shared" si="161"/>
        <v/>
      </c>
      <c r="AK413" s="129" t="str">
        <f t="shared" si="162"/>
        <v/>
      </c>
      <c r="AL413" s="129" t="str">
        <f t="shared" si="163"/>
        <v/>
      </c>
    </row>
    <row r="414" spans="1:38">
      <c r="A414" s="53" t="str">
        <f>IF('2-定性盤查'!A409&lt;&gt;"",'2-定性盤查'!A409,"")</f>
        <v/>
      </c>
      <c r="B414" s="53" t="str">
        <f>IF('2-定性盤查'!C409&lt;&gt;"",'2-定性盤查'!C409,"")</f>
        <v/>
      </c>
      <c r="C414" s="53" t="str">
        <f>IF('2-定性盤查'!D409&lt;&gt;"",'2-定性盤查'!D409,"")</f>
        <v/>
      </c>
      <c r="D414" s="53" t="str">
        <f>IF('2-定性盤查'!E409&lt;&gt;"",'2-定性盤查'!E409,"")</f>
        <v/>
      </c>
      <c r="E414" s="53" t="str">
        <f>IF('2-定性盤查'!F409&lt;&gt;"",'2-定性盤查'!F409,"")</f>
        <v/>
      </c>
      <c r="F414" s="53" t="str">
        <f>IF('2-定性盤查'!G409&lt;&gt;"",'2-定性盤查'!G409,"")</f>
        <v/>
      </c>
      <c r="G414" s="158"/>
      <c r="H414" s="158"/>
      <c r="I414" s="53" t="str">
        <f>IF('2-定性盤查'!X409&lt;&gt;"",IF('2-定性盤查'!X409&lt;&gt;0,'2-定性盤查'!X409,""),"")</f>
        <v/>
      </c>
      <c r="J414" s="158"/>
      <c r="K414" s="158"/>
      <c r="L414" s="57" t="str">
        <f t="shared" si="164"/>
        <v/>
      </c>
      <c r="M414" s="158"/>
      <c r="N414" s="57" t="str">
        <f t="shared" si="154"/>
        <v/>
      </c>
      <c r="O414" s="53" t="str">
        <f>IF('2-定性盤查'!Y409&lt;&gt;"",IF('2-定性盤查'!Y409&lt;&gt;0,'2-定性盤查'!Y409,""),"")</f>
        <v/>
      </c>
      <c r="P414" s="158"/>
      <c r="Q414" s="158"/>
      <c r="R414" s="67" t="str">
        <f t="shared" si="165"/>
        <v/>
      </c>
      <c r="S414" s="164"/>
      <c r="T414" s="55" t="str">
        <f t="shared" si="167"/>
        <v/>
      </c>
      <c r="U414" s="53" t="str">
        <f>IF('2-定性盤查'!Z409&lt;&gt;"",IF('2-定性盤查'!Z409&lt;&gt;0,'2-定性盤查'!Z409,""),"")</f>
        <v/>
      </c>
      <c r="V414" s="158"/>
      <c r="W414" s="158"/>
      <c r="X414" s="67" t="str">
        <f t="shared" si="166"/>
        <v/>
      </c>
      <c r="Y414" s="158"/>
      <c r="Z414" s="55" t="str">
        <f t="shared" si="168"/>
        <v/>
      </c>
      <c r="AA414" s="57" t="str">
        <f>IF('2-定性盤查'!E410="是",IF(I414="CO2",SUM(T414,Z414),SUM(N414,T414,Z414)),IF(SUM(N414,T414,Z414)&lt;&gt;0,SUM(N414,T414,Z414),""))</f>
        <v/>
      </c>
      <c r="AB414" s="57" t="str">
        <f>IF('2-定性盤查'!E410="是",IF(I414="CO2",N414,""),"")</f>
        <v/>
      </c>
      <c r="AC414" s="101" t="str">
        <f>IF(AA414&lt;&gt;"",AA414/'6-彙總表'!$J$5,"")</f>
        <v/>
      </c>
      <c r="AD414" s="129" t="str">
        <f t="shared" si="155"/>
        <v/>
      </c>
      <c r="AE414" s="129" t="str">
        <f t="shared" si="156"/>
        <v/>
      </c>
      <c r="AF414" s="129" t="str">
        <f t="shared" si="157"/>
        <v/>
      </c>
      <c r="AG414" s="130" t="str">
        <f t="shared" si="158"/>
        <v/>
      </c>
      <c r="AH414" s="129" t="str">
        <f t="shared" si="159"/>
        <v/>
      </c>
      <c r="AI414" s="129" t="str">
        <f t="shared" si="160"/>
        <v/>
      </c>
      <c r="AJ414" s="129" t="str">
        <f t="shared" si="161"/>
        <v/>
      </c>
      <c r="AK414" s="129" t="str">
        <f t="shared" si="162"/>
        <v/>
      </c>
      <c r="AL414" s="129" t="str">
        <f t="shared" si="163"/>
        <v/>
      </c>
    </row>
    <row r="415" spans="1:38">
      <c r="A415" s="53" t="str">
        <f>IF('2-定性盤查'!A410&lt;&gt;"",'2-定性盤查'!A410,"")</f>
        <v/>
      </c>
      <c r="B415" s="53" t="str">
        <f>IF('2-定性盤查'!C410&lt;&gt;"",'2-定性盤查'!C410,"")</f>
        <v/>
      </c>
      <c r="C415" s="53" t="str">
        <f>IF('2-定性盤查'!D410&lt;&gt;"",'2-定性盤查'!D410,"")</f>
        <v/>
      </c>
      <c r="D415" s="53" t="str">
        <f>IF('2-定性盤查'!E410&lt;&gt;"",'2-定性盤查'!E410,"")</f>
        <v/>
      </c>
      <c r="E415" s="53" t="str">
        <f>IF('2-定性盤查'!F410&lt;&gt;"",'2-定性盤查'!F410,"")</f>
        <v/>
      </c>
      <c r="F415" s="53" t="str">
        <f>IF('2-定性盤查'!G410&lt;&gt;"",'2-定性盤查'!G410,"")</f>
        <v/>
      </c>
      <c r="G415" s="158"/>
      <c r="H415" s="158"/>
      <c r="I415" s="53" t="str">
        <f>IF('2-定性盤查'!X410&lt;&gt;"",IF('2-定性盤查'!X410&lt;&gt;0,'2-定性盤查'!X410,""),"")</f>
        <v/>
      </c>
      <c r="J415" s="158"/>
      <c r="K415" s="158"/>
      <c r="L415" s="57" t="str">
        <f t="shared" si="164"/>
        <v/>
      </c>
      <c r="M415" s="158"/>
      <c r="N415" s="57" t="str">
        <f t="shared" si="154"/>
        <v/>
      </c>
      <c r="O415" s="53" t="str">
        <f>IF('2-定性盤查'!Y410&lt;&gt;"",IF('2-定性盤查'!Y410&lt;&gt;0,'2-定性盤查'!Y410,""),"")</f>
        <v/>
      </c>
      <c r="P415" s="158"/>
      <c r="Q415" s="158"/>
      <c r="R415" s="67" t="str">
        <f t="shared" si="165"/>
        <v/>
      </c>
      <c r="S415" s="164"/>
      <c r="T415" s="55" t="str">
        <f t="shared" si="167"/>
        <v/>
      </c>
      <c r="U415" s="53" t="str">
        <f>IF('2-定性盤查'!Z410&lt;&gt;"",IF('2-定性盤查'!Z410&lt;&gt;0,'2-定性盤查'!Z410,""),"")</f>
        <v/>
      </c>
      <c r="V415" s="158"/>
      <c r="W415" s="158"/>
      <c r="X415" s="67" t="str">
        <f t="shared" si="166"/>
        <v/>
      </c>
      <c r="Y415" s="158"/>
      <c r="Z415" s="55" t="str">
        <f t="shared" si="168"/>
        <v/>
      </c>
      <c r="AA415" s="57" t="str">
        <f>IF('2-定性盤查'!E411="是",IF(I415="CO2",SUM(T415,Z415),SUM(N415,T415,Z415)),IF(SUM(N415,T415,Z415)&lt;&gt;0,SUM(N415,T415,Z415),""))</f>
        <v/>
      </c>
      <c r="AB415" s="57" t="str">
        <f>IF('2-定性盤查'!E411="是",IF(I415="CO2",N415,""),"")</f>
        <v/>
      </c>
      <c r="AC415" s="101" t="str">
        <f>IF(AA415&lt;&gt;"",AA415/'6-彙總表'!$J$5,"")</f>
        <v/>
      </c>
      <c r="AD415" s="129" t="str">
        <f t="shared" si="155"/>
        <v/>
      </c>
      <c r="AE415" s="129" t="str">
        <f t="shared" si="156"/>
        <v/>
      </c>
      <c r="AF415" s="129" t="str">
        <f t="shared" si="157"/>
        <v/>
      </c>
      <c r="AG415" s="130" t="str">
        <f t="shared" si="158"/>
        <v/>
      </c>
      <c r="AH415" s="129" t="str">
        <f t="shared" si="159"/>
        <v/>
      </c>
      <c r="AI415" s="129" t="str">
        <f t="shared" si="160"/>
        <v/>
      </c>
      <c r="AJ415" s="129" t="str">
        <f t="shared" si="161"/>
        <v/>
      </c>
      <c r="AK415" s="129" t="str">
        <f t="shared" si="162"/>
        <v/>
      </c>
      <c r="AL415" s="129" t="str">
        <f t="shared" si="163"/>
        <v/>
      </c>
    </row>
    <row r="416" spans="1:38">
      <c r="A416" s="53" t="str">
        <f>IF('2-定性盤查'!A411&lt;&gt;"",'2-定性盤查'!A411,"")</f>
        <v/>
      </c>
      <c r="B416" s="53" t="str">
        <f>IF('2-定性盤查'!C411&lt;&gt;"",'2-定性盤查'!C411,"")</f>
        <v/>
      </c>
      <c r="C416" s="53" t="str">
        <f>IF('2-定性盤查'!D411&lt;&gt;"",'2-定性盤查'!D411,"")</f>
        <v/>
      </c>
      <c r="D416" s="53" t="str">
        <f>IF('2-定性盤查'!E411&lt;&gt;"",'2-定性盤查'!E411,"")</f>
        <v/>
      </c>
      <c r="E416" s="53" t="str">
        <f>IF('2-定性盤查'!F411&lt;&gt;"",'2-定性盤查'!F411,"")</f>
        <v/>
      </c>
      <c r="F416" s="53" t="str">
        <f>IF('2-定性盤查'!G411&lt;&gt;"",'2-定性盤查'!G411,"")</f>
        <v/>
      </c>
      <c r="G416" s="158"/>
      <c r="H416" s="158"/>
      <c r="I416" s="53" t="str">
        <f>IF('2-定性盤查'!X411&lt;&gt;"",IF('2-定性盤查'!X411&lt;&gt;0,'2-定性盤查'!X411,""),"")</f>
        <v/>
      </c>
      <c r="J416" s="158"/>
      <c r="K416" s="158"/>
      <c r="L416" s="57" t="str">
        <f t="shared" si="164"/>
        <v/>
      </c>
      <c r="M416" s="158"/>
      <c r="N416" s="57" t="str">
        <f t="shared" si="154"/>
        <v/>
      </c>
      <c r="O416" s="53" t="str">
        <f>IF('2-定性盤查'!Y411&lt;&gt;"",IF('2-定性盤查'!Y411&lt;&gt;0,'2-定性盤查'!Y411,""),"")</f>
        <v/>
      </c>
      <c r="P416" s="158"/>
      <c r="Q416" s="158"/>
      <c r="R416" s="67" t="str">
        <f t="shared" si="165"/>
        <v/>
      </c>
      <c r="S416" s="164"/>
      <c r="T416" s="55" t="str">
        <f t="shared" si="167"/>
        <v/>
      </c>
      <c r="U416" s="53" t="str">
        <f>IF('2-定性盤查'!Z411&lt;&gt;"",IF('2-定性盤查'!Z411&lt;&gt;0,'2-定性盤查'!Z411,""),"")</f>
        <v/>
      </c>
      <c r="V416" s="158"/>
      <c r="W416" s="158"/>
      <c r="X416" s="67" t="str">
        <f t="shared" si="166"/>
        <v/>
      </c>
      <c r="Y416" s="158"/>
      <c r="Z416" s="55" t="str">
        <f t="shared" si="168"/>
        <v/>
      </c>
      <c r="AA416" s="57" t="str">
        <f>IF('2-定性盤查'!E412="是",IF(I416="CO2",SUM(T416,Z416),SUM(N416,T416,Z416)),IF(SUM(N416,T416,Z416)&lt;&gt;0,SUM(N416,T416,Z416),""))</f>
        <v/>
      </c>
      <c r="AB416" s="57" t="str">
        <f>IF('2-定性盤查'!E412="是",IF(I416="CO2",N416,""),"")</f>
        <v/>
      </c>
      <c r="AC416" s="101" t="str">
        <f>IF(AA416&lt;&gt;"",AA416/'6-彙總表'!$J$5,"")</f>
        <v/>
      </c>
      <c r="AD416" s="129" t="str">
        <f t="shared" si="155"/>
        <v/>
      </c>
      <c r="AE416" s="129" t="str">
        <f t="shared" si="156"/>
        <v/>
      </c>
      <c r="AF416" s="129" t="str">
        <f t="shared" si="157"/>
        <v/>
      </c>
      <c r="AG416" s="130" t="str">
        <f t="shared" si="158"/>
        <v/>
      </c>
      <c r="AH416" s="129" t="str">
        <f t="shared" si="159"/>
        <v/>
      </c>
      <c r="AI416" s="129" t="str">
        <f t="shared" si="160"/>
        <v/>
      </c>
      <c r="AJ416" s="129" t="str">
        <f t="shared" si="161"/>
        <v/>
      </c>
      <c r="AK416" s="129" t="str">
        <f t="shared" si="162"/>
        <v/>
      </c>
      <c r="AL416" s="129" t="str">
        <f t="shared" si="163"/>
        <v/>
      </c>
    </row>
    <row r="417" spans="1:38">
      <c r="A417" s="53" t="str">
        <f>IF('2-定性盤查'!A412&lt;&gt;"",'2-定性盤查'!A412,"")</f>
        <v/>
      </c>
      <c r="B417" s="53" t="str">
        <f>IF('2-定性盤查'!C412&lt;&gt;"",'2-定性盤查'!C412,"")</f>
        <v/>
      </c>
      <c r="C417" s="53" t="str">
        <f>IF('2-定性盤查'!D412&lt;&gt;"",'2-定性盤查'!D412,"")</f>
        <v/>
      </c>
      <c r="D417" s="53" t="str">
        <f>IF('2-定性盤查'!E412&lt;&gt;"",'2-定性盤查'!E412,"")</f>
        <v/>
      </c>
      <c r="E417" s="53" t="str">
        <f>IF('2-定性盤查'!F412&lt;&gt;"",'2-定性盤查'!F412,"")</f>
        <v/>
      </c>
      <c r="F417" s="53" t="str">
        <f>IF('2-定性盤查'!G412&lt;&gt;"",'2-定性盤查'!G412,"")</f>
        <v/>
      </c>
      <c r="G417" s="158"/>
      <c r="H417" s="158"/>
      <c r="I417" s="53" t="str">
        <f>IF('2-定性盤查'!X412&lt;&gt;"",IF('2-定性盤查'!X412&lt;&gt;0,'2-定性盤查'!X412,""),"")</f>
        <v/>
      </c>
      <c r="J417" s="158"/>
      <c r="K417" s="158"/>
      <c r="L417" s="57" t="str">
        <f t="shared" si="164"/>
        <v/>
      </c>
      <c r="M417" s="158"/>
      <c r="N417" s="57" t="str">
        <f t="shared" si="154"/>
        <v/>
      </c>
      <c r="O417" s="53" t="str">
        <f>IF('2-定性盤查'!Y412&lt;&gt;"",IF('2-定性盤查'!Y412&lt;&gt;0,'2-定性盤查'!Y412,""),"")</f>
        <v/>
      </c>
      <c r="P417" s="158"/>
      <c r="Q417" s="158"/>
      <c r="R417" s="67" t="str">
        <f t="shared" si="165"/>
        <v/>
      </c>
      <c r="S417" s="164"/>
      <c r="T417" s="55" t="str">
        <f t="shared" si="167"/>
        <v/>
      </c>
      <c r="U417" s="53" t="str">
        <f>IF('2-定性盤查'!Z412&lt;&gt;"",IF('2-定性盤查'!Z412&lt;&gt;0,'2-定性盤查'!Z412,""),"")</f>
        <v/>
      </c>
      <c r="V417" s="158"/>
      <c r="W417" s="158"/>
      <c r="X417" s="67" t="str">
        <f t="shared" si="166"/>
        <v/>
      </c>
      <c r="Y417" s="158"/>
      <c r="Z417" s="55" t="str">
        <f t="shared" si="168"/>
        <v/>
      </c>
      <c r="AA417" s="57" t="str">
        <f>IF('2-定性盤查'!E413="是",IF(I417="CO2",SUM(T417,Z417),SUM(N417,T417,Z417)),IF(SUM(N417,T417,Z417)&lt;&gt;0,SUM(N417,T417,Z417),""))</f>
        <v/>
      </c>
      <c r="AB417" s="57" t="str">
        <f>IF('2-定性盤查'!E413="是",IF(I417="CO2",N417,""),"")</f>
        <v/>
      </c>
      <c r="AC417" s="101" t="str">
        <f>IF(AA417&lt;&gt;"",AA417/'6-彙總表'!$J$5,"")</f>
        <v/>
      </c>
      <c r="AD417" s="129" t="str">
        <f t="shared" si="155"/>
        <v/>
      </c>
      <c r="AE417" s="129" t="str">
        <f t="shared" si="156"/>
        <v/>
      </c>
      <c r="AF417" s="129" t="str">
        <f t="shared" si="157"/>
        <v/>
      </c>
      <c r="AG417" s="130" t="str">
        <f t="shared" si="158"/>
        <v/>
      </c>
      <c r="AH417" s="129" t="str">
        <f t="shared" si="159"/>
        <v/>
      </c>
      <c r="AI417" s="129" t="str">
        <f t="shared" si="160"/>
        <v/>
      </c>
      <c r="AJ417" s="129" t="str">
        <f t="shared" si="161"/>
        <v/>
      </c>
      <c r="AK417" s="129" t="str">
        <f t="shared" si="162"/>
        <v/>
      </c>
      <c r="AL417" s="129" t="str">
        <f t="shared" si="163"/>
        <v/>
      </c>
    </row>
    <row r="418" spans="1:38">
      <c r="A418" s="53" t="str">
        <f>IF('2-定性盤查'!A413&lt;&gt;"",'2-定性盤查'!A413,"")</f>
        <v/>
      </c>
      <c r="B418" s="53" t="str">
        <f>IF('2-定性盤查'!C413&lt;&gt;"",'2-定性盤查'!C413,"")</f>
        <v/>
      </c>
      <c r="C418" s="53" t="str">
        <f>IF('2-定性盤查'!D413&lt;&gt;"",'2-定性盤查'!D413,"")</f>
        <v/>
      </c>
      <c r="D418" s="53" t="str">
        <f>IF('2-定性盤查'!E413&lt;&gt;"",'2-定性盤查'!E413,"")</f>
        <v/>
      </c>
      <c r="E418" s="53" t="str">
        <f>IF('2-定性盤查'!F413&lt;&gt;"",'2-定性盤查'!F413,"")</f>
        <v/>
      </c>
      <c r="F418" s="53" t="str">
        <f>IF('2-定性盤查'!G413&lt;&gt;"",'2-定性盤查'!G413,"")</f>
        <v/>
      </c>
      <c r="G418" s="158"/>
      <c r="H418" s="158"/>
      <c r="I418" s="53" t="str">
        <f>IF('2-定性盤查'!X413&lt;&gt;"",IF('2-定性盤查'!X413&lt;&gt;0,'2-定性盤查'!X413,""),"")</f>
        <v/>
      </c>
      <c r="J418" s="158"/>
      <c r="K418" s="158"/>
      <c r="L418" s="57" t="str">
        <f t="shared" si="164"/>
        <v/>
      </c>
      <c r="M418" s="158"/>
      <c r="N418" s="57" t="str">
        <f t="shared" si="154"/>
        <v/>
      </c>
      <c r="O418" s="53" t="str">
        <f>IF('2-定性盤查'!Y413&lt;&gt;"",IF('2-定性盤查'!Y413&lt;&gt;0,'2-定性盤查'!Y413,""),"")</f>
        <v/>
      </c>
      <c r="P418" s="158"/>
      <c r="Q418" s="158"/>
      <c r="R418" s="67" t="str">
        <f t="shared" si="165"/>
        <v/>
      </c>
      <c r="S418" s="164"/>
      <c r="T418" s="55" t="str">
        <f t="shared" si="167"/>
        <v/>
      </c>
      <c r="U418" s="53" t="str">
        <f>IF('2-定性盤查'!Z413&lt;&gt;"",IF('2-定性盤查'!Z413&lt;&gt;0,'2-定性盤查'!Z413,""),"")</f>
        <v/>
      </c>
      <c r="V418" s="158"/>
      <c r="W418" s="158"/>
      <c r="X418" s="67" t="str">
        <f t="shared" si="166"/>
        <v/>
      </c>
      <c r="Y418" s="158"/>
      <c r="Z418" s="55" t="str">
        <f t="shared" si="168"/>
        <v/>
      </c>
      <c r="AA418" s="57" t="str">
        <f>IF('2-定性盤查'!E414="是",IF(I418="CO2",SUM(T418,Z418),SUM(N418,T418,Z418)),IF(SUM(N418,T418,Z418)&lt;&gt;0,SUM(N418,T418,Z418),""))</f>
        <v/>
      </c>
      <c r="AB418" s="57" t="str">
        <f>IF('2-定性盤查'!E414="是",IF(I418="CO2",N418,""),"")</f>
        <v/>
      </c>
      <c r="AC418" s="101" t="str">
        <f>IF(AA418&lt;&gt;"",AA418/'6-彙總表'!$J$5,"")</f>
        <v/>
      </c>
      <c r="AD418" s="129" t="str">
        <f t="shared" si="155"/>
        <v/>
      </c>
      <c r="AE418" s="129" t="str">
        <f t="shared" si="156"/>
        <v/>
      </c>
      <c r="AF418" s="129" t="str">
        <f t="shared" si="157"/>
        <v/>
      </c>
      <c r="AG418" s="130" t="str">
        <f t="shared" si="158"/>
        <v/>
      </c>
      <c r="AH418" s="129" t="str">
        <f t="shared" si="159"/>
        <v/>
      </c>
      <c r="AI418" s="129" t="str">
        <f t="shared" si="160"/>
        <v/>
      </c>
      <c r="AJ418" s="129" t="str">
        <f t="shared" si="161"/>
        <v/>
      </c>
      <c r="AK418" s="129" t="str">
        <f t="shared" si="162"/>
        <v/>
      </c>
      <c r="AL418" s="129" t="str">
        <f t="shared" si="163"/>
        <v/>
      </c>
    </row>
    <row r="419" spans="1:38">
      <c r="A419" s="53" t="str">
        <f>IF('2-定性盤查'!A414&lt;&gt;"",'2-定性盤查'!A414,"")</f>
        <v/>
      </c>
      <c r="B419" s="53" t="str">
        <f>IF('2-定性盤查'!C414&lt;&gt;"",'2-定性盤查'!C414,"")</f>
        <v/>
      </c>
      <c r="C419" s="53" t="str">
        <f>IF('2-定性盤查'!D414&lt;&gt;"",'2-定性盤查'!D414,"")</f>
        <v/>
      </c>
      <c r="D419" s="53" t="str">
        <f>IF('2-定性盤查'!E414&lt;&gt;"",'2-定性盤查'!E414,"")</f>
        <v/>
      </c>
      <c r="E419" s="53" t="str">
        <f>IF('2-定性盤查'!F414&lt;&gt;"",'2-定性盤查'!F414,"")</f>
        <v/>
      </c>
      <c r="F419" s="53" t="str">
        <f>IF('2-定性盤查'!G414&lt;&gt;"",'2-定性盤查'!G414,"")</f>
        <v/>
      </c>
      <c r="G419" s="158"/>
      <c r="H419" s="158"/>
      <c r="I419" s="53" t="str">
        <f>IF('2-定性盤查'!X414&lt;&gt;"",IF('2-定性盤查'!X414&lt;&gt;0,'2-定性盤查'!X414,""),"")</f>
        <v/>
      </c>
      <c r="J419" s="158"/>
      <c r="K419" s="158"/>
      <c r="L419" s="57" t="str">
        <f t="shared" si="164"/>
        <v/>
      </c>
      <c r="M419" s="158"/>
      <c r="N419" s="57" t="str">
        <f t="shared" si="154"/>
        <v/>
      </c>
      <c r="O419" s="53" t="str">
        <f>IF('2-定性盤查'!Y414&lt;&gt;"",IF('2-定性盤查'!Y414&lt;&gt;0,'2-定性盤查'!Y414,""),"")</f>
        <v/>
      </c>
      <c r="P419" s="158"/>
      <c r="Q419" s="158"/>
      <c r="R419" s="67" t="str">
        <f t="shared" si="165"/>
        <v/>
      </c>
      <c r="S419" s="164"/>
      <c r="T419" s="55" t="str">
        <f t="shared" si="167"/>
        <v/>
      </c>
      <c r="U419" s="53" t="str">
        <f>IF('2-定性盤查'!Z414&lt;&gt;"",IF('2-定性盤查'!Z414&lt;&gt;0,'2-定性盤查'!Z414,""),"")</f>
        <v/>
      </c>
      <c r="V419" s="158"/>
      <c r="W419" s="158"/>
      <c r="X419" s="67" t="str">
        <f t="shared" si="166"/>
        <v/>
      </c>
      <c r="Y419" s="158"/>
      <c r="Z419" s="55" t="str">
        <f t="shared" si="168"/>
        <v/>
      </c>
      <c r="AA419" s="57" t="str">
        <f>IF('2-定性盤查'!E415="是",IF(I419="CO2",SUM(T419,Z419),SUM(N419,T419,Z419)),IF(SUM(N419,T419,Z419)&lt;&gt;0,SUM(N419,T419,Z419),""))</f>
        <v/>
      </c>
      <c r="AB419" s="57" t="str">
        <f>IF('2-定性盤查'!E415="是",IF(I419="CO2",N419,""),"")</f>
        <v/>
      </c>
      <c r="AC419" s="101" t="str">
        <f>IF(AA419&lt;&gt;"",AA419/'6-彙總表'!$J$5,"")</f>
        <v/>
      </c>
      <c r="AD419" s="129" t="str">
        <f t="shared" si="155"/>
        <v/>
      </c>
      <c r="AE419" s="129" t="str">
        <f t="shared" si="156"/>
        <v/>
      </c>
      <c r="AF419" s="129" t="str">
        <f t="shared" si="157"/>
        <v/>
      </c>
      <c r="AG419" s="130" t="str">
        <f t="shared" si="158"/>
        <v/>
      </c>
      <c r="AH419" s="129" t="str">
        <f t="shared" si="159"/>
        <v/>
      </c>
      <c r="AI419" s="129" t="str">
        <f t="shared" si="160"/>
        <v/>
      </c>
      <c r="AJ419" s="129" t="str">
        <f t="shared" si="161"/>
        <v/>
      </c>
      <c r="AK419" s="129" t="str">
        <f t="shared" si="162"/>
        <v/>
      </c>
      <c r="AL419" s="129" t="str">
        <f t="shared" si="163"/>
        <v/>
      </c>
    </row>
    <row r="420" spans="1:38">
      <c r="A420" s="53" t="str">
        <f>IF('2-定性盤查'!A415&lt;&gt;"",'2-定性盤查'!A415,"")</f>
        <v/>
      </c>
      <c r="B420" s="53" t="str">
        <f>IF('2-定性盤查'!C415&lt;&gt;"",'2-定性盤查'!C415,"")</f>
        <v/>
      </c>
      <c r="C420" s="53" t="str">
        <f>IF('2-定性盤查'!D415&lt;&gt;"",'2-定性盤查'!D415,"")</f>
        <v/>
      </c>
      <c r="D420" s="53" t="str">
        <f>IF('2-定性盤查'!E415&lt;&gt;"",'2-定性盤查'!E415,"")</f>
        <v/>
      </c>
      <c r="E420" s="53" t="str">
        <f>IF('2-定性盤查'!F415&lt;&gt;"",'2-定性盤查'!F415,"")</f>
        <v/>
      </c>
      <c r="F420" s="53" t="str">
        <f>IF('2-定性盤查'!G415&lt;&gt;"",'2-定性盤查'!G415,"")</f>
        <v/>
      </c>
      <c r="G420" s="158"/>
      <c r="H420" s="158"/>
      <c r="I420" s="53" t="str">
        <f>IF('2-定性盤查'!X415&lt;&gt;"",IF('2-定性盤查'!X415&lt;&gt;0,'2-定性盤查'!X415,""),"")</f>
        <v/>
      </c>
      <c r="J420" s="158"/>
      <c r="K420" s="158"/>
      <c r="L420" s="57" t="str">
        <f t="shared" si="164"/>
        <v/>
      </c>
      <c r="M420" s="158"/>
      <c r="N420" s="57" t="str">
        <f t="shared" si="154"/>
        <v/>
      </c>
      <c r="O420" s="53" t="str">
        <f>IF('2-定性盤查'!Y415&lt;&gt;"",IF('2-定性盤查'!Y415&lt;&gt;0,'2-定性盤查'!Y415,""),"")</f>
        <v/>
      </c>
      <c r="P420" s="158"/>
      <c r="Q420" s="158"/>
      <c r="R420" s="67" t="str">
        <f t="shared" si="165"/>
        <v/>
      </c>
      <c r="S420" s="164"/>
      <c r="T420" s="55" t="str">
        <f t="shared" si="167"/>
        <v/>
      </c>
      <c r="U420" s="53" t="str">
        <f>IF('2-定性盤查'!Z415&lt;&gt;"",IF('2-定性盤查'!Z415&lt;&gt;0,'2-定性盤查'!Z415,""),"")</f>
        <v/>
      </c>
      <c r="V420" s="158"/>
      <c r="W420" s="158"/>
      <c r="X420" s="67" t="str">
        <f t="shared" si="166"/>
        <v/>
      </c>
      <c r="Y420" s="158"/>
      <c r="Z420" s="55" t="str">
        <f t="shared" si="168"/>
        <v/>
      </c>
      <c r="AA420" s="57" t="str">
        <f>IF('2-定性盤查'!E416="是",IF(I420="CO2",SUM(T420,Z420),SUM(N420,T420,Z420)),IF(SUM(N420,T420,Z420)&lt;&gt;0,SUM(N420,T420,Z420),""))</f>
        <v/>
      </c>
      <c r="AB420" s="57" t="str">
        <f>IF('2-定性盤查'!E416="是",IF(I420="CO2",N420,""),"")</f>
        <v/>
      </c>
      <c r="AC420" s="101" t="str">
        <f>IF(AA420&lt;&gt;"",AA420/'6-彙總表'!$J$5,"")</f>
        <v/>
      </c>
      <c r="AD420" s="129" t="str">
        <f t="shared" si="155"/>
        <v/>
      </c>
      <c r="AE420" s="129" t="str">
        <f t="shared" si="156"/>
        <v/>
      </c>
      <c r="AF420" s="129" t="str">
        <f t="shared" si="157"/>
        <v/>
      </c>
      <c r="AG420" s="130" t="str">
        <f t="shared" si="158"/>
        <v/>
      </c>
      <c r="AH420" s="129" t="str">
        <f t="shared" si="159"/>
        <v/>
      </c>
      <c r="AI420" s="129" t="str">
        <f t="shared" si="160"/>
        <v/>
      </c>
      <c r="AJ420" s="129" t="str">
        <f t="shared" si="161"/>
        <v/>
      </c>
      <c r="AK420" s="129" t="str">
        <f t="shared" si="162"/>
        <v/>
      </c>
      <c r="AL420" s="129" t="str">
        <f t="shared" si="163"/>
        <v/>
      </c>
    </row>
    <row r="421" spans="1:38">
      <c r="A421" s="53" t="str">
        <f>IF('2-定性盤查'!A416&lt;&gt;"",'2-定性盤查'!A416,"")</f>
        <v/>
      </c>
      <c r="B421" s="53" t="str">
        <f>IF('2-定性盤查'!C416&lt;&gt;"",'2-定性盤查'!C416,"")</f>
        <v/>
      </c>
      <c r="C421" s="53" t="str">
        <f>IF('2-定性盤查'!D416&lt;&gt;"",'2-定性盤查'!D416,"")</f>
        <v/>
      </c>
      <c r="D421" s="53" t="str">
        <f>IF('2-定性盤查'!E416&lt;&gt;"",'2-定性盤查'!E416,"")</f>
        <v/>
      </c>
      <c r="E421" s="53" t="str">
        <f>IF('2-定性盤查'!F416&lt;&gt;"",'2-定性盤查'!F416,"")</f>
        <v/>
      </c>
      <c r="F421" s="53" t="str">
        <f>IF('2-定性盤查'!G416&lt;&gt;"",'2-定性盤查'!G416,"")</f>
        <v/>
      </c>
      <c r="G421" s="158"/>
      <c r="H421" s="158"/>
      <c r="I421" s="53" t="str">
        <f>IF('2-定性盤查'!X416&lt;&gt;"",IF('2-定性盤查'!X416&lt;&gt;0,'2-定性盤查'!X416,""),"")</f>
        <v/>
      </c>
      <c r="J421" s="158"/>
      <c r="K421" s="158"/>
      <c r="L421" s="57" t="str">
        <f t="shared" si="164"/>
        <v/>
      </c>
      <c r="M421" s="158"/>
      <c r="N421" s="57" t="str">
        <f t="shared" si="154"/>
        <v/>
      </c>
      <c r="O421" s="53" t="str">
        <f>IF('2-定性盤查'!Y416&lt;&gt;"",IF('2-定性盤查'!Y416&lt;&gt;0,'2-定性盤查'!Y416,""),"")</f>
        <v/>
      </c>
      <c r="P421" s="158"/>
      <c r="Q421" s="158"/>
      <c r="R421" s="67" t="str">
        <f t="shared" si="165"/>
        <v/>
      </c>
      <c r="S421" s="164"/>
      <c r="T421" s="55" t="str">
        <f t="shared" si="167"/>
        <v/>
      </c>
      <c r="U421" s="53" t="str">
        <f>IF('2-定性盤查'!Z416&lt;&gt;"",IF('2-定性盤查'!Z416&lt;&gt;0,'2-定性盤查'!Z416,""),"")</f>
        <v/>
      </c>
      <c r="V421" s="158"/>
      <c r="W421" s="158"/>
      <c r="X421" s="67" t="str">
        <f t="shared" si="166"/>
        <v/>
      </c>
      <c r="Y421" s="158"/>
      <c r="Z421" s="55" t="str">
        <f t="shared" si="168"/>
        <v/>
      </c>
      <c r="AA421" s="57" t="str">
        <f>IF('2-定性盤查'!E417="是",IF(I421="CO2",SUM(T421,Z421),SUM(N421,T421,Z421)),IF(SUM(N421,T421,Z421)&lt;&gt;0,SUM(N421,T421,Z421),""))</f>
        <v/>
      </c>
      <c r="AB421" s="57" t="str">
        <f>IF('2-定性盤查'!E417="是",IF(I421="CO2",N421,""),"")</f>
        <v/>
      </c>
      <c r="AC421" s="101" t="str">
        <f>IF(AA421&lt;&gt;"",AA421/'6-彙總表'!$J$5,"")</f>
        <v/>
      </c>
      <c r="AD421" s="129" t="str">
        <f t="shared" si="155"/>
        <v/>
      </c>
      <c r="AE421" s="129" t="str">
        <f t="shared" si="156"/>
        <v/>
      </c>
      <c r="AF421" s="129" t="str">
        <f t="shared" si="157"/>
        <v/>
      </c>
      <c r="AG421" s="130" t="str">
        <f t="shared" si="158"/>
        <v/>
      </c>
      <c r="AH421" s="129" t="str">
        <f t="shared" si="159"/>
        <v/>
      </c>
      <c r="AI421" s="129" t="str">
        <f t="shared" si="160"/>
        <v/>
      </c>
      <c r="AJ421" s="129" t="str">
        <f t="shared" si="161"/>
        <v/>
      </c>
      <c r="AK421" s="129" t="str">
        <f t="shared" si="162"/>
        <v/>
      </c>
      <c r="AL421" s="129" t="str">
        <f t="shared" si="163"/>
        <v/>
      </c>
    </row>
    <row r="422" spans="1:38">
      <c r="A422" s="53" t="str">
        <f>IF('2-定性盤查'!A417&lt;&gt;"",'2-定性盤查'!A417,"")</f>
        <v/>
      </c>
      <c r="B422" s="53" t="str">
        <f>IF('2-定性盤查'!C417&lt;&gt;"",'2-定性盤查'!C417,"")</f>
        <v/>
      </c>
      <c r="C422" s="53" t="str">
        <f>IF('2-定性盤查'!D417&lt;&gt;"",'2-定性盤查'!D417,"")</f>
        <v/>
      </c>
      <c r="D422" s="53" t="str">
        <f>IF('2-定性盤查'!E417&lt;&gt;"",'2-定性盤查'!E417,"")</f>
        <v/>
      </c>
      <c r="E422" s="53" t="str">
        <f>IF('2-定性盤查'!F417&lt;&gt;"",'2-定性盤查'!F417,"")</f>
        <v/>
      </c>
      <c r="F422" s="53" t="str">
        <f>IF('2-定性盤查'!G417&lt;&gt;"",'2-定性盤查'!G417,"")</f>
        <v/>
      </c>
      <c r="G422" s="158"/>
      <c r="H422" s="158"/>
      <c r="I422" s="53" t="str">
        <f>IF('2-定性盤查'!X417&lt;&gt;"",IF('2-定性盤查'!X417&lt;&gt;0,'2-定性盤查'!X417,""),"")</f>
        <v/>
      </c>
      <c r="J422" s="158"/>
      <c r="K422" s="158"/>
      <c r="L422" s="57" t="str">
        <f t="shared" si="164"/>
        <v/>
      </c>
      <c r="M422" s="158"/>
      <c r="N422" s="57" t="str">
        <f t="shared" si="154"/>
        <v/>
      </c>
      <c r="O422" s="53" t="str">
        <f>IF('2-定性盤查'!Y417&lt;&gt;"",IF('2-定性盤查'!Y417&lt;&gt;0,'2-定性盤查'!Y417,""),"")</f>
        <v/>
      </c>
      <c r="P422" s="158"/>
      <c r="Q422" s="158"/>
      <c r="R422" s="67" t="str">
        <f t="shared" si="165"/>
        <v/>
      </c>
      <c r="S422" s="164"/>
      <c r="T422" s="55" t="str">
        <f t="shared" si="167"/>
        <v/>
      </c>
      <c r="U422" s="53" t="str">
        <f>IF('2-定性盤查'!Z417&lt;&gt;"",IF('2-定性盤查'!Z417&lt;&gt;0,'2-定性盤查'!Z417,""),"")</f>
        <v/>
      </c>
      <c r="V422" s="158"/>
      <c r="W422" s="158"/>
      <c r="X422" s="67" t="str">
        <f t="shared" si="166"/>
        <v/>
      </c>
      <c r="Y422" s="158"/>
      <c r="Z422" s="55" t="str">
        <f t="shared" si="168"/>
        <v/>
      </c>
      <c r="AA422" s="57" t="str">
        <f>IF('2-定性盤查'!E418="是",IF(I422="CO2",SUM(T422,Z422),SUM(N422,T422,Z422)),IF(SUM(N422,T422,Z422)&lt;&gt;0,SUM(N422,T422,Z422),""))</f>
        <v/>
      </c>
      <c r="AB422" s="57" t="str">
        <f>IF('2-定性盤查'!E418="是",IF(I422="CO2",N422,""),"")</f>
        <v/>
      </c>
      <c r="AC422" s="101" t="str">
        <f>IF(AA422&lt;&gt;"",AA422/'6-彙總表'!$J$5,"")</f>
        <v/>
      </c>
      <c r="AD422" s="129" t="str">
        <f t="shared" si="155"/>
        <v/>
      </c>
      <c r="AE422" s="129" t="str">
        <f t="shared" si="156"/>
        <v/>
      </c>
      <c r="AF422" s="129" t="str">
        <f t="shared" si="157"/>
        <v/>
      </c>
      <c r="AG422" s="130" t="str">
        <f t="shared" si="158"/>
        <v/>
      </c>
      <c r="AH422" s="129" t="str">
        <f t="shared" si="159"/>
        <v/>
      </c>
      <c r="AI422" s="129" t="str">
        <f t="shared" si="160"/>
        <v/>
      </c>
      <c r="AJ422" s="129" t="str">
        <f t="shared" si="161"/>
        <v/>
      </c>
      <c r="AK422" s="129" t="str">
        <f t="shared" si="162"/>
        <v/>
      </c>
      <c r="AL422" s="129" t="str">
        <f t="shared" si="163"/>
        <v/>
      </c>
    </row>
    <row r="423" spans="1:38">
      <c r="A423" s="53" t="str">
        <f>IF('2-定性盤查'!A418&lt;&gt;"",'2-定性盤查'!A418,"")</f>
        <v/>
      </c>
      <c r="B423" s="53" t="str">
        <f>IF('2-定性盤查'!C418&lt;&gt;"",'2-定性盤查'!C418,"")</f>
        <v/>
      </c>
      <c r="C423" s="53" t="str">
        <f>IF('2-定性盤查'!D418&lt;&gt;"",'2-定性盤查'!D418,"")</f>
        <v/>
      </c>
      <c r="D423" s="53" t="str">
        <f>IF('2-定性盤查'!E418&lt;&gt;"",'2-定性盤查'!E418,"")</f>
        <v/>
      </c>
      <c r="E423" s="53" t="str">
        <f>IF('2-定性盤查'!F418&lt;&gt;"",'2-定性盤查'!F418,"")</f>
        <v/>
      </c>
      <c r="F423" s="53" t="str">
        <f>IF('2-定性盤查'!G418&lt;&gt;"",'2-定性盤查'!G418,"")</f>
        <v/>
      </c>
      <c r="G423" s="158"/>
      <c r="H423" s="158"/>
      <c r="I423" s="53" t="str">
        <f>IF('2-定性盤查'!X418&lt;&gt;"",IF('2-定性盤查'!X418&lt;&gt;0,'2-定性盤查'!X418,""),"")</f>
        <v/>
      </c>
      <c r="J423" s="158"/>
      <c r="K423" s="158"/>
      <c r="L423" s="57" t="str">
        <f t="shared" si="164"/>
        <v/>
      </c>
      <c r="M423" s="158"/>
      <c r="N423" s="57" t="str">
        <f t="shared" si="154"/>
        <v/>
      </c>
      <c r="O423" s="53" t="str">
        <f>IF('2-定性盤查'!Y418&lt;&gt;"",IF('2-定性盤查'!Y418&lt;&gt;0,'2-定性盤查'!Y418,""),"")</f>
        <v/>
      </c>
      <c r="P423" s="158"/>
      <c r="Q423" s="158"/>
      <c r="R423" s="67" t="str">
        <f t="shared" si="165"/>
        <v/>
      </c>
      <c r="S423" s="164"/>
      <c r="T423" s="55" t="str">
        <f t="shared" si="167"/>
        <v/>
      </c>
      <c r="U423" s="53" t="str">
        <f>IF('2-定性盤查'!Z418&lt;&gt;"",IF('2-定性盤查'!Z418&lt;&gt;0,'2-定性盤查'!Z418,""),"")</f>
        <v/>
      </c>
      <c r="V423" s="158"/>
      <c r="W423" s="158"/>
      <c r="X423" s="67" t="str">
        <f t="shared" si="166"/>
        <v/>
      </c>
      <c r="Y423" s="158"/>
      <c r="Z423" s="55" t="str">
        <f t="shared" si="168"/>
        <v/>
      </c>
      <c r="AA423" s="57" t="str">
        <f>IF('2-定性盤查'!E419="是",IF(I423="CO2",SUM(T423,Z423),SUM(N423,T423,Z423)),IF(SUM(N423,T423,Z423)&lt;&gt;0,SUM(N423,T423,Z423),""))</f>
        <v/>
      </c>
      <c r="AB423" s="57" t="str">
        <f>IF('2-定性盤查'!E419="是",IF(I423="CO2",N423,""),"")</f>
        <v/>
      </c>
      <c r="AC423" s="101" t="str">
        <f>IF(AA423&lt;&gt;"",AA423/'6-彙總表'!$J$5,"")</f>
        <v/>
      </c>
      <c r="AD423" s="129" t="str">
        <f t="shared" si="155"/>
        <v/>
      </c>
      <c r="AE423" s="129" t="str">
        <f t="shared" si="156"/>
        <v/>
      </c>
      <c r="AF423" s="129" t="str">
        <f t="shared" si="157"/>
        <v/>
      </c>
      <c r="AG423" s="130" t="str">
        <f t="shared" si="158"/>
        <v/>
      </c>
      <c r="AH423" s="129" t="str">
        <f t="shared" si="159"/>
        <v/>
      </c>
      <c r="AI423" s="129" t="str">
        <f t="shared" si="160"/>
        <v/>
      </c>
      <c r="AJ423" s="129" t="str">
        <f t="shared" si="161"/>
        <v/>
      </c>
      <c r="AK423" s="129" t="str">
        <f t="shared" si="162"/>
        <v/>
      </c>
      <c r="AL423" s="129" t="str">
        <f t="shared" si="163"/>
        <v/>
      </c>
    </row>
    <row r="424" spans="1:38">
      <c r="A424" s="53" t="str">
        <f>IF('2-定性盤查'!A419&lt;&gt;"",'2-定性盤查'!A419,"")</f>
        <v/>
      </c>
      <c r="B424" s="53" t="str">
        <f>IF('2-定性盤查'!C419&lt;&gt;"",'2-定性盤查'!C419,"")</f>
        <v/>
      </c>
      <c r="C424" s="53" t="str">
        <f>IF('2-定性盤查'!D419&lt;&gt;"",'2-定性盤查'!D419,"")</f>
        <v/>
      </c>
      <c r="D424" s="53" t="str">
        <f>IF('2-定性盤查'!E419&lt;&gt;"",'2-定性盤查'!E419,"")</f>
        <v/>
      </c>
      <c r="E424" s="53" t="str">
        <f>IF('2-定性盤查'!F419&lt;&gt;"",'2-定性盤查'!F419,"")</f>
        <v/>
      </c>
      <c r="F424" s="53" t="str">
        <f>IF('2-定性盤查'!G419&lt;&gt;"",'2-定性盤查'!G419,"")</f>
        <v/>
      </c>
      <c r="G424" s="158"/>
      <c r="H424" s="158"/>
      <c r="I424" s="53" t="str">
        <f>IF('2-定性盤查'!X419&lt;&gt;"",IF('2-定性盤查'!X419&lt;&gt;0,'2-定性盤查'!X419,""),"")</f>
        <v/>
      </c>
      <c r="J424" s="158"/>
      <c r="K424" s="158"/>
      <c r="L424" s="57" t="str">
        <f t="shared" si="164"/>
        <v/>
      </c>
      <c r="M424" s="158"/>
      <c r="N424" s="57" t="str">
        <f t="shared" si="154"/>
        <v/>
      </c>
      <c r="O424" s="53" t="str">
        <f>IF('2-定性盤查'!Y419&lt;&gt;"",IF('2-定性盤查'!Y419&lt;&gt;0,'2-定性盤查'!Y419,""),"")</f>
        <v/>
      </c>
      <c r="P424" s="158"/>
      <c r="Q424" s="158"/>
      <c r="R424" s="67" t="str">
        <f t="shared" si="165"/>
        <v/>
      </c>
      <c r="S424" s="164"/>
      <c r="T424" s="55" t="str">
        <f t="shared" si="167"/>
        <v/>
      </c>
      <c r="U424" s="53" t="str">
        <f>IF('2-定性盤查'!Z419&lt;&gt;"",IF('2-定性盤查'!Z419&lt;&gt;0,'2-定性盤查'!Z419,""),"")</f>
        <v/>
      </c>
      <c r="V424" s="158"/>
      <c r="W424" s="158"/>
      <c r="X424" s="67" t="str">
        <f t="shared" si="166"/>
        <v/>
      </c>
      <c r="Y424" s="158"/>
      <c r="Z424" s="55" t="str">
        <f t="shared" si="168"/>
        <v/>
      </c>
      <c r="AA424" s="57" t="str">
        <f>IF('2-定性盤查'!E420="是",IF(I424="CO2",SUM(T424,Z424),SUM(N424,T424,Z424)),IF(SUM(N424,T424,Z424)&lt;&gt;0,SUM(N424,T424,Z424),""))</f>
        <v/>
      </c>
      <c r="AB424" s="57" t="str">
        <f>IF('2-定性盤查'!E420="是",IF(I424="CO2",N424,""),"")</f>
        <v/>
      </c>
      <c r="AC424" s="101" t="str">
        <f>IF(AA424&lt;&gt;"",AA424/'6-彙總表'!$J$5,"")</f>
        <v/>
      </c>
      <c r="AD424" s="129" t="str">
        <f t="shared" si="155"/>
        <v/>
      </c>
      <c r="AE424" s="129" t="str">
        <f t="shared" si="156"/>
        <v/>
      </c>
      <c r="AF424" s="129" t="str">
        <f t="shared" si="157"/>
        <v/>
      </c>
      <c r="AG424" s="130" t="str">
        <f t="shared" si="158"/>
        <v/>
      </c>
      <c r="AH424" s="129" t="str">
        <f t="shared" si="159"/>
        <v/>
      </c>
      <c r="AI424" s="129" t="str">
        <f t="shared" si="160"/>
        <v/>
      </c>
      <c r="AJ424" s="129" t="str">
        <f t="shared" si="161"/>
        <v/>
      </c>
      <c r="AK424" s="129" t="str">
        <f t="shared" si="162"/>
        <v/>
      </c>
      <c r="AL424" s="129" t="str">
        <f t="shared" si="163"/>
        <v/>
      </c>
    </row>
    <row r="425" spans="1:38">
      <c r="A425" s="53" t="str">
        <f>IF('2-定性盤查'!A420&lt;&gt;"",'2-定性盤查'!A420,"")</f>
        <v/>
      </c>
      <c r="B425" s="53" t="str">
        <f>IF('2-定性盤查'!C420&lt;&gt;"",'2-定性盤查'!C420,"")</f>
        <v/>
      </c>
      <c r="C425" s="53" t="str">
        <f>IF('2-定性盤查'!D420&lt;&gt;"",'2-定性盤查'!D420,"")</f>
        <v/>
      </c>
      <c r="D425" s="53" t="str">
        <f>IF('2-定性盤查'!E420&lt;&gt;"",'2-定性盤查'!E420,"")</f>
        <v/>
      </c>
      <c r="E425" s="53" t="str">
        <f>IF('2-定性盤查'!F420&lt;&gt;"",'2-定性盤查'!F420,"")</f>
        <v/>
      </c>
      <c r="F425" s="53" t="str">
        <f>IF('2-定性盤查'!G420&lt;&gt;"",'2-定性盤查'!G420,"")</f>
        <v/>
      </c>
      <c r="G425" s="158"/>
      <c r="H425" s="158"/>
      <c r="I425" s="53" t="str">
        <f>IF('2-定性盤查'!X420&lt;&gt;"",IF('2-定性盤查'!X420&lt;&gt;0,'2-定性盤查'!X420,""),"")</f>
        <v/>
      </c>
      <c r="J425" s="158"/>
      <c r="K425" s="158"/>
      <c r="L425" s="57" t="str">
        <f t="shared" si="164"/>
        <v/>
      </c>
      <c r="M425" s="158"/>
      <c r="N425" s="57" t="str">
        <f t="shared" si="154"/>
        <v/>
      </c>
      <c r="O425" s="53" t="str">
        <f>IF('2-定性盤查'!Y420&lt;&gt;"",IF('2-定性盤查'!Y420&lt;&gt;0,'2-定性盤查'!Y420,""),"")</f>
        <v/>
      </c>
      <c r="P425" s="158"/>
      <c r="Q425" s="158"/>
      <c r="R425" s="67" t="str">
        <f t="shared" si="165"/>
        <v/>
      </c>
      <c r="S425" s="164"/>
      <c r="T425" s="55" t="str">
        <f t="shared" si="167"/>
        <v/>
      </c>
      <c r="U425" s="53" t="str">
        <f>IF('2-定性盤查'!Z420&lt;&gt;"",IF('2-定性盤查'!Z420&lt;&gt;0,'2-定性盤查'!Z420,""),"")</f>
        <v/>
      </c>
      <c r="V425" s="158"/>
      <c r="W425" s="158"/>
      <c r="X425" s="67" t="str">
        <f t="shared" si="166"/>
        <v/>
      </c>
      <c r="Y425" s="158"/>
      <c r="Z425" s="55" t="str">
        <f t="shared" si="168"/>
        <v/>
      </c>
      <c r="AA425" s="57" t="str">
        <f>IF('2-定性盤查'!E421="是",IF(I425="CO2",SUM(T425,Z425),SUM(N425,T425,Z425)),IF(SUM(N425,T425,Z425)&lt;&gt;0,SUM(N425,T425,Z425),""))</f>
        <v/>
      </c>
      <c r="AB425" s="57" t="str">
        <f>IF('2-定性盤查'!E421="是",IF(I425="CO2",N425,""),"")</f>
        <v/>
      </c>
      <c r="AC425" s="101" t="str">
        <f>IF(AA425&lt;&gt;"",AA425/'6-彙總表'!$J$5,"")</f>
        <v/>
      </c>
      <c r="AD425" s="129" t="str">
        <f t="shared" si="155"/>
        <v/>
      </c>
      <c r="AE425" s="129" t="str">
        <f t="shared" si="156"/>
        <v/>
      </c>
      <c r="AF425" s="129" t="str">
        <f t="shared" si="157"/>
        <v/>
      </c>
      <c r="AG425" s="130" t="str">
        <f t="shared" si="158"/>
        <v/>
      </c>
      <c r="AH425" s="129" t="str">
        <f t="shared" si="159"/>
        <v/>
      </c>
      <c r="AI425" s="129" t="str">
        <f t="shared" si="160"/>
        <v/>
      </c>
      <c r="AJ425" s="129" t="str">
        <f t="shared" si="161"/>
        <v/>
      </c>
      <c r="AK425" s="129" t="str">
        <f t="shared" si="162"/>
        <v/>
      </c>
      <c r="AL425" s="129" t="str">
        <f t="shared" si="163"/>
        <v/>
      </c>
    </row>
    <row r="426" spans="1:38">
      <c r="A426" s="53" t="str">
        <f>IF('2-定性盤查'!A421&lt;&gt;"",'2-定性盤查'!A421,"")</f>
        <v/>
      </c>
      <c r="B426" s="53" t="str">
        <f>IF('2-定性盤查'!C421&lt;&gt;"",'2-定性盤查'!C421,"")</f>
        <v/>
      </c>
      <c r="C426" s="53" t="str">
        <f>IF('2-定性盤查'!D421&lt;&gt;"",'2-定性盤查'!D421,"")</f>
        <v/>
      </c>
      <c r="D426" s="53" t="str">
        <f>IF('2-定性盤查'!E421&lt;&gt;"",'2-定性盤查'!E421,"")</f>
        <v/>
      </c>
      <c r="E426" s="53" t="str">
        <f>IF('2-定性盤查'!F421&lt;&gt;"",'2-定性盤查'!F421,"")</f>
        <v/>
      </c>
      <c r="F426" s="53" t="str">
        <f>IF('2-定性盤查'!G421&lt;&gt;"",'2-定性盤查'!G421,"")</f>
        <v/>
      </c>
      <c r="G426" s="158"/>
      <c r="H426" s="158"/>
      <c r="I426" s="53" t="str">
        <f>IF('2-定性盤查'!X421&lt;&gt;"",IF('2-定性盤查'!X421&lt;&gt;0,'2-定性盤查'!X421,""),"")</f>
        <v/>
      </c>
      <c r="J426" s="158"/>
      <c r="K426" s="158"/>
      <c r="L426" s="57" t="str">
        <f t="shared" si="164"/>
        <v/>
      </c>
      <c r="M426" s="158"/>
      <c r="N426" s="57" t="str">
        <f t="shared" si="154"/>
        <v/>
      </c>
      <c r="O426" s="53" t="str">
        <f>IF('2-定性盤查'!Y421&lt;&gt;"",IF('2-定性盤查'!Y421&lt;&gt;0,'2-定性盤查'!Y421,""),"")</f>
        <v/>
      </c>
      <c r="P426" s="158"/>
      <c r="Q426" s="158"/>
      <c r="R426" s="67" t="str">
        <f t="shared" si="165"/>
        <v/>
      </c>
      <c r="S426" s="164"/>
      <c r="T426" s="55" t="str">
        <f t="shared" si="167"/>
        <v/>
      </c>
      <c r="U426" s="53" t="str">
        <f>IF('2-定性盤查'!Z421&lt;&gt;"",IF('2-定性盤查'!Z421&lt;&gt;0,'2-定性盤查'!Z421,""),"")</f>
        <v/>
      </c>
      <c r="V426" s="158"/>
      <c r="W426" s="158"/>
      <c r="X426" s="67" t="str">
        <f t="shared" si="166"/>
        <v/>
      </c>
      <c r="Y426" s="158"/>
      <c r="Z426" s="55" t="str">
        <f t="shared" si="168"/>
        <v/>
      </c>
      <c r="AA426" s="57" t="str">
        <f>IF('2-定性盤查'!E422="是",IF(I426="CO2",SUM(T426,Z426),SUM(N426,T426,Z426)),IF(SUM(N426,T426,Z426)&lt;&gt;0,SUM(N426,T426,Z426),""))</f>
        <v/>
      </c>
      <c r="AB426" s="57" t="str">
        <f>IF('2-定性盤查'!E422="是",IF(I426="CO2",N426,""),"")</f>
        <v/>
      </c>
      <c r="AC426" s="101" t="str">
        <f>IF(AA426&lt;&gt;"",AA426/'6-彙總表'!$J$5,"")</f>
        <v/>
      </c>
      <c r="AD426" s="129" t="str">
        <f t="shared" si="155"/>
        <v/>
      </c>
      <c r="AE426" s="129" t="str">
        <f t="shared" si="156"/>
        <v/>
      </c>
      <c r="AF426" s="129" t="str">
        <f t="shared" si="157"/>
        <v/>
      </c>
      <c r="AG426" s="130" t="str">
        <f t="shared" si="158"/>
        <v/>
      </c>
      <c r="AH426" s="129" t="str">
        <f t="shared" si="159"/>
        <v/>
      </c>
      <c r="AI426" s="129" t="str">
        <f t="shared" si="160"/>
        <v/>
      </c>
      <c r="AJ426" s="129" t="str">
        <f t="shared" si="161"/>
        <v/>
      </c>
      <c r="AK426" s="129" t="str">
        <f t="shared" si="162"/>
        <v/>
      </c>
      <c r="AL426" s="129" t="str">
        <f t="shared" si="163"/>
        <v/>
      </c>
    </row>
    <row r="427" spans="1:38">
      <c r="A427" s="53" t="str">
        <f>IF('2-定性盤查'!A422&lt;&gt;"",'2-定性盤查'!A422,"")</f>
        <v/>
      </c>
      <c r="B427" s="53" t="str">
        <f>IF('2-定性盤查'!C422&lt;&gt;"",'2-定性盤查'!C422,"")</f>
        <v/>
      </c>
      <c r="C427" s="53" t="str">
        <f>IF('2-定性盤查'!D422&lt;&gt;"",'2-定性盤查'!D422,"")</f>
        <v/>
      </c>
      <c r="D427" s="53" t="str">
        <f>IF('2-定性盤查'!E422&lt;&gt;"",'2-定性盤查'!E422,"")</f>
        <v/>
      </c>
      <c r="E427" s="53" t="str">
        <f>IF('2-定性盤查'!F422&lt;&gt;"",'2-定性盤查'!F422,"")</f>
        <v/>
      </c>
      <c r="F427" s="53" t="str">
        <f>IF('2-定性盤查'!G422&lt;&gt;"",'2-定性盤查'!G422,"")</f>
        <v/>
      </c>
      <c r="G427" s="158"/>
      <c r="H427" s="158"/>
      <c r="I427" s="53" t="str">
        <f>IF('2-定性盤查'!X422&lt;&gt;"",IF('2-定性盤查'!X422&lt;&gt;0,'2-定性盤查'!X422,""),"")</f>
        <v/>
      </c>
      <c r="J427" s="158"/>
      <c r="K427" s="158"/>
      <c r="L427" s="57" t="str">
        <f t="shared" si="164"/>
        <v/>
      </c>
      <c r="M427" s="158"/>
      <c r="N427" s="57" t="str">
        <f t="shared" si="154"/>
        <v/>
      </c>
      <c r="O427" s="53" t="str">
        <f>IF('2-定性盤查'!Y422&lt;&gt;"",IF('2-定性盤查'!Y422&lt;&gt;0,'2-定性盤查'!Y422,""),"")</f>
        <v/>
      </c>
      <c r="P427" s="158"/>
      <c r="Q427" s="158"/>
      <c r="R427" s="67" t="str">
        <f t="shared" si="165"/>
        <v/>
      </c>
      <c r="S427" s="164"/>
      <c r="T427" s="55" t="str">
        <f t="shared" si="167"/>
        <v/>
      </c>
      <c r="U427" s="53" t="str">
        <f>IF('2-定性盤查'!Z422&lt;&gt;"",IF('2-定性盤查'!Z422&lt;&gt;0,'2-定性盤查'!Z422,""),"")</f>
        <v/>
      </c>
      <c r="V427" s="158"/>
      <c r="W427" s="158"/>
      <c r="X427" s="67" t="str">
        <f t="shared" si="166"/>
        <v/>
      </c>
      <c r="Y427" s="158"/>
      <c r="Z427" s="55" t="str">
        <f t="shared" si="168"/>
        <v/>
      </c>
      <c r="AA427" s="57" t="str">
        <f>IF('2-定性盤查'!E423="是",IF(I427="CO2",SUM(T427,Z427),SUM(N427,T427,Z427)),IF(SUM(N427,T427,Z427)&lt;&gt;0,SUM(N427,T427,Z427),""))</f>
        <v/>
      </c>
      <c r="AB427" s="57" t="str">
        <f>IF('2-定性盤查'!E423="是",IF(I427="CO2",N427,""),"")</f>
        <v/>
      </c>
      <c r="AC427" s="101" t="str">
        <f>IF(AA427&lt;&gt;"",AA427/'6-彙總表'!$J$5,"")</f>
        <v/>
      </c>
      <c r="AD427" s="129" t="str">
        <f t="shared" si="155"/>
        <v/>
      </c>
      <c r="AE427" s="129" t="str">
        <f t="shared" si="156"/>
        <v/>
      </c>
      <c r="AF427" s="129" t="str">
        <f t="shared" si="157"/>
        <v/>
      </c>
      <c r="AG427" s="130" t="str">
        <f t="shared" si="158"/>
        <v/>
      </c>
      <c r="AH427" s="129" t="str">
        <f t="shared" si="159"/>
        <v/>
      </c>
      <c r="AI427" s="129" t="str">
        <f t="shared" si="160"/>
        <v/>
      </c>
      <c r="AJ427" s="129" t="str">
        <f t="shared" si="161"/>
        <v/>
      </c>
      <c r="AK427" s="129" t="str">
        <f t="shared" si="162"/>
        <v/>
      </c>
      <c r="AL427" s="129" t="str">
        <f t="shared" si="163"/>
        <v/>
      </c>
    </row>
    <row r="428" spans="1:38">
      <c r="A428" s="53" t="str">
        <f>IF('2-定性盤查'!A423&lt;&gt;"",'2-定性盤查'!A423,"")</f>
        <v/>
      </c>
      <c r="B428" s="53" t="str">
        <f>IF('2-定性盤查'!C423&lt;&gt;"",'2-定性盤查'!C423,"")</f>
        <v/>
      </c>
      <c r="C428" s="53" t="str">
        <f>IF('2-定性盤查'!D423&lt;&gt;"",'2-定性盤查'!D423,"")</f>
        <v/>
      </c>
      <c r="D428" s="53" t="str">
        <f>IF('2-定性盤查'!E423&lt;&gt;"",'2-定性盤查'!E423,"")</f>
        <v/>
      </c>
      <c r="E428" s="53" t="str">
        <f>IF('2-定性盤查'!F423&lt;&gt;"",'2-定性盤查'!F423,"")</f>
        <v/>
      </c>
      <c r="F428" s="53" t="str">
        <f>IF('2-定性盤查'!G423&lt;&gt;"",'2-定性盤查'!G423,"")</f>
        <v/>
      </c>
      <c r="G428" s="158"/>
      <c r="H428" s="158"/>
      <c r="I428" s="53" t="str">
        <f>IF('2-定性盤查'!X423&lt;&gt;"",IF('2-定性盤查'!X423&lt;&gt;0,'2-定性盤查'!X423,""),"")</f>
        <v/>
      </c>
      <c r="J428" s="158"/>
      <c r="K428" s="158"/>
      <c r="L428" s="57" t="str">
        <f t="shared" si="164"/>
        <v/>
      </c>
      <c r="M428" s="158"/>
      <c r="N428" s="57" t="str">
        <f t="shared" si="154"/>
        <v/>
      </c>
      <c r="O428" s="53" t="str">
        <f>IF('2-定性盤查'!Y423&lt;&gt;"",IF('2-定性盤查'!Y423&lt;&gt;0,'2-定性盤查'!Y423,""),"")</f>
        <v/>
      </c>
      <c r="P428" s="158"/>
      <c r="Q428" s="158"/>
      <c r="R428" s="67" t="str">
        <f t="shared" si="165"/>
        <v/>
      </c>
      <c r="S428" s="164"/>
      <c r="T428" s="55" t="str">
        <f t="shared" si="167"/>
        <v/>
      </c>
      <c r="U428" s="53" t="str">
        <f>IF('2-定性盤查'!Z423&lt;&gt;"",IF('2-定性盤查'!Z423&lt;&gt;0,'2-定性盤查'!Z423,""),"")</f>
        <v/>
      </c>
      <c r="V428" s="158"/>
      <c r="W428" s="158"/>
      <c r="X428" s="67" t="str">
        <f t="shared" si="166"/>
        <v/>
      </c>
      <c r="Y428" s="158"/>
      <c r="Z428" s="55" t="str">
        <f t="shared" si="168"/>
        <v/>
      </c>
      <c r="AA428" s="57" t="str">
        <f>IF('2-定性盤查'!E424="是",IF(I428="CO2",SUM(T428,Z428),SUM(N428,T428,Z428)),IF(SUM(N428,T428,Z428)&lt;&gt;0,SUM(N428,T428,Z428),""))</f>
        <v/>
      </c>
      <c r="AB428" s="57" t="str">
        <f>IF('2-定性盤查'!E424="是",IF(I428="CO2",N428,""),"")</f>
        <v/>
      </c>
      <c r="AC428" s="101" t="str">
        <f>IF(AA428&lt;&gt;"",AA428/'6-彙總表'!$J$5,"")</f>
        <v/>
      </c>
      <c r="AD428" s="129" t="str">
        <f t="shared" si="155"/>
        <v/>
      </c>
      <c r="AE428" s="129" t="str">
        <f t="shared" si="156"/>
        <v/>
      </c>
      <c r="AF428" s="129" t="str">
        <f t="shared" si="157"/>
        <v/>
      </c>
      <c r="AG428" s="130" t="str">
        <f t="shared" si="158"/>
        <v/>
      </c>
      <c r="AH428" s="129" t="str">
        <f t="shared" si="159"/>
        <v/>
      </c>
      <c r="AI428" s="129" t="str">
        <f t="shared" si="160"/>
        <v/>
      </c>
      <c r="AJ428" s="129" t="str">
        <f t="shared" si="161"/>
        <v/>
      </c>
      <c r="AK428" s="129" t="str">
        <f t="shared" si="162"/>
        <v/>
      </c>
      <c r="AL428" s="129" t="str">
        <f t="shared" si="163"/>
        <v/>
      </c>
    </row>
    <row r="429" spans="1:38">
      <c r="A429" s="53" t="str">
        <f>IF('2-定性盤查'!A424&lt;&gt;"",'2-定性盤查'!A424,"")</f>
        <v/>
      </c>
      <c r="B429" s="53" t="str">
        <f>IF('2-定性盤查'!C424&lt;&gt;"",'2-定性盤查'!C424,"")</f>
        <v/>
      </c>
      <c r="C429" s="53" t="str">
        <f>IF('2-定性盤查'!D424&lt;&gt;"",'2-定性盤查'!D424,"")</f>
        <v/>
      </c>
      <c r="D429" s="53" t="str">
        <f>IF('2-定性盤查'!E424&lt;&gt;"",'2-定性盤查'!E424,"")</f>
        <v/>
      </c>
      <c r="E429" s="53" t="str">
        <f>IF('2-定性盤查'!F424&lt;&gt;"",'2-定性盤查'!F424,"")</f>
        <v/>
      </c>
      <c r="F429" s="53" t="str">
        <f>IF('2-定性盤查'!G424&lt;&gt;"",'2-定性盤查'!G424,"")</f>
        <v/>
      </c>
      <c r="G429" s="158"/>
      <c r="H429" s="158"/>
      <c r="I429" s="53" t="str">
        <f>IF('2-定性盤查'!X424&lt;&gt;"",IF('2-定性盤查'!X424&lt;&gt;0,'2-定性盤查'!X424,""),"")</f>
        <v/>
      </c>
      <c r="J429" s="158"/>
      <c r="K429" s="158"/>
      <c r="L429" s="57" t="str">
        <f t="shared" si="164"/>
        <v/>
      </c>
      <c r="M429" s="158"/>
      <c r="N429" s="57" t="str">
        <f t="shared" si="154"/>
        <v/>
      </c>
      <c r="O429" s="53" t="str">
        <f>IF('2-定性盤查'!Y424&lt;&gt;"",IF('2-定性盤查'!Y424&lt;&gt;0,'2-定性盤查'!Y424,""),"")</f>
        <v/>
      </c>
      <c r="P429" s="158"/>
      <c r="Q429" s="158"/>
      <c r="R429" s="67" t="str">
        <f t="shared" si="165"/>
        <v/>
      </c>
      <c r="S429" s="164"/>
      <c r="T429" s="55" t="str">
        <f t="shared" si="167"/>
        <v/>
      </c>
      <c r="U429" s="53" t="str">
        <f>IF('2-定性盤查'!Z424&lt;&gt;"",IF('2-定性盤查'!Z424&lt;&gt;0,'2-定性盤查'!Z424,""),"")</f>
        <v/>
      </c>
      <c r="V429" s="158"/>
      <c r="W429" s="158"/>
      <c r="X429" s="67" t="str">
        <f t="shared" si="166"/>
        <v/>
      </c>
      <c r="Y429" s="158"/>
      <c r="Z429" s="55" t="str">
        <f t="shared" si="168"/>
        <v/>
      </c>
      <c r="AA429" s="57" t="str">
        <f>IF('2-定性盤查'!E425="是",IF(I429="CO2",SUM(T429,Z429),SUM(N429,T429,Z429)),IF(SUM(N429,T429,Z429)&lt;&gt;0,SUM(N429,T429,Z429),""))</f>
        <v/>
      </c>
      <c r="AB429" s="57" t="str">
        <f>IF('2-定性盤查'!E425="是",IF(I429="CO2",N429,""),"")</f>
        <v/>
      </c>
      <c r="AC429" s="101" t="str">
        <f>IF(AA429&lt;&gt;"",AA429/'6-彙總表'!$J$5,"")</f>
        <v/>
      </c>
      <c r="AD429" s="129" t="str">
        <f t="shared" si="155"/>
        <v/>
      </c>
      <c r="AE429" s="129" t="str">
        <f t="shared" si="156"/>
        <v/>
      </c>
      <c r="AF429" s="129" t="str">
        <f t="shared" si="157"/>
        <v/>
      </c>
      <c r="AG429" s="130" t="str">
        <f t="shared" si="158"/>
        <v/>
      </c>
      <c r="AH429" s="129" t="str">
        <f t="shared" si="159"/>
        <v/>
      </c>
      <c r="AI429" s="129" t="str">
        <f t="shared" si="160"/>
        <v/>
      </c>
      <c r="AJ429" s="129" t="str">
        <f t="shared" si="161"/>
        <v/>
      </c>
      <c r="AK429" s="129" t="str">
        <f t="shared" si="162"/>
        <v/>
      </c>
      <c r="AL429" s="129" t="str">
        <f t="shared" si="163"/>
        <v/>
      </c>
    </row>
    <row r="430" spans="1:38">
      <c r="A430" s="53" t="str">
        <f>IF('2-定性盤查'!A425&lt;&gt;"",'2-定性盤查'!A425,"")</f>
        <v/>
      </c>
      <c r="B430" s="53" t="str">
        <f>IF('2-定性盤查'!C425&lt;&gt;"",'2-定性盤查'!C425,"")</f>
        <v/>
      </c>
      <c r="C430" s="53" t="str">
        <f>IF('2-定性盤查'!D425&lt;&gt;"",'2-定性盤查'!D425,"")</f>
        <v/>
      </c>
      <c r="D430" s="53" t="str">
        <f>IF('2-定性盤查'!E425&lt;&gt;"",'2-定性盤查'!E425,"")</f>
        <v/>
      </c>
      <c r="E430" s="53" t="str">
        <f>IF('2-定性盤查'!F425&lt;&gt;"",'2-定性盤查'!F425,"")</f>
        <v/>
      </c>
      <c r="F430" s="53" t="str">
        <f>IF('2-定性盤查'!G425&lt;&gt;"",'2-定性盤查'!G425,"")</f>
        <v/>
      </c>
      <c r="G430" s="158"/>
      <c r="H430" s="158"/>
      <c r="I430" s="53" t="str">
        <f>IF('2-定性盤查'!X425&lt;&gt;"",IF('2-定性盤查'!X425&lt;&gt;0,'2-定性盤查'!X425,""),"")</f>
        <v/>
      </c>
      <c r="J430" s="158"/>
      <c r="K430" s="158"/>
      <c r="L430" s="57" t="str">
        <f t="shared" si="164"/>
        <v/>
      </c>
      <c r="M430" s="158"/>
      <c r="N430" s="57" t="str">
        <f t="shared" si="154"/>
        <v/>
      </c>
      <c r="O430" s="53" t="str">
        <f>IF('2-定性盤查'!Y425&lt;&gt;"",IF('2-定性盤查'!Y425&lt;&gt;0,'2-定性盤查'!Y425,""),"")</f>
        <v/>
      </c>
      <c r="P430" s="158"/>
      <c r="Q430" s="158"/>
      <c r="R430" s="67" t="str">
        <f t="shared" si="165"/>
        <v/>
      </c>
      <c r="S430" s="164"/>
      <c r="T430" s="55" t="str">
        <f t="shared" si="167"/>
        <v/>
      </c>
      <c r="U430" s="53" t="str">
        <f>IF('2-定性盤查'!Z425&lt;&gt;"",IF('2-定性盤查'!Z425&lt;&gt;0,'2-定性盤查'!Z425,""),"")</f>
        <v/>
      </c>
      <c r="V430" s="158"/>
      <c r="W430" s="158"/>
      <c r="X430" s="67" t="str">
        <f t="shared" si="166"/>
        <v/>
      </c>
      <c r="Y430" s="158"/>
      <c r="Z430" s="55" t="str">
        <f t="shared" si="168"/>
        <v/>
      </c>
      <c r="AA430" s="57" t="str">
        <f>IF('2-定性盤查'!E426="是",IF(I430="CO2",SUM(T430,Z430),SUM(N430,T430,Z430)),IF(SUM(N430,T430,Z430)&lt;&gt;0,SUM(N430,T430,Z430),""))</f>
        <v/>
      </c>
      <c r="AB430" s="57" t="str">
        <f>IF('2-定性盤查'!E426="是",IF(I430="CO2",N430,""),"")</f>
        <v/>
      </c>
      <c r="AC430" s="101" t="str">
        <f>IF(AA430&lt;&gt;"",AA430/'6-彙總表'!$J$5,"")</f>
        <v/>
      </c>
      <c r="AD430" s="129" t="str">
        <f t="shared" si="155"/>
        <v/>
      </c>
      <c r="AE430" s="129" t="str">
        <f t="shared" si="156"/>
        <v/>
      </c>
      <c r="AF430" s="129" t="str">
        <f t="shared" si="157"/>
        <v/>
      </c>
      <c r="AG430" s="130" t="str">
        <f t="shared" si="158"/>
        <v/>
      </c>
      <c r="AH430" s="129" t="str">
        <f t="shared" si="159"/>
        <v/>
      </c>
      <c r="AI430" s="129" t="str">
        <f t="shared" si="160"/>
        <v/>
      </c>
      <c r="AJ430" s="129" t="str">
        <f t="shared" si="161"/>
        <v/>
      </c>
      <c r="AK430" s="129" t="str">
        <f t="shared" si="162"/>
        <v/>
      </c>
      <c r="AL430" s="129" t="str">
        <f t="shared" si="163"/>
        <v/>
      </c>
    </row>
    <row r="431" spans="1:38">
      <c r="A431" s="53" t="str">
        <f>IF('2-定性盤查'!A426&lt;&gt;"",'2-定性盤查'!A426,"")</f>
        <v/>
      </c>
      <c r="B431" s="53" t="str">
        <f>IF('2-定性盤查'!C426&lt;&gt;"",'2-定性盤查'!C426,"")</f>
        <v/>
      </c>
      <c r="C431" s="53" t="str">
        <f>IF('2-定性盤查'!D426&lt;&gt;"",'2-定性盤查'!D426,"")</f>
        <v/>
      </c>
      <c r="D431" s="53" t="str">
        <f>IF('2-定性盤查'!E426&lt;&gt;"",'2-定性盤查'!E426,"")</f>
        <v/>
      </c>
      <c r="E431" s="53" t="str">
        <f>IF('2-定性盤查'!F426&lt;&gt;"",'2-定性盤查'!F426,"")</f>
        <v/>
      </c>
      <c r="F431" s="53" t="str">
        <f>IF('2-定性盤查'!G426&lt;&gt;"",'2-定性盤查'!G426,"")</f>
        <v/>
      </c>
      <c r="G431" s="158"/>
      <c r="H431" s="158"/>
      <c r="I431" s="53" t="str">
        <f>IF('2-定性盤查'!X426&lt;&gt;"",IF('2-定性盤查'!X426&lt;&gt;0,'2-定性盤查'!X426,""),"")</f>
        <v/>
      </c>
      <c r="J431" s="158"/>
      <c r="K431" s="158"/>
      <c r="L431" s="57" t="str">
        <f t="shared" si="164"/>
        <v/>
      </c>
      <c r="M431" s="158"/>
      <c r="N431" s="57" t="str">
        <f t="shared" si="154"/>
        <v/>
      </c>
      <c r="O431" s="53" t="str">
        <f>IF('2-定性盤查'!Y426&lt;&gt;"",IF('2-定性盤查'!Y426&lt;&gt;0,'2-定性盤查'!Y426,""),"")</f>
        <v/>
      </c>
      <c r="P431" s="158"/>
      <c r="Q431" s="158"/>
      <c r="R431" s="67" t="str">
        <f t="shared" si="165"/>
        <v/>
      </c>
      <c r="S431" s="164"/>
      <c r="T431" s="55" t="str">
        <f t="shared" si="167"/>
        <v/>
      </c>
      <c r="U431" s="53" t="str">
        <f>IF('2-定性盤查'!Z426&lt;&gt;"",IF('2-定性盤查'!Z426&lt;&gt;0,'2-定性盤查'!Z426,""),"")</f>
        <v/>
      </c>
      <c r="V431" s="158"/>
      <c r="W431" s="158"/>
      <c r="X431" s="67" t="str">
        <f t="shared" si="166"/>
        <v/>
      </c>
      <c r="Y431" s="158"/>
      <c r="Z431" s="55" t="str">
        <f t="shared" si="168"/>
        <v/>
      </c>
      <c r="AA431" s="57" t="str">
        <f>IF('2-定性盤查'!E427="是",IF(I431="CO2",SUM(T431,Z431),SUM(N431,T431,Z431)),IF(SUM(N431,T431,Z431)&lt;&gt;0,SUM(N431,T431,Z431),""))</f>
        <v/>
      </c>
      <c r="AB431" s="57" t="str">
        <f>IF('2-定性盤查'!E427="是",IF(I431="CO2",N431,""),"")</f>
        <v/>
      </c>
      <c r="AC431" s="101" t="str">
        <f>IF(AA431&lt;&gt;"",AA431/'6-彙總表'!$J$5,"")</f>
        <v/>
      </c>
      <c r="AD431" s="129" t="str">
        <f t="shared" si="155"/>
        <v/>
      </c>
      <c r="AE431" s="129" t="str">
        <f t="shared" si="156"/>
        <v/>
      </c>
      <c r="AF431" s="129" t="str">
        <f t="shared" si="157"/>
        <v/>
      </c>
      <c r="AG431" s="130" t="str">
        <f t="shared" si="158"/>
        <v/>
      </c>
      <c r="AH431" s="129" t="str">
        <f t="shared" si="159"/>
        <v/>
      </c>
      <c r="AI431" s="129" t="str">
        <f t="shared" si="160"/>
        <v/>
      </c>
      <c r="AJ431" s="129" t="str">
        <f t="shared" si="161"/>
        <v/>
      </c>
      <c r="AK431" s="129" t="str">
        <f t="shared" si="162"/>
        <v/>
      </c>
      <c r="AL431" s="129" t="str">
        <f t="shared" si="163"/>
        <v/>
      </c>
    </row>
    <row r="432" spans="1:38">
      <c r="A432" s="53" t="str">
        <f>IF('2-定性盤查'!A427&lt;&gt;"",'2-定性盤查'!A427,"")</f>
        <v/>
      </c>
      <c r="B432" s="53" t="str">
        <f>IF('2-定性盤查'!C427&lt;&gt;"",'2-定性盤查'!C427,"")</f>
        <v/>
      </c>
      <c r="C432" s="53" t="str">
        <f>IF('2-定性盤查'!D427&lt;&gt;"",'2-定性盤查'!D427,"")</f>
        <v/>
      </c>
      <c r="D432" s="53" t="str">
        <f>IF('2-定性盤查'!E427&lt;&gt;"",'2-定性盤查'!E427,"")</f>
        <v/>
      </c>
      <c r="E432" s="53" t="str">
        <f>IF('2-定性盤查'!F427&lt;&gt;"",'2-定性盤查'!F427,"")</f>
        <v/>
      </c>
      <c r="F432" s="53" t="str">
        <f>IF('2-定性盤查'!G427&lt;&gt;"",'2-定性盤查'!G427,"")</f>
        <v/>
      </c>
      <c r="G432" s="158"/>
      <c r="H432" s="158"/>
      <c r="I432" s="53" t="str">
        <f>IF('2-定性盤查'!X427&lt;&gt;"",IF('2-定性盤查'!X427&lt;&gt;0,'2-定性盤查'!X427,""),"")</f>
        <v/>
      </c>
      <c r="J432" s="158"/>
      <c r="K432" s="158"/>
      <c r="L432" s="57" t="str">
        <f t="shared" si="164"/>
        <v/>
      </c>
      <c r="M432" s="158"/>
      <c r="N432" s="57" t="str">
        <f t="shared" si="154"/>
        <v/>
      </c>
      <c r="O432" s="53" t="str">
        <f>IF('2-定性盤查'!Y427&lt;&gt;"",IF('2-定性盤查'!Y427&lt;&gt;0,'2-定性盤查'!Y427,""),"")</f>
        <v/>
      </c>
      <c r="P432" s="158"/>
      <c r="Q432" s="158"/>
      <c r="R432" s="67" t="str">
        <f t="shared" si="165"/>
        <v/>
      </c>
      <c r="S432" s="164"/>
      <c r="T432" s="55" t="str">
        <f t="shared" si="167"/>
        <v/>
      </c>
      <c r="U432" s="53" t="str">
        <f>IF('2-定性盤查'!Z427&lt;&gt;"",IF('2-定性盤查'!Z427&lt;&gt;0,'2-定性盤查'!Z427,""),"")</f>
        <v/>
      </c>
      <c r="V432" s="158"/>
      <c r="W432" s="158"/>
      <c r="X432" s="67" t="str">
        <f t="shared" si="166"/>
        <v/>
      </c>
      <c r="Y432" s="158"/>
      <c r="Z432" s="55" t="str">
        <f t="shared" si="168"/>
        <v/>
      </c>
      <c r="AA432" s="57" t="str">
        <f>IF('2-定性盤查'!E428="是",IF(I432="CO2",SUM(T432,Z432),SUM(N432,T432,Z432)),IF(SUM(N432,T432,Z432)&lt;&gt;0,SUM(N432,T432,Z432),""))</f>
        <v/>
      </c>
      <c r="AB432" s="57" t="str">
        <f>IF('2-定性盤查'!E428="是",IF(I432="CO2",N432,""),"")</f>
        <v/>
      </c>
      <c r="AC432" s="101" t="str">
        <f>IF(AA432&lt;&gt;"",AA432/'6-彙總表'!$J$5,"")</f>
        <v/>
      </c>
      <c r="AD432" s="129" t="str">
        <f t="shared" si="155"/>
        <v/>
      </c>
      <c r="AE432" s="129" t="str">
        <f t="shared" si="156"/>
        <v/>
      </c>
      <c r="AF432" s="129" t="str">
        <f t="shared" si="157"/>
        <v/>
      </c>
      <c r="AG432" s="130" t="str">
        <f t="shared" si="158"/>
        <v/>
      </c>
      <c r="AH432" s="129" t="str">
        <f t="shared" si="159"/>
        <v/>
      </c>
      <c r="AI432" s="129" t="str">
        <f t="shared" si="160"/>
        <v/>
      </c>
      <c r="AJ432" s="129" t="str">
        <f t="shared" si="161"/>
        <v/>
      </c>
      <c r="AK432" s="129" t="str">
        <f t="shared" si="162"/>
        <v/>
      </c>
      <c r="AL432" s="129" t="str">
        <f t="shared" si="163"/>
        <v/>
      </c>
    </row>
    <row r="433" spans="1:38">
      <c r="A433" s="53" t="str">
        <f>IF('2-定性盤查'!A428&lt;&gt;"",'2-定性盤查'!A428,"")</f>
        <v/>
      </c>
      <c r="B433" s="53" t="str">
        <f>IF('2-定性盤查'!C428&lt;&gt;"",'2-定性盤查'!C428,"")</f>
        <v/>
      </c>
      <c r="C433" s="53" t="str">
        <f>IF('2-定性盤查'!D428&lt;&gt;"",'2-定性盤查'!D428,"")</f>
        <v/>
      </c>
      <c r="D433" s="53" t="str">
        <f>IF('2-定性盤查'!E428&lt;&gt;"",'2-定性盤查'!E428,"")</f>
        <v/>
      </c>
      <c r="E433" s="53" t="str">
        <f>IF('2-定性盤查'!F428&lt;&gt;"",'2-定性盤查'!F428,"")</f>
        <v/>
      </c>
      <c r="F433" s="53" t="str">
        <f>IF('2-定性盤查'!G428&lt;&gt;"",'2-定性盤查'!G428,"")</f>
        <v/>
      </c>
      <c r="G433" s="158"/>
      <c r="H433" s="158"/>
      <c r="I433" s="53" t="str">
        <f>IF('2-定性盤查'!X428&lt;&gt;"",IF('2-定性盤查'!X428&lt;&gt;0,'2-定性盤查'!X428,""),"")</f>
        <v/>
      </c>
      <c r="J433" s="158"/>
      <c r="K433" s="158"/>
      <c r="L433" s="57" t="str">
        <f t="shared" si="164"/>
        <v/>
      </c>
      <c r="M433" s="158"/>
      <c r="N433" s="57" t="str">
        <f t="shared" si="154"/>
        <v/>
      </c>
      <c r="O433" s="53" t="str">
        <f>IF('2-定性盤查'!Y428&lt;&gt;"",IF('2-定性盤查'!Y428&lt;&gt;0,'2-定性盤查'!Y428,""),"")</f>
        <v/>
      </c>
      <c r="P433" s="158"/>
      <c r="Q433" s="158"/>
      <c r="R433" s="67" t="str">
        <f t="shared" si="165"/>
        <v/>
      </c>
      <c r="S433" s="164"/>
      <c r="T433" s="55" t="str">
        <f t="shared" si="167"/>
        <v/>
      </c>
      <c r="U433" s="53" t="str">
        <f>IF('2-定性盤查'!Z428&lt;&gt;"",IF('2-定性盤查'!Z428&lt;&gt;0,'2-定性盤查'!Z428,""),"")</f>
        <v/>
      </c>
      <c r="V433" s="158"/>
      <c r="W433" s="158"/>
      <c r="X433" s="67" t="str">
        <f t="shared" si="166"/>
        <v/>
      </c>
      <c r="Y433" s="158"/>
      <c r="Z433" s="55" t="str">
        <f t="shared" si="168"/>
        <v/>
      </c>
      <c r="AA433" s="57" t="str">
        <f>IF('2-定性盤查'!E429="是",IF(I433="CO2",SUM(T433,Z433),SUM(N433,T433,Z433)),IF(SUM(N433,T433,Z433)&lt;&gt;0,SUM(N433,T433,Z433),""))</f>
        <v/>
      </c>
      <c r="AB433" s="57" t="str">
        <f>IF('2-定性盤查'!E429="是",IF(I433="CO2",N433,""),"")</f>
        <v/>
      </c>
      <c r="AC433" s="101" t="str">
        <f>IF(AA433&lt;&gt;"",AA433/'6-彙總表'!$J$5,"")</f>
        <v/>
      </c>
      <c r="AD433" s="129" t="str">
        <f t="shared" si="155"/>
        <v/>
      </c>
      <c r="AE433" s="129" t="str">
        <f t="shared" si="156"/>
        <v/>
      </c>
      <c r="AF433" s="129" t="str">
        <f t="shared" si="157"/>
        <v/>
      </c>
      <c r="AG433" s="130" t="str">
        <f t="shared" si="158"/>
        <v/>
      </c>
      <c r="AH433" s="129" t="str">
        <f t="shared" si="159"/>
        <v/>
      </c>
      <c r="AI433" s="129" t="str">
        <f t="shared" si="160"/>
        <v/>
      </c>
      <c r="AJ433" s="129" t="str">
        <f t="shared" si="161"/>
        <v/>
      </c>
      <c r="AK433" s="129" t="str">
        <f t="shared" si="162"/>
        <v/>
      </c>
      <c r="AL433" s="129" t="str">
        <f t="shared" si="163"/>
        <v/>
      </c>
    </row>
    <row r="434" spans="1:38">
      <c r="A434" s="53" t="str">
        <f>IF('2-定性盤查'!A429&lt;&gt;"",'2-定性盤查'!A429,"")</f>
        <v/>
      </c>
      <c r="B434" s="53" t="str">
        <f>IF('2-定性盤查'!C429&lt;&gt;"",'2-定性盤查'!C429,"")</f>
        <v/>
      </c>
      <c r="C434" s="53" t="str">
        <f>IF('2-定性盤查'!D429&lt;&gt;"",'2-定性盤查'!D429,"")</f>
        <v/>
      </c>
      <c r="D434" s="53" t="str">
        <f>IF('2-定性盤查'!E429&lt;&gt;"",'2-定性盤查'!E429,"")</f>
        <v/>
      </c>
      <c r="E434" s="53" t="str">
        <f>IF('2-定性盤查'!F429&lt;&gt;"",'2-定性盤查'!F429,"")</f>
        <v/>
      </c>
      <c r="F434" s="53" t="str">
        <f>IF('2-定性盤查'!G429&lt;&gt;"",'2-定性盤查'!G429,"")</f>
        <v/>
      </c>
      <c r="G434" s="158"/>
      <c r="H434" s="158"/>
      <c r="I434" s="53" t="str">
        <f>IF('2-定性盤查'!X429&lt;&gt;"",IF('2-定性盤查'!X429&lt;&gt;0,'2-定性盤查'!X429,""),"")</f>
        <v/>
      </c>
      <c r="J434" s="158"/>
      <c r="K434" s="158"/>
      <c r="L434" s="57" t="str">
        <f t="shared" si="164"/>
        <v/>
      </c>
      <c r="M434" s="158"/>
      <c r="N434" s="57" t="str">
        <f t="shared" si="154"/>
        <v/>
      </c>
      <c r="O434" s="53" t="str">
        <f>IF('2-定性盤查'!Y429&lt;&gt;"",IF('2-定性盤查'!Y429&lt;&gt;0,'2-定性盤查'!Y429,""),"")</f>
        <v/>
      </c>
      <c r="P434" s="158"/>
      <c r="Q434" s="158"/>
      <c r="R434" s="67" t="str">
        <f t="shared" si="165"/>
        <v/>
      </c>
      <c r="S434" s="164"/>
      <c r="T434" s="55" t="str">
        <f t="shared" si="167"/>
        <v/>
      </c>
      <c r="U434" s="53" t="str">
        <f>IF('2-定性盤查'!Z429&lt;&gt;"",IF('2-定性盤查'!Z429&lt;&gt;0,'2-定性盤查'!Z429,""),"")</f>
        <v/>
      </c>
      <c r="V434" s="158"/>
      <c r="W434" s="158"/>
      <c r="X434" s="67" t="str">
        <f t="shared" si="166"/>
        <v/>
      </c>
      <c r="Y434" s="158"/>
      <c r="Z434" s="55" t="str">
        <f t="shared" si="168"/>
        <v/>
      </c>
      <c r="AA434" s="57" t="str">
        <f>IF('2-定性盤查'!E430="是",IF(I434="CO2",SUM(T434,Z434),SUM(N434,T434,Z434)),IF(SUM(N434,T434,Z434)&lt;&gt;0,SUM(N434,T434,Z434),""))</f>
        <v/>
      </c>
      <c r="AB434" s="57" t="str">
        <f>IF('2-定性盤查'!E430="是",IF(I434="CO2",N434,""),"")</f>
        <v/>
      </c>
      <c r="AC434" s="101" t="str">
        <f>IF(AA434&lt;&gt;"",AA434/'6-彙總表'!$J$5,"")</f>
        <v/>
      </c>
      <c r="AD434" s="129" t="str">
        <f t="shared" si="155"/>
        <v/>
      </c>
      <c r="AE434" s="129" t="str">
        <f t="shared" si="156"/>
        <v/>
      </c>
      <c r="AF434" s="129" t="str">
        <f t="shared" si="157"/>
        <v/>
      </c>
      <c r="AG434" s="130" t="str">
        <f t="shared" si="158"/>
        <v/>
      </c>
      <c r="AH434" s="129" t="str">
        <f t="shared" si="159"/>
        <v/>
      </c>
      <c r="AI434" s="129" t="str">
        <f t="shared" si="160"/>
        <v/>
      </c>
      <c r="AJ434" s="129" t="str">
        <f t="shared" si="161"/>
        <v/>
      </c>
      <c r="AK434" s="129" t="str">
        <f t="shared" si="162"/>
        <v/>
      </c>
      <c r="AL434" s="129" t="str">
        <f t="shared" si="163"/>
        <v/>
      </c>
    </row>
    <row r="435" spans="1:38">
      <c r="A435" s="53" t="str">
        <f>IF('2-定性盤查'!A430&lt;&gt;"",'2-定性盤查'!A430,"")</f>
        <v/>
      </c>
      <c r="B435" s="53" t="str">
        <f>IF('2-定性盤查'!C430&lt;&gt;"",'2-定性盤查'!C430,"")</f>
        <v/>
      </c>
      <c r="C435" s="53" t="str">
        <f>IF('2-定性盤查'!D430&lt;&gt;"",'2-定性盤查'!D430,"")</f>
        <v/>
      </c>
      <c r="D435" s="53" t="str">
        <f>IF('2-定性盤查'!E430&lt;&gt;"",'2-定性盤查'!E430,"")</f>
        <v/>
      </c>
      <c r="E435" s="53" t="str">
        <f>IF('2-定性盤查'!F430&lt;&gt;"",'2-定性盤查'!F430,"")</f>
        <v/>
      </c>
      <c r="F435" s="53" t="str">
        <f>IF('2-定性盤查'!G430&lt;&gt;"",'2-定性盤查'!G430,"")</f>
        <v/>
      </c>
      <c r="G435" s="158"/>
      <c r="H435" s="158"/>
      <c r="I435" s="53" t="str">
        <f>IF('2-定性盤查'!X430&lt;&gt;"",IF('2-定性盤查'!X430&lt;&gt;0,'2-定性盤查'!X430,""),"")</f>
        <v/>
      </c>
      <c r="J435" s="158"/>
      <c r="K435" s="158"/>
      <c r="L435" s="57" t="str">
        <f t="shared" si="164"/>
        <v/>
      </c>
      <c r="M435" s="158"/>
      <c r="N435" s="57" t="str">
        <f t="shared" si="154"/>
        <v/>
      </c>
      <c r="O435" s="53" t="str">
        <f>IF('2-定性盤查'!Y430&lt;&gt;"",IF('2-定性盤查'!Y430&lt;&gt;0,'2-定性盤查'!Y430,""),"")</f>
        <v/>
      </c>
      <c r="P435" s="158"/>
      <c r="Q435" s="158"/>
      <c r="R435" s="67" t="str">
        <f t="shared" si="165"/>
        <v/>
      </c>
      <c r="S435" s="164"/>
      <c r="T435" s="55" t="str">
        <f t="shared" si="167"/>
        <v/>
      </c>
      <c r="U435" s="53" t="str">
        <f>IF('2-定性盤查'!Z430&lt;&gt;"",IF('2-定性盤查'!Z430&lt;&gt;0,'2-定性盤查'!Z430,""),"")</f>
        <v/>
      </c>
      <c r="V435" s="158"/>
      <c r="W435" s="158"/>
      <c r="X435" s="67" t="str">
        <f t="shared" si="166"/>
        <v/>
      </c>
      <c r="Y435" s="158"/>
      <c r="Z435" s="55" t="str">
        <f t="shared" si="168"/>
        <v/>
      </c>
      <c r="AA435" s="57" t="str">
        <f>IF('2-定性盤查'!E431="是",IF(I435="CO2",SUM(T435,Z435),SUM(N435,T435,Z435)),IF(SUM(N435,T435,Z435)&lt;&gt;0,SUM(N435,T435,Z435),""))</f>
        <v/>
      </c>
      <c r="AB435" s="57" t="str">
        <f>IF('2-定性盤查'!E431="是",IF(I435="CO2",N435,""),"")</f>
        <v/>
      </c>
      <c r="AC435" s="101" t="str">
        <f>IF(AA435&lt;&gt;"",AA435/'6-彙總表'!$J$5,"")</f>
        <v/>
      </c>
      <c r="AD435" s="129" t="str">
        <f t="shared" si="155"/>
        <v/>
      </c>
      <c r="AE435" s="129" t="str">
        <f t="shared" si="156"/>
        <v/>
      </c>
      <c r="AF435" s="129" t="str">
        <f t="shared" si="157"/>
        <v/>
      </c>
      <c r="AG435" s="130" t="str">
        <f t="shared" si="158"/>
        <v/>
      </c>
      <c r="AH435" s="129" t="str">
        <f t="shared" si="159"/>
        <v/>
      </c>
      <c r="AI435" s="129" t="str">
        <f t="shared" si="160"/>
        <v/>
      </c>
      <c r="AJ435" s="129" t="str">
        <f t="shared" si="161"/>
        <v/>
      </c>
      <c r="AK435" s="129" t="str">
        <f t="shared" si="162"/>
        <v/>
      </c>
      <c r="AL435" s="129" t="str">
        <f t="shared" si="163"/>
        <v/>
      </c>
    </row>
    <row r="436" spans="1:38">
      <c r="A436" s="53" t="str">
        <f>IF('2-定性盤查'!A431&lt;&gt;"",'2-定性盤查'!A431,"")</f>
        <v/>
      </c>
      <c r="B436" s="53" t="str">
        <f>IF('2-定性盤查'!C431&lt;&gt;"",'2-定性盤查'!C431,"")</f>
        <v/>
      </c>
      <c r="C436" s="53" t="str">
        <f>IF('2-定性盤查'!D431&lt;&gt;"",'2-定性盤查'!D431,"")</f>
        <v/>
      </c>
      <c r="D436" s="53" t="str">
        <f>IF('2-定性盤查'!E431&lt;&gt;"",'2-定性盤查'!E431,"")</f>
        <v/>
      </c>
      <c r="E436" s="53" t="str">
        <f>IF('2-定性盤查'!F431&lt;&gt;"",'2-定性盤查'!F431,"")</f>
        <v/>
      </c>
      <c r="F436" s="53" t="str">
        <f>IF('2-定性盤查'!G431&lt;&gt;"",'2-定性盤查'!G431,"")</f>
        <v/>
      </c>
      <c r="G436" s="158"/>
      <c r="H436" s="158"/>
      <c r="I436" s="53" t="str">
        <f>IF('2-定性盤查'!X431&lt;&gt;"",IF('2-定性盤查'!X431&lt;&gt;0,'2-定性盤查'!X431,""),"")</f>
        <v/>
      </c>
      <c r="J436" s="158"/>
      <c r="K436" s="158"/>
      <c r="L436" s="57" t="str">
        <f t="shared" si="164"/>
        <v/>
      </c>
      <c r="M436" s="158"/>
      <c r="N436" s="57" t="str">
        <f t="shared" si="154"/>
        <v/>
      </c>
      <c r="O436" s="53" t="str">
        <f>IF('2-定性盤查'!Y431&lt;&gt;"",IF('2-定性盤查'!Y431&lt;&gt;0,'2-定性盤查'!Y431,""),"")</f>
        <v/>
      </c>
      <c r="P436" s="158"/>
      <c r="Q436" s="158"/>
      <c r="R436" s="67" t="str">
        <f t="shared" si="165"/>
        <v/>
      </c>
      <c r="S436" s="164"/>
      <c r="T436" s="55" t="str">
        <f t="shared" si="167"/>
        <v/>
      </c>
      <c r="U436" s="53" t="str">
        <f>IF('2-定性盤查'!Z431&lt;&gt;"",IF('2-定性盤查'!Z431&lt;&gt;0,'2-定性盤查'!Z431,""),"")</f>
        <v/>
      </c>
      <c r="V436" s="158"/>
      <c r="W436" s="158"/>
      <c r="X436" s="67" t="str">
        <f t="shared" si="166"/>
        <v/>
      </c>
      <c r="Y436" s="158"/>
      <c r="Z436" s="55" t="str">
        <f t="shared" si="168"/>
        <v/>
      </c>
      <c r="AA436" s="57" t="str">
        <f>IF('2-定性盤查'!E432="是",IF(I436="CO2",SUM(T436,Z436),SUM(N436,T436,Z436)),IF(SUM(N436,T436,Z436)&lt;&gt;0,SUM(N436,T436,Z436),""))</f>
        <v/>
      </c>
      <c r="AB436" s="57" t="str">
        <f>IF('2-定性盤查'!E432="是",IF(I436="CO2",N436,""),"")</f>
        <v/>
      </c>
      <c r="AC436" s="101" t="str">
        <f>IF(AA436&lt;&gt;"",AA436/'6-彙總表'!$J$5,"")</f>
        <v/>
      </c>
      <c r="AD436" s="129" t="str">
        <f t="shared" si="155"/>
        <v/>
      </c>
      <c r="AE436" s="129" t="str">
        <f t="shared" si="156"/>
        <v/>
      </c>
      <c r="AF436" s="129" t="str">
        <f t="shared" si="157"/>
        <v/>
      </c>
      <c r="AG436" s="130" t="str">
        <f t="shared" si="158"/>
        <v/>
      </c>
      <c r="AH436" s="129" t="str">
        <f t="shared" si="159"/>
        <v/>
      </c>
      <c r="AI436" s="129" t="str">
        <f t="shared" si="160"/>
        <v/>
      </c>
      <c r="AJ436" s="129" t="str">
        <f t="shared" si="161"/>
        <v/>
      </c>
      <c r="AK436" s="129" t="str">
        <f t="shared" si="162"/>
        <v/>
      </c>
      <c r="AL436" s="129" t="str">
        <f t="shared" si="163"/>
        <v/>
      </c>
    </row>
    <row r="437" spans="1:38">
      <c r="A437" s="53" t="str">
        <f>IF('2-定性盤查'!A432&lt;&gt;"",'2-定性盤查'!A432,"")</f>
        <v/>
      </c>
      <c r="B437" s="53" t="str">
        <f>IF('2-定性盤查'!C432&lt;&gt;"",'2-定性盤查'!C432,"")</f>
        <v/>
      </c>
      <c r="C437" s="53" t="str">
        <f>IF('2-定性盤查'!D432&lt;&gt;"",'2-定性盤查'!D432,"")</f>
        <v/>
      </c>
      <c r="D437" s="53" t="str">
        <f>IF('2-定性盤查'!E432&lt;&gt;"",'2-定性盤查'!E432,"")</f>
        <v/>
      </c>
      <c r="E437" s="53" t="str">
        <f>IF('2-定性盤查'!F432&lt;&gt;"",'2-定性盤查'!F432,"")</f>
        <v/>
      </c>
      <c r="F437" s="53" t="str">
        <f>IF('2-定性盤查'!G432&lt;&gt;"",'2-定性盤查'!G432,"")</f>
        <v/>
      </c>
      <c r="G437" s="158"/>
      <c r="H437" s="158"/>
      <c r="I437" s="53" t="str">
        <f>IF('2-定性盤查'!X432&lt;&gt;"",IF('2-定性盤查'!X432&lt;&gt;0,'2-定性盤查'!X432,""),"")</f>
        <v/>
      </c>
      <c r="J437" s="158"/>
      <c r="K437" s="158"/>
      <c r="L437" s="57" t="str">
        <f t="shared" si="164"/>
        <v/>
      </c>
      <c r="M437" s="158"/>
      <c r="N437" s="57" t="str">
        <f t="shared" si="154"/>
        <v/>
      </c>
      <c r="O437" s="53" t="str">
        <f>IF('2-定性盤查'!Y432&lt;&gt;"",IF('2-定性盤查'!Y432&lt;&gt;0,'2-定性盤查'!Y432,""),"")</f>
        <v/>
      </c>
      <c r="P437" s="158"/>
      <c r="Q437" s="158"/>
      <c r="R437" s="67" t="str">
        <f t="shared" si="165"/>
        <v/>
      </c>
      <c r="S437" s="164"/>
      <c r="T437" s="55" t="str">
        <f t="shared" si="167"/>
        <v/>
      </c>
      <c r="U437" s="53" t="str">
        <f>IF('2-定性盤查'!Z432&lt;&gt;"",IF('2-定性盤查'!Z432&lt;&gt;0,'2-定性盤查'!Z432,""),"")</f>
        <v/>
      </c>
      <c r="V437" s="158"/>
      <c r="W437" s="158"/>
      <c r="X437" s="67" t="str">
        <f t="shared" si="166"/>
        <v/>
      </c>
      <c r="Y437" s="158"/>
      <c r="Z437" s="55" t="str">
        <f t="shared" si="168"/>
        <v/>
      </c>
      <c r="AA437" s="57" t="str">
        <f>IF('2-定性盤查'!E433="是",IF(I437="CO2",SUM(T437,Z437),SUM(N437,T437,Z437)),IF(SUM(N437,T437,Z437)&lt;&gt;0,SUM(N437,T437,Z437),""))</f>
        <v/>
      </c>
      <c r="AB437" s="57" t="str">
        <f>IF('2-定性盤查'!E433="是",IF(I437="CO2",N437,""),"")</f>
        <v/>
      </c>
      <c r="AC437" s="101" t="str">
        <f>IF(AA437&lt;&gt;"",AA437/'6-彙總表'!$J$5,"")</f>
        <v/>
      </c>
      <c r="AD437" s="129" t="str">
        <f t="shared" si="155"/>
        <v/>
      </c>
      <c r="AE437" s="129" t="str">
        <f t="shared" si="156"/>
        <v/>
      </c>
      <c r="AF437" s="129" t="str">
        <f t="shared" si="157"/>
        <v/>
      </c>
      <c r="AG437" s="130" t="str">
        <f t="shared" si="158"/>
        <v/>
      </c>
      <c r="AH437" s="129" t="str">
        <f t="shared" si="159"/>
        <v/>
      </c>
      <c r="AI437" s="129" t="str">
        <f t="shared" si="160"/>
        <v/>
      </c>
      <c r="AJ437" s="129" t="str">
        <f t="shared" si="161"/>
        <v/>
      </c>
      <c r="AK437" s="129" t="str">
        <f t="shared" si="162"/>
        <v/>
      </c>
      <c r="AL437" s="129" t="str">
        <f t="shared" si="163"/>
        <v/>
      </c>
    </row>
    <row r="438" spans="1:38">
      <c r="A438" s="53" t="str">
        <f>IF('2-定性盤查'!A433&lt;&gt;"",'2-定性盤查'!A433,"")</f>
        <v/>
      </c>
      <c r="B438" s="53" t="str">
        <f>IF('2-定性盤查'!C433&lt;&gt;"",'2-定性盤查'!C433,"")</f>
        <v/>
      </c>
      <c r="C438" s="53" t="str">
        <f>IF('2-定性盤查'!D433&lt;&gt;"",'2-定性盤查'!D433,"")</f>
        <v/>
      </c>
      <c r="D438" s="53" t="str">
        <f>IF('2-定性盤查'!E433&lt;&gt;"",'2-定性盤查'!E433,"")</f>
        <v/>
      </c>
      <c r="E438" s="53" t="str">
        <f>IF('2-定性盤查'!F433&lt;&gt;"",'2-定性盤查'!F433,"")</f>
        <v/>
      </c>
      <c r="F438" s="53" t="str">
        <f>IF('2-定性盤查'!G433&lt;&gt;"",'2-定性盤查'!G433,"")</f>
        <v/>
      </c>
      <c r="G438" s="158"/>
      <c r="H438" s="158"/>
      <c r="I438" s="53" t="str">
        <f>IF('2-定性盤查'!X433&lt;&gt;"",IF('2-定性盤查'!X433&lt;&gt;0,'2-定性盤查'!X433,""),"")</f>
        <v/>
      </c>
      <c r="J438" s="158"/>
      <c r="K438" s="158"/>
      <c r="L438" s="57" t="str">
        <f t="shared" si="164"/>
        <v/>
      </c>
      <c r="M438" s="158"/>
      <c r="N438" s="57" t="str">
        <f t="shared" si="154"/>
        <v/>
      </c>
      <c r="O438" s="53" t="str">
        <f>IF('2-定性盤查'!Y433&lt;&gt;"",IF('2-定性盤查'!Y433&lt;&gt;0,'2-定性盤查'!Y433,""),"")</f>
        <v/>
      </c>
      <c r="P438" s="158"/>
      <c r="Q438" s="158"/>
      <c r="R438" s="67" t="str">
        <f t="shared" si="165"/>
        <v/>
      </c>
      <c r="S438" s="164"/>
      <c r="T438" s="55" t="str">
        <f t="shared" si="167"/>
        <v/>
      </c>
      <c r="U438" s="53" t="str">
        <f>IF('2-定性盤查'!Z433&lt;&gt;"",IF('2-定性盤查'!Z433&lt;&gt;0,'2-定性盤查'!Z433,""),"")</f>
        <v/>
      </c>
      <c r="V438" s="158"/>
      <c r="W438" s="158"/>
      <c r="X438" s="67" t="str">
        <f t="shared" si="166"/>
        <v/>
      </c>
      <c r="Y438" s="158"/>
      <c r="Z438" s="55" t="str">
        <f t="shared" si="168"/>
        <v/>
      </c>
      <c r="AA438" s="57" t="str">
        <f>IF('2-定性盤查'!E434="是",IF(I438="CO2",SUM(T438,Z438),SUM(N438,T438,Z438)),IF(SUM(N438,T438,Z438)&lt;&gt;0,SUM(N438,T438,Z438),""))</f>
        <v/>
      </c>
      <c r="AB438" s="57" t="str">
        <f>IF('2-定性盤查'!E434="是",IF(I438="CO2",N438,""),"")</f>
        <v/>
      </c>
      <c r="AC438" s="101" t="str">
        <f>IF(AA438&lt;&gt;"",AA438/'6-彙總表'!$J$5,"")</f>
        <v/>
      </c>
      <c r="AD438" s="129" t="str">
        <f t="shared" si="155"/>
        <v/>
      </c>
      <c r="AE438" s="129" t="str">
        <f t="shared" si="156"/>
        <v/>
      </c>
      <c r="AF438" s="129" t="str">
        <f t="shared" si="157"/>
        <v/>
      </c>
      <c r="AG438" s="130" t="str">
        <f t="shared" si="158"/>
        <v/>
      </c>
      <c r="AH438" s="129" t="str">
        <f t="shared" si="159"/>
        <v/>
      </c>
      <c r="AI438" s="129" t="str">
        <f t="shared" si="160"/>
        <v/>
      </c>
      <c r="AJ438" s="129" t="str">
        <f t="shared" si="161"/>
        <v/>
      </c>
      <c r="AK438" s="129" t="str">
        <f t="shared" si="162"/>
        <v/>
      </c>
      <c r="AL438" s="129" t="str">
        <f t="shared" si="163"/>
        <v/>
      </c>
    </row>
    <row r="439" spans="1:38">
      <c r="A439" s="53" t="str">
        <f>IF('2-定性盤查'!A434&lt;&gt;"",'2-定性盤查'!A434,"")</f>
        <v/>
      </c>
      <c r="B439" s="53" t="str">
        <f>IF('2-定性盤查'!C434&lt;&gt;"",'2-定性盤查'!C434,"")</f>
        <v/>
      </c>
      <c r="C439" s="53" t="str">
        <f>IF('2-定性盤查'!D434&lt;&gt;"",'2-定性盤查'!D434,"")</f>
        <v/>
      </c>
      <c r="D439" s="53" t="str">
        <f>IF('2-定性盤查'!E434&lt;&gt;"",'2-定性盤查'!E434,"")</f>
        <v/>
      </c>
      <c r="E439" s="53" t="str">
        <f>IF('2-定性盤查'!F434&lt;&gt;"",'2-定性盤查'!F434,"")</f>
        <v/>
      </c>
      <c r="F439" s="53" t="str">
        <f>IF('2-定性盤查'!G434&lt;&gt;"",'2-定性盤查'!G434,"")</f>
        <v/>
      </c>
      <c r="G439" s="158"/>
      <c r="H439" s="158"/>
      <c r="I439" s="53" t="str">
        <f>IF('2-定性盤查'!X434&lt;&gt;"",IF('2-定性盤查'!X434&lt;&gt;0,'2-定性盤查'!X434,""),"")</f>
        <v/>
      </c>
      <c r="J439" s="158"/>
      <c r="K439" s="158"/>
      <c r="L439" s="57" t="str">
        <f t="shared" si="164"/>
        <v/>
      </c>
      <c r="M439" s="158"/>
      <c r="N439" s="57" t="str">
        <f t="shared" si="154"/>
        <v/>
      </c>
      <c r="O439" s="53" t="str">
        <f>IF('2-定性盤查'!Y434&lt;&gt;"",IF('2-定性盤查'!Y434&lt;&gt;0,'2-定性盤查'!Y434,""),"")</f>
        <v/>
      </c>
      <c r="P439" s="158"/>
      <c r="Q439" s="158"/>
      <c r="R439" s="67" t="str">
        <f t="shared" si="165"/>
        <v/>
      </c>
      <c r="S439" s="164"/>
      <c r="T439" s="55" t="str">
        <f t="shared" si="167"/>
        <v/>
      </c>
      <c r="U439" s="53" t="str">
        <f>IF('2-定性盤查'!Z434&lt;&gt;"",IF('2-定性盤查'!Z434&lt;&gt;0,'2-定性盤查'!Z434,""),"")</f>
        <v/>
      </c>
      <c r="V439" s="158"/>
      <c r="W439" s="158"/>
      <c r="X439" s="67" t="str">
        <f t="shared" si="166"/>
        <v/>
      </c>
      <c r="Y439" s="158"/>
      <c r="Z439" s="55" t="str">
        <f t="shared" si="168"/>
        <v/>
      </c>
      <c r="AA439" s="57" t="str">
        <f>IF('2-定性盤查'!E435="是",IF(I439="CO2",SUM(T439,Z439),SUM(N439,T439,Z439)),IF(SUM(N439,T439,Z439)&lt;&gt;0,SUM(N439,T439,Z439),""))</f>
        <v/>
      </c>
      <c r="AB439" s="57" t="str">
        <f>IF('2-定性盤查'!E435="是",IF(I439="CO2",N439,""),"")</f>
        <v/>
      </c>
      <c r="AC439" s="101" t="str">
        <f>IF(AA439&lt;&gt;"",AA439/'6-彙總表'!$J$5,"")</f>
        <v/>
      </c>
      <c r="AD439" s="129" t="str">
        <f t="shared" si="155"/>
        <v/>
      </c>
      <c r="AE439" s="129" t="str">
        <f t="shared" si="156"/>
        <v/>
      </c>
      <c r="AF439" s="129" t="str">
        <f t="shared" si="157"/>
        <v/>
      </c>
      <c r="AG439" s="130" t="str">
        <f t="shared" si="158"/>
        <v/>
      </c>
      <c r="AH439" s="129" t="str">
        <f t="shared" si="159"/>
        <v/>
      </c>
      <c r="AI439" s="129" t="str">
        <f t="shared" si="160"/>
        <v/>
      </c>
      <c r="AJ439" s="129" t="str">
        <f t="shared" si="161"/>
        <v/>
      </c>
      <c r="AK439" s="129" t="str">
        <f t="shared" si="162"/>
        <v/>
      </c>
      <c r="AL439" s="129" t="str">
        <f t="shared" si="163"/>
        <v/>
      </c>
    </row>
    <row r="440" spans="1:38">
      <c r="A440" s="53" t="str">
        <f>IF('2-定性盤查'!A435&lt;&gt;"",'2-定性盤查'!A435,"")</f>
        <v/>
      </c>
      <c r="B440" s="53" t="str">
        <f>IF('2-定性盤查'!C435&lt;&gt;"",'2-定性盤查'!C435,"")</f>
        <v/>
      </c>
      <c r="C440" s="53" t="str">
        <f>IF('2-定性盤查'!D435&lt;&gt;"",'2-定性盤查'!D435,"")</f>
        <v/>
      </c>
      <c r="D440" s="53" t="str">
        <f>IF('2-定性盤查'!E435&lt;&gt;"",'2-定性盤查'!E435,"")</f>
        <v/>
      </c>
      <c r="E440" s="53" t="str">
        <f>IF('2-定性盤查'!F435&lt;&gt;"",'2-定性盤查'!F435,"")</f>
        <v/>
      </c>
      <c r="F440" s="53" t="str">
        <f>IF('2-定性盤查'!G435&lt;&gt;"",'2-定性盤查'!G435,"")</f>
        <v/>
      </c>
      <c r="G440" s="158"/>
      <c r="H440" s="158"/>
      <c r="I440" s="53" t="str">
        <f>IF('2-定性盤查'!X435&lt;&gt;"",IF('2-定性盤查'!X435&lt;&gt;0,'2-定性盤查'!X435,""),"")</f>
        <v/>
      </c>
      <c r="J440" s="158"/>
      <c r="K440" s="158"/>
      <c r="L440" s="57" t="str">
        <f t="shared" si="164"/>
        <v/>
      </c>
      <c r="M440" s="158"/>
      <c r="N440" s="57" t="str">
        <f t="shared" si="154"/>
        <v/>
      </c>
      <c r="O440" s="53" t="str">
        <f>IF('2-定性盤查'!Y435&lt;&gt;"",IF('2-定性盤查'!Y435&lt;&gt;0,'2-定性盤查'!Y435,""),"")</f>
        <v/>
      </c>
      <c r="P440" s="158"/>
      <c r="Q440" s="158"/>
      <c r="R440" s="67" t="str">
        <f t="shared" si="165"/>
        <v/>
      </c>
      <c r="S440" s="164"/>
      <c r="T440" s="55" t="str">
        <f t="shared" si="167"/>
        <v/>
      </c>
      <c r="U440" s="53" t="str">
        <f>IF('2-定性盤查'!Z435&lt;&gt;"",IF('2-定性盤查'!Z435&lt;&gt;0,'2-定性盤查'!Z435,""),"")</f>
        <v/>
      </c>
      <c r="V440" s="158"/>
      <c r="W440" s="158"/>
      <c r="X440" s="67" t="str">
        <f t="shared" si="166"/>
        <v/>
      </c>
      <c r="Y440" s="158"/>
      <c r="Z440" s="55" t="str">
        <f t="shared" si="168"/>
        <v/>
      </c>
      <c r="AA440" s="57" t="str">
        <f>IF('2-定性盤查'!E436="是",IF(I440="CO2",SUM(T440,Z440),SUM(N440,T440,Z440)),IF(SUM(N440,T440,Z440)&lt;&gt;0,SUM(N440,T440,Z440),""))</f>
        <v/>
      </c>
      <c r="AB440" s="57" t="str">
        <f>IF('2-定性盤查'!E436="是",IF(I440="CO2",N440,""),"")</f>
        <v/>
      </c>
      <c r="AC440" s="101" t="str">
        <f>IF(AA440&lt;&gt;"",AA440/'6-彙總表'!$J$5,"")</f>
        <v/>
      </c>
      <c r="AD440" s="129" t="str">
        <f t="shared" si="155"/>
        <v/>
      </c>
      <c r="AE440" s="129" t="str">
        <f t="shared" si="156"/>
        <v/>
      </c>
      <c r="AF440" s="129" t="str">
        <f t="shared" si="157"/>
        <v/>
      </c>
      <c r="AG440" s="130" t="str">
        <f t="shared" si="158"/>
        <v/>
      </c>
      <c r="AH440" s="129" t="str">
        <f t="shared" si="159"/>
        <v/>
      </c>
      <c r="AI440" s="129" t="str">
        <f t="shared" si="160"/>
        <v/>
      </c>
      <c r="AJ440" s="129" t="str">
        <f t="shared" si="161"/>
        <v/>
      </c>
      <c r="AK440" s="129" t="str">
        <f t="shared" si="162"/>
        <v/>
      </c>
      <c r="AL440" s="129" t="str">
        <f t="shared" si="163"/>
        <v/>
      </c>
    </row>
    <row r="441" spans="1:38">
      <c r="A441" s="53" t="str">
        <f>IF('2-定性盤查'!A436&lt;&gt;"",'2-定性盤查'!A436,"")</f>
        <v/>
      </c>
      <c r="B441" s="53" t="str">
        <f>IF('2-定性盤查'!C436&lt;&gt;"",'2-定性盤查'!C436,"")</f>
        <v/>
      </c>
      <c r="C441" s="53" t="str">
        <f>IF('2-定性盤查'!D436&lt;&gt;"",'2-定性盤查'!D436,"")</f>
        <v/>
      </c>
      <c r="D441" s="53" t="str">
        <f>IF('2-定性盤查'!E436&lt;&gt;"",'2-定性盤查'!E436,"")</f>
        <v/>
      </c>
      <c r="E441" s="53" t="str">
        <f>IF('2-定性盤查'!F436&lt;&gt;"",'2-定性盤查'!F436,"")</f>
        <v/>
      </c>
      <c r="F441" s="53" t="str">
        <f>IF('2-定性盤查'!G436&lt;&gt;"",'2-定性盤查'!G436,"")</f>
        <v/>
      </c>
      <c r="G441" s="158"/>
      <c r="H441" s="158"/>
      <c r="I441" s="53" t="str">
        <f>IF('2-定性盤查'!X436&lt;&gt;"",IF('2-定性盤查'!X436&lt;&gt;0,'2-定性盤查'!X436,""),"")</f>
        <v/>
      </c>
      <c r="J441" s="158"/>
      <c r="K441" s="158"/>
      <c r="L441" s="57" t="str">
        <f t="shared" si="164"/>
        <v/>
      </c>
      <c r="M441" s="158"/>
      <c r="N441" s="57" t="str">
        <f t="shared" si="154"/>
        <v/>
      </c>
      <c r="O441" s="53" t="str">
        <f>IF('2-定性盤查'!Y436&lt;&gt;"",IF('2-定性盤查'!Y436&lt;&gt;0,'2-定性盤查'!Y436,""),"")</f>
        <v/>
      </c>
      <c r="P441" s="158"/>
      <c r="Q441" s="158"/>
      <c r="R441" s="67" t="str">
        <f t="shared" si="165"/>
        <v/>
      </c>
      <c r="S441" s="164"/>
      <c r="T441" s="55" t="str">
        <f t="shared" si="167"/>
        <v/>
      </c>
      <c r="U441" s="53" t="str">
        <f>IF('2-定性盤查'!Z436&lt;&gt;"",IF('2-定性盤查'!Z436&lt;&gt;0,'2-定性盤查'!Z436,""),"")</f>
        <v/>
      </c>
      <c r="V441" s="158"/>
      <c r="W441" s="158"/>
      <c r="X441" s="67" t="str">
        <f t="shared" si="166"/>
        <v/>
      </c>
      <c r="Y441" s="158"/>
      <c r="Z441" s="55" t="str">
        <f t="shared" si="168"/>
        <v/>
      </c>
      <c r="AA441" s="57" t="str">
        <f>IF('2-定性盤查'!E437="是",IF(I441="CO2",SUM(T441,Z441),SUM(N441,T441,Z441)),IF(SUM(N441,T441,Z441)&lt;&gt;0,SUM(N441,T441,Z441),""))</f>
        <v/>
      </c>
      <c r="AB441" s="57" t="str">
        <f>IF('2-定性盤查'!E437="是",IF(I441="CO2",N441,""),"")</f>
        <v/>
      </c>
      <c r="AC441" s="101" t="str">
        <f>IF(AA441&lt;&gt;"",AA441/'6-彙總表'!$J$5,"")</f>
        <v/>
      </c>
      <c r="AD441" s="129" t="str">
        <f t="shared" si="155"/>
        <v/>
      </c>
      <c r="AE441" s="129" t="str">
        <f t="shared" si="156"/>
        <v/>
      </c>
      <c r="AF441" s="129" t="str">
        <f t="shared" si="157"/>
        <v/>
      </c>
      <c r="AG441" s="130" t="str">
        <f t="shared" si="158"/>
        <v/>
      </c>
      <c r="AH441" s="129" t="str">
        <f t="shared" si="159"/>
        <v/>
      </c>
      <c r="AI441" s="129" t="str">
        <f t="shared" si="160"/>
        <v/>
      </c>
      <c r="AJ441" s="129" t="str">
        <f t="shared" si="161"/>
        <v/>
      </c>
      <c r="AK441" s="129" t="str">
        <f t="shared" si="162"/>
        <v/>
      </c>
      <c r="AL441" s="129" t="str">
        <f t="shared" si="163"/>
        <v/>
      </c>
    </row>
    <row r="442" spans="1:38">
      <c r="A442" s="53" t="str">
        <f>IF('2-定性盤查'!A437&lt;&gt;"",'2-定性盤查'!A437,"")</f>
        <v/>
      </c>
      <c r="B442" s="53" t="str">
        <f>IF('2-定性盤查'!C437&lt;&gt;"",'2-定性盤查'!C437,"")</f>
        <v/>
      </c>
      <c r="C442" s="53" t="str">
        <f>IF('2-定性盤查'!D437&lt;&gt;"",'2-定性盤查'!D437,"")</f>
        <v/>
      </c>
      <c r="D442" s="53" t="str">
        <f>IF('2-定性盤查'!E437&lt;&gt;"",'2-定性盤查'!E437,"")</f>
        <v/>
      </c>
      <c r="E442" s="53" t="str">
        <f>IF('2-定性盤查'!F437&lt;&gt;"",'2-定性盤查'!F437,"")</f>
        <v/>
      </c>
      <c r="F442" s="53" t="str">
        <f>IF('2-定性盤查'!G437&lt;&gt;"",'2-定性盤查'!G437,"")</f>
        <v/>
      </c>
      <c r="G442" s="158"/>
      <c r="H442" s="158"/>
      <c r="I442" s="53" t="str">
        <f>IF('2-定性盤查'!X437&lt;&gt;"",IF('2-定性盤查'!X437&lt;&gt;0,'2-定性盤查'!X437,""),"")</f>
        <v/>
      </c>
      <c r="J442" s="158"/>
      <c r="K442" s="158"/>
      <c r="L442" s="57" t="str">
        <f t="shared" si="164"/>
        <v/>
      </c>
      <c r="M442" s="158"/>
      <c r="N442" s="57" t="str">
        <f t="shared" si="154"/>
        <v/>
      </c>
      <c r="O442" s="53" t="str">
        <f>IF('2-定性盤查'!Y437&lt;&gt;"",IF('2-定性盤查'!Y437&lt;&gt;0,'2-定性盤查'!Y437,""),"")</f>
        <v/>
      </c>
      <c r="P442" s="158"/>
      <c r="Q442" s="158"/>
      <c r="R442" s="67" t="str">
        <f t="shared" si="165"/>
        <v/>
      </c>
      <c r="S442" s="164"/>
      <c r="T442" s="55" t="str">
        <f t="shared" si="167"/>
        <v/>
      </c>
      <c r="U442" s="53" t="str">
        <f>IF('2-定性盤查'!Z437&lt;&gt;"",IF('2-定性盤查'!Z437&lt;&gt;0,'2-定性盤查'!Z437,""),"")</f>
        <v/>
      </c>
      <c r="V442" s="158"/>
      <c r="W442" s="158"/>
      <c r="X442" s="67" t="str">
        <f t="shared" si="166"/>
        <v/>
      </c>
      <c r="Y442" s="158"/>
      <c r="Z442" s="55" t="str">
        <f t="shared" si="168"/>
        <v/>
      </c>
      <c r="AA442" s="57" t="str">
        <f>IF('2-定性盤查'!E438="是",IF(I442="CO2",SUM(T442,Z442),SUM(N442,T442,Z442)),IF(SUM(N442,T442,Z442)&lt;&gt;0,SUM(N442,T442,Z442),""))</f>
        <v/>
      </c>
      <c r="AB442" s="57" t="str">
        <f>IF('2-定性盤查'!E438="是",IF(I442="CO2",N442,""),"")</f>
        <v/>
      </c>
      <c r="AC442" s="101" t="str">
        <f>IF(AA442&lt;&gt;"",AA442/'6-彙總表'!$J$5,"")</f>
        <v/>
      </c>
      <c r="AD442" s="129" t="str">
        <f t="shared" si="155"/>
        <v/>
      </c>
      <c r="AE442" s="129" t="str">
        <f t="shared" si="156"/>
        <v/>
      </c>
      <c r="AF442" s="129" t="str">
        <f t="shared" si="157"/>
        <v/>
      </c>
      <c r="AG442" s="130" t="str">
        <f t="shared" si="158"/>
        <v/>
      </c>
      <c r="AH442" s="129" t="str">
        <f t="shared" si="159"/>
        <v/>
      </c>
      <c r="AI442" s="129" t="str">
        <f t="shared" si="160"/>
        <v/>
      </c>
      <c r="AJ442" s="129" t="str">
        <f t="shared" si="161"/>
        <v/>
      </c>
      <c r="AK442" s="129" t="str">
        <f t="shared" si="162"/>
        <v/>
      </c>
      <c r="AL442" s="129" t="str">
        <f t="shared" si="163"/>
        <v/>
      </c>
    </row>
    <row r="443" spans="1:38">
      <c r="A443" s="53" t="str">
        <f>IF('2-定性盤查'!A438&lt;&gt;"",'2-定性盤查'!A438,"")</f>
        <v/>
      </c>
      <c r="B443" s="53" t="str">
        <f>IF('2-定性盤查'!C438&lt;&gt;"",'2-定性盤查'!C438,"")</f>
        <v/>
      </c>
      <c r="C443" s="53" t="str">
        <f>IF('2-定性盤查'!D438&lt;&gt;"",'2-定性盤查'!D438,"")</f>
        <v/>
      </c>
      <c r="D443" s="53" t="str">
        <f>IF('2-定性盤查'!E438&lt;&gt;"",'2-定性盤查'!E438,"")</f>
        <v/>
      </c>
      <c r="E443" s="53" t="str">
        <f>IF('2-定性盤查'!F438&lt;&gt;"",'2-定性盤查'!F438,"")</f>
        <v/>
      </c>
      <c r="F443" s="53" t="str">
        <f>IF('2-定性盤查'!G438&lt;&gt;"",'2-定性盤查'!G438,"")</f>
        <v/>
      </c>
      <c r="G443" s="158"/>
      <c r="H443" s="158"/>
      <c r="I443" s="53" t="str">
        <f>IF('2-定性盤查'!X438&lt;&gt;"",IF('2-定性盤查'!X438&lt;&gt;0,'2-定性盤查'!X438,""),"")</f>
        <v/>
      </c>
      <c r="J443" s="158"/>
      <c r="K443" s="158"/>
      <c r="L443" s="57" t="str">
        <f t="shared" si="164"/>
        <v/>
      </c>
      <c r="M443" s="158"/>
      <c r="N443" s="57" t="str">
        <f t="shared" ref="N443:N505" si="169">IF(L443="","",L443*M443)</f>
        <v/>
      </c>
      <c r="O443" s="53" t="str">
        <f>IF('2-定性盤查'!Y438&lt;&gt;"",IF('2-定性盤查'!Y438&lt;&gt;0,'2-定性盤查'!Y438,""),"")</f>
        <v/>
      </c>
      <c r="P443" s="158"/>
      <c r="Q443" s="158"/>
      <c r="R443" s="67" t="str">
        <f t="shared" si="165"/>
        <v/>
      </c>
      <c r="S443" s="164"/>
      <c r="T443" s="55" t="str">
        <f t="shared" si="167"/>
        <v/>
      </c>
      <c r="U443" s="53" t="str">
        <f>IF('2-定性盤查'!Z438&lt;&gt;"",IF('2-定性盤查'!Z438&lt;&gt;0,'2-定性盤查'!Z438,""),"")</f>
        <v/>
      </c>
      <c r="V443" s="158"/>
      <c r="W443" s="158"/>
      <c r="X443" s="67" t="str">
        <f t="shared" si="166"/>
        <v/>
      </c>
      <c r="Y443" s="158"/>
      <c r="Z443" s="55" t="str">
        <f t="shared" si="168"/>
        <v/>
      </c>
      <c r="AA443" s="57" t="str">
        <f>IF('2-定性盤查'!E439="是",IF(I443="CO2",SUM(T443,Z443),SUM(N443,T443,Z443)),IF(SUM(N443,T443,Z443)&lt;&gt;0,SUM(N443,T443,Z443),""))</f>
        <v/>
      </c>
      <c r="AB443" s="57" t="str">
        <f>IF('2-定性盤查'!E439="是",IF(I443="CO2",N443,""),"")</f>
        <v/>
      </c>
      <c r="AC443" s="101" t="str">
        <f>IF(AA443&lt;&gt;"",AA443/'6-彙總表'!$J$5,"")</f>
        <v/>
      </c>
      <c r="AD443" s="129" t="str">
        <f t="shared" ref="AD443:AD505" si="170">E443&amp;I443&amp;D443</f>
        <v/>
      </c>
      <c r="AE443" s="129" t="str">
        <f t="shared" ref="AE443:AE505" si="171">E443&amp;I443</f>
        <v/>
      </c>
      <c r="AF443" s="129" t="str">
        <f t="shared" ref="AF443:AF505" si="172">E443&amp;O443</f>
        <v/>
      </c>
      <c r="AG443" s="130" t="str">
        <f t="shared" ref="AG443:AG505" si="173">E443&amp;U443</f>
        <v/>
      </c>
      <c r="AH443" s="129" t="str">
        <f t="shared" ref="AH443:AH505" si="174">E443&amp;F443</f>
        <v/>
      </c>
      <c r="AI443" s="129" t="str">
        <f t="shared" ref="AI443:AI505" si="175">E443&amp;F443</f>
        <v/>
      </c>
      <c r="AJ443" s="129" t="str">
        <f t="shared" ref="AJ443:AJ505" si="176">E443&amp;F443</f>
        <v/>
      </c>
      <c r="AK443" s="129" t="str">
        <f t="shared" ref="AK443:AK505" si="177">E443&amp;I443&amp;F443&amp;D443</f>
        <v/>
      </c>
      <c r="AL443" s="129" t="str">
        <f t="shared" ref="AL443:AL505" si="178">IFERROR(ABS(AA443),"")</f>
        <v/>
      </c>
    </row>
    <row r="444" spans="1:38">
      <c r="A444" s="53" t="str">
        <f>IF('2-定性盤查'!A439&lt;&gt;"",'2-定性盤查'!A439,"")</f>
        <v/>
      </c>
      <c r="B444" s="53" t="str">
        <f>IF('2-定性盤查'!C439&lt;&gt;"",'2-定性盤查'!C439,"")</f>
        <v/>
      </c>
      <c r="C444" s="53" t="str">
        <f>IF('2-定性盤查'!D439&lt;&gt;"",'2-定性盤查'!D439,"")</f>
        <v/>
      </c>
      <c r="D444" s="53" t="str">
        <f>IF('2-定性盤查'!E439&lt;&gt;"",'2-定性盤查'!E439,"")</f>
        <v/>
      </c>
      <c r="E444" s="53" t="str">
        <f>IF('2-定性盤查'!F439&lt;&gt;"",'2-定性盤查'!F439,"")</f>
        <v/>
      </c>
      <c r="F444" s="53" t="str">
        <f>IF('2-定性盤查'!G439&lt;&gt;"",'2-定性盤查'!G439,"")</f>
        <v/>
      </c>
      <c r="G444" s="158"/>
      <c r="H444" s="158"/>
      <c r="I444" s="53" t="str">
        <f>IF('2-定性盤查'!X439&lt;&gt;"",IF('2-定性盤查'!X439&lt;&gt;0,'2-定性盤查'!X439,""),"")</f>
        <v/>
      </c>
      <c r="J444" s="158"/>
      <c r="K444" s="158"/>
      <c r="L444" s="57" t="str">
        <f t="shared" si="164"/>
        <v/>
      </c>
      <c r="M444" s="158"/>
      <c r="N444" s="57" t="str">
        <f t="shared" si="169"/>
        <v/>
      </c>
      <c r="O444" s="53" t="str">
        <f>IF('2-定性盤查'!Y439&lt;&gt;"",IF('2-定性盤查'!Y439&lt;&gt;0,'2-定性盤查'!Y439,""),"")</f>
        <v/>
      </c>
      <c r="P444" s="158"/>
      <c r="Q444" s="158"/>
      <c r="R444" s="67" t="str">
        <f t="shared" si="165"/>
        <v/>
      </c>
      <c r="S444" s="164"/>
      <c r="T444" s="55" t="str">
        <f t="shared" si="167"/>
        <v/>
      </c>
      <c r="U444" s="53" t="str">
        <f>IF('2-定性盤查'!Z439&lt;&gt;"",IF('2-定性盤查'!Z439&lt;&gt;0,'2-定性盤查'!Z439,""),"")</f>
        <v/>
      </c>
      <c r="V444" s="158"/>
      <c r="W444" s="158"/>
      <c r="X444" s="67" t="str">
        <f t="shared" si="166"/>
        <v/>
      </c>
      <c r="Y444" s="158"/>
      <c r="Z444" s="55" t="str">
        <f t="shared" si="168"/>
        <v/>
      </c>
      <c r="AA444" s="57" t="str">
        <f>IF('2-定性盤查'!E440="是",IF(I444="CO2",SUM(T444,Z444),SUM(N444,T444,Z444)),IF(SUM(N444,T444,Z444)&lt;&gt;0,SUM(N444,T444,Z444),""))</f>
        <v/>
      </c>
      <c r="AB444" s="57" t="str">
        <f>IF('2-定性盤查'!E440="是",IF(I444="CO2",N444,""),"")</f>
        <v/>
      </c>
      <c r="AC444" s="101" t="str">
        <f>IF(AA444&lt;&gt;"",AA444/'6-彙總表'!$J$5,"")</f>
        <v/>
      </c>
      <c r="AD444" s="129" t="str">
        <f t="shared" si="170"/>
        <v/>
      </c>
      <c r="AE444" s="129" t="str">
        <f t="shared" si="171"/>
        <v/>
      </c>
      <c r="AF444" s="129" t="str">
        <f t="shared" si="172"/>
        <v/>
      </c>
      <c r="AG444" s="130" t="str">
        <f t="shared" si="173"/>
        <v/>
      </c>
      <c r="AH444" s="129" t="str">
        <f t="shared" si="174"/>
        <v/>
      </c>
      <c r="AI444" s="129" t="str">
        <f t="shared" si="175"/>
        <v/>
      </c>
      <c r="AJ444" s="129" t="str">
        <f t="shared" si="176"/>
        <v/>
      </c>
      <c r="AK444" s="129" t="str">
        <f t="shared" si="177"/>
        <v/>
      </c>
      <c r="AL444" s="129" t="str">
        <f t="shared" si="178"/>
        <v/>
      </c>
    </row>
    <row r="445" spans="1:38">
      <c r="A445" s="53" t="str">
        <f>IF('2-定性盤查'!A440&lt;&gt;"",'2-定性盤查'!A440,"")</f>
        <v/>
      </c>
      <c r="B445" s="53" t="str">
        <f>IF('2-定性盤查'!C440&lt;&gt;"",'2-定性盤查'!C440,"")</f>
        <v/>
      </c>
      <c r="C445" s="53" t="str">
        <f>IF('2-定性盤查'!D440&lt;&gt;"",'2-定性盤查'!D440,"")</f>
        <v/>
      </c>
      <c r="D445" s="53" t="str">
        <f>IF('2-定性盤查'!E440&lt;&gt;"",'2-定性盤查'!E440,"")</f>
        <v/>
      </c>
      <c r="E445" s="53" t="str">
        <f>IF('2-定性盤查'!F440&lt;&gt;"",'2-定性盤查'!F440,"")</f>
        <v/>
      </c>
      <c r="F445" s="53" t="str">
        <f>IF('2-定性盤查'!G440&lt;&gt;"",'2-定性盤查'!G440,"")</f>
        <v/>
      </c>
      <c r="G445" s="158"/>
      <c r="H445" s="158"/>
      <c r="I445" s="53" t="str">
        <f>IF('2-定性盤查'!X440&lt;&gt;"",IF('2-定性盤查'!X440&lt;&gt;0,'2-定性盤查'!X440,""),"")</f>
        <v/>
      </c>
      <c r="J445" s="158"/>
      <c r="K445" s="158"/>
      <c r="L445" s="57" t="str">
        <f t="shared" si="164"/>
        <v/>
      </c>
      <c r="M445" s="158"/>
      <c r="N445" s="57" t="str">
        <f t="shared" si="169"/>
        <v/>
      </c>
      <c r="O445" s="53" t="str">
        <f>IF('2-定性盤查'!Y440&lt;&gt;"",IF('2-定性盤查'!Y440&lt;&gt;0,'2-定性盤查'!Y440,""),"")</f>
        <v/>
      </c>
      <c r="P445" s="158"/>
      <c r="Q445" s="158"/>
      <c r="R445" s="67" t="str">
        <f t="shared" si="165"/>
        <v/>
      </c>
      <c r="S445" s="164"/>
      <c r="T445" s="55" t="str">
        <f t="shared" si="167"/>
        <v/>
      </c>
      <c r="U445" s="53" t="str">
        <f>IF('2-定性盤查'!Z440&lt;&gt;"",IF('2-定性盤查'!Z440&lt;&gt;0,'2-定性盤查'!Z440,""),"")</f>
        <v/>
      </c>
      <c r="V445" s="158"/>
      <c r="W445" s="158"/>
      <c r="X445" s="67" t="str">
        <f t="shared" si="166"/>
        <v/>
      </c>
      <c r="Y445" s="158"/>
      <c r="Z445" s="55" t="str">
        <f t="shared" si="168"/>
        <v/>
      </c>
      <c r="AA445" s="57" t="str">
        <f>IF('2-定性盤查'!E441="是",IF(I445="CO2",SUM(T445,Z445),SUM(N445,T445,Z445)),IF(SUM(N445,T445,Z445)&lt;&gt;0,SUM(N445,T445,Z445),""))</f>
        <v/>
      </c>
      <c r="AB445" s="57" t="str">
        <f>IF('2-定性盤查'!E441="是",IF(I445="CO2",N445,""),"")</f>
        <v/>
      </c>
      <c r="AC445" s="101" t="str">
        <f>IF(AA445&lt;&gt;"",AA445/'6-彙總表'!$J$5,"")</f>
        <v/>
      </c>
      <c r="AD445" s="129" t="str">
        <f t="shared" si="170"/>
        <v/>
      </c>
      <c r="AE445" s="129" t="str">
        <f t="shared" si="171"/>
        <v/>
      </c>
      <c r="AF445" s="129" t="str">
        <f t="shared" si="172"/>
        <v/>
      </c>
      <c r="AG445" s="130" t="str">
        <f t="shared" si="173"/>
        <v/>
      </c>
      <c r="AH445" s="129" t="str">
        <f t="shared" si="174"/>
        <v/>
      </c>
      <c r="AI445" s="129" t="str">
        <f t="shared" si="175"/>
        <v/>
      </c>
      <c r="AJ445" s="129" t="str">
        <f t="shared" si="176"/>
        <v/>
      </c>
      <c r="AK445" s="129" t="str">
        <f t="shared" si="177"/>
        <v/>
      </c>
      <c r="AL445" s="129" t="str">
        <f t="shared" si="178"/>
        <v/>
      </c>
    </row>
    <row r="446" spans="1:38">
      <c r="A446" s="53" t="str">
        <f>IF('2-定性盤查'!A441&lt;&gt;"",'2-定性盤查'!A441,"")</f>
        <v/>
      </c>
      <c r="B446" s="53" t="str">
        <f>IF('2-定性盤查'!C441&lt;&gt;"",'2-定性盤查'!C441,"")</f>
        <v/>
      </c>
      <c r="C446" s="53" t="str">
        <f>IF('2-定性盤查'!D441&lt;&gt;"",'2-定性盤查'!D441,"")</f>
        <v/>
      </c>
      <c r="D446" s="53" t="str">
        <f>IF('2-定性盤查'!E441&lt;&gt;"",'2-定性盤查'!E441,"")</f>
        <v/>
      </c>
      <c r="E446" s="53" t="str">
        <f>IF('2-定性盤查'!F441&lt;&gt;"",'2-定性盤查'!F441,"")</f>
        <v/>
      </c>
      <c r="F446" s="53" t="str">
        <f>IF('2-定性盤查'!G441&lt;&gt;"",'2-定性盤查'!G441,"")</f>
        <v/>
      </c>
      <c r="G446" s="158"/>
      <c r="H446" s="158"/>
      <c r="I446" s="53" t="str">
        <f>IF('2-定性盤查'!X441&lt;&gt;"",IF('2-定性盤查'!X441&lt;&gt;0,'2-定性盤查'!X441,""),"")</f>
        <v/>
      </c>
      <c r="J446" s="158"/>
      <c r="K446" s="158"/>
      <c r="L446" s="57" t="str">
        <f t="shared" si="164"/>
        <v/>
      </c>
      <c r="M446" s="158"/>
      <c r="N446" s="57" t="str">
        <f t="shared" si="169"/>
        <v/>
      </c>
      <c r="O446" s="53" t="str">
        <f>IF('2-定性盤查'!Y441&lt;&gt;"",IF('2-定性盤查'!Y441&lt;&gt;0,'2-定性盤查'!Y441,""),"")</f>
        <v/>
      </c>
      <c r="P446" s="158"/>
      <c r="Q446" s="158"/>
      <c r="R446" s="67" t="str">
        <f t="shared" si="165"/>
        <v/>
      </c>
      <c r="S446" s="164"/>
      <c r="T446" s="55" t="str">
        <f t="shared" si="167"/>
        <v/>
      </c>
      <c r="U446" s="53" t="str">
        <f>IF('2-定性盤查'!Z441&lt;&gt;"",IF('2-定性盤查'!Z441&lt;&gt;0,'2-定性盤查'!Z441,""),"")</f>
        <v/>
      </c>
      <c r="V446" s="158"/>
      <c r="W446" s="158"/>
      <c r="X446" s="67" t="str">
        <f t="shared" si="166"/>
        <v/>
      </c>
      <c r="Y446" s="158"/>
      <c r="Z446" s="55" t="str">
        <f t="shared" si="168"/>
        <v/>
      </c>
      <c r="AA446" s="57" t="str">
        <f>IF('2-定性盤查'!E442="是",IF(I446="CO2",SUM(T446,Z446),SUM(N446,T446,Z446)),IF(SUM(N446,T446,Z446)&lt;&gt;0,SUM(N446,T446,Z446),""))</f>
        <v/>
      </c>
      <c r="AB446" s="57" t="str">
        <f>IF('2-定性盤查'!E442="是",IF(I446="CO2",N446,""),"")</f>
        <v/>
      </c>
      <c r="AC446" s="101" t="str">
        <f>IF(AA446&lt;&gt;"",AA446/'6-彙總表'!$J$5,"")</f>
        <v/>
      </c>
      <c r="AD446" s="129" t="str">
        <f t="shared" si="170"/>
        <v/>
      </c>
      <c r="AE446" s="129" t="str">
        <f t="shared" si="171"/>
        <v/>
      </c>
      <c r="AF446" s="129" t="str">
        <f t="shared" si="172"/>
        <v/>
      </c>
      <c r="AG446" s="130" t="str">
        <f t="shared" si="173"/>
        <v/>
      </c>
      <c r="AH446" s="129" t="str">
        <f t="shared" si="174"/>
        <v/>
      </c>
      <c r="AI446" s="129" t="str">
        <f t="shared" si="175"/>
        <v/>
      </c>
      <c r="AJ446" s="129" t="str">
        <f t="shared" si="176"/>
        <v/>
      </c>
      <c r="AK446" s="129" t="str">
        <f t="shared" si="177"/>
        <v/>
      </c>
      <c r="AL446" s="129" t="str">
        <f t="shared" si="178"/>
        <v/>
      </c>
    </row>
    <row r="447" spans="1:38">
      <c r="A447" s="53" t="str">
        <f>IF('2-定性盤查'!A442&lt;&gt;"",'2-定性盤查'!A442,"")</f>
        <v/>
      </c>
      <c r="B447" s="53" t="str">
        <f>IF('2-定性盤查'!C442&lt;&gt;"",'2-定性盤查'!C442,"")</f>
        <v/>
      </c>
      <c r="C447" s="53" t="str">
        <f>IF('2-定性盤查'!D442&lt;&gt;"",'2-定性盤查'!D442,"")</f>
        <v/>
      </c>
      <c r="D447" s="53" t="str">
        <f>IF('2-定性盤查'!E442&lt;&gt;"",'2-定性盤查'!E442,"")</f>
        <v/>
      </c>
      <c r="E447" s="53" t="str">
        <f>IF('2-定性盤查'!F442&lt;&gt;"",'2-定性盤查'!F442,"")</f>
        <v/>
      </c>
      <c r="F447" s="53" t="str">
        <f>IF('2-定性盤查'!G442&lt;&gt;"",'2-定性盤查'!G442,"")</f>
        <v/>
      </c>
      <c r="G447" s="158"/>
      <c r="H447" s="158"/>
      <c r="I447" s="53" t="str">
        <f>IF('2-定性盤查'!X442&lt;&gt;"",IF('2-定性盤查'!X442&lt;&gt;0,'2-定性盤查'!X442,""),"")</f>
        <v/>
      </c>
      <c r="J447" s="158"/>
      <c r="K447" s="158"/>
      <c r="L447" s="57" t="str">
        <f t="shared" si="164"/>
        <v/>
      </c>
      <c r="M447" s="158"/>
      <c r="N447" s="57" t="str">
        <f t="shared" si="169"/>
        <v/>
      </c>
      <c r="O447" s="53" t="str">
        <f>IF('2-定性盤查'!Y442&lt;&gt;"",IF('2-定性盤查'!Y442&lt;&gt;0,'2-定性盤查'!Y442,""),"")</f>
        <v/>
      </c>
      <c r="P447" s="158"/>
      <c r="Q447" s="158"/>
      <c r="R447" s="67" t="str">
        <f t="shared" si="165"/>
        <v/>
      </c>
      <c r="S447" s="164"/>
      <c r="T447" s="55" t="str">
        <f t="shared" si="167"/>
        <v/>
      </c>
      <c r="U447" s="53" t="str">
        <f>IF('2-定性盤查'!Z442&lt;&gt;"",IF('2-定性盤查'!Z442&lt;&gt;0,'2-定性盤查'!Z442,""),"")</f>
        <v/>
      </c>
      <c r="V447" s="158"/>
      <c r="W447" s="158"/>
      <c r="X447" s="67" t="str">
        <f t="shared" si="166"/>
        <v/>
      </c>
      <c r="Y447" s="158"/>
      <c r="Z447" s="55" t="str">
        <f t="shared" si="168"/>
        <v/>
      </c>
      <c r="AA447" s="57" t="str">
        <f>IF('2-定性盤查'!E443="是",IF(I447="CO2",SUM(T447,Z447),SUM(N447,T447,Z447)),IF(SUM(N447,T447,Z447)&lt;&gt;0,SUM(N447,T447,Z447),""))</f>
        <v/>
      </c>
      <c r="AB447" s="57" t="str">
        <f>IF('2-定性盤查'!E443="是",IF(I447="CO2",N447,""),"")</f>
        <v/>
      </c>
      <c r="AC447" s="101" t="str">
        <f>IF(AA447&lt;&gt;"",AA447/'6-彙總表'!$J$5,"")</f>
        <v/>
      </c>
      <c r="AD447" s="129" t="str">
        <f t="shared" si="170"/>
        <v/>
      </c>
      <c r="AE447" s="129" t="str">
        <f t="shared" si="171"/>
        <v/>
      </c>
      <c r="AF447" s="129" t="str">
        <f t="shared" si="172"/>
        <v/>
      </c>
      <c r="AG447" s="130" t="str">
        <f t="shared" si="173"/>
        <v/>
      </c>
      <c r="AH447" s="129" t="str">
        <f t="shared" si="174"/>
        <v/>
      </c>
      <c r="AI447" s="129" t="str">
        <f t="shared" si="175"/>
        <v/>
      </c>
      <c r="AJ447" s="129" t="str">
        <f t="shared" si="176"/>
        <v/>
      </c>
      <c r="AK447" s="129" t="str">
        <f t="shared" si="177"/>
        <v/>
      </c>
      <c r="AL447" s="129" t="str">
        <f t="shared" si="178"/>
        <v/>
      </c>
    </row>
    <row r="448" spans="1:38">
      <c r="A448" s="53" t="str">
        <f>IF('2-定性盤查'!A443&lt;&gt;"",'2-定性盤查'!A443,"")</f>
        <v/>
      </c>
      <c r="B448" s="53" t="str">
        <f>IF('2-定性盤查'!C443&lt;&gt;"",'2-定性盤查'!C443,"")</f>
        <v/>
      </c>
      <c r="C448" s="53" t="str">
        <f>IF('2-定性盤查'!D443&lt;&gt;"",'2-定性盤查'!D443,"")</f>
        <v/>
      </c>
      <c r="D448" s="53" t="str">
        <f>IF('2-定性盤查'!E443&lt;&gt;"",'2-定性盤查'!E443,"")</f>
        <v/>
      </c>
      <c r="E448" s="53" t="str">
        <f>IF('2-定性盤查'!F443&lt;&gt;"",'2-定性盤查'!F443,"")</f>
        <v/>
      </c>
      <c r="F448" s="53" t="str">
        <f>IF('2-定性盤查'!G443&lt;&gt;"",'2-定性盤查'!G443,"")</f>
        <v/>
      </c>
      <c r="G448" s="158"/>
      <c r="H448" s="158"/>
      <c r="I448" s="53" t="str">
        <f>IF('2-定性盤查'!X443&lt;&gt;"",IF('2-定性盤查'!X443&lt;&gt;0,'2-定性盤查'!X443,""),"")</f>
        <v/>
      </c>
      <c r="J448" s="158"/>
      <c r="K448" s="158"/>
      <c r="L448" s="57" t="str">
        <f t="shared" si="164"/>
        <v/>
      </c>
      <c r="M448" s="158"/>
      <c r="N448" s="57" t="str">
        <f t="shared" si="169"/>
        <v/>
      </c>
      <c r="O448" s="53" t="str">
        <f>IF('2-定性盤查'!Y443&lt;&gt;"",IF('2-定性盤查'!Y443&lt;&gt;0,'2-定性盤查'!Y443,""),"")</f>
        <v/>
      </c>
      <c r="P448" s="158"/>
      <c r="Q448" s="158"/>
      <c r="R448" s="67" t="str">
        <f t="shared" si="165"/>
        <v/>
      </c>
      <c r="S448" s="164"/>
      <c r="T448" s="55" t="str">
        <f t="shared" si="167"/>
        <v/>
      </c>
      <c r="U448" s="53" t="str">
        <f>IF('2-定性盤查'!Z443&lt;&gt;"",IF('2-定性盤查'!Z443&lt;&gt;0,'2-定性盤查'!Z443,""),"")</f>
        <v/>
      </c>
      <c r="V448" s="158"/>
      <c r="W448" s="158"/>
      <c r="X448" s="67" t="str">
        <f t="shared" si="166"/>
        <v/>
      </c>
      <c r="Y448" s="158"/>
      <c r="Z448" s="55" t="str">
        <f t="shared" si="168"/>
        <v/>
      </c>
      <c r="AA448" s="57" t="str">
        <f>IF('2-定性盤查'!E444="是",IF(I448="CO2",SUM(T448,Z448),SUM(N448,T448,Z448)),IF(SUM(N448,T448,Z448)&lt;&gt;0,SUM(N448,T448,Z448),""))</f>
        <v/>
      </c>
      <c r="AB448" s="57" t="str">
        <f>IF('2-定性盤查'!E444="是",IF(I448="CO2",N448,""),"")</f>
        <v/>
      </c>
      <c r="AC448" s="101" t="str">
        <f>IF(AA448&lt;&gt;"",AA448/'6-彙總表'!$J$5,"")</f>
        <v/>
      </c>
      <c r="AD448" s="129" t="str">
        <f t="shared" si="170"/>
        <v/>
      </c>
      <c r="AE448" s="129" t="str">
        <f t="shared" si="171"/>
        <v/>
      </c>
      <c r="AF448" s="129" t="str">
        <f t="shared" si="172"/>
        <v/>
      </c>
      <c r="AG448" s="130" t="str">
        <f t="shared" si="173"/>
        <v/>
      </c>
      <c r="AH448" s="129" t="str">
        <f t="shared" si="174"/>
        <v/>
      </c>
      <c r="AI448" s="129" t="str">
        <f t="shared" si="175"/>
        <v/>
      </c>
      <c r="AJ448" s="129" t="str">
        <f t="shared" si="176"/>
        <v/>
      </c>
      <c r="AK448" s="129" t="str">
        <f t="shared" si="177"/>
        <v/>
      </c>
      <c r="AL448" s="129" t="str">
        <f t="shared" si="178"/>
        <v/>
      </c>
    </row>
    <row r="449" spans="1:38">
      <c r="A449" s="53" t="str">
        <f>IF('2-定性盤查'!A444&lt;&gt;"",'2-定性盤查'!A444,"")</f>
        <v/>
      </c>
      <c r="B449" s="53" t="str">
        <f>IF('2-定性盤查'!C444&lt;&gt;"",'2-定性盤查'!C444,"")</f>
        <v/>
      </c>
      <c r="C449" s="53" t="str">
        <f>IF('2-定性盤查'!D444&lt;&gt;"",'2-定性盤查'!D444,"")</f>
        <v/>
      </c>
      <c r="D449" s="53" t="str">
        <f>IF('2-定性盤查'!E444&lt;&gt;"",'2-定性盤查'!E444,"")</f>
        <v/>
      </c>
      <c r="E449" s="53" t="str">
        <f>IF('2-定性盤查'!F444&lt;&gt;"",'2-定性盤查'!F444,"")</f>
        <v/>
      </c>
      <c r="F449" s="53" t="str">
        <f>IF('2-定性盤查'!G444&lt;&gt;"",'2-定性盤查'!G444,"")</f>
        <v/>
      </c>
      <c r="G449" s="158"/>
      <c r="H449" s="158"/>
      <c r="I449" s="53" t="str">
        <f>IF('2-定性盤查'!X444&lt;&gt;"",IF('2-定性盤查'!X444&lt;&gt;0,'2-定性盤查'!X444,""),"")</f>
        <v/>
      </c>
      <c r="J449" s="158"/>
      <c r="K449" s="158"/>
      <c r="L449" s="57" t="str">
        <f t="shared" si="164"/>
        <v/>
      </c>
      <c r="M449" s="158"/>
      <c r="N449" s="57" t="str">
        <f t="shared" si="169"/>
        <v/>
      </c>
      <c r="O449" s="53" t="str">
        <f>IF('2-定性盤查'!Y444&lt;&gt;"",IF('2-定性盤查'!Y444&lt;&gt;0,'2-定性盤查'!Y444,""),"")</f>
        <v/>
      </c>
      <c r="P449" s="158"/>
      <c r="Q449" s="158"/>
      <c r="R449" s="67" t="str">
        <f t="shared" si="165"/>
        <v/>
      </c>
      <c r="S449" s="164"/>
      <c r="T449" s="55" t="str">
        <f t="shared" si="167"/>
        <v/>
      </c>
      <c r="U449" s="53" t="str">
        <f>IF('2-定性盤查'!Z444&lt;&gt;"",IF('2-定性盤查'!Z444&lt;&gt;0,'2-定性盤查'!Z444,""),"")</f>
        <v/>
      </c>
      <c r="V449" s="158"/>
      <c r="W449" s="158"/>
      <c r="X449" s="67" t="str">
        <f t="shared" si="166"/>
        <v/>
      </c>
      <c r="Y449" s="158"/>
      <c r="Z449" s="55" t="str">
        <f t="shared" si="168"/>
        <v/>
      </c>
      <c r="AA449" s="57" t="str">
        <f>IF('2-定性盤查'!E445="是",IF(I449="CO2",SUM(T449,Z449),SUM(N449,T449,Z449)),IF(SUM(N449,T449,Z449)&lt;&gt;0,SUM(N449,T449,Z449),""))</f>
        <v/>
      </c>
      <c r="AB449" s="57" t="str">
        <f>IF('2-定性盤查'!E445="是",IF(I449="CO2",N449,""),"")</f>
        <v/>
      </c>
      <c r="AC449" s="101" t="str">
        <f>IF(AA449&lt;&gt;"",AA449/'6-彙總表'!$J$5,"")</f>
        <v/>
      </c>
      <c r="AD449" s="129" t="str">
        <f t="shared" si="170"/>
        <v/>
      </c>
      <c r="AE449" s="129" t="str">
        <f t="shared" si="171"/>
        <v/>
      </c>
      <c r="AF449" s="129" t="str">
        <f t="shared" si="172"/>
        <v/>
      </c>
      <c r="AG449" s="130" t="str">
        <f t="shared" si="173"/>
        <v/>
      </c>
      <c r="AH449" s="129" t="str">
        <f t="shared" si="174"/>
        <v/>
      </c>
      <c r="AI449" s="129" t="str">
        <f t="shared" si="175"/>
        <v/>
      </c>
      <c r="AJ449" s="129" t="str">
        <f t="shared" si="176"/>
        <v/>
      </c>
      <c r="AK449" s="129" t="str">
        <f t="shared" si="177"/>
        <v/>
      </c>
      <c r="AL449" s="129" t="str">
        <f t="shared" si="178"/>
        <v/>
      </c>
    </row>
    <row r="450" spans="1:38">
      <c r="A450" s="53" t="str">
        <f>IF('2-定性盤查'!A445&lt;&gt;"",'2-定性盤查'!A445,"")</f>
        <v/>
      </c>
      <c r="B450" s="53" t="str">
        <f>IF('2-定性盤查'!C445&lt;&gt;"",'2-定性盤查'!C445,"")</f>
        <v/>
      </c>
      <c r="C450" s="53" t="str">
        <f>IF('2-定性盤查'!D445&lt;&gt;"",'2-定性盤查'!D445,"")</f>
        <v/>
      </c>
      <c r="D450" s="53" t="str">
        <f>IF('2-定性盤查'!E445&lt;&gt;"",'2-定性盤查'!E445,"")</f>
        <v/>
      </c>
      <c r="E450" s="53" t="str">
        <f>IF('2-定性盤查'!F445&lt;&gt;"",'2-定性盤查'!F445,"")</f>
        <v/>
      </c>
      <c r="F450" s="53" t="str">
        <f>IF('2-定性盤查'!G445&lt;&gt;"",'2-定性盤查'!G445,"")</f>
        <v/>
      </c>
      <c r="G450" s="158"/>
      <c r="H450" s="158"/>
      <c r="I450" s="53" t="str">
        <f>IF('2-定性盤查'!X445&lt;&gt;"",IF('2-定性盤查'!X445&lt;&gt;0,'2-定性盤查'!X445,""),"")</f>
        <v/>
      </c>
      <c r="J450" s="158"/>
      <c r="K450" s="158"/>
      <c r="L450" s="57" t="str">
        <f t="shared" si="164"/>
        <v/>
      </c>
      <c r="M450" s="158"/>
      <c r="N450" s="57" t="str">
        <f t="shared" si="169"/>
        <v/>
      </c>
      <c r="O450" s="53" t="str">
        <f>IF('2-定性盤查'!Y445&lt;&gt;"",IF('2-定性盤查'!Y445&lt;&gt;0,'2-定性盤查'!Y445,""),"")</f>
        <v/>
      </c>
      <c r="P450" s="158"/>
      <c r="Q450" s="158"/>
      <c r="R450" s="67" t="str">
        <f t="shared" si="165"/>
        <v/>
      </c>
      <c r="S450" s="164"/>
      <c r="T450" s="55" t="str">
        <f t="shared" si="167"/>
        <v/>
      </c>
      <c r="U450" s="53" t="str">
        <f>IF('2-定性盤查'!Z445&lt;&gt;"",IF('2-定性盤查'!Z445&lt;&gt;0,'2-定性盤查'!Z445,""),"")</f>
        <v/>
      </c>
      <c r="V450" s="158"/>
      <c r="W450" s="158"/>
      <c r="X450" s="67" t="str">
        <f t="shared" si="166"/>
        <v/>
      </c>
      <c r="Y450" s="158"/>
      <c r="Z450" s="55" t="str">
        <f t="shared" si="168"/>
        <v/>
      </c>
      <c r="AA450" s="57" t="str">
        <f>IF('2-定性盤查'!E446="是",IF(I450="CO2",SUM(T450,Z450),SUM(N450,T450,Z450)),IF(SUM(N450,T450,Z450)&lt;&gt;0,SUM(N450,T450,Z450),""))</f>
        <v/>
      </c>
      <c r="AB450" s="57" t="str">
        <f>IF('2-定性盤查'!E446="是",IF(I450="CO2",N450,""),"")</f>
        <v/>
      </c>
      <c r="AC450" s="101" t="str">
        <f>IF(AA450&lt;&gt;"",AA450/'6-彙總表'!$J$5,"")</f>
        <v/>
      </c>
      <c r="AD450" s="129" t="str">
        <f t="shared" si="170"/>
        <v/>
      </c>
      <c r="AE450" s="129" t="str">
        <f t="shared" si="171"/>
        <v/>
      </c>
      <c r="AF450" s="129" t="str">
        <f t="shared" si="172"/>
        <v/>
      </c>
      <c r="AG450" s="130" t="str">
        <f t="shared" si="173"/>
        <v/>
      </c>
      <c r="AH450" s="129" t="str">
        <f t="shared" si="174"/>
        <v/>
      </c>
      <c r="AI450" s="129" t="str">
        <f t="shared" si="175"/>
        <v/>
      </c>
      <c r="AJ450" s="129" t="str">
        <f t="shared" si="176"/>
        <v/>
      </c>
      <c r="AK450" s="129" t="str">
        <f t="shared" si="177"/>
        <v/>
      </c>
      <c r="AL450" s="129" t="str">
        <f t="shared" si="178"/>
        <v/>
      </c>
    </row>
    <row r="451" spans="1:38">
      <c r="A451" s="53" t="str">
        <f>IF('2-定性盤查'!A446&lt;&gt;"",'2-定性盤查'!A446,"")</f>
        <v/>
      </c>
      <c r="B451" s="53" t="str">
        <f>IF('2-定性盤查'!C446&lt;&gt;"",'2-定性盤查'!C446,"")</f>
        <v/>
      </c>
      <c r="C451" s="53" t="str">
        <f>IF('2-定性盤查'!D446&lt;&gt;"",'2-定性盤查'!D446,"")</f>
        <v/>
      </c>
      <c r="D451" s="53" t="str">
        <f>IF('2-定性盤查'!E446&lt;&gt;"",'2-定性盤查'!E446,"")</f>
        <v/>
      </c>
      <c r="E451" s="53" t="str">
        <f>IF('2-定性盤查'!F446&lt;&gt;"",'2-定性盤查'!F446,"")</f>
        <v/>
      </c>
      <c r="F451" s="53" t="str">
        <f>IF('2-定性盤查'!G446&lt;&gt;"",'2-定性盤查'!G446,"")</f>
        <v/>
      </c>
      <c r="G451" s="158"/>
      <c r="H451" s="158"/>
      <c r="I451" s="53" t="str">
        <f>IF('2-定性盤查'!X446&lt;&gt;"",IF('2-定性盤查'!X446&lt;&gt;0,'2-定性盤查'!X446,""),"")</f>
        <v/>
      </c>
      <c r="J451" s="158"/>
      <c r="K451" s="158"/>
      <c r="L451" s="57" t="str">
        <f t="shared" si="164"/>
        <v/>
      </c>
      <c r="M451" s="158"/>
      <c r="N451" s="57" t="str">
        <f t="shared" si="169"/>
        <v/>
      </c>
      <c r="O451" s="53" t="str">
        <f>IF('2-定性盤查'!Y446&lt;&gt;"",IF('2-定性盤查'!Y446&lt;&gt;0,'2-定性盤查'!Y446,""),"")</f>
        <v/>
      </c>
      <c r="P451" s="158"/>
      <c r="Q451" s="158"/>
      <c r="R451" s="67" t="str">
        <f t="shared" si="165"/>
        <v/>
      </c>
      <c r="S451" s="164"/>
      <c r="T451" s="55" t="str">
        <f t="shared" si="167"/>
        <v/>
      </c>
      <c r="U451" s="53" t="str">
        <f>IF('2-定性盤查'!Z446&lt;&gt;"",IF('2-定性盤查'!Z446&lt;&gt;0,'2-定性盤查'!Z446,""),"")</f>
        <v/>
      </c>
      <c r="V451" s="158"/>
      <c r="W451" s="158"/>
      <c r="X451" s="67" t="str">
        <f t="shared" si="166"/>
        <v/>
      </c>
      <c r="Y451" s="158"/>
      <c r="Z451" s="55" t="str">
        <f t="shared" si="168"/>
        <v/>
      </c>
      <c r="AA451" s="57" t="str">
        <f>IF('2-定性盤查'!E447="是",IF(I451="CO2",SUM(T451,Z451),SUM(N451,T451,Z451)),IF(SUM(N451,T451,Z451)&lt;&gt;0,SUM(N451,T451,Z451),""))</f>
        <v/>
      </c>
      <c r="AB451" s="57" t="str">
        <f>IF('2-定性盤查'!E447="是",IF(I451="CO2",N451,""),"")</f>
        <v/>
      </c>
      <c r="AC451" s="101" t="str">
        <f>IF(AA451&lt;&gt;"",AA451/'6-彙總表'!$J$5,"")</f>
        <v/>
      </c>
      <c r="AD451" s="129" t="str">
        <f t="shared" si="170"/>
        <v/>
      </c>
      <c r="AE451" s="129" t="str">
        <f t="shared" si="171"/>
        <v/>
      </c>
      <c r="AF451" s="129" t="str">
        <f t="shared" si="172"/>
        <v/>
      </c>
      <c r="AG451" s="130" t="str">
        <f t="shared" si="173"/>
        <v/>
      </c>
      <c r="AH451" s="129" t="str">
        <f t="shared" si="174"/>
        <v/>
      </c>
      <c r="AI451" s="129" t="str">
        <f t="shared" si="175"/>
        <v/>
      </c>
      <c r="AJ451" s="129" t="str">
        <f t="shared" si="176"/>
        <v/>
      </c>
      <c r="AK451" s="129" t="str">
        <f t="shared" si="177"/>
        <v/>
      </c>
      <c r="AL451" s="129" t="str">
        <f t="shared" si="178"/>
        <v/>
      </c>
    </row>
    <row r="452" spans="1:38">
      <c r="A452" s="53" t="str">
        <f>IF('2-定性盤查'!A447&lt;&gt;"",'2-定性盤查'!A447,"")</f>
        <v/>
      </c>
      <c r="B452" s="53" t="str">
        <f>IF('2-定性盤查'!C447&lt;&gt;"",'2-定性盤查'!C447,"")</f>
        <v/>
      </c>
      <c r="C452" s="53" t="str">
        <f>IF('2-定性盤查'!D447&lt;&gt;"",'2-定性盤查'!D447,"")</f>
        <v/>
      </c>
      <c r="D452" s="53" t="str">
        <f>IF('2-定性盤查'!E447&lt;&gt;"",'2-定性盤查'!E447,"")</f>
        <v/>
      </c>
      <c r="E452" s="53" t="str">
        <f>IF('2-定性盤查'!F447&lt;&gt;"",'2-定性盤查'!F447,"")</f>
        <v/>
      </c>
      <c r="F452" s="53" t="str">
        <f>IF('2-定性盤查'!G447&lt;&gt;"",'2-定性盤查'!G447,"")</f>
        <v/>
      </c>
      <c r="G452" s="158"/>
      <c r="H452" s="158"/>
      <c r="I452" s="53" t="str">
        <f>IF('2-定性盤查'!X447&lt;&gt;"",IF('2-定性盤查'!X447&lt;&gt;0,'2-定性盤查'!X447,""),"")</f>
        <v/>
      </c>
      <c r="J452" s="158"/>
      <c r="K452" s="158"/>
      <c r="L452" s="57" t="str">
        <f t="shared" si="164"/>
        <v/>
      </c>
      <c r="M452" s="158"/>
      <c r="N452" s="57" t="str">
        <f t="shared" si="169"/>
        <v/>
      </c>
      <c r="O452" s="53" t="str">
        <f>IF('2-定性盤查'!Y447&lt;&gt;"",IF('2-定性盤查'!Y447&lt;&gt;0,'2-定性盤查'!Y447,""),"")</f>
        <v/>
      </c>
      <c r="P452" s="158"/>
      <c r="Q452" s="158"/>
      <c r="R452" s="67" t="str">
        <f t="shared" si="165"/>
        <v/>
      </c>
      <c r="S452" s="164"/>
      <c r="T452" s="55" t="str">
        <f t="shared" si="167"/>
        <v/>
      </c>
      <c r="U452" s="53" t="str">
        <f>IF('2-定性盤查'!Z447&lt;&gt;"",IF('2-定性盤查'!Z447&lt;&gt;0,'2-定性盤查'!Z447,""),"")</f>
        <v/>
      </c>
      <c r="V452" s="158"/>
      <c r="W452" s="158"/>
      <c r="X452" s="67" t="str">
        <f t="shared" si="166"/>
        <v/>
      </c>
      <c r="Y452" s="158"/>
      <c r="Z452" s="55" t="str">
        <f t="shared" si="168"/>
        <v/>
      </c>
      <c r="AA452" s="57" t="str">
        <f>IF('2-定性盤查'!E448="是",IF(I452="CO2",SUM(T452,Z452),SUM(N452,T452,Z452)),IF(SUM(N452,T452,Z452)&lt;&gt;0,SUM(N452,T452,Z452),""))</f>
        <v/>
      </c>
      <c r="AB452" s="57" t="str">
        <f>IF('2-定性盤查'!E448="是",IF(I452="CO2",N452,""),"")</f>
        <v/>
      </c>
      <c r="AC452" s="101" t="str">
        <f>IF(AA452&lt;&gt;"",AA452/'6-彙總表'!$J$5,"")</f>
        <v/>
      </c>
      <c r="AD452" s="129" t="str">
        <f t="shared" si="170"/>
        <v/>
      </c>
      <c r="AE452" s="129" t="str">
        <f t="shared" si="171"/>
        <v/>
      </c>
      <c r="AF452" s="129" t="str">
        <f t="shared" si="172"/>
        <v/>
      </c>
      <c r="AG452" s="130" t="str">
        <f t="shared" si="173"/>
        <v/>
      </c>
      <c r="AH452" s="129" t="str">
        <f t="shared" si="174"/>
        <v/>
      </c>
      <c r="AI452" s="129" t="str">
        <f t="shared" si="175"/>
        <v/>
      </c>
      <c r="AJ452" s="129" t="str">
        <f t="shared" si="176"/>
        <v/>
      </c>
      <c r="AK452" s="129" t="str">
        <f t="shared" si="177"/>
        <v/>
      </c>
      <c r="AL452" s="129" t="str">
        <f t="shared" si="178"/>
        <v/>
      </c>
    </row>
    <row r="453" spans="1:38">
      <c r="A453" s="53" t="str">
        <f>IF('2-定性盤查'!A448&lt;&gt;"",'2-定性盤查'!A448,"")</f>
        <v/>
      </c>
      <c r="B453" s="53" t="str">
        <f>IF('2-定性盤查'!C448&lt;&gt;"",'2-定性盤查'!C448,"")</f>
        <v/>
      </c>
      <c r="C453" s="53" t="str">
        <f>IF('2-定性盤查'!D448&lt;&gt;"",'2-定性盤查'!D448,"")</f>
        <v/>
      </c>
      <c r="D453" s="53" t="str">
        <f>IF('2-定性盤查'!E448&lt;&gt;"",'2-定性盤查'!E448,"")</f>
        <v/>
      </c>
      <c r="E453" s="53" t="str">
        <f>IF('2-定性盤查'!F448&lt;&gt;"",'2-定性盤查'!F448,"")</f>
        <v/>
      </c>
      <c r="F453" s="53" t="str">
        <f>IF('2-定性盤查'!G448&lt;&gt;"",'2-定性盤查'!G448,"")</f>
        <v/>
      </c>
      <c r="G453" s="158"/>
      <c r="H453" s="158"/>
      <c r="I453" s="53" t="str">
        <f>IF('2-定性盤查'!X448&lt;&gt;"",IF('2-定性盤查'!X448&lt;&gt;0,'2-定性盤查'!X448,""),"")</f>
        <v/>
      </c>
      <c r="J453" s="158"/>
      <c r="K453" s="158"/>
      <c r="L453" s="57" t="str">
        <f t="shared" si="164"/>
        <v/>
      </c>
      <c r="M453" s="158"/>
      <c r="N453" s="57" t="str">
        <f t="shared" si="169"/>
        <v/>
      </c>
      <c r="O453" s="53" t="str">
        <f>IF('2-定性盤查'!Y448&lt;&gt;"",IF('2-定性盤查'!Y448&lt;&gt;0,'2-定性盤查'!Y448,""),"")</f>
        <v/>
      </c>
      <c r="P453" s="158"/>
      <c r="Q453" s="158"/>
      <c r="R453" s="67" t="str">
        <f t="shared" si="165"/>
        <v/>
      </c>
      <c r="S453" s="164"/>
      <c r="T453" s="55" t="str">
        <f t="shared" si="167"/>
        <v/>
      </c>
      <c r="U453" s="53" t="str">
        <f>IF('2-定性盤查'!Z448&lt;&gt;"",IF('2-定性盤查'!Z448&lt;&gt;0,'2-定性盤查'!Z448,""),"")</f>
        <v/>
      </c>
      <c r="V453" s="158"/>
      <c r="W453" s="158"/>
      <c r="X453" s="67" t="str">
        <f t="shared" si="166"/>
        <v/>
      </c>
      <c r="Y453" s="158"/>
      <c r="Z453" s="55" t="str">
        <f t="shared" si="168"/>
        <v/>
      </c>
      <c r="AA453" s="57" t="str">
        <f>IF('2-定性盤查'!E449="是",IF(I453="CO2",SUM(T453,Z453),SUM(N453,T453,Z453)),IF(SUM(N453,T453,Z453)&lt;&gt;0,SUM(N453,T453,Z453),""))</f>
        <v/>
      </c>
      <c r="AB453" s="57" t="str">
        <f>IF('2-定性盤查'!E449="是",IF(I453="CO2",N453,""),"")</f>
        <v/>
      </c>
      <c r="AC453" s="101" t="str">
        <f>IF(AA453&lt;&gt;"",AA453/'6-彙總表'!$J$5,"")</f>
        <v/>
      </c>
      <c r="AD453" s="129" t="str">
        <f t="shared" si="170"/>
        <v/>
      </c>
      <c r="AE453" s="129" t="str">
        <f t="shared" si="171"/>
        <v/>
      </c>
      <c r="AF453" s="129" t="str">
        <f t="shared" si="172"/>
        <v/>
      </c>
      <c r="AG453" s="130" t="str">
        <f t="shared" si="173"/>
        <v/>
      </c>
      <c r="AH453" s="129" t="str">
        <f t="shared" si="174"/>
        <v/>
      </c>
      <c r="AI453" s="129" t="str">
        <f t="shared" si="175"/>
        <v/>
      </c>
      <c r="AJ453" s="129" t="str">
        <f t="shared" si="176"/>
        <v/>
      </c>
      <c r="AK453" s="129" t="str">
        <f t="shared" si="177"/>
        <v/>
      </c>
      <c r="AL453" s="129" t="str">
        <f t="shared" si="178"/>
        <v/>
      </c>
    </row>
    <row r="454" spans="1:38">
      <c r="A454" s="53" t="str">
        <f>IF('2-定性盤查'!A449&lt;&gt;"",'2-定性盤查'!A449,"")</f>
        <v/>
      </c>
      <c r="B454" s="53" t="str">
        <f>IF('2-定性盤查'!C449&lt;&gt;"",'2-定性盤查'!C449,"")</f>
        <v/>
      </c>
      <c r="C454" s="53" t="str">
        <f>IF('2-定性盤查'!D449&lt;&gt;"",'2-定性盤查'!D449,"")</f>
        <v/>
      </c>
      <c r="D454" s="53" t="str">
        <f>IF('2-定性盤查'!E449&lt;&gt;"",'2-定性盤查'!E449,"")</f>
        <v/>
      </c>
      <c r="E454" s="53" t="str">
        <f>IF('2-定性盤查'!F449&lt;&gt;"",'2-定性盤查'!F449,"")</f>
        <v/>
      </c>
      <c r="F454" s="53" t="str">
        <f>IF('2-定性盤查'!G449&lt;&gt;"",'2-定性盤查'!G449,"")</f>
        <v/>
      </c>
      <c r="G454" s="158"/>
      <c r="H454" s="158"/>
      <c r="I454" s="53" t="str">
        <f>IF('2-定性盤查'!X449&lt;&gt;"",IF('2-定性盤查'!X449&lt;&gt;0,'2-定性盤查'!X449,""),"")</f>
        <v/>
      </c>
      <c r="J454" s="158"/>
      <c r="K454" s="158"/>
      <c r="L454" s="57" t="str">
        <f t="shared" si="164"/>
        <v/>
      </c>
      <c r="M454" s="158"/>
      <c r="N454" s="57" t="str">
        <f t="shared" si="169"/>
        <v/>
      </c>
      <c r="O454" s="53" t="str">
        <f>IF('2-定性盤查'!Y449&lt;&gt;"",IF('2-定性盤查'!Y449&lt;&gt;0,'2-定性盤查'!Y449,""),"")</f>
        <v/>
      </c>
      <c r="P454" s="158"/>
      <c r="Q454" s="158"/>
      <c r="R454" s="67" t="str">
        <f t="shared" si="165"/>
        <v/>
      </c>
      <c r="S454" s="164"/>
      <c r="T454" s="55" t="str">
        <f t="shared" si="167"/>
        <v/>
      </c>
      <c r="U454" s="53" t="str">
        <f>IF('2-定性盤查'!Z449&lt;&gt;"",IF('2-定性盤查'!Z449&lt;&gt;0,'2-定性盤查'!Z449,""),"")</f>
        <v/>
      </c>
      <c r="V454" s="158"/>
      <c r="W454" s="158"/>
      <c r="X454" s="67" t="str">
        <f t="shared" si="166"/>
        <v/>
      </c>
      <c r="Y454" s="158"/>
      <c r="Z454" s="55" t="str">
        <f t="shared" si="168"/>
        <v/>
      </c>
      <c r="AA454" s="57" t="str">
        <f>IF('2-定性盤查'!E450="是",IF(I454="CO2",SUM(T454,Z454),SUM(N454,T454,Z454)),IF(SUM(N454,T454,Z454)&lt;&gt;0,SUM(N454,T454,Z454),""))</f>
        <v/>
      </c>
      <c r="AB454" s="57" t="str">
        <f>IF('2-定性盤查'!E450="是",IF(I454="CO2",N454,""),"")</f>
        <v/>
      </c>
      <c r="AC454" s="101" t="str">
        <f>IF(AA454&lt;&gt;"",AA454/'6-彙總表'!$J$5,"")</f>
        <v/>
      </c>
      <c r="AD454" s="129" t="str">
        <f t="shared" si="170"/>
        <v/>
      </c>
      <c r="AE454" s="129" t="str">
        <f t="shared" si="171"/>
        <v/>
      </c>
      <c r="AF454" s="129" t="str">
        <f t="shared" si="172"/>
        <v/>
      </c>
      <c r="AG454" s="130" t="str">
        <f t="shared" si="173"/>
        <v/>
      </c>
      <c r="AH454" s="129" t="str">
        <f t="shared" si="174"/>
        <v/>
      </c>
      <c r="AI454" s="129" t="str">
        <f t="shared" si="175"/>
        <v/>
      </c>
      <c r="AJ454" s="129" t="str">
        <f t="shared" si="176"/>
        <v/>
      </c>
      <c r="AK454" s="129" t="str">
        <f t="shared" si="177"/>
        <v/>
      </c>
      <c r="AL454" s="129" t="str">
        <f t="shared" si="178"/>
        <v/>
      </c>
    </row>
    <row r="455" spans="1:38">
      <c r="A455" s="53" t="str">
        <f>IF('2-定性盤查'!A450&lt;&gt;"",'2-定性盤查'!A450,"")</f>
        <v/>
      </c>
      <c r="B455" s="53" t="str">
        <f>IF('2-定性盤查'!C450&lt;&gt;"",'2-定性盤查'!C450,"")</f>
        <v/>
      </c>
      <c r="C455" s="53" t="str">
        <f>IF('2-定性盤查'!D450&lt;&gt;"",'2-定性盤查'!D450,"")</f>
        <v/>
      </c>
      <c r="D455" s="53" t="str">
        <f>IF('2-定性盤查'!E450&lt;&gt;"",'2-定性盤查'!E450,"")</f>
        <v/>
      </c>
      <c r="E455" s="53" t="str">
        <f>IF('2-定性盤查'!F450&lt;&gt;"",'2-定性盤查'!F450,"")</f>
        <v/>
      </c>
      <c r="F455" s="53" t="str">
        <f>IF('2-定性盤查'!G450&lt;&gt;"",'2-定性盤查'!G450,"")</f>
        <v/>
      </c>
      <c r="G455" s="158"/>
      <c r="H455" s="158"/>
      <c r="I455" s="53" t="str">
        <f>IF('2-定性盤查'!X450&lt;&gt;"",IF('2-定性盤查'!X450&lt;&gt;0,'2-定性盤查'!X450,""),"")</f>
        <v/>
      </c>
      <c r="J455" s="158"/>
      <c r="K455" s="158"/>
      <c r="L455" s="57" t="str">
        <f t="shared" si="164"/>
        <v/>
      </c>
      <c r="M455" s="158"/>
      <c r="N455" s="57" t="str">
        <f t="shared" si="169"/>
        <v/>
      </c>
      <c r="O455" s="53" t="str">
        <f>IF('2-定性盤查'!Y450&lt;&gt;"",IF('2-定性盤查'!Y450&lt;&gt;0,'2-定性盤查'!Y450,""),"")</f>
        <v/>
      </c>
      <c r="P455" s="158"/>
      <c r="Q455" s="158"/>
      <c r="R455" s="67" t="str">
        <f t="shared" si="165"/>
        <v/>
      </c>
      <c r="S455" s="164"/>
      <c r="T455" s="55" t="str">
        <f t="shared" si="167"/>
        <v/>
      </c>
      <c r="U455" s="53" t="str">
        <f>IF('2-定性盤查'!Z450&lt;&gt;"",IF('2-定性盤查'!Z450&lt;&gt;0,'2-定性盤查'!Z450,""),"")</f>
        <v/>
      </c>
      <c r="V455" s="158"/>
      <c r="W455" s="158"/>
      <c r="X455" s="67" t="str">
        <f t="shared" si="166"/>
        <v/>
      </c>
      <c r="Y455" s="158"/>
      <c r="Z455" s="55" t="str">
        <f t="shared" si="168"/>
        <v/>
      </c>
      <c r="AA455" s="57" t="str">
        <f>IF('2-定性盤查'!E451="是",IF(I455="CO2",SUM(T455,Z455),SUM(N455,T455,Z455)),IF(SUM(N455,T455,Z455)&lt;&gt;0,SUM(N455,T455,Z455),""))</f>
        <v/>
      </c>
      <c r="AB455" s="57" t="str">
        <f>IF('2-定性盤查'!E451="是",IF(I455="CO2",N455,""),"")</f>
        <v/>
      </c>
      <c r="AC455" s="101" t="str">
        <f>IF(AA455&lt;&gt;"",AA455/'6-彙總表'!$J$5,"")</f>
        <v/>
      </c>
      <c r="AD455" s="129" t="str">
        <f t="shared" si="170"/>
        <v/>
      </c>
      <c r="AE455" s="129" t="str">
        <f t="shared" si="171"/>
        <v/>
      </c>
      <c r="AF455" s="129" t="str">
        <f t="shared" si="172"/>
        <v/>
      </c>
      <c r="AG455" s="130" t="str">
        <f t="shared" si="173"/>
        <v/>
      </c>
      <c r="AH455" s="129" t="str">
        <f t="shared" si="174"/>
        <v/>
      </c>
      <c r="AI455" s="129" t="str">
        <f t="shared" si="175"/>
        <v/>
      </c>
      <c r="AJ455" s="129" t="str">
        <f t="shared" si="176"/>
        <v/>
      </c>
      <c r="AK455" s="129" t="str">
        <f t="shared" si="177"/>
        <v/>
      </c>
      <c r="AL455" s="129" t="str">
        <f t="shared" si="178"/>
        <v/>
      </c>
    </row>
    <row r="456" spans="1:38">
      <c r="A456" s="53" t="str">
        <f>IF('2-定性盤查'!A451&lt;&gt;"",'2-定性盤查'!A451,"")</f>
        <v/>
      </c>
      <c r="B456" s="53" t="str">
        <f>IF('2-定性盤查'!C451&lt;&gt;"",'2-定性盤查'!C451,"")</f>
        <v/>
      </c>
      <c r="C456" s="53" t="str">
        <f>IF('2-定性盤查'!D451&lt;&gt;"",'2-定性盤查'!D451,"")</f>
        <v/>
      </c>
      <c r="D456" s="53" t="str">
        <f>IF('2-定性盤查'!E451&lt;&gt;"",'2-定性盤查'!E451,"")</f>
        <v/>
      </c>
      <c r="E456" s="53" t="str">
        <f>IF('2-定性盤查'!F451&lt;&gt;"",'2-定性盤查'!F451,"")</f>
        <v/>
      </c>
      <c r="F456" s="53" t="str">
        <f>IF('2-定性盤查'!G451&lt;&gt;"",'2-定性盤查'!G451,"")</f>
        <v/>
      </c>
      <c r="G456" s="158"/>
      <c r="H456" s="158"/>
      <c r="I456" s="53" t="str">
        <f>IF('2-定性盤查'!X451&lt;&gt;"",IF('2-定性盤查'!X451&lt;&gt;0,'2-定性盤查'!X451,""),"")</f>
        <v/>
      </c>
      <c r="J456" s="158"/>
      <c r="K456" s="158"/>
      <c r="L456" s="57" t="str">
        <f t="shared" si="164"/>
        <v/>
      </c>
      <c r="M456" s="158"/>
      <c r="N456" s="57" t="str">
        <f t="shared" si="169"/>
        <v/>
      </c>
      <c r="O456" s="53" t="str">
        <f>IF('2-定性盤查'!Y451&lt;&gt;"",IF('2-定性盤查'!Y451&lt;&gt;0,'2-定性盤查'!Y451,""),"")</f>
        <v/>
      </c>
      <c r="P456" s="158"/>
      <c r="Q456" s="158"/>
      <c r="R456" s="67" t="str">
        <f t="shared" si="165"/>
        <v/>
      </c>
      <c r="S456" s="164"/>
      <c r="T456" s="55" t="str">
        <f t="shared" si="167"/>
        <v/>
      </c>
      <c r="U456" s="53" t="str">
        <f>IF('2-定性盤查'!Z451&lt;&gt;"",IF('2-定性盤查'!Z451&lt;&gt;0,'2-定性盤查'!Z451,""),"")</f>
        <v/>
      </c>
      <c r="V456" s="158"/>
      <c r="W456" s="158"/>
      <c r="X456" s="67" t="str">
        <f t="shared" si="166"/>
        <v/>
      </c>
      <c r="Y456" s="158"/>
      <c r="Z456" s="55" t="str">
        <f t="shared" si="168"/>
        <v/>
      </c>
      <c r="AA456" s="57" t="str">
        <f>IF('2-定性盤查'!E452="是",IF(I456="CO2",SUM(T456,Z456),SUM(N456,T456,Z456)),IF(SUM(N456,T456,Z456)&lt;&gt;0,SUM(N456,T456,Z456),""))</f>
        <v/>
      </c>
      <c r="AB456" s="57" t="str">
        <f>IF('2-定性盤查'!E452="是",IF(I456="CO2",N456,""),"")</f>
        <v/>
      </c>
      <c r="AC456" s="101" t="str">
        <f>IF(AA456&lt;&gt;"",AA456/'6-彙總表'!$J$5,"")</f>
        <v/>
      </c>
      <c r="AD456" s="129" t="str">
        <f t="shared" si="170"/>
        <v/>
      </c>
      <c r="AE456" s="129" t="str">
        <f t="shared" si="171"/>
        <v/>
      </c>
      <c r="AF456" s="129" t="str">
        <f t="shared" si="172"/>
        <v/>
      </c>
      <c r="AG456" s="130" t="str">
        <f t="shared" si="173"/>
        <v/>
      </c>
      <c r="AH456" s="129" t="str">
        <f t="shared" si="174"/>
        <v/>
      </c>
      <c r="AI456" s="129" t="str">
        <f t="shared" si="175"/>
        <v/>
      </c>
      <c r="AJ456" s="129" t="str">
        <f t="shared" si="176"/>
        <v/>
      </c>
      <c r="AK456" s="129" t="str">
        <f t="shared" si="177"/>
        <v/>
      </c>
      <c r="AL456" s="129" t="str">
        <f t="shared" si="178"/>
        <v/>
      </c>
    </row>
    <row r="457" spans="1:38">
      <c r="A457" s="53" t="str">
        <f>IF('2-定性盤查'!A452&lt;&gt;"",'2-定性盤查'!A452,"")</f>
        <v/>
      </c>
      <c r="B457" s="53" t="str">
        <f>IF('2-定性盤查'!C452&lt;&gt;"",'2-定性盤查'!C452,"")</f>
        <v/>
      </c>
      <c r="C457" s="53" t="str">
        <f>IF('2-定性盤查'!D452&lt;&gt;"",'2-定性盤查'!D452,"")</f>
        <v/>
      </c>
      <c r="D457" s="53" t="str">
        <f>IF('2-定性盤查'!E452&lt;&gt;"",'2-定性盤查'!E452,"")</f>
        <v/>
      </c>
      <c r="E457" s="53" t="str">
        <f>IF('2-定性盤查'!F452&lt;&gt;"",'2-定性盤查'!F452,"")</f>
        <v/>
      </c>
      <c r="F457" s="53" t="str">
        <f>IF('2-定性盤查'!G452&lt;&gt;"",'2-定性盤查'!G452,"")</f>
        <v/>
      </c>
      <c r="G457" s="158"/>
      <c r="H457" s="158"/>
      <c r="I457" s="53" t="str">
        <f>IF('2-定性盤查'!X452&lt;&gt;"",IF('2-定性盤查'!X452&lt;&gt;0,'2-定性盤查'!X452,""),"")</f>
        <v/>
      </c>
      <c r="J457" s="158"/>
      <c r="K457" s="158"/>
      <c r="L457" s="57" t="str">
        <f t="shared" si="164"/>
        <v/>
      </c>
      <c r="M457" s="158"/>
      <c r="N457" s="57" t="str">
        <f t="shared" si="169"/>
        <v/>
      </c>
      <c r="O457" s="53" t="str">
        <f>IF('2-定性盤查'!Y452&lt;&gt;"",IF('2-定性盤查'!Y452&lt;&gt;0,'2-定性盤查'!Y452,""),"")</f>
        <v/>
      </c>
      <c r="P457" s="158"/>
      <c r="Q457" s="158"/>
      <c r="R457" s="67" t="str">
        <f t="shared" si="165"/>
        <v/>
      </c>
      <c r="S457" s="164"/>
      <c r="T457" s="55" t="str">
        <f t="shared" si="167"/>
        <v/>
      </c>
      <c r="U457" s="53" t="str">
        <f>IF('2-定性盤查'!Z452&lt;&gt;"",IF('2-定性盤查'!Z452&lt;&gt;0,'2-定性盤查'!Z452,""),"")</f>
        <v/>
      </c>
      <c r="V457" s="158"/>
      <c r="W457" s="158"/>
      <c r="X457" s="67" t="str">
        <f t="shared" si="166"/>
        <v/>
      </c>
      <c r="Y457" s="158"/>
      <c r="Z457" s="55" t="str">
        <f t="shared" si="168"/>
        <v/>
      </c>
      <c r="AA457" s="57" t="str">
        <f>IF('2-定性盤查'!E453="是",IF(I457="CO2",SUM(T457,Z457),SUM(N457,T457,Z457)),IF(SUM(N457,T457,Z457)&lt;&gt;0,SUM(N457,T457,Z457),""))</f>
        <v/>
      </c>
      <c r="AB457" s="57" t="str">
        <f>IF('2-定性盤查'!E453="是",IF(I457="CO2",N457,""),"")</f>
        <v/>
      </c>
      <c r="AC457" s="101" t="str">
        <f>IF(AA457&lt;&gt;"",AA457/'6-彙總表'!$J$5,"")</f>
        <v/>
      </c>
      <c r="AD457" s="129" t="str">
        <f t="shared" si="170"/>
        <v/>
      </c>
      <c r="AE457" s="129" t="str">
        <f t="shared" si="171"/>
        <v/>
      </c>
      <c r="AF457" s="129" t="str">
        <f t="shared" si="172"/>
        <v/>
      </c>
      <c r="AG457" s="130" t="str">
        <f t="shared" si="173"/>
        <v/>
      </c>
      <c r="AH457" s="129" t="str">
        <f t="shared" si="174"/>
        <v/>
      </c>
      <c r="AI457" s="129" t="str">
        <f t="shared" si="175"/>
        <v/>
      </c>
      <c r="AJ457" s="129" t="str">
        <f t="shared" si="176"/>
        <v/>
      </c>
      <c r="AK457" s="129" t="str">
        <f t="shared" si="177"/>
        <v/>
      </c>
      <c r="AL457" s="129" t="str">
        <f t="shared" si="178"/>
        <v/>
      </c>
    </row>
    <row r="458" spans="1:38">
      <c r="A458" s="53" t="str">
        <f>IF('2-定性盤查'!A453&lt;&gt;"",'2-定性盤查'!A453,"")</f>
        <v/>
      </c>
      <c r="B458" s="53" t="str">
        <f>IF('2-定性盤查'!C453&lt;&gt;"",'2-定性盤查'!C453,"")</f>
        <v/>
      </c>
      <c r="C458" s="53" t="str">
        <f>IF('2-定性盤查'!D453&lt;&gt;"",'2-定性盤查'!D453,"")</f>
        <v/>
      </c>
      <c r="D458" s="53" t="str">
        <f>IF('2-定性盤查'!E453&lt;&gt;"",'2-定性盤查'!E453,"")</f>
        <v/>
      </c>
      <c r="E458" s="53" t="str">
        <f>IF('2-定性盤查'!F453&lt;&gt;"",'2-定性盤查'!F453,"")</f>
        <v/>
      </c>
      <c r="F458" s="53" t="str">
        <f>IF('2-定性盤查'!G453&lt;&gt;"",'2-定性盤查'!G453,"")</f>
        <v/>
      </c>
      <c r="G458" s="158"/>
      <c r="H458" s="158"/>
      <c r="I458" s="53" t="str">
        <f>IF('2-定性盤查'!X453&lt;&gt;"",IF('2-定性盤查'!X453&lt;&gt;0,'2-定性盤查'!X453,""),"")</f>
        <v/>
      </c>
      <c r="J458" s="158"/>
      <c r="K458" s="158"/>
      <c r="L458" s="57" t="str">
        <f t="shared" si="164"/>
        <v/>
      </c>
      <c r="M458" s="158"/>
      <c r="N458" s="57" t="str">
        <f t="shared" si="169"/>
        <v/>
      </c>
      <c r="O458" s="53" t="str">
        <f>IF('2-定性盤查'!Y453&lt;&gt;"",IF('2-定性盤查'!Y453&lt;&gt;0,'2-定性盤查'!Y453,""),"")</f>
        <v/>
      </c>
      <c r="P458" s="158"/>
      <c r="Q458" s="158"/>
      <c r="R458" s="67" t="str">
        <f t="shared" si="165"/>
        <v/>
      </c>
      <c r="S458" s="164"/>
      <c r="T458" s="55" t="str">
        <f t="shared" si="167"/>
        <v/>
      </c>
      <c r="U458" s="53" t="str">
        <f>IF('2-定性盤查'!Z453&lt;&gt;"",IF('2-定性盤查'!Z453&lt;&gt;0,'2-定性盤查'!Z453,""),"")</f>
        <v/>
      </c>
      <c r="V458" s="158"/>
      <c r="W458" s="158"/>
      <c r="X458" s="67" t="str">
        <f t="shared" si="166"/>
        <v/>
      </c>
      <c r="Y458" s="158"/>
      <c r="Z458" s="55" t="str">
        <f t="shared" si="168"/>
        <v/>
      </c>
      <c r="AA458" s="57" t="str">
        <f>IF('2-定性盤查'!E454="是",IF(I458="CO2",SUM(T458,Z458),SUM(N458,T458,Z458)),IF(SUM(N458,T458,Z458)&lt;&gt;0,SUM(N458,T458,Z458),""))</f>
        <v/>
      </c>
      <c r="AB458" s="57" t="str">
        <f>IF('2-定性盤查'!E454="是",IF(I458="CO2",N458,""),"")</f>
        <v/>
      </c>
      <c r="AC458" s="101" t="str">
        <f>IF(AA458&lt;&gt;"",AA458/'6-彙總表'!$J$5,"")</f>
        <v/>
      </c>
      <c r="AD458" s="129" t="str">
        <f t="shared" si="170"/>
        <v/>
      </c>
      <c r="AE458" s="129" t="str">
        <f t="shared" si="171"/>
        <v/>
      </c>
      <c r="AF458" s="129" t="str">
        <f t="shared" si="172"/>
        <v/>
      </c>
      <c r="AG458" s="130" t="str">
        <f t="shared" si="173"/>
        <v/>
      </c>
      <c r="AH458" s="129" t="str">
        <f t="shared" si="174"/>
        <v/>
      </c>
      <c r="AI458" s="129" t="str">
        <f t="shared" si="175"/>
        <v/>
      </c>
      <c r="AJ458" s="129" t="str">
        <f t="shared" si="176"/>
        <v/>
      </c>
      <c r="AK458" s="129" t="str">
        <f t="shared" si="177"/>
        <v/>
      </c>
      <c r="AL458" s="129" t="str">
        <f t="shared" si="178"/>
        <v/>
      </c>
    </row>
    <row r="459" spans="1:38">
      <c r="A459" s="53" t="str">
        <f>IF('2-定性盤查'!A454&lt;&gt;"",'2-定性盤查'!A454,"")</f>
        <v/>
      </c>
      <c r="B459" s="53" t="str">
        <f>IF('2-定性盤查'!C454&lt;&gt;"",'2-定性盤查'!C454,"")</f>
        <v/>
      </c>
      <c r="C459" s="53" t="str">
        <f>IF('2-定性盤查'!D454&lt;&gt;"",'2-定性盤查'!D454,"")</f>
        <v/>
      </c>
      <c r="D459" s="53" t="str">
        <f>IF('2-定性盤查'!E454&lt;&gt;"",'2-定性盤查'!E454,"")</f>
        <v/>
      </c>
      <c r="E459" s="53" t="str">
        <f>IF('2-定性盤查'!F454&lt;&gt;"",'2-定性盤查'!F454,"")</f>
        <v/>
      </c>
      <c r="F459" s="53" t="str">
        <f>IF('2-定性盤查'!G454&lt;&gt;"",'2-定性盤查'!G454,"")</f>
        <v/>
      </c>
      <c r="G459" s="158"/>
      <c r="H459" s="158"/>
      <c r="I459" s="53" t="str">
        <f>IF('2-定性盤查'!X454&lt;&gt;"",IF('2-定性盤查'!X454&lt;&gt;0,'2-定性盤查'!X454,""),"")</f>
        <v/>
      </c>
      <c r="J459" s="158"/>
      <c r="K459" s="158"/>
      <c r="L459" s="57" t="str">
        <f t="shared" si="164"/>
        <v/>
      </c>
      <c r="M459" s="158"/>
      <c r="N459" s="57" t="str">
        <f t="shared" si="169"/>
        <v/>
      </c>
      <c r="O459" s="53" t="str">
        <f>IF('2-定性盤查'!Y454&lt;&gt;"",IF('2-定性盤查'!Y454&lt;&gt;0,'2-定性盤查'!Y454,""),"")</f>
        <v/>
      </c>
      <c r="P459" s="158"/>
      <c r="Q459" s="158"/>
      <c r="R459" s="67" t="str">
        <f t="shared" si="165"/>
        <v/>
      </c>
      <c r="S459" s="164"/>
      <c r="T459" s="55" t="str">
        <f t="shared" si="167"/>
        <v/>
      </c>
      <c r="U459" s="53" t="str">
        <f>IF('2-定性盤查'!Z454&lt;&gt;"",IF('2-定性盤查'!Z454&lt;&gt;0,'2-定性盤查'!Z454,""),"")</f>
        <v/>
      </c>
      <c r="V459" s="158"/>
      <c r="W459" s="158"/>
      <c r="X459" s="67" t="str">
        <f t="shared" si="166"/>
        <v/>
      </c>
      <c r="Y459" s="158"/>
      <c r="Z459" s="55" t="str">
        <f t="shared" si="168"/>
        <v/>
      </c>
      <c r="AA459" s="57" t="str">
        <f>IF('2-定性盤查'!E455="是",IF(I459="CO2",SUM(T459,Z459),SUM(N459,T459,Z459)),IF(SUM(N459,T459,Z459)&lt;&gt;0,SUM(N459,T459,Z459),""))</f>
        <v/>
      </c>
      <c r="AB459" s="57" t="str">
        <f>IF('2-定性盤查'!E455="是",IF(I459="CO2",N459,""),"")</f>
        <v/>
      </c>
      <c r="AC459" s="101" t="str">
        <f>IF(AA459&lt;&gt;"",AA459/'6-彙總表'!$J$5,"")</f>
        <v/>
      </c>
      <c r="AD459" s="129" t="str">
        <f t="shared" si="170"/>
        <v/>
      </c>
      <c r="AE459" s="129" t="str">
        <f t="shared" si="171"/>
        <v/>
      </c>
      <c r="AF459" s="129" t="str">
        <f t="shared" si="172"/>
        <v/>
      </c>
      <c r="AG459" s="130" t="str">
        <f t="shared" si="173"/>
        <v/>
      </c>
      <c r="AH459" s="129" t="str">
        <f t="shared" si="174"/>
        <v/>
      </c>
      <c r="AI459" s="129" t="str">
        <f t="shared" si="175"/>
        <v/>
      </c>
      <c r="AJ459" s="129" t="str">
        <f t="shared" si="176"/>
        <v/>
      </c>
      <c r="AK459" s="129" t="str">
        <f t="shared" si="177"/>
        <v/>
      </c>
      <c r="AL459" s="129" t="str">
        <f t="shared" si="178"/>
        <v/>
      </c>
    </row>
    <row r="460" spans="1:38">
      <c r="A460" s="53" t="str">
        <f>IF('2-定性盤查'!A455&lt;&gt;"",'2-定性盤查'!A455,"")</f>
        <v/>
      </c>
      <c r="B460" s="53" t="str">
        <f>IF('2-定性盤查'!C455&lt;&gt;"",'2-定性盤查'!C455,"")</f>
        <v/>
      </c>
      <c r="C460" s="53" t="str">
        <f>IF('2-定性盤查'!D455&lt;&gt;"",'2-定性盤查'!D455,"")</f>
        <v/>
      </c>
      <c r="D460" s="53" t="str">
        <f>IF('2-定性盤查'!E455&lt;&gt;"",'2-定性盤查'!E455,"")</f>
        <v/>
      </c>
      <c r="E460" s="53" t="str">
        <f>IF('2-定性盤查'!F455&lt;&gt;"",'2-定性盤查'!F455,"")</f>
        <v/>
      </c>
      <c r="F460" s="53" t="str">
        <f>IF('2-定性盤查'!G455&lt;&gt;"",'2-定性盤查'!G455,"")</f>
        <v/>
      </c>
      <c r="G460" s="158"/>
      <c r="H460" s="158"/>
      <c r="I460" s="53" t="str">
        <f>IF('2-定性盤查'!X455&lt;&gt;"",IF('2-定性盤查'!X455&lt;&gt;0,'2-定性盤查'!X455,""),"")</f>
        <v/>
      </c>
      <c r="J460" s="158"/>
      <c r="K460" s="158"/>
      <c r="L460" s="57" t="str">
        <f t="shared" si="164"/>
        <v/>
      </c>
      <c r="M460" s="158"/>
      <c r="N460" s="57" t="str">
        <f t="shared" si="169"/>
        <v/>
      </c>
      <c r="O460" s="53" t="str">
        <f>IF('2-定性盤查'!Y455&lt;&gt;"",IF('2-定性盤查'!Y455&lt;&gt;0,'2-定性盤查'!Y455,""),"")</f>
        <v/>
      </c>
      <c r="P460" s="158"/>
      <c r="Q460" s="158"/>
      <c r="R460" s="67" t="str">
        <f t="shared" si="165"/>
        <v/>
      </c>
      <c r="S460" s="164"/>
      <c r="T460" s="55" t="str">
        <f t="shared" si="167"/>
        <v/>
      </c>
      <c r="U460" s="53" t="str">
        <f>IF('2-定性盤查'!Z455&lt;&gt;"",IF('2-定性盤查'!Z455&lt;&gt;0,'2-定性盤查'!Z455,""),"")</f>
        <v/>
      </c>
      <c r="V460" s="158"/>
      <c r="W460" s="158"/>
      <c r="X460" s="67" t="str">
        <f t="shared" si="166"/>
        <v/>
      </c>
      <c r="Y460" s="158"/>
      <c r="Z460" s="55" t="str">
        <f t="shared" si="168"/>
        <v/>
      </c>
      <c r="AA460" s="57" t="str">
        <f>IF('2-定性盤查'!E456="是",IF(I460="CO2",SUM(T460,Z460),SUM(N460,T460,Z460)),IF(SUM(N460,T460,Z460)&lt;&gt;0,SUM(N460,T460,Z460),""))</f>
        <v/>
      </c>
      <c r="AB460" s="57" t="str">
        <f>IF('2-定性盤查'!E456="是",IF(I460="CO2",N460,""),"")</f>
        <v/>
      </c>
      <c r="AC460" s="101" t="str">
        <f>IF(AA460&lt;&gt;"",AA460/'6-彙總表'!$J$5,"")</f>
        <v/>
      </c>
      <c r="AD460" s="129" t="str">
        <f t="shared" si="170"/>
        <v/>
      </c>
      <c r="AE460" s="129" t="str">
        <f t="shared" si="171"/>
        <v/>
      </c>
      <c r="AF460" s="129" t="str">
        <f t="shared" si="172"/>
        <v/>
      </c>
      <c r="AG460" s="130" t="str">
        <f t="shared" si="173"/>
        <v/>
      </c>
      <c r="AH460" s="129" t="str">
        <f t="shared" si="174"/>
        <v/>
      </c>
      <c r="AI460" s="129" t="str">
        <f t="shared" si="175"/>
        <v/>
      </c>
      <c r="AJ460" s="129" t="str">
        <f t="shared" si="176"/>
        <v/>
      </c>
      <c r="AK460" s="129" t="str">
        <f t="shared" si="177"/>
        <v/>
      </c>
      <c r="AL460" s="129" t="str">
        <f t="shared" si="178"/>
        <v/>
      </c>
    </row>
    <row r="461" spans="1:38">
      <c r="A461" s="53" t="str">
        <f>IF('2-定性盤查'!A456&lt;&gt;"",'2-定性盤查'!A456,"")</f>
        <v/>
      </c>
      <c r="B461" s="53" t="str">
        <f>IF('2-定性盤查'!C456&lt;&gt;"",'2-定性盤查'!C456,"")</f>
        <v/>
      </c>
      <c r="C461" s="53" t="str">
        <f>IF('2-定性盤查'!D456&lt;&gt;"",'2-定性盤查'!D456,"")</f>
        <v/>
      </c>
      <c r="D461" s="53" t="str">
        <f>IF('2-定性盤查'!E456&lt;&gt;"",'2-定性盤查'!E456,"")</f>
        <v/>
      </c>
      <c r="E461" s="53" t="str">
        <f>IF('2-定性盤查'!F456&lt;&gt;"",'2-定性盤查'!F456,"")</f>
        <v/>
      </c>
      <c r="F461" s="53" t="str">
        <f>IF('2-定性盤查'!G456&lt;&gt;"",'2-定性盤查'!G456,"")</f>
        <v/>
      </c>
      <c r="G461" s="158"/>
      <c r="H461" s="158"/>
      <c r="I461" s="53" t="str">
        <f>IF('2-定性盤查'!X456&lt;&gt;"",IF('2-定性盤查'!X456&lt;&gt;0,'2-定性盤查'!X456,""),"")</f>
        <v/>
      </c>
      <c r="J461" s="158"/>
      <c r="K461" s="158"/>
      <c r="L461" s="57" t="str">
        <f t="shared" si="164"/>
        <v/>
      </c>
      <c r="M461" s="158"/>
      <c r="N461" s="57" t="str">
        <f t="shared" si="169"/>
        <v/>
      </c>
      <c r="O461" s="53" t="str">
        <f>IF('2-定性盤查'!Y456&lt;&gt;"",IF('2-定性盤查'!Y456&lt;&gt;0,'2-定性盤查'!Y456,""),"")</f>
        <v/>
      </c>
      <c r="P461" s="158"/>
      <c r="Q461" s="158"/>
      <c r="R461" s="67" t="str">
        <f t="shared" si="165"/>
        <v/>
      </c>
      <c r="S461" s="164"/>
      <c r="T461" s="55" t="str">
        <f t="shared" si="167"/>
        <v/>
      </c>
      <c r="U461" s="53" t="str">
        <f>IF('2-定性盤查'!Z456&lt;&gt;"",IF('2-定性盤查'!Z456&lt;&gt;0,'2-定性盤查'!Z456,""),"")</f>
        <v/>
      </c>
      <c r="V461" s="158"/>
      <c r="W461" s="158"/>
      <c r="X461" s="67" t="str">
        <f t="shared" si="166"/>
        <v/>
      </c>
      <c r="Y461" s="158"/>
      <c r="Z461" s="55" t="str">
        <f t="shared" si="168"/>
        <v/>
      </c>
      <c r="AA461" s="57" t="str">
        <f>IF('2-定性盤查'!E457="是",IF(I461="CO2",SUM(T461,Z461),SUM(N461,T461,Z461)),IF(SUM(N461,T461,Z461)&lt;&gt;0,SUM(N461,T461,Z461),""))</f>
        <v/>
      </c>
      <c r="AB461" s="57" t="str">
        <f>IF('2-定性盤查'!E457="是",IF(I461="CO2",N461,""),"")</f>
        <v/>
      </c>
      <c r="AC461" s="101" t="str">
        <f>IF(AA461&lt;&gt;"",AA461/'6-彙總表'!$J$5,"")</f>
        <v/>
      </c>
      <c r="AD461" s="129" t="str">
        <f t="shared" si="170"/>
        <v/>
      </c>
      <c r="AE461" s="129" t="str">
        <f t="shared" si="171"/>
        <v/>
      </c>
      <c r="AF461" s="129" t="str">
        <f t="shared" si="172"/>
        <v/>
      </c>
      <c r="AG461" s="130" t="str">
        <f t="shared" si="173"/>
        <v/>
      </c>
      <c r="AH461" s="129" t="str">
        <f t="shared" si="174"/>
        <v/>
      </c>
      <c r="AI461" s="129" t="str">
        <f t="shared" si="175"/>
        <v/>
      </c>
      <c r="AJ461" s="129" t="str">
        <f t="shared" si="176"/>
        <v/>
      </c>
      <c r="AK461" s="129" t="str">
        <f t="shared" si="177"/>
        <v/>
      </c>
      <c r="AL461" s="129" t="str">
        <f t="shared" si="178"/>
        <v/>
      </c>
    </row>
    <row r="462" spans="1:38">
      <c r="A462" s="53" t="str">
        <f>IF('2-定性盤查'!A457&lt;&gt;"",'2-定性盤查'!A457,"")</f>
        <v/>
      </c>
      <c r="B462" s="53" t="str">
        <f>IF('2-定性盤查'!C457&lt;&gt;"",'2-定性盤查'!C457,"")</f>
        <v/>
      </c>
      <c r="C462" s="53" t="str">
        <f>IF('2-定性盤查'!D457&lt;&gt;"",'2-定性盤查'!D457,"")</f>
        <v/>
      </c>
      <c r="D462" s="53" t="str">
        <f>IF('2-定性盤查'!E457&lt;&gt;"",'2-定性盤查'!E457,"")</f>
        <v/>
      </c>
      <c r="E462" s="53" t="str">
        <f>IF('2-定性盤查'!F457&lt;&gt;"",'2-定性盤查'!F457,"")</f>
        <v/>
      </c>
      <c r="F462" s="53" t="str">
        <f>IF('2-定性盤查'!G457&lt;&gt;"",'2-定性盤查'!G457,"")</f>
        <v/>
      </c>
      <c r="G462" s="158"/>
      <c r="H462" s="158"/>
      <c r="I462" s="53" t="str">
        <f>IF('2-定性盤查'!X457&lt;&gt;"",IF('2-定性盤查'!X457&lt;&gt;0,'2-定性盤查'!X457,""),"")</f>
        <v/>
      </c>
      <c r="J462" s="158"/>
      <c r="K462" s="158"/>
      <c r="L462" s="57" t="str">
        <f t="shared" ref="L462:L505" si="179">IF(I462="","",G462*J462)</f>
        <v/>
      </c>
      <c r="M462" s="158"/>
      <c r="N462" s="57" t="str">
        <f t="shared" si="169"/>
        <v/>
      </c>
      <c r="O462" s="53" t="str">
        <f>IF('2-定性盤查'!Y457&lt;&gt;"",IF('2-定性盤查'!Y457&lt;&gt;0,'2-定性盤查'!Y457,""),"")</f>
        <v/>
      </c>
      <c r="P462" s="158"/>
      <c r="Q462" s="158"/>
      <c r="R462" s="67" t="str">
        <f t="shared" ref="R462:R505" si="180">IF(O462="","",$G462*P462)</f>
        <v/>
      </c>
      <c r="S462" s="164"/>
      <c r="T462" s="55" t="str">
        <f t="shared" si="167"/>
        <v/>
      </c>
      <c r="U462" s="53" t="str">
        <f>IF('2-定性盤查'!Z457&lt;&gt;"",IF('2-定性盤查'!Z457&lt;&gt;0,'2-定性盤查'!Z457,""),"")</f>
        <v/>
      </c>
      <c r="V462" s="158"/>
      <c r="W462" s="158"/>
      <c r="X462" s="67" t="str">
        <f t="shared" ref="X462:X505" si="181">IF(U462="","",$G462*V462)</f>
        <v/>
      </c>
      <c r="Y462" s="158"/>
      <c r="Z462" s="55" t="str">
        <f t="shared" si="168"/>
        <v/>
      </c>
      <c r="AA462" s="57" t="str">
        <f>IF('2-定性盤查'!E458="是",IF(I462="CO2",SUM(T462,Z462),SUM(N462,T462,Z462)),IF(SUM(N462,T462,Z462)&lt;&gt;0,SUM(N462,T462,Z462),""))</f>
        <v/>
      </c>
      <c r="AB462" s="57" t="str">
        <f>IF('2-定性盤查'!E458="是",IF(I462="CO2",N462,""),"")</f>
        <v/>
      </c>
      <c r="AC462" s="101" t="str">
        <f>IF(AA462&lt;&gt;"",AA462/'6-彙總表'!$J$5,"")</f>
        <v/>
      </c>
      <c r="AD462" s="129" t="str">
        <f t="shared" si="170"/>
        <v/>
      </c>
      <c r="AE462" s="129" t="str">
        <f t="shared" si="171"/>
        <v/>
      </c>
      <c r="AF462" s="129" t="str">
        <f t="shared" si="172"/>
        <v/>
      </c>
      <c r="AG462" s="130" t="str">
        <f t="shared" si="173"/>
        <v/>
      </c>
      <c r="AH462" s="129" t="str">
        <f t="shared" si="174"/>
        <v/>
      </c>
      <c r="AI462" s="129" t="str">
        <f t="shared" si="175"/>
        <v/>
      </c>
      <c r="AJ462" s="129" t="str">
        <f t="shared" si="176"/>
        <v/>
      </c>
      <c r="AK462" s="129" t="str">
        <f t="shared" si="177"/>
        <v/>
      </c>
      <c r="AL462" s="129" t="str">
        <f t="shared" si="178"/>
        <v/>
      </c>
    </row>
    <row r="463" spans="1:38">
      <c r="A463" s="53" t="str">
        <f>IF('2-定性盤查'!A458&lt;&gt;"",'2-定性盤查'!A458,"")</f>
        <v/>
      </c>
      <c r="B463" s="53" t="str">
        <f>IF('2-定性盤查'!C458&lt;&gt;"",'2-定性盤查'!C458,"")</f>
        <v/>
      </c>
      <c r="C463" s="53" t="str">
        <f>IF('2-定性盤查'!D458&lt;&gt;"",'2-定性盤查'!D458,"")</f>
        <v/>
      </c>
      <c r="D463" s="53" t="str">
        <f>IF('2-定性盤查'!E458&lt;&gt;"",'2-定性盤查'!E458,"")</f>
        <v/>
      </c>
      <c r="E463" s="53" t="str">
        <f>IF('2-定性盤查'!F458&lt;&gt;"",'2-定性盤查'!F458,"")</f>
        <v/>
      </c>
      <c r="F463" s="53" t="str">
        <f>IF('2-定性盤查'!G458&lt;&gt;"",'2-定性盤查'!G458,"")</f>
        <v/>
      </c>
      <c r="G463" s="158"/>
      <c r="H463" s="158"/>
      <c r="I463" s="53" t="str">
        <f>IF('2-定性盤查'!X458&lt;&gt;"",IF('2-定性盤查'!X458&lt;&gt;0,'2-定性盤查'!X458,""),"")</f>
        <v/>
      </c>
      <c r="J463" s="158"/>
      <c r="K463" s="158"/>
      <c r="L463" s="57" t="str">
        <f t="shared" si="179"/>
        <v/>
      </c>
      <c r="M463" s="158"/>
      <c r="N463" s="57" t="str">
        <f t="shared" si="169"/>
        <v/>
      </c>
      <c r="O463" s="53" t="str">
        <f>IF('2-定性盤查'!Y458&lt;&gt;"",IF('2-定性盤查'!Y458&lt;&gt;0,'2-定性盤查'!Y458,""),"")</f>
        <v/>
      </c>
      <c r="P463" s="158"/>
      <c r="Q463" s="158"/>
      <c r="R463" s="67" t="str">
        <f t="shared" si="180"/>
        <v/>
      </c>
      <c r="S463" s="164"/>
      <c r="T463" s="55" t="str">
        <f t="shared" ref="T463:T505" si="182">IF(R463="","",R463*S463)</f>
        <v/>
      </c>
      <c r="U463" s="53" t="str">
        <f>IF('2-定性盤查'!Z458&lt;&gt;"",IF('2-定性盤查'!Z458&lt;&gt;0,'2-定性盤查'!Z458,""),"")</f>
        <v/>
      </c>
      <c r="V463" s="158"/>
      <c r="W463" s="158"/>
      <c r="X463" s="67" t="str">
        <f t="shared" si="181"/>
        <v/>
      </c>
      <c r="Y463" s="158"/>
      <c r="Z463" s="55" t="str">
        <f t="shared" ref="Z463:Z505" si="183">IF(X463="","",X463*Y463)</f>
        <v/>
      </c>
      <c r="AA463" s="57" t="str">
        <f>IF('2-定性盤查'!E459="是",IF(I463="CO2",SUM(T463,Z463),SUM(N463,T463,Z463)),IF(SUM(N463,T463,Z463)&lt;&gt;0,SUM(N463,T463,Z463),""))</f>
        <v/>
      </c>
      <c r="AB463" s="57" t="str">
        <f>IF('2-定性盤查'!E459="是",IF(I463="CO2",N463,""),"")</f>
        <v/>
      </c>
      <c r="AC463" s="101" t="str">
        <f>IF(AA463&lt;&gt;"",AA463/'6-彙總表'!$J$5,"")</f>
        <v/>
      </c>
      <c r="AD463" s="129" t="str">
        <f t="shared" si="170"/>
        <v/>
      </c>
      <c r="AE463" s="129" t="str">
        <f t="shared" si="171"/>
        <v/>
      </c>
      <c r="AF463" s="129" t="str">
        <f t="shared" si="172"/>
        <v/>
      </c>
      <c r="AG463" s="130" t="str">
        <f t="shared" si="173"/>
        <v/>
      </c>
      <c r="AH463" s="129" t="str">
        <f t="shared" si="174"/>
        <v/>
      </c>
      <c r="AI463" s="129" t="str">
        <f t="shared" si="175"/>
        <v/>
      </c>
      <c r="AJ463" s="129" t="str">
        <f t="shared" si="176"/>
        <v/>
      </c>
      <c r="AK463" s="129" t="str">
        <f t="shared" si="177"/>
        <v/>
      </c>
      <c r="AL463" s="129" t="str">
        <f t="shared" si="178"/>
        <v/>
      </c>
    </row>
    <row r="464" spans="1:38">
      <c r="A464" s="53" t="str">
        <f>IF('2-定性盤查'!A459&lt;&gt;"",'2-定性盤查'!A459,"")</f>
        <v/>
      </c>
      <c r="B464" s="53" t="str">
        <f>IF('2-定性盤查'!C459&lt;&gt;"",'2-定性盤查'!C459,"")</f>
        <v/>
      </c>
      <c r="C464" s="53" t="str">
        <f>IF('2-定性盤查'!D459&lt;&gt;"",'2-定性盤查'!D459,"")</f>
        <v/>
      </c>
      <c r="D464" s="53" t="str">
        <f>IF('2-定性盤查'!E459&lt;&gt;"",'2-定性盤查'!E459,"")</f>
        <v/>
      </c>
      <c r="E464" s="53" t="str">
        <f>IF('2-定性盤查'!F459&lt;&gt;"",'2-定性盤查'!F459,"")</f>
        <v/>
      </c>
      <c r="F464" s="53" t="str">
        <f>IF('2-定性盤查'!G459&lt;&gt;"",'2-定性盤查'!G459,"")</f>
        <v/>
      </c>
      <c r="G464" s="158"/>
      <c r="H464" s="158"/>
      <c r="I464" s="53" t="str">
        <f>IF('2-定性盤查'!X459&lt;&gt;"",IF('2-定性盤查'!X459&lt;&gt;0,'2-定性盤查'!X459,""),"")</f>
        <v/>
      </c>
      <c r="J464" s="158"/>
      <c r="K464" s="158"/>
      <c r="L464" s="57" t="str">
        <f t="shared" si="179"/>
        <v/>
      </c>
      <c r="M464" s="158"/>
      <c r="N464" s="57" t="str">
        <f t="shared" si="169"/>
        <v/>
      </c>
      <c r="O464" s="53" t="str">
        <f>IF('2-定性盤查'!Y459&lt;&gt;"",IF('2-定性盤查'!Y459&lt;&gt;0,'2-定性盤查'!Y459,""),"")</f>
        <v/>
      </c>
      <c r="P464" s="158"/>
      <c r="Q464" s="158"/>
      <c r="R464" s="67" t="str">
        <f t="shared" si="180"/>
        <v/>
      </c>
      <c r="S464" s="164"/>
      <c r="T464" s="55" t="str">
        <f t="shared" si="182"/>
        <v/>
      </c>
      <c r="U464" s="53" t="str">
        <f>IF('2-定性盤查'!Z459&lt;&gt;"",IF('2-定性盤查'!Z459&lt;&gt;0,'2-定性盤查'!Z459,""),"")</f>
        <v/>
      </c>
      <c r="V464" s="158"/>
      <c r="W464" s="158"/>
      <c r="X464" s="67" t="str">
        <f t="shared" si="181"/>
        <v/>
      </c>
      <c r="Y464" s="158"/>
      <c r="Z464" s="55" t="str">
        <f t="shared" si="183"/>
        <v/>
      </c>
      <c r="AA464" s="57" t="str">
        <f>IF('2-定性盤查'!E460="是",IF(I464="CO2",SUM(T464,Z464),SUM(N464,T464,Z464)),IF(SUM(N464,T464,Z464)&lt;&gt;0,SUM(N464,T464,Z464),""))</f>
        <v/>
      </c>
      <c r="AB464" s="57" t="str">
        <f>IF('2-定性盤查'!E460="是",IF(I464="CO2",N464,""),"")</f>
        <v/>
      </c>
      <c r="AC464" s="101" t="str">
        <f>IF(AA464&lt;&gt;"",AA464/'6-彙總表'!$J$5,"")</f>
        <v/>
      </c>
      <c r="AD464" s="129" t="str">
        <f t="shared" si="170"/>
        <v/>
      </c>
      <c r="AE464" s="129" t="str">
        <f t="shared" si="171"/>
        <v/>
      </c>
      <c r="AF464" s="129" t="str">
        <f t="shared" si="172"/>
        <v/>
      </c>
      <c r="AG464" s="130" t="str">
        <f t="shared" si="173"/>
        <v/>
      </c>
      <c r="AH464" s="129" t="str">
        <f t="shared" si="174"/>
        <v/>
      </c>
      <c r="AI464" s="129" t="str">
        <f t="shared" si="175"/>
        <v/>
      </c>
      <c r="AJ464" s="129" t="str">
        <f t="shared" si="176"/>
        <v/>
      </c>
      <c r="AK464" s="129" t="str">
        <f t="shared" si="177"/>
        <v/>
      </c>
      <c r="AL464" s="129" t="str">
        <f t="shared" si="178"/>
        <v/>
      </c>
    </row>
    <row r="465" spans="1:38">
      <c r="A465" s="53" t="str">
        <f>IF('2-定性盤查'!A460&lt;&gt;"",'2-定性盤查'!A460,"")</f>
        <v/>
      </c>
      <c r="B465" s="53" t="str">
        <f>IF('2-定性盤查'!C460&lt;&gt;"",'2-定性盤查'!C460,"")</f>
        <v/>
      </c>
      <c r="C465" s="53" t="str">
        <f>IF('2-定性盤查'!D460&lt;&gt;"",'2-定性盤查'!D460,"")</f>
        <v/>
      </c>
      <c r="D465" s="53" t="str">
        <f>IF('2-定性盤查'!E460&lt;&gt;"",'2-定性盤查'!E460,"")</f>
        <v/>
      </c>
      <c r="E465" s="53" t="str">
        <f>IF('2-定性盤查'!F460&lt;&gt;"",'2-定性盤查'!F460,"")</f>
        <v/>
      </c>
      <c r="F465" s="53" t="str">
        <f>IF('2-定性盤查'!G460&lt;&gt;"",'2-定性盤查'!G460,"")</f>
        <v/>
      </c>
      <c r="G465" s="158"/>
      <c r="H465" s="158"/>
      <c r="I465" s="53" t="str">
        <f>IF('2-定性盤查'!X460&lt;&gt;"",IF('2-定性盤查'!X460&lt;&gt;0,'2-定性盤查'!X460,""),"")</f>
        <v/>
      </c>
      <c r="J465" s="158"/>
      <c r="K465" s="158"/>
      <c r="L465" s="57" t="str">
        <f t="shared" si="179"/>
        <v/>
      </c>
      <c r="M465" s="158"/>
      <c r="N465" s="57" t="str">
        <f t="shared" si="169"/>
        <v/>
      </c>
      <c r="O465" s="53" t="str">
        <f>IF('2-定性盤查'!Y460&lt;&gt;"",IF('2-定性盤查'!Y460&lt;&gt;0,'2-定性盤查'!Y460,""),"")</f>
        <v/>
      </c>
      <c r="P465" s="158"/>
      <c r="Q465" s="158"/>
      <c r="R465" s="67" t="str">
        <f t="shared" si="180"/>
        <v/>
      </c>
      <c r="S465" s="164"/>
      <c r="T465" s="55" t="str">
        <f t="shared" si="182"/>
        <v/>
      </c>
      <c r="U465" s="53" t="str">
        <f>IF('2-定性盤查'!Z460&lt;&gt;"",IF('2-定性盤查'!Z460&lt;&gt;0,'2-定性盤查'!Z460,""),"")</f>
        <v/>
      </c>
      <c r="V465" s="158"/>
      <c r="W465" s="158"/>
      <c r="X465" s="67" t="str">
        <f t="shared" si="181"/>
        <v/>
      </c>
      <c r="Y465" s="158"/>
      <c r="Z465" s="55" t="str">
        <f t="shared" si="183"/>
        <v/>
      </c>
      <c r="AA465" s="57" t="str">
        <f>IF('2-定性盤查'!E461="是",IF(I465="CO2",SUM(T465,Z465),SUM(N465,T465,Z465)),IF(SUM(N465,T465,Z465)&lt;&gt;0,SUM(N465,T465,Z465),""))</f>
        <v/>
      </c>
      <c r="AB465" s="57" t="str">
        <f>IF('2-定性盤查'!E461="是",IF(I465="CO2",N465,""),"")</f>
        <v/>
      </c>
      <c r="AC465" s="101" t="str">
        <f>IF(AA465&lt;&gt;"",AA465/'6-彙總表'!$J$5,"")</f>
        <v/>
      </c>
      <c r="AD465" s="129" t="str">
        <f t="shared" si="170"/>
        <v/>
      </c>
      <c r="AE465" s="129" t="str">
        <f t="shared" si="171"/>
        <v/>
      </c>
      <c r="AF465" s="129" t="str">
        <f t="shared" si="172"/>
        <v/>
      </c>
      <c r="AG465" s="130" t="str">
        <f t="shared" si="173"/>
        <v/>
      </c>
      <c r="AH465" s="129" t="str">
        <f t="shared" si="174"/>
        <v/>
      </c>
      <c r="AI465" s="129" t="str">
        <f t="shared" si="175"/>
        <v/>
      </c>
      <c r="AJ465" s="129" t="str">
        <f t="shared" si="176"/>
        <v/>
      </c>
      <c r="AK465" s="129" t="str">
        <f t="shared" si="177"/>
        <v/>
      </c>
      <c r="AL465" s="129" t="str">
        <f t="shared" si="178"/>
        <v/>
      </c>
    </row>
    <row r="466" spans="1:38">
      <c r="A466" s="53" t="str">
        <f>IF('2-定性盤查'!A461&lt;&gt;"",'2-定性盤查'!A461,"")</f>
        <v/>
      </c>
      <c r="B466" s="53" t="str">
        <f>IF('2-定性盤查'!C461&lt;&gt;"",'2-定性盤查'!C461,"")</f>
        <v/>
      </c>
      <c r="C466" s="53" t="str">
        <f>IF('2-定性盤查'!D461&lt;&gt;"",'2-定性盤查'!D461,"")</f>
        <v/>
      </c>
      <c r="D466" s="53" t="str">
        <f>IF('2-定性盤查'!E461&lt;&gt;"",'2-定性盤查'!E461,"")</f>
        <v/>
      </c>
      <c r="E466" s="53" t="str">
        <f>IF('2-定性盤查'!F461&lt;&gt;"",'2-定性盤查'!F461,"")</f>
        <v/>
      </c>
      <c r="F466" s="53" t="str">
        <f>IF('2-定性盤查'!G461&lt;&gt;"",'2-定性盤查'!G461,"")</f>
        <v/>
      </c>
      <c r="G466" s="158"/>
      <c r="H466" s="158"/>
      <c r="I466" s="53" t="str">
        <f>IF('2-定性盤查'!X461&lt;&gt;"",IF('2-定性盤查'!X461&lt;&gt;0,'2-定性盤查'!X461,""),"")</f>
        <v/>
      </c>
      <c r="J466" s="158"/>
      <c r="K466" s="158"/>
      <c r="L466" s="57" t="str">
        <f t="shared" si="179"/>
        <v/>
      </c>
      <c r="M466" s="158"/>
      <c r="N466" s="57" t="str">
        <f t="shared" si="169"/>
        <v/>
      </c>
      <c r="O466" s="53" t="str">
        <f>IF('2-定性盤查'!Y461&lt;&gt;"",IF('2-定性盤查'!Y461&lt;&gt;0,'2-定性盤查'!Y461,""),"")</f>
        <v/>
      </c>
      <c r="P466" s="158"/>
      <c r="Q466" s="158"/>
      <c r="R466" s="67" t="str">
        <f t="shared" si="180"/>
        <v/>
      </c>
      <c r="S466" s="164"/>
      <c r="T466" s="55" t="str">
        <f t="shared" si="182"/>
        <v/>
      </c>
      <c r="U466" s="53" t="str">
        <f>IF('2-定性盤查'!Z461&lt;&gt;"",IF('2-定性盤查'!Z461&lt;&gt;0,'2-定性盤查'!Z461,""),"")</f>
        <v/>
      </c>
      <c r="V466" s="158"/>
      <c r="W466" s="158"/>
      <c r="X466" s="67" t="str">
        <f t="shared" si="181"/>
        <v/>
      </c>
      <c r="Y466" s="158"/>
      <c r="Z466" s="55" t="str">
        <f t="shared" si="183"/>
        <v/>
      </c>
      <c r="AA466" s="57" t="str">
        <f>IF('2-定性盤查'!E462="是",IF(I466="CO2",SUM(T466,Z466),SUM(N466,T466,Z466)),IF(SUM(N466,T466,Z466)&lt;&gt;0,SUM(N466,T466,Z466),""))</f>
        <v/>
      </c>
      <c r="AB466" s="57" t="str">
        <f>IF('2-定性盤查'!E462="是",IF(I466="CO2",N466,""),"")</f>
        <v/>
      </c>
      <c r="AC466" s="101" t="str">
        <f>IF(AA466&lt;&gt;"",AA466/'6-彙總表'!$J$5,"")</f>
        <v/>
      </c>
      <c r="AD466" s="129" t="str">
        <f t="shared" si="170"/>
        <v/>
      </c>
      <c r="AE466" s="129" t="str">
        <f t="shared" si="171"/>
        <v/>
      </c>
      <c r="AF466" s="129" t="str">
        <f t="shared" si="172"/>
        <v/>
      </c>
      <c r="AG466" s="130" t="str">
        <f t="shared" si="173"/>
        <v/>
      </c>
      <c r="AH466" s="129" t="str">
        <f t="shared" si="174"/>
        <v/>
      </c>
      <c r="AI466" s="129" t="str">
        <f t="shared" si="175"/>
        <v/>
      </c>
      <c r="AJ466" s="129" t="str">
        <f t="shared" si="176"/>
        <v/>
      </c>
      <c r="AK466" s="129" t="str">
        <f t="shared" si="177"/>
        <v/>
      </c>
      <c r="AL466" s="129" t="str">
        <f t="shared" si="178"/>
        <v/>
      </c>
    </row>
    <row r="467" spans="1:38">
      <c r="A467" s="53" t="str">
        <f>IF('2-定性盤查'!A462&lt;&gt;"",'2-定性盤查'!A462,"")</f>
        <v/>
      </c>
      <c r="B467" s="53" t="str">
        <f>IF('2-定性盤查'!C462&lt;&gt;"",'2-定性盤查'!C462,"")</f>
        <v/>
      </c>
      <c r="C467" s="53" t="str">
        <f>IF('2-定性盤查'!D462&lt;&gt;"",'2-定性盤查'!D462,"")</f>
        <v/>
      </c>
      <c r="D467" s="53" t="str">
        <f>IF('2-定性盤查'!E462&lt;&gt;"",'2-定性盤查'!E462,"")</f>
        <v/>
      </c>
      <c r="E467" s="53" t="str">
        <f>IF('2-定性盤查'!F462&lt;&gt;"",'2-定性盤查'!F462,"")</f>
        <v/>
      </c>
      <c r="F467" s="53" t="str">
        <f>IF('2-定性盤查'!G462&lt;&gt;"",'2-定性盤查'!G462,"")</f>
        <v/>
      </c>
      <c r="G467" s="158"/>
      <c r="H467" s="158"/>
      <c r="I467" s="53" t="str">
        <f>IF('2-定性盤查'!X462&lt;&gt;"",IF('2-定性盤查'!X462&lt;&gt;0,'2-定性盤查'!X462,""),"")</f>
        <v/>
      </c>
      <c r="J467" s="158"/>
      <c r="K467" s="158"/>
      <c r="L467" s="57" t="str">
        <f t="shared" si="179"/>
        <v/>
      </c>
      <c r="M467" s="158"/>
      <c r="N467" s="57" t="str">
        <f t="shared" si="169"/>
        <v/>
      </c>
      <c r="O467" s="53" t="str">
        <f>IF('2-定性盤查'!Y462&lt;&gt;"",IF('2-定性盤查'!Y462&lt;&gt;0,'2-定性盤查'!Y462,""),"")</f>
        <v/>
      </c>
      <c r="P467" s="158"/>
      <c r="Q467" s="158"/>
      <c r="R467" s="67" t="str">
        <f t="shared" si="180"/>
        <v/>
      </c>
      <c r="S467" s="164"/>
      <c r="T467" s="55" t="str">
        <f t="shared" si="182"/>
        <v/>
      </c>
      <c r="U467" s="53" t="str">
        <f>IF('2-定性盤查'!Z462&lt;&gt;"",IF('2-定性盤查'!Z462&lt;&gt;0,'2-定性盤查'!Z462,""),"")</f>
        <v/>
      </c>
      <c r="V467" s="158"/>
      <c r="W467" s="158"/>
      <c r="X467" s="67" t="str">
        <f t="shared" si="181"/>
        <v/>
      </c>
      <c r="Y467" s="158"/>
      <c r="Z467" s="55" t="str">
        <f t="shared" si="183"/>
        <v/>
      </c>
      <c r="AA467" s="57" t="str">
        <f>IF('2-定性盤查'!E463="是",IF(I467="CO2",SUM(T467,Z467),SUM(N467,T467,Z467)),IF(SUM(N467,T467,Z467)&lt;&gt;0,SUM(N467,T467,Z467),""))</f>
        <v/>
      </c>
      <c r="AB467" s="57" t="str">
        <f>IF('2-定性盤查'!E463="是",IF(I467="CO2",N467,""),"")</f>
        <v/>
      </c>
      <c r="AC467" s="101" t="str">
        <f>IF(AA467&lt;&gt;"",AA467/'6-彙總表'!$J$5,"")</f>
        <v/>
      </c>
      <c r="AD467" s="129" t="str">
        <f t="shared" si="170"/>
        <v/>
      </c>
      <c r="AE467" s="129" t="str">
        <f t="shared" si="171"/>
        <v/>
      </c>
      <c r="AF467" s="129" t="str">
        <f t="shared" si="172"/>
        <v/>
      </c>
      <c r="AG467" s="130" t="str">
        <f t="shared" si="173"/>
        <v/>
      </c>
      <c r="AH467" s="129" t="str">
        <f t="shared" si="174"/>
        <v/>
      </c>
      <c r="AI467" s="129" t="str">
        <f t="shared" si="175"/>
        <v/>
      </c>
      <c r="AJ467" s="129" t="str">
        <f t="shared" si="176"/>
        <v/>
      </c>
      <c r="AK467" s="129" t="str">
        <f t="shared" si="177"/>
        <v/>
      </c>
      <c r="AL467" s="129" t="str">
        <f t="shared" si="178"/>
        <v/>
      </c>
    </row>
    <row r="468" spans="1:38">
      <c r="A468" s="53" t="str">
        <f>IF('2-定性盤查'!A463&lt;&gt;"",'2-定性盤查'!A463,"")</f>
        <v/>
      </c>
      <c r="B468" s="53" t="str">
        <f>IF('2-定性盤查'!C463&lt;&gt;"",'2-定性盤查'!C463,"")</f>
        <v/>
      </c>
      <c r="C468" s="53" t="str">
        <f>IF('2-定性盤查'!D463&lt;&gt;"",'2-定性盤查'!D463,"")</f>
        <v/>
      </c>
      <c r="D468" s="53" t="str">
        <f>IF('2-定性盤查'!E463&lt;&gt;"",'2-定性盤查'!E463,"")</f>
        <v/>
      </c>
      <c r="E468" s="53" t="str">
        <f>IF('2-定性盤查'!F463&lt;&gt;"",'2-定性盤查'!F463,"")</f>
        <v/>
      </c>
      <c r="F468" s="53" t="str">
        <f>IF('2-定性盤查'!G463&lt;&gt;"",'2-定性盤查'!G463,"")</f>
        <v/>
      </c>
      <c r="G468" s="158"/>
      <c r="H468" s="158"/>
      <c r="I468" s="53" t="str">
        <f>IF('2-定性盤查'!X463&lt;&gt;"",IF('2-定性盤查'!X463&lt;&gt;0,'2-定性盤查'!X463,""),"")</f>
        <v/>
      </c>
      <c r="J468" s="158"/>
      <c r="K468" s="158"/>
      <c r="L468" s="57" t="str">
        <f t="shared" si="179"/>
        <v/>
      </c>
      <c r="M468" s="158"/>
      <c r="N468" s="57" t="str">
        <f t="shared" si="169"/>
        <v/>
      </c>
      <c r="O468" s="53" t="str">
        <f>IF('2-定性盤查'!Y463&lt;&gt;"",IF('2-定性盤查'!Y463&lt;&gt;0,'2-定性盤查'!Y463,""),"")</f>
        <v/>
      </c>
      <c r="P468" s="158"/>
      <c r="Q468" s="158"/>
      <c r="R468" s="67" t="str">
        <f t="shared" si="180"/>
        <v/>
      </c>
      <c r="S468" s="164"/>
      <c r="T468" s="55" t="str">
        <f t="shared" si="182"/>
        <v/>
      </c>
      <c r="U468" s="53" t="str">
        <f>IF('2-定性盤查'!Z463&lt;&gt;"",IF('2-定性盤查'!Z463&lt;&gt;0,'2-定性盤查'!Z463,""),"")</f>
        <v/>
      </c>
      <c r="V468" s="158"/>
      <c r="W468" s="158"/>
      <c r="X468" s="67" t="str">
        <f t="shared" si="181"/>
        <v/>
      </c>
      <c r="Y468" s="158"/>
      <c r="Z468" s="55" t="str">
        <f t="shared" si="183"/>
        <v/>
      </c>
      <c r="AA468" s="57" t="str">
        <f>IF('2-定性盤查'!E464="是",IF(I468="CO2",SUM(T468,Z468),SUM(N468,T468,Z468)),IF(SUM(N468,T468,Z468)&lt;&gt;0,SUM(N468,T468,Z468),""))</f>
        <v/>
      </c>
      <c r="AB468" s="57" t="str">
        <f>IF('2-定性盤查'!E464="是",IF(I468="CO2",N468,""),"")</f>
        <v/>
      </c>
      <c r="AC468" s="101" t="str">
        <f>IF(AA468&lt;&gt;"",AA468/'6-彙總表'!$J$5,"")</f>
        <v/>
      </c>
      <c r="AD468" s="129" t="str">
        <f t="shared" si="170"/>
        <v/>
      </c>
      <c r="AE468" s="129" t="str">
        <f t="shared" si="171"/>
        <v/>
      </c>
      <c r="AF468" s="129" t="str">
        <f t="shared" si="172"/>
        <v/>
      </c>
      <c r="AG468" s="130" t="str">
        <f t="shared" si="173"/>
        <v/>
      </c>
      <c r="AH468" s="129" t="str">
        <f t="shared" si="174"/>
        <v/>
      </c>
      <c r="AI468" s="129" t="str">
        <f t="shared" si="175"/>
        <v/>
      </c>
      <c r="AJ468" s="129" t="str">
        <f t="shared" si="176"/>
        <v/>
      </c>
      <c r="AK468" s="129" t="str">
        <f t="shared" si="177"/>
        <v/>
      </c>
      <c r="AL468" s="129" t="str">
        <f t="shared" si="178"/>
        <v/>
      </c>
    </row>
    <row r="469" spans="1:38">
      <c r="A469" s="53" t="str">
        <f>IF('2-定性盤查'!A464&lt;&gt;"",'2-定性盤查'!A464,"")</f>
        <v/>
      </c>
      <c r="B469" s="53" t="str">
        <f>IF('2-定性盤查'!C464&lt;&gt;"",'2-定性盤查'!C464,"")</f>
        <v/>
      </c>
      <c r="C469" s="53" t="str">
        <f>IF('2-定性盤查'!D464&lt;&gt;"",'2-定性盤查'!D464,"")</f>
        <v/>
      </c>
      <c r="D469" s="53" t="str">
        <f>IF('2-定性盤查'!E464&lt;&gt;"",'2-定性盤查'!E464,"")</f>
        <v/>
      </c>
      <c r="E469" s="53" t="str">
        <f>IF('2-定性盤查'!F464&lt;&gt;"",'2-定性盤查'!F464,"")</f>
        <v/>
      </c>
      <c r="F469" s="53" t="str">
        <f>IF('2-定性盤查'!G464&lt;&gt;"",'2-定性盤查'!G464,"")</f>
        <v/>
      </c>
      <c r="G469" s="158"/>
      <c r="H469" s="158"/>
      <c r="I469" s="53" t="str">
        <f>IF('2-定性盤查'!X464&lt;&gt;"",IF('2-定性盤查'!X464&lt;&gt;0,'2-定性盤查'!X464,""),"")</f>
        <v/>
      </c>
      <c r="J469" s="158"/>
      <c r="K469" s="158"/>
      <c r="L469" s="57" t="str">
        <f t="shared" si="179"/>
        <v/>
      </c>
      <c r="M469" s="158"/>
      <c r="N469" s="57" t="str">
        <f t="shared" si="169"/>
        <v/>
      </c>
      <c r="O469" s="53" t="str">
        <f>IF('2-定性盤查'!Y464&lt;&gt;"",IF('2-定性盤查'!Y464&lt;&gt;0,'2-定性盤查'!Y464,""),"")</f>
        <v/>
      </c>
      <c r="P469" s="158"/>
      <c r="Q469" s="158"/>
      <c r="R469" s="67" t="str">
        <f t="shared" si="180"/>
        <v/>
      </c>
      <c r="S469" s="164"/>
      <c r="T469" s="55" t="str">
        <f t="shared" si="182"/>
        <v/>
      </c>
      <c r="U469" s="53" t="str">
        <f>IF('2-定性盤查'!Z464&lt;&gt;"",IF('2-定性盤查'!Z464&lt;&gt;0,'2-定性盤查'!Z464,""),"")</f>
        <v/>
      </c>
      <c r="V469" s="158"/>
      <c r="W469" s="158"/>
      <c r="X469" s="67" t="str">
        <f t="shared" si="181"/>
        <v/>
      </c>
      <c r="Y469" s="158"/>
      <c r="Z469" s="55" t="str">
        <f t="shared" si="183"/>
        <v/>
      </c>
      <c r="AA469" s="57" t="str">
        <f>IF('2-定性盤查'!E465="是",IF(I469="CO2",SUM(T469,Z469),SUM(N469,T469,Z469)),IF(SUM(N469,T469,Z469)&lt;&gt;0,SUM(N469,T469,Z469),""))</f>
        <v/>
      </c>
      <c r="AB469" s="57" t="str">
        <f>IF('2-定性盤查'!E465="是",IF(I469="CO2",N469,""),"")</f>
        <v/>
      </c>
      <c r="AC469" s="101" t="str">
        <f>IF(AA469&lt;&gt;"",AA469/'6-彙總表'!$J$5,"")</f>
        <v/>
      </c>
      <c r="AD469" s="129" t="str">
        <f t="shared" si="170"/>
        <v/>
      </c>
      <c r="AE469" s="129" t="str">
        <f t="shared" si="171"/>
        <v/>
      </c>
      <c r="AF469" s="129" t="str">
        <f t="shared" si="172"/>
        <v/>
      </c>
      <c r="AG469" s="130" t="str">
        <f t="shared" si="173"/>
        <v/>
      </c>
      <c r="AH469" s="129" t="str">
        <f t="shared" si="174"/>
        <v/>
      </c>
      <c r="AI469" s="129" t="str">
        <f t="shared" si="175"/>
        <v/>
      </c>
      <c r="AJ469" s="129" t="str">
        <f t="shared" si="176"/>
        <v/>
      </c>
      <c r="AK469" s="129" t="str">
        <f t="shared" si="177"/>
        <v/>
      </c>
      <c r="AL469" s="129" t="str">
        <f t="shared" si="178"/>
        <v/>
      </c>
    </row>
    <row r="470" spans="1:38">
      <c r="A470" s="53" t="str">
        <f>IF('2-定性盤查'!A465&lt;&gt;"",'2-定性盤查'!A465,"")</f>
        <v/>
      </c>
      <c r="B470" s="53" t="str">
        <f>IF('2-定性盤查'!C465&lt;&gt;"",'2-定性盤查'!C465,"")</f>
        <v/>
      </c>
      <c r="C470" s="53" t="str">
        <f>IF('2-定性盤查'!D465&lt;&gt;"",'2-定性盤查'!D465,"")</f>
        <v/>
      </c>
      <c r="D470" s="53" t="str">
        <f>IF('2-定性盤查'!E465&lt;&gt;"",'2-定性盤查'!E465,"")</f>
        <v/>
      </c>
      <c r="E470" s="53" t="str">
        <f>IF('2-定性盤查'!F465&lt;&gt;"",'2-定性盤查'!F465,"")</f>
        <v/>
      </c>
      <c r="F470" s="53" t="str">
        <f>IF('2-定性盤查'!G465&lt;&gt;"",'2-定性盤查'!G465,"")</f>
        <v/>
      </c>
      <c r="G470" s="158"/>
      <c r="H470" s="158"/>
      <c r="I470" s="53" t="str">
        <f>IF('2-定性盤查'!X465&lt;&gt;"",IF('2-定性盤查'!X465&lt;&gt;0,'2-定性盤查'!X465,""),"")</f>
        <v/>
      </c>
      <c r="J470" s="158"/>
      <c r="K470" s="158"/>
      <c r="L470" s="57" t="str">
        <f t="shared" si="179"/>
        <v/>
      </c>
      <c r="M470" s="158"/>
      <c r="N470" s="57" t="str">
        <f t="shared" si="169"/>
        <v/>
      </c>
      <c r="O470" s="53" t="str">
        <f>IF('2-定性盤查'!Y465&lt;&gt;"",IF('2-定性盤查'!Y465&lt;&gt;0,'2-定性盤查'!Y465,""),"")</f>
        <v/>
      </c>
      <c r="P470" s="158"/>
      <c r="Q470" s="158"/>
      <c r="R470" s="67" t="str">
        <f t="shared" si="180"/>
        <v/>
      </c>
      <c r="S470" s="164"/>
      <c r="T470" s="55" t="str">
        <f t="shared" si="182"/>
        <v/>
      </c>
      <c r="U470" s="53" t="str">
        <f>IF('2-定性盤查'!Z465&lt;&gt;"",IF('2-定性盤查'!Z465&lt;&gt;0,'2-定性盤查'!Z465,""),"")</f>
        <v/>
      </c>
      <c r="V470" s="158"/>
      <c r="W470" s="158"/>
      <c r="X470" s="67" t="str">
        <f t="shared" si="181"/>
        <v/>
      </c>
      <c r="Y470" s="158"/>
      <c r="Z470" s="55" t="str">
        <f t="shared" si="183"/>
        <v/>
      </c>
      <c r="AA470" s="57" t="str">
        <f>IF('2-定性盤查'!E466="是",IF(I470="CO2",SUM(T470,Z470),SUM(N470,T470,Z470)),IF(SUM(N470,T470,Z470)&lt;&gt;0,SUM(N470,T470,Z470),""))</f>
        <v/>
      </c>
      <c r="AB470" s="57" t="str">
        <f>IF('2-定性盤查'!E466="是",IF(I470="CO2",N470,""),"")</f>
        <v/>
      </c>
      <c r="AC470" s="101" t="str">
        <f>IF(AA470&lt;&gt;"",AA470/'6-彙總表'!$J$5,"")</f>
        <v/>
      </c>
      <c r="AD470" s="129" t="str">
        <f t="shared" si="170"/>
        <v/>
      </c>
      <c r="AE470" s="129" t="str">
        <f t="shared" si="171"/>
        <v/>
      </c>
      <c r="AF470" s="129" t="str">
        <f t="shared" si="172"/>
        <v/>
      </c>
      <c r="AG470" s="130" t="str">
        <f t="shared" si="173"/>
        <v/>
      </c>
      <c r="AH470" s="129" t="str">
        <f t="shared" si="174"/>
        <v/>
      </c>
      <c r="AI470" s="129" t="str">
        <f t="shared" si="175"/>
        <v/>
      </c>
      <c r="AJ470" s="129" t="str">
        <f t="shared" si="176"/>
        <v/>
      </c>
      <c r="AK470" s="129" t="str">
        <f t="shared" si="177"/>
        <v/>
      </c>
      <c r="AL470" s="129" t="str">
        <f t="shared" si="178"/>
        <v/>
      </c>
    </row>
    <row r="471" spans="1:38">
      <c r="A471" s="53" t="str">
        <f>IF('2-定性盤查'!A466&lt;&gt;"",'2-定性盤查'!A466,"")</f>
        <v/>
      </c>
      <c r="B471" s="53" t="str">
        <f>IF('2-定性盤查'!C466&lt;&gt;"",'2-定性盤查'!C466,"")</f>
        <v/>
      </c>
      <c r="C471" s="53" t="str">
        <f>IF('2-定性盤查'!D466&lt;&gt;"",'2-定性盤查'!D466,"")</f>
        <v/>
      </c>
      <c r="D471" s="53" t="str">
        <f>IF('2-定性盤查'!E466&lt;&gt;"",'2-定性盤查'!E466,"")</f>
        <v/>
      </c>
      <c r="E471" s="53" t="str">
        <f>IF('2-定性盤查'!F466&lt;&gt;"",'2-定性盤查'!F466,"")</f>
        <v/>
      </c>
      <c r="F471" s="53" t="str">
        <f>IF('2-定性盤查'!G466&lt;&gt;"",'2-定性盤查'!G466,"")</f>
        <v/>
      </c>
      <c r="G471" s="158"/>
      <c r="H471" s="158"/>
      <c r="I471" s="53" t="str">
        <f>IF('2-定性盤查'!X466&lt;&gt;"",IF('2-定性盤查'!X466&lt;&gt;0,'2-定性盤查'!X466,""),"")</f>
        <v/>
      </c>
      <c r="J471" s="158"/>
      <c r="K471" s="158"/>
      <c r="L471" s="57" t="str">
        <f t="shared" si="179"/>
        <v/>
      </c>
      <c r="M471" s="158"/>
      <c r="N471" s="57" t="str">
        <f t="shared" si="169"/>
        <v/>
      </c>
      <c r="O471" s="53" t="str">
        <f>IF('2-定性盤查'!Y466&lt;&gt;"",IF('2-定性盤查'!Y466&lt;&gt;0,'2-定性盤查'!Y466,""),"")</f>
        <v/>
      </c>
      <c r="P471" s="158"/>
      <c r="Q471" s="158"/>
      <c r="R471" s="67" t="str">
        <f t="shared" si="180"/>
        <v/>
      </c>
      <c r="S471" s="164"/>
      <c r="T471" s="55" t="str">
        <f t="shared" si="182"/>
        <v/>
      </c>
      <c r="U471" s="53" t="str">
        <f>IF('2-定性盤查'!Z466&lt;&gt;"",IF('2-定性盤查'!Z466&lt;&gt;0,'2-定性盤查'!Z466,""),"")</f>
        <v/>
      </c>
      <c r="V471" s="158"/>
      <c r="W471" s="158"/>
      <c r="X471" s="67" t="str">
        <f t="shared" si="181"/>
        <v/>
      </c>
      <c r="Y471" s="158"/>
      <c r="Z471" s="55" t="str">
        <f t="shared" si="183"/>
        <v/>
      </c>
      <c r="AA471" s="57" t="str">
        <f>IF('2-定性盤查'!E467="是",IF(I471="CO2",SUM(T471,Z471),SUM(N471,T471,Z471)),IF(SUM(N471,T471,Z471)&lt;&gt;0,SUM(N471,T471,Z471),""))</f>
        <v/>
      </c>
      <c r="AB471" s="57" t="str">
        <f>IF('2-定性盤查'!E467="是",IF(I471="CO2",N471,""),"")</f>
        <v/>
      </c>
      <c r="AC471" s="101" t="str">
        <f>IF(AA471&lt;&gt;"",AA471/'6-彙總表'!$J$5,"")</f>
        <v/>
      </c>
      <c r="AD471" s="129" t="str">
        <f t="shared" si="170"/>
        <v/>
      </c>
      <c r="AE471" s="129" t="str">
        <f t="shared" si="171"/>
        <v/>
      </c>
      <c r="AF471" s="129" t="str">
        <f t="shared" si="172"/>
        <v/>
      </c>
      <c r="AG471" s="130" t="str">
        <f t="shared" si="173"/>
        <v/>
      </c>
      <c r="AH471" s="129" t="str">
        <f t="shared" si="174"/>
        <v/>
      </c>
      <c r="AI471" s="129" t="str">
        <f t="shared" si="175"/>
        <v/>
      </c>
      <c r="AJ471" s="129" t="str">
        <f t="shared" si="176"/>
        <v/>
      </c>
      <c r="AK471" s="129" t="str">
        <f t="shared" si="177"/>
        <v/>
      </c>
      <c r="AL471" s="129" t="str">
        <f t="shared" si="178"/>
        <v/>
      </c>
    </row>
    <row r="472" spans="1:38">
      <c r="A472" s="53" t="str">
        <f>IF('2-定性盤查'!A467&lt;&gt;"",'2-定性盤查'!A467,"")</f>
        <v/>
      </c>
      <c r="B472" s="53" t="str">
        <f>IF('2-定性盤查'!C467&lt;&gt;"",'2-定性盤查'!C467,"")</f>
        <v/>
      </c>
      <c r="C472" s="53" t="str">
        <f>IF('2-定性盤查'!D467&lt;&gt;"",'2-定性盤查'!D467,"")</f>
        <v/>
      </c>
      <c r="D472" s="53" t="str">
        <f>IF('2-定性盤查'!E467&lt;&gt;"",'2-定性盤查'!E467,"")</f>
        <v/>
      </c>
      <c r="E472" s="53" t="str">
        <f>IF('2-定性盤查'!F467&lt;&gt;"",'2-定性盤查'!F467,"")</f>
        <v/>
      </c>
      <c r="F472" s="53" t="str">
        <f>IF('2-定性盤查'!G467&lt;&gt;"",'2-定性盤查'!G467,"")</f>
        <v/>
      </c>
      <c r="G472" s="158"/>
      <c r="H472" s="158"/>
      <c r="I472" s="53" t="str">
        <f>IF('2-定性盤查'!X467&lt;&gt;"",IF('2-定性盤查'!X467&lt;&gt;0,'2-定性盤查'!X467,""),"")</f>
        <v/>
      </c>
      <c r="J472" s="158"/>
      <c r="K472" s="158"/>
      <c r="L472" s="57" t="str">
        <f t="shared" si="179"/>
        <v/>
      </c>
      <c r="M472" s="158"/>
      <c r="N472" s="57" t="str">
        <f t="shared" si="169"/>
        <v/>
      </c>
      <c r="O472" s="53" t="str">
        <f>IF('2-定性盤查'!Y467&lt;&gt;"",IF('2-定性盤查'!Y467&lt;&gt;0,'2-定性盤查'!Y467,""),"")</f>
        <v/>
      </c>
      <c r="P472" s="158"/>
      <c r="Q472" s="158"/>
      <c r="R472" s="67" t="str">
        <f t="shared" si="180"/>
        <v/>
      </c>
      <c r="S472" s="164"/>
      <c r="T472" s="55" t="str">
        <f t="shared" si="182"/>
        <v/>
      </c>
      <c r="U472" s="53" t="str">
        <f>IF('2-定性盤查'!Z467&lt;&gt;"",IF('2-定性盤查'!Z467&lt;&gt;0,'2-定性盤查'!Z467,""),"")</f>
        <v/>
      </c>
      <c r="V472" s="158"/>
      <c r="W472" s="158"/>
      <c r="X472" s="67" t="str">
        <f t="shared" si="181"/>
        <v/>
      </c>
      <c r="Y472" s="158"/>
      <c r="Z472" s="55" t="str">
        <f t="shared" si="183"/>
        <v/>
      </c>
      <c r="AA472" s="57" t="str">
        <f>IF('2-定性盤查'!E468="是",IF(I472="CO2",SUM(T472,Z472),SUM(N472,T472,Z472)),IF(SUM(N472,T472,Z472)&lt;&gt;0,SUM(N472,T472,Z472),""))</f>
        <v/>
      </c>
      <c r="AB472" s="57" t="str">
        <f>IF('2-定性盤查'!E468="是",IF(I472="CO2",N472,""),"")</f>
        <v/>
      </c>
      <c r="AC472" s="101" t="str">
        <f>IF(AA472&lt;&gt;"",AA472/'6-彙總表'!$J$5,"")</f>
        <v/>
      </c>
      <c r="AD472" s="129" t="str">
        <f t="shared" si="170"/>
        <v/>
      </c>
      <c r="AE472" s="129" t="str">
        <f t="shared" si="171"/>
        <v/>
      </c>
      <c r="AF472" s="129" t="str">
        <f t="shared" si="172"/>
        <v/>
      </c>
      <c r="AG472" s="130" t="str">
        <f t="shared" si="173"/>
        <v/>
      </c>
      <c r="AH472" s="129" t="str">
        <f t="shared" si="174"/>
        <v/>
      </c>
      <c r="AI472" s="129" t="str">
        <f t="shared" si="175"/>
        <v/>
      </c>
      <c r="AJ472" s="129" t="str">
        <f t="shared" si="176"/>
        <v/>
      </c>
      <c r="AK472" s="129" t="str">
        <f t="shared" si="177"/>
        <v/>
      </c>
      <c r="AL472" s="129" t="str">
        <f t="shared" si="178"/>
        <v/>
      </c>
    </row>
    <row r="473" spans="1:38">
      <c r="A473" s="53" t="str">
        <f>IF('2-定性盤查'!A468&lt;&gt;"",'2-定性盤查'!A468,"")</f>
        <v/>
      </c>
      <c r="B473" s="53" t="str">
        <f>IF('2-定性盤查'!C468&lt;&gt;"",'2-定性盤查'!C468,"")</f>
        <v/>
      </c>
      <c r="C473" s="53" t="str">
        <f>IF('2-定性盤查'!D468&lt;&gt;"",'2-定性盤查'!D468,"")</f>
        <v/>
      </c>
      <c r="D473" s="53" t="str">
        <f>IF('2-定性盤查'!E468&lt;&gt;"",'2-定性盤查'!E468,"")</f>
        <v/>
      </c>
      <c r="E473" s="53" t="str">
        <f>IF('2-定性盤查'!F468&lt;&gt;"",'2-定性盤查'!F468,"")</f>
        <v/>
      </c>
      <c r="F473" s="53" t="str">
        <f>IF('2-定性盤查'!G468&lt;&gt;"",'2-定性盤查'!G468,"")</f>
        <v/>
      </c>
      <c r="G473" s="158"/>
      <c r="H473" s="158"/>
      <c r="I473" s="53" t="str">
        <f>IF('2-定性盤查'!X468&lt;&gt;"",IF('2-定性盤查'!X468&lt;&gt;0,'2-定性盤查'!X468,""),"")</f>
        <v/>
      </c>
      <c r="J473" s="158"/>
      <c r="K473" s="158"/>
      <c r="L473" s="57" t="str">
        <f t="shared" si="179"/>
        <v/>
      </c>
      <c r="M473" s="158"/>
      <c r="N473" s="57" t="str">
        <f t="shared" si="169"/>
        <v/>
      </c>
      <c r="O473" s="53" t="str">
        <f>IF('2-定性盤查'!Y468&lt;&gt;"",IF('2-定性盤查'!Y468&lt;&gt;0,'2-定性盤查'!Y468,""),"")</f>
        <v/>
      </c>
      <c r="P473" s="158"/>
      <c r="Q473" s="158"/>
      <c r="R473" s="67" t="str">
        <f t="shared" si="180"/>
        <v/>
      </c>
      <c r="S473" s="164"/>
      <c r="T473" s="55" t="str">
        <f t="shared" si="182"/>
        <v/>
      </c>
      <c r="U473" s="53" t="str">
        <f>IF('2-定性盤查'!Z468&lt;&gt;"",IF('2-定性盤查'!Z468&lt;&gt;0,'2-定性盤查'!Z468,""),"")</f>
        <v/>
      </c>
      <c r="V473" s="158"/>
      <c r="W473" s="158"/>
      <c r="X473" s="67" t="str">
        <f t="shared" si="181"/>
        <v/>
      </c>
      <c r="Y473" s="158"/>
      <c r="Z473" s="55" t="str">
        <f t="shared" si="183"/>
        <v/>
      </c>
      <c r="AA473" s="57" t="str">
        <f>IF('2-定性盤查'!E469="是",IF(I473="CO2",SUM(T473,Z473),SUM(N473,T473,Z473)),IF(SUM(N473,T473,Z473)&lt;&gt;0,SUM(N473,T473,Z473),""))</f>
        <v/>
      </c>
      <c r="AB473" s="57" t="str">
        <f>IF('2-定性盤查'!E469="是",IF(I473="CO2",N473,""),"")</f>
        <v/>
      </c>
      <c r="AC473" s="101" t="str">
        <f>IF(AA473&lt;&gt;"",AA473/'6-彙總表'!$J$5,"")</f>
        <v/>
      </c>
      <c r="AD473" s="129" t="str">
        <f t="shared" si="170"/>
        <v/>
      </c>
      <c r="AE473" s="129" t="str">
        <f t="shared" si="171"/>
        <v/>
      </c>
      <c r="AF473" s="129" t="str">
        <f t="shared" si="172"/>
        <v/>
      </c>
      <c r="AG473" s="130" t="str">
        <f t="shared" si="173"/>
        <v/>
      </c>
      <c r="AH473" s="129" t="str">
        <f t="shared" si="174"/>
        <v/>
      </c>
      <c r="AI473" s="129" t="str">
        <f t="shared" si="175"/>
        <v/>
      </c>
      <c r="AJ473" s="129" t="str">
        <f t="shared" si="176"/>
        <v/>
      </c>
      <c r="AK473" s="129" t="str">
        <f t="shared" si="177"/>
        <v/>
      </c>
      <c r="AL473" s="129" t="str">
        <f t="shared" si="178"/>
        <v/>
      </c>
    </row>
    <row r="474" spans="1:38">
      <c r="A474" s="53" t="str">
        <f>IF('2-定性盤查'!A469&lt;&gt;"",'2-定性盤查'!A469,"")</f>
        <v/>
      </c>
      <c r="B474" s="53" t="str">
        <f>IF('2-定性盤查'!C469&lt;&gt;"",'2-定性盤查'!C469,"")</f>
        <v/>
      </c>
      <c r="C474" s="53" t="str">
        <f>IF('2-定性盤查'!D469&lt;&gt;"",'2-定性盤查'!D469,"")</f>
        <v/>
      </c>
      <c r="D474" s="53" t="str">
        <f>IF('2-定性盤查'!E469&lt;&gt;"",'2-定性盤查'!E469,"")</f>
        <v/>
      </c>
      <c r="E474" s="53" t="str">
        <f>IF('2-定性盤查'!F469&lt;&gt;"",'2-定性盤查'!F469,"")</f>
        <v/>
      </c>
      <c r="F474" s="53" t="str">
        <f>IF('2-定性盤查'!G469&lt;&gt;"",'2-定性盤查'!G469,"")</f>
        <v/>
      </c>
      <c r="G474" s="158"/>
      <c r="H474" s="158"/>
      <c r="I474" s="53" t="str">
        <f>IF('2-定性盤查'!X469&lt;&gt;"",IF('2-定性盤查'!X469&lt;&gt;0,'2-定性盤查'!X469,""),"")</f>
        <v/>
      </c>
      <c r="J474" s="158"/>
      <c r="K474" s="158"/>
      <c r="L474" s="57" t="str">
        <f t="shared" si="179"/>
        <v/>
      </c>
      <c r="M474" s="158"/>
      <c r="N474" s="57" t="str">
        <f t="shared" si="169"/>
        <v/>
      </c>
      <c r="O474" s="53" t="str">
        <f>IF('2-定性盤查'!Y469&lt;&gt;"",IF('2-定性盤查'!Y469&lt;&gt;0,'2-定性盤查'!Y469,""),"")</f>
        <v/>
      </c>
      <c r="P474" s="158"/>
      <c r="Q474" s="158"/>
      <c r="R474" s="67" t="str">
        <f t="shared" si="180"/>
        <v/>
      </c>
      <c r="S474" s="164"/>
      <c r="T474" s="55" t="str">
        <f t="shared" si="182"/>
        <v/>
      </c>
      <c r="U474" s="53" t="str">
        <f>IF('2-定性盤查'!Z469&lt;&gt;"",IF('2-定性盤查'!Z469&lt;&gt;0,'2-定性盤查'!Z469,""),"")</f>
        <v/>
      </c>
      <c r="V474" s="158"/>
      <c r="W474" s="158"/>
      <c r="X474" s="67" t="str">
        <f t="shared" si="181"/>
        <v/>
      </c>
      <c r="Y474" s="158"/>
      <c r="Z474" s="55" t="str">
        <f t="shared" si="183"/>
        <v/>
      </c>
      <c r="AA474" s="57" t="str">
        <f>IF('2-定性盤查'!E470="是",IF(I474="CO2",SUM(T474,Z474),SUM(N474,T474,Z474)),IF(SUM(N474,T474,Z474)&lt;&gt;0,SUM(N474,T474,Z474),""))</f>
        <v/>
      </c>
      <c r="AB474" s="57" t="str">
        <f>IF('2-定性盤查'!E470="是",IF(I474="CO2",N474,""),"")</f>
        <v/>
      </c>
      <c r="AC474" s="101" t="str">
        <f>IF(AA474&lt;&gt;"",AA474/'6-彙總表'!$J$5,"")</f>
        <v/>
      </c>
      <c r="AD474" s="129" t="str">
        <f t="shared" si="170"/>
        <v/>
      </c>
      <c r="AE474" s="129" t="str">
        <f t="shared" si="171"/>
        <v/>
      </c>
      <c r="AF474" s="129" t="str">
        <f t="shared" si="172"/>
        <v/>
      </c>
      <c r="AG474" s="130" t="str">
        <f t="shared" si="173"/>
        <v/>
      </c>
      <c r="AH474" s="129" t="str">
        <f t="shared" si="174"/>
        <v/>
      </c>
      <c r="AI474" s="129" t="str">
        <f t="shared" si="175"/>
        <v/>
      </c>
      <c r="AJ474" s="129" t="str">
        <f t="shared" si="176"/>
        <v/>
      </c>
      <c r="AK474" s="129" t="str">
        <f t="shared" si="177"/>
        <v/>
      </c>
      <c r="AL474" s="129" t="str">
        <f t="shared" si="178"/>
        <v/>
      </c>
    </row>
    <row r="475" spans="1:38">
      <c r="A475" s="53" t="str">
        <f>IF('2-定性盤查'!A470&lt;&gt;"",'2-定性盤查'!A470,"")</f>
        <v/>
      </c>
      <c r="B475" s="53" t="str">
        <f>IF('2-定性盤查'!C470&lt;&gt;"",'2-定性盤查'!C470,"")</f>
        <v/>
      </c>
      <c r="C475" s="53" t="str">
        <f>IF('2-定性盤查'!D470&lt;&gt;"",'2-定性盤查'!D470,"")</f>
        <v/>
      </c>
      <c r="D475" s="53" t="str">
        <f>IF('2-定性盤查'!E470&lt;&gt;"",'2-定性盤查'!E470,"")</f>
        <v/>
      </c>
      <c r="E475" s="53" t="str">
        <f>IF('2-定性盤查'!F470&lt;&gt;"",'2-定性盤查'!F470,"")</f>
        <v/>
      </c>
      <c r="F475" s="53" t="str">
        <f>IF('2-定性盤查'!G470&lt;&gt;"",'2-定性盤查'!G470,"")</f>
        <v/>
      </c>
      <c r="G475" s="158"/>
      <c r="H475" s="158"/>
      <c r="I475" s="53" t="str">
        <f>IF('2-定性盤查'!X470&lt;&gt;"",IF('2-定性盤查'!X470&lt;&gt;0,'2-定性盤查'!X470,""),"")</f>
        <v/>
      </c>
      <c r="J475" s="158"/>
      <c r="K475" s="158"/>
      <c r="L475" s="57" t="str">
        <f t="shared" si="179"/>
        <v/>
      </c>
      <c r="M475" s="158"/>
      <c r="N475" s="57" t="str">
        <f t="shared" si="169"/>
        <v/>
      </c>
      <c r="O475" s="53" t="str">
        <f>IF('2-定性盤查'!Y470&lt;&gt;"",IF('2-定性盤查'!Y470&lt;&gt;0,'2-定性盤查'!Y470,""),"")</f>
        <v/>
      </c>
      <c r="P475" s="158"/>
      <c r="Q475" s="158"/>
      <c r="R475" s="67" t="str">
        <f t="shared" si="180"/>
        <v/>
      </c>
      <c r="S475" s="164"/>
      <c r="T475" s="55" t="str">
        <f t="shared" si="182"/>
        <v/>
      </c>
      <c r="U475" s="53" t="str">
        <f>IF('2-定性盤查'!Z470&lt;&gt;"",IF('2-定性盤查'!Z470&lt;&gt;0,'2-定性盤查'!Z470,""),"")</f>
        <v/>
      </c>
      <c r="V475" s="158"/>
      <c r="W475" s="158"/>
      <c r="X475" s="67" t="str">
        <f t="shared" si="181"/>
        <v/>
      </c>
      <c r="Y475" s="158"/>
      <c r="Z475" s="55" t="str">
        <f t="shared" si="183"/>
        <v/>
      </c>
      <c r="AA475" s="57" t="str">
        <f>IF('2-定性盤查'!E471="是",IF(I475="CO2",SUM(T475,Z475),SUM(N475,T475,Z475)),IF(SUM(N475,T475,Z475)&lt;&gt;0,SUM(N475,T475,Z475),""))</f>
        <v/>
      </c>
      <c r="AB475" s="57" t="str">
        <f>IF('2-定性盤查'!E471="是",IF(I475="CO2",N475,""),"")</f>
        <v/>
      </c>
      <c r="AC475" s="101" t="str">
        <f>IF(AA475&lt;&gt;"",AA475/'6-彙總表'!$J$5,"")</f>
        <v/>
      </c>
      <c r="AD475" s="129" t="str">
        <f t="shared" si="170"/>
        <v/>
      </c>
      <c r="AE475" s="129" t="str">
        <f t="shared" si="171"/>
        <v/>
      </c>
      <c r="AF475" s="129" t="str">
        <f t="shared" si="172"/>
        <v/>
      </c>
      <c r="AG475" s="130" t="str">
        <f t="shared" si="173"/>
        <v/>
      </c>
      <c r="AH475" s="129" t="str">
        <f t="shared" si="174"/>
        <v/>
      </c>
      <c r="AI475" s="129" t="str">
        <f t="shared" si="175"/>
        <v/>
      </c>
      <c r="AJ475" s="129" t="str">
        <f t="shared" si="176"/>
        <v/>
      </c>
      <c r="AK475" s="129" t="str">
        <f t="shared" si="177"/>
        <v/>
      </c>
      <c r="AL475" s="129" t="str">
        <f t="shared" si="178"/>
        <v/>
      </c>
    </row>
    <row r="476" spans="1:38">
      <c r="A476" s="53" t="str">
        <f>IF('2-定性盤查'!A471&lt;&gt;"",'2-定性盤查'!A471,"")</f>
        <v/>
      </c>
      <c r="B476" s="53" t="str">
        <f>IF('2-定性盤查'!C471&lt;&gt;"",'2-定性盤查'!C471,"")</f>
        <v/>
      </c>
      <c r="C476" s="53" t="str">
        <f>IF('2-定性盤查'!D471&lt;&gt;"",'2-定性盤查'!D471,"")</f>
        <v/>
      </c>
      <c r="D476" s="53" t="str">
        <f>IF('2-定性盤查'!E471&lt;&gt;"",'2-定性盤查'!E471,"")</f>
        <v/>
      </c>
      <c r="E476" s="53" t="str">
        <f>IF('2-定性盤查'!F471&lt;&gt;"",'2-定性盤查'!F471,"")</f>
        <v/>
      </c>
      <c r="F476" s="53" t="str">
        <f>IF('2-定性盤查'!G471&lt;&gt;"",'2-定性盤查'!G471,"")</f>
        <v/>
      </c>
      <c r="G476" s="158"/>
      <c r="H476" s="158"/>
      <c r="I476" s="53" t="str">
        <f>IF('2-定性盤查'!X471&lt;&gt;"",IF('2-定性盤查'!X471&lt;&gt;0,'2-定性盤查'!X471,""),"")</f>
        <v/>
      </c>
      <c r="J476" s="158"/>
      <c r="K476" s="158"/>
      <c r="L476" s="57" t="str">
        <f t="shared" si="179"/>
        <v/>
      </c>
      <c r="M476" s="158"/>
      <c r="N476" s="57" t="str">
        <f t="shared" si="169"/>
        <v/>
      </c>
      <c r="O476" s="53" t="str">
        <f>IF('2-定性盤查'!Y471&lt;&gt;"",IF('2-定性盤查'!Y471&lt;&gt;0,'2-定性盤查'!Y471,""),"")</f>
        <v/>
      </c>
      <c r="P476" s="158"/>
      <c r="Q476" s="158"/>
      <c r="R476" s="67" t="str">
        <f t="shared" si="180"/>
        <v/>
      </c>
      <c r="S476" s="164"/>
      <c r="T476" s="55" t="str">
        <f t="shared" si="182"/>
        <v/>
      </c>
      <c r="U476" s="53" t="str">
        <f>IF('2-定性盤查'!Z471&lt;&gt;"",IF('2-定性盤查'!Z471&lt;&gt;0,'2-定性盤查'!Z471,""),"")</f>
        <v/>
      </c>
      <c r="V476" s="158"/>
      <c r="W476" s="158"/>
      <c r="X476" s="67" t="str">
        <f t="shared" si="181"/>
        <v/>
      </c>
      <c r="Y476" s="158"/>
      <c r="Z476" s="55" t="str">
        <f t="shared" si="183"/>
        <v/>
      </c>
      <c r="AA476" s="57" t="str">
        <f>IF('2-定性盤查'!E472="是",IF(I476="CO2",SUM(T476,Z476),SUM(N476,T476,Z476)),IF(SUM(N476,T476,Z476)&lt;&gt;0,SUM(N476,T476,Z476),""))</f>
        <v/>
      </c>
      <c r="AB476" s="57" t="str">
        <f>IF('2-定性盤查'!E472="是",IF(I476="CO2",N476,""),"")</f>
        <v/>
      </c>
      <c r="AC476" s="101" t="str">
        <f>IF(AA476&lt;&gt;"",AA476/'6-彙總表'!$J$5,"")</f>
        <v/>
      </c>
      <c r="AD476" s="129" t="str">
        <f t="shared" si="170"/>
        <v/>
      </c>
      <c r="AE476" s="129" t="str">
        <f t="shared" si="171"/>
        <v/>
      </c>
      <c r="AF476" s="129" t="str">
        <f t="shared" si="172"/>
        <v/>
      </c>
      <c r="AG476" s="130" t="str">
        <f t="shared" si="173"/>
        <v/>
      </c>
      <c r="AH476" s="129" t="str">
        <f t="shared" si="174"/>
        <v/>
      </c>
      <c r="AI476" s="129" t="str">
        <f t="shared" si="175"/>
        <v/>
      </c>
      <c r="AJ476" s="129" t="str">
        <f t="shared" si="176"/>
        <v/>
      </c>
      <c r="AK476" s="129" t="str">
        <f t="shared" si="177"/>
        <v/>
      </c>
      <c r="AL476" s="129" t="str">
        <f t="shared" si="178"/>
        <v/>
      </c>
    </row>
    <row r="477" spans="1:38">
      <c r="A477" s="53" t="str">
        <f>IF('2-定性盤查'!A472&lt;&gt;"",'2-定性盤查'!A472,"")</f>
        <v/>
      </c>
      <c r="B477" s="53" t="str">
        <f>IF('2-定性盤查'!C472&lt;&gt;"",'2-定性盤查'!C472,"")</f>
        <v/>
      </c>
      <c r="C477" s="53" t="str">
        <f>IF('2-定性盤查'!D472&lt;&gt;"",'2-定性盤查'!D472,"")</f>
        <v/>
      </c>
      <c r="D477" s="53" t="str">
        <f>IF('2-定性盤查'!E472&lt;&gt;"",'2-定性盤查'!E472,"")</f>
        <v/>
      </c>
      <c r="E477" s="53" t="str">
        <f>IF('2-定性盤查'!F472&lt;&gt;"",'2-定性盤查'!F472,"")</f>
        <v/>
      </c>
      <c r="F477" s="53" t="str">
        <f>IF('2-定性盤查'!G472&lt;&gt;"",'2-定性盤查'!G472,"")</f>
        <v/>
      </c>
      <c r="G477" s="158"/>
      <c r="H477" s="158"/>
      <c r="I477" s="53" t="str">
        <f>IF('2-定性盤查'!X472&lt;&gt;"",IF('2-定性盤查'!X472&lt;&gt;0,'2-定性盤查'!X472,""),"")</f>
        <v/>
      </c>
      <c r="J477" s="158"/>
      <c r="K477" s="158"/>
      <c r="L477" s="57" t="str">
        <f t="shared" si="179"/>
        <v/>
      </c>
      <c r="M477" s="158"/>
      <c r="N477" s="57" t="str">
        <f t="shared" si="169"/>
        <v/>
      </c>
      <c r="O477" s="53" t="str">
        <f>IF('2-定性盤查'!Y472&lt;&gt;"",IF('2-定性盤查'!Y472&lt;&gt;0,'2-定性盤查'!Y472,""),"")</f>
        <v/>
      </c>
      <c r="P477" s="158"/>
      <c r="Q477" s="158"/>
      <c r="R477" s="67" t="str">
        <f t="shared" si="180"/>
        <v/>
      </c>
      <c r="S477" s="164"/>
      <c r="T477" s="55" t="str">
        <f t="shared" si="182"/>
        <v/>
      </c>
      <c r="U477" s="53" t="str">
        <f>IF('2-定性盤查'!Z472&lt;&gt;"",IF('2-定性盤查'!Z472&lt;&gt;0,'2-定性盤查'!Z472,""),"")</f>
        <v/>
      </c>
      <c r="V477" s="158"/>
      <c r="W477" s="158"/>
      <c r="X477" s="67" t="str">
        <f t="shared" si="181"/>
        <v/>
      </c>
      <c r="Y477" s="158"/>
      <c r="Z477" s="55" t="str">
        <f t="shared" si="183"/>
        <v/>
      </c>
      <c r="AA477" s="57" t="str">
        <f>IF('2-定性盤查'!E473="是",IF(I477="CO2",SUM(T477,Z477),SUM(N477,T477,Z477)),IF(SUM(N477,T477,Z477)&lt;&gt;0,SUM(N477,T477,Z477),""))</f>
        <v/>
      </c>
      <c r="AB477" s="57" t="str">
        <f>IF('2-定性盤查'!E473="是",IF(I477="CO2",N477,""),"")</f>
        <v/>
      </c>
      <c r="AC477" s="101" t="str">
        <f>IF(AA477&lt;&gt;"",AA477/'6-彙總表'!$J$5,"")</f>
        <v/>
      </c>
      <c r="AD477" s="129" t="str">
        <f t="shared" si="170"/>
        <v/>
      </c>
      <c r="AE477" s="129" t="str">
        <f t="shared" si="171"/>
        <v/>
      </c>
      <c r="AF477" s="129" t="str">
        <f t="shared" si="172"/>
        <v/>
      </c>
      <c r="AG477" s="130" t="str">
        <f t="shared" si="173"/>
        <v/>
      </c>
      <c r="AH477" s="129" t="str">
        <f t="shared" si="174"/>
        <v/>
      </c>
      <c r="AI477" s="129" t="str">
        <f t="shared" si="175"/>
        <v/>
      </c>
      <c r="AJ477" s="129" t="str">
        <f t="shared" si="176"/>
        <v/>
      </c>
      <c r="AK477" s="129" t="str">
        <f t="shared" si="177"/>
        <v/>
      </c>
      <c r="AL477" s="129" t="str">
        <f t="shared" si="178"/>
        <v/>
      </c>
    </row>
    <row r="478" spans="1:38">
      <c r="A478" s="53" t="str">
        <f>IF('2-定性盤查'!A473&lt;&gt;"",'2-定性盤查'!A473,"")</f>
        <v/>
      </c>
      <c r="B478" s="53" t="str">
        <f>IF('2-定性盤查'!C473&lt;&gt;"",'2-定性盤查'!C473,"")</f>
        <v/>
      </c>
      <c r="C478" s="53" t="str">
        <f>IF('2-定性盤查'!D473&lt;&gt;"",'2-定性盤查'!D473,"")</f>
        <v/>
      </c>
      <c r="D478" s="53" t="str">
        <f>IF('2-定性盤查'!E473&lt;&gt;"",'2-定性盤查'!E473,"")</f>
        <v/>
      </c>
      <c r="E478" s="53" t="str">
        <f>IF('2-定性盤查'!F473&lt;&gt;"",'2-定性盤查'!F473,"")</f>
        <v/>
      </c>
      <c r="F478" s="53" t="str">
        <f>IF('2-定性盤查'!G473&lt;&gt;"",'2-定性盤查'!G473,"")</f>
        <v/>
      </c>
      <c r="G478" s="158"/>
      <c r="H478" s="158"/>
      <c r="I478" s="53" t="str">
        <f>IF('2-定性盤查'!X473&lt;&gt;"",IF('2-定性盤查'!X473&lt;&gt;0,'2-定性盤查'!X473,""),"")</f>
        <v/>
      </c>
      <c r="J478" s="158"/>
      <c r="K478" s="158"/>
      <c r="L478" s="57" t="str">
        <f t="shared" si="179"/>
        <v/>
      </c>
      <c r="M478" s="158"/>
      <c r="N478" s="57" t="str">
        <f t="shared" si="169"/>
        <v/>
      </c>
      <c r="O478" s="53" t="str">
        <f>IF('2-定性盤查'!Y473&lt;&gt;"",IF('2-定性盤查'!Y473&lt;&gt;0,'2-定性盤查'!Y473,""),"")</f>
        <v/>
      </c>
      <c r="P478" s="158"/>
      <c r="Q478" s="158"/>
      <c r="R478" s="67" t="str">
        <f t="shared" si="180"/>
        <v/>
      </c>
      <c r="S478" s="164"/>
      <c r="T478" s="55" t="str">
        <f t="shared" si="182"/>
        <v/>
      </c>
      <c r="U478" s="53" t="str">
        <f>IF('2-定性盤查'!Z473&lt;&gt;"",IF('2-定性盤查'!Z473&lt;&gt;0,'2-定性盤查'!Z473,""),"")</f>
        <v/>
      </c>
      <c r="V478" s="158"/>
      <c r="W478" s="158"/>
      <c r="X478" s="67" t="str">
        <f t="shared" si="181"/>
        <v/>
      </c>
      <c r="Y478" s="158"/>
      <c r="Z478" s="55" t="str">
        <f t="shared" si="183"/>
        <v/>
      </c>
      <c r="AA478" s="57" t="str">
        <f>IF('2-定性盤查'!E474="是",IF(I478="CO2",SUM(T478,Z478),SUM(N478,T478,Z478)),IF(SUM(N478,T478,Z478)&lt;&gt;0,SUM(N478,T478,Z478),""))</f>
        <v/>
      </c>
      <c r="AB478" s="57" t="str">
        <f>IF('2-定性盤查'!E474="是",IF(I478="CO2",N478,""),"")</f>
        <v/>
      </c>
      <c r="AC478" s="101" t="str">
        <f>IF(AA478&lt;&gt;"",AA478/'6-彙總表'!$J$5,"")</f>
        <v/>
      </c>
      <c r="AD478" s="129" t="str">
        <f t="shared" si="170"/>
        <v/>
      </c>
      <c r="AE478" s="129" t="str">
        <f t="shared" si="171"/>
        <v/>
      </c>
      <c r="AF478" s="129" t="str">
        <f t="shared" si="172"/>
        <v/>
      </c>
      <c r="AG478" s="130" t="str">
        <f t="shared" si="173"/>
        <v/>
      </c>
      <c r="AH478" s="129" t="str">
        <f t="shared" si="174"/>
        <v/>
      </c>
      <c r="AI478" s="129" t="str">
        <f t="shared" si="175"/>
        <v/>
      </c>
      <c r="AJ478" s="129" t="str">
        <f t="shared" si="176"/>
        <v/>
      </c>
      <c r="AK478" s="129" t="str">
        <f t="shared" si="177"/>
        <v/>
      </c>
      <c r="AL478" s="129" t="str">
        <f t="shared" si="178"/>
        <v/>
      </c>
    </row>
    <row r="479" spans="1:38">
      <c r="A479" s="53" t="str">
        <f>IF('2-定性盤查'!A474&lt;&gt;"",'2-定性盤查'!A474,"")</f>
        <v/>
      </c>
      <c r="B479" s="53" t="str">
        <f>IF('2-定性盤查'!C474&lt;&gt;"",'2-定性盤查'!C474,"")</f>
        <v/>
      </c>
      <c r="C479" s="53" t="str">
        <f>IF('2-定性盤查'!D474&lt;&gt;"",'2-定性盤查'!D474,"")</f>
        <v/>
      </c>
      <c r="D479" s="53" t="str">
        <f>IF('2-定性盤查'!E474&lt;&gt;"",'2-定性盤查'!E474,"")</f>
        <v/>
      </c>
      <c r="E479" s="53" t="str">
        <f>IF('2-定性盤查'!F474&lt;&gt;"",'2-定性盤查'!F474,"")</f>
        <v/>
      </c>
      <c r="F479" s="53" t="str">
        <f>IF('2-定性盤查'!G474&lt;&gt;"",'2-定性盤查'!G474,"")</f>
        <v/>
      </c>
      <c r="G479" s="158"/>
      <c r="H479" s="158"/>
      <c r="I479" s="53" t="str">
        <f>IF('2-定性盤查'!X474&lt;&gt;"",IF('2-定性盤查'!X474&lt;&gt;0,'2-定性盤查'!X474,""),"")</f>
        <v/>
      </c>
      <c r="J479" s="158"/>
      <c r="K479" s="158"/>
      <c r="L479" s="57" t="str">
        <f t="shared" si="179"/>
        <v/>
      </c>
      <c r="M479" s="158"/>
      <c r="N479" s="57" t="str">
        <f t="shared" si="169"/>
        <v/>
      </c>
      <c r="O479" s="53" t="str">
        <f>IF('2-定性盤查'!Y474&lt;&gt;"",IF('2-定性盤查'!Y474&lt;&gt;0,'2-定性盤查'!Y474,""),"")</f>
        <v/>
      </c>
      <c r="P479" s="158"/>
      <c r="Q479" s="158"/>
      <c r="R479" s="67" t="str">
        <f t="shared" si="180"/>
        <v/>
      </c>
      <c r="S479" s="164"/>
      <c r="T479" s="55" t="str">
        <f t="shared" si="182"/>
        <v/>
      </c>
      <c r="U479" s="53" t="str">
        <f>IF('2-定性盤查'!Z474&lt;&gt;"",IF('2-定性盤查'!Z474&lt;&gt;0,'2-定性盤查'!Z474,""),"")</f>
        <v/>
      </c>
      <c r="V479" s="158"/>
      <c r="W479" s="158"/>
      <c r="X479" s="67" t="str">
        <f t="shared" si="181"/>
        <v/>
      </c>
      <c r="Y479" s="158"/>
      <c r="Z479" s="55" t="str">
        <f t="shared" si="183"/>
        <v/>
      </c>
      <c r="AA479" s="57" t="str">
        <f>IF('2-定性盤查'!E475="是",IF(I479="CO2",SUM(T479,Z479),SUM(N479,T479,Z479)),IF(SUM(N479,T479,Z479)&lt;&gt;0,SUM(N479,T479,Z479),""))</f>
        <v/>
      </c>
      <c r="AB479" s="57" t="str">
        <f>IF('2-定性盤查'!E475="是",IF(I479="CO2",N479,""),"")</f>
        <v/>
      </c>
      <c r="AC479" s="101" t="str">
        <f>IF(AA479&lt;&gt;"",AA479/'6-彙總表'!$J$5,"")</f>
        <v/>
      </c>
      <c r="AD479" s="129" t="str">
        <f t="shared" si="170"/>
        <v/>
      </c>
      <c r="AE479" s="129" t="str">
        <f t="shared" si="171"/>
        <v/>
      </c>
      <c r="AF479" s="129" t="str">
        <f t="shared" si="172"/>
        <v/>
      </c>
      <c r="AG479" s="130" t="str">
        <f t="shared" si="173"/>
        <v/>
      </c>
      <c r="AH479" s="129" t="str">
        <f t="shared" si="174"/>
        <v/>
      </c>
      <c r="AI479" s="129" t="str">
        <f t="shared" si="175"/>
        <v/>
      </c>
      <c r="AJ479" s="129" t="str">
        <f t="shared" si="176"/>
        <v/>
      </c>
      <c r="AK479" s="129" t="str">
        <f t="shared" si="177"/>
        <v/>
      </c>
      <c r="AL479" s="129" t="str">
        <f t="shared" si="178"/>
        <v/>
      </c>
    </row>
    <row r="480" spans="1:38">
      <c r="A480" s="53" t="str">
        <f>IF('2-定性盤查'!A475&lt;&gt;"",'2-定性盤查'!A475,"")</f>
        <v/>
      </c>
      <c r="B480" s="53" t="str">
        <f>IF('2-定性盤查'!C475&lt;&gt;"",'2-定性盤查'!C475,"")</f>
        <v/>
      </c>
      <c r="C480" s="53" t="str">
        <f>IF('2-定性盤查'!D475&lt;&gt;"",'2-定性盤查'!D475,"")</f>
        <v/>
      </c>
      <c r="D480" s="53" t="str">
        <f>IF('2-定性盤查'!E475&lt;&gt;"",'2-定性盤查'!E475,"")</f>
        <v/>
      </c>
      <c r="E480" s="53" t="str">
        <f>IF('2-定性盤查'!F475&lt;&gt;"",'2-定性盤查'!F475,"")</f>
        <v/>
      </c>
      <c r="F480" s="53" t="str">
        <f>IF('2-定性盤查'!G475&lt;&gt;"",'2-定性盤查'!G475,"")</f>
        <v/>
      </c>
      <c r="G480" s="158"/>
      <c r="H480" s="158"/>
      <c r="I480" s="53" t="str">
        <f>IF('2-定性盤查'!X475&lt;&gt;"",IF('2-定性盤查'!X475&lt;&gt;0,'2-定性盤查'!X475,""),"")</f>
        <v/>
      </c>
      <c r="J480" s="158"/>
      <c r="K480" s="158"/>
      <c r="L480" s="57" t="str">
        <f t="shared" si="179"/>
        <v/>
      </c>
      <c r="M480" s="158"/>
      <c r="N480" s="57" t="str">
        <f t="shared" si="169"/>
        <v/>
      </c>
      <c r="O480" s="53" t="str">
        <f>IF('2-定性盤查'!Y475&lt;&gt;"",IF('2-定性盤查'!Y475&lt;&gt;0,'2-定性盤查'!Y475,""),"")</f>
        <v/>
      </c>
      <c r="P480" s="158"/>
      <c r="Q480" s="158"/>
      <c r="R480" s="67" t="str">
        <f t="shared" si="180"/>
        <v/>
      </c>
      <c r="S480" s="164"/>
      <c r="T480" s="55" t="str">
        <f t="shared" si="182"/>
        <v/>
      </c>
      <c r="U480" s="53" t="str">
        <f>IF('2-定性盤查'!Z475&lt;&gt;"",IF('2-定性盤查'!Z475&lt;&gt;0,'2-定性盤查'!Z475,""),"")</f>
        <v/>
      </c>
      <c r="V480" s="158"/>
      <c r="W480" s="158"/>
      <c r="X480" s="67" t="str">
        <f t="shared" si="181"/>
        <v/>
      </c>
      <c r="Y480" s="158"/>
      <c r="Z480" s="55" t="str">
        <f t="shared" si="183"/>
        <v/>
      </c>
      <c r="AA480" s="57" t="str">
        <f>IF('2-定性盤查'!E476="是",IF(I480="CO2",SUM(T480,Z480),SUM(N480,T480,Z480)),IF(SUM(N480,T480,Z480)&lt;&gt;0,SUM(N480,T480,Z480),""))</f>
        <v/>
      </c>
      <c r="AB480" s="57" t="str">
        <f>IF('2-定性盤查'!E476="是",IF(I480="CO2",N480,""),"")</f>
        <v/>
      </c>
      <c r="AC480" s="101" t="str">
        <f>IF(AA480&lt;&gt;"",AA480/'6-彙總表'!$J$5,"")</f>
        <v/>
      </c>
      <c r="AD480" s="129" t="str">
        <f t="shared" si="170"/>
        <v/>
      </c>
      <c r="AE480" s="129" t="str">
        <f t="shared" si="171"/>
        <v/>
      </c>
      <c r="AF480" s="129" t="str">
        <f t="shared" si="172"/>
        <v/>
      </c>
      <c r="AG480" s="130" t="str">
        <f t="shared" si="173"/>
        <v/>
      </c>
      <c r="AH480" s="129" t="str">
        <f t="shared" si="174"/>
        <v/>
      </c>
      <c r="AI480" s="129" t="str">
        <f t="shared" si="175"/>
        <v/>
      </c>
      <c r="AJ480" s="129" t="str">
        <f t="shared" si="176"/>
        <v/>
      </c>
      <c r="AK480" s="129" t="str">
        <f t="shared" si="177"/>
        <v/>
      </c>
      <c r="AL480" s="129" t="str">
        <f t="shared" si="178"/>
        <v/>
      </c>
    </row>
    <row r="481" spans="1:38">
      <c r="A481" s="53" t="str">
        <f>IF('2-定性盤查'!A476&lt;&gt;"",'2-定性盤查'!A476,"")</f>
        <v/>
      </c>
      <c r="B481" s="53" t="str">
        <f>IF('2-定性盤查'!C476&lt;&gt;"",'2-定性盤查'!C476,"")</f>
        <v/>
      </c>
      <c r="C481" s="53" t="str">
        <f>IF('2-定性盤查'!D476&lt;&gt;"",'2-定性盤查'!D476,"")</f>
        <v/>
      </c>
      <c r="D481" s="53" t="str">
        <f>IF('2-定性盤查'!E476&lt;&gt;"",'2-定性盤查'!E476,"")</f>
        <v/>
      </c>
      <c r="E481" s="53" t="str">
        <f>IF('2-定性盤查'!F476&lt;&gt;"",'2-定性盤查'!F476,"")</f>
        <v/>
      </c>
      <c r="F481" s="53" t="str">
        <f>IF('2-定性盤查'!G476&lt;&gt;"",'2-定性盤查'!G476,"")</f>
        <v/>
      </c>
      <c r="G481" s="158"/>
      <c r="H481" s="158"/>
      <c r="I481" s="53" t="str">
        <f>IF('2-定性盤查'!X476&lt;&gt;"",IF('2-定性盤查'!X476&lt;&gt;0,'2-定性盤查'!X476,""),"")</f>
        <v/>
      </c>
      <c r="J481" s="158"/>
      <c r="K481" s="158"/>
      <c r="L481" s="57" t="str">
        <f t="shared" si="179"/>
        <v/>
      </c>
      <c r="M481" s="158"/>
      <c r="N481" s="57" t="str">
        <f t="shared" si="169"/>
        <v/>
      </c>
      <c r="O481" s="53" t="str">
        <f>IF('2-定性盤查'!Y476&lt;&gt;"",IF('2-定性盤查'!Y476&lt;&gt;0,'2-定性盤查'!Y476,""),"")</f>
        <v/>
      </c>
      <c r="P481" s="158"/>
      <c r="Q481" s="158"/>
      <c r="R481" s="67" t="str">
        <f t="shared" si="180"/>
        <v/>
      </c>
      <c r="S481" s="164"/>
      <c r="T481" s="55" t="str">
        <f t="shared" si="182"/>
        <v/>
      </c>
      <c r="U481" s="53" t="str">
        <f>IF('2-定性盤查'!Z476&lt;&gt;"",IF('2-定性盤查'!Z476&lt;&gt;0,'2-定性盤查'!Z476,""),"")</f>
        <v/>
      </c>
      <c r="V481" s="158"/>
      <c r="W481" s="158"/>
      <c r="X481" s="67" t="str">
        <f t="shared" si="181"/>
        <v/>
      </c>
      <c r="Y481" s="158"/>
      <c r="Z481" s="55" t="str">
        <f t="shared" si="183"/>
        <v/>
      </c>
      <c r="AA481" s="57" t="str">
        <f>IF('2-定性盤查'!E477="是",IF(I481="CO2",SUM(T481,Z481),SUM(N481,T481,Z481)),IF(SUM(N481,T481,Z481)&lt;&gt;0,SUM(N481,T481,Z481),""))</f>
        <v/>
      </c>
      <c r="AB481" s="57" t="str">
        <f>IF('2-定性盤查'!E477="是",IF(I481="CO2",N481,""),"")</f>
        <v/>
      </c>
      <c r="AC481" s="101" t="str">
        <f>IF(AA481&lt;&gt;"",AA481/'6-彙總表'!$J$5,"")</f>
        <v/>
      </c>
      <c r="AD481" s="129" t="str">
        <f t="shared" si="170"/>
        <v/>
      </c>
      <c r="AE481" s="129" t="str">
        <f t="shared" si="171"/>
        <v/>
      </c>
      <c r="AF481" s="129" t="str">
        <f t="shared" si="172"/>
        <v/>
      </c>
      <c r="AG481" s="130" t="str">
        <f t="shared" si="173"/>
        <v/>
      </c>
      <c r="AH481" s="129" t="str">
        <f t="shared" si="174"/>
        <v/>
      </c>
      <c r="AI481" s="129" t="str">
        <f t="shared" si="175"/>
        <v/>
      </c>
      <c r="AJ481" s="129" t="str">
        <f t="shared" si="176"/>
        <v/>
      </c>
      <c r="AK481" s="129" t="str">
        <f t="shared" si="177"/>
        <v/>
      </c>
      <c r="AL481" s="129" t="str">
        <f t="shared" si="178"/>
        <v/>
      </c>
    </row>
    <row r="482" spans="1:38">
      <c r="A482" s="53" t="str">
        <f>IF('2-定性盤查'!A477&lt;&gt;"",'2-定性盤查'!A477,"")</f>
        <v/>
      </c>
      <c r="B482" s="53" t="str">
        <f>IF('2-定性盤查'!C477&lt;&gt;"",'2-定性盤查'!C477,"")</f>
        <v/>
      </c>
      <c r="C482" s="53" t="str">
        <f>IF('2-定性盤查'!D477&lt;&gt;"",'2-定性盤查'!D477,"")</f>
        <v/>
      </c>
      <c r="D482" s="53" t="str">
        <f>IF('2-定性盤查'!E477&lt;&gt;"",'2-定性盤查'!E477,"")</f>
        <v/>
      </c>
      <c r="E482" s="53" t="str">
        <f>IF('2-定性盤查'!F477&lt;&gt;"",'2-定性盤查'!F477,"")</f>
        <v/>
      </c>
      <c r="F482" s="53" t="str">
        <f>IF('2-定性盤查'!G477&lt;&gt;"",'2-定性盤查'!G477,"")</f>
        <v/>
      </c>
      <c r="G482" s="158"/>
      <c r="H482" s="158"/>
      <c r="I482" s="53" t="str">
        <f>IF('2-定性盤查'!X477&lt;&gt;"",IF('2-定性盤查'!X477&lt;&gt;0,'2-定性盤查'!X477,""),"")</f>
        <v/>
      </c>
      <c r="J482" s="158"/>
      <c r="K482" s="158"/>
      <c r="L482" s="57" t="str">
        <f t="shared" si="179"/>
        <v/>
      </c>
      <c r="M482" s="158"/>
      <c r="N482" s="57" t="str">
        <f t="shared" si="169"/>
        <v/>
      </c>
      <c r="O482" s="53" t="str">
        <f>IF('2-定性盤查'!Y477&lt;&gt;"",IF('2-定性盤查'!Y477&lt;&gt;0,'2-定性盤查'!Y477,""),"")</f>
        <v/>
      </c>
      <c r="P482" s="158"/>
      <c r="Q482" s="158"/>
      <c r="R482" s="67" t="str">
        <f t="shared" si="180"/>
        <v/>
      </c>
      <c r="S482" s="164"/>
      <c r="T482" s="55" t="str">
        <f t="shared" si="182"/>
        <v/>
      </c>
      <c r="U482" s="53" t="str">
        <f>IF('2-定性盤查'!Z477&lt;&gt;"",IF('2-定性盤查'!Z477&lt;&gt;0,'2-定性盤查'!Z477,""),"")</f>
        <v/>
      </c>
      <c r="V482" s="158"/>
      <c r="W482" s="158"/>
      <c r="X482" s="67" t="str">
        <f t="shared" si="181"/>
        <v/>
      </c>
      <c r="Y482" s="158"/>
      <c r="Z482" s="55" t="str">
        <f t="shared" si="183"/>
        <v/>
      </c>
      <c r="AA482" s="57" t="str">
        <f>IF('2-定性盤查'!E478="是",IF(I482="CO2",SUM(T482,Z482),SUM(N482,T482,Z482)),IF(SUM(N482,T482,Z482)&lt;&gt;0,SUM(N482,T482,Z482),""))</f>
        <v/>
      </c>
      <c r="AB482" s="57" t="str">
        <f>IF('2-定性盤查'!E478="是",IF(I482="CO2",N482,""),"")</f>
        <v/>
      </c>
      <c r="AC482" s="101" t="str">
        <f>IF(AA482&lt;&gt;"",AA482/'6-彙總表'!$J$5,"")</f>
        <v/>
      </c>
      <c r="AD482" s="129" t="str">
        <f t="shared" si="170"/>
        <v/>
      </c>
      <c r="AE482" s="129" t="str">
        <f t="shared" si="171"/>
        <v/>
      </c>
      <c r="AF482" s="129" t="str">
        <f t="shared" si="172"/>
        <v/>
      </c>
      <c r="AG482" s="130" t="str">
        <f t="shared" si="173"/>
        <v/>
      </c>
      <c r="AH482" s="129" t="str">
        <f t="shared" si="174"/>
        <v/>
      </c>
      <c r="AI482" s="129" t="str">
        <f t="shared" si="175"/>
        <v/>
      </c>
      <c r="AJ482" s="129" t="str">
        <f t="shared" si="176"/>
        <v/>
      </c>
      <c r="AK482" s="129" t="str">
        <f t="shared" si="177"/>
        <v/>
      </c>
      <c r="AL482" s="129" t="str">
        <f t="shared" si="178"/>
        <v/>
      </c>
    </row>
    <row r="483" spans="1:38">
      <c r="A483" s="53" t="str">
        <f>IF('2-定性盤查'!A478&lt;&gt;"",'2-定性盤查'!A478,"")</f>
        <v/>
      </c>
      <c r="B483" s="53" t="str">
        <f>IF('2-定性盤查'!C478&lt;&gt;"",'2-定性盤查'!C478,"")</f>
        <v/>
      </c>
      <c r="C483" s="53" t="str">
        <f>IF('2-定性盤查'!D478&lt;&gt;"",'2-定性盤查'!D478,"")</f>
        <v/>
      </c>
      <c r="D483" s="53" t="str">
        <f>IF('2-定性盤查'!E478&lt;&gt;"",'2-定性盤查'!E478,"")</f>
        <v/>
      </c>
      <c r="E483" s="53" t="str">
        <f>IF('2-定性盤查'!F478&lt;&gt;"",'2-定性盤查'!F478,"")</f>
        <v/>
      </c>
      <c r="F483" s="53" t="str">
        <f>IF('2-定性盤查'!G478&lt;&gt;"",'2-定性盤查'!G478,"")</f>
        <v/>
      </c>
      <c r="G483" s="158"/>
      <c r="H483" s="158"/>
      <c r="I483" s="53" t="str">
        <f>IF('2-定性盤查'!X478&lt;&gt;"",IF('2-定性盤查'!X478&lt;&gt;0,'2-定性盤查'!X478,""),"")</f>
        <v/>
      </c>
      <c r="J483" s="158"/>
      <c r="K483" s="158"/>
      <c r="L483" s="57" t="str">
        <f t="shared" si="179"/>
        <v/>
      </c>
      <c r="M483" s="158"/>
      <c r="N483" s="57" t="str">
        <f t="shared" si="169"/>
        <v/>
      </c>
      <c r="O483" s="53" t="str">
        <f>IF('2-定性盤查'!Y478&lt;&gt;"",IF('2-定性盤查'!Y478&lt;&gt;0,'2-定性盤查'!Y478,""),"")</f>
        <v/>
      </c>
      <c r="P483" s="158"/>
      <c r="Q483" s="158"/>
      <c r="R483" s="67" t="str">
        <f t="shared" si="180"/>
        <v/>
      </c>
      <c r="S483" s="164"/>
      <c r="T483" s="55" t="str">
        <f t="shared" si="182"/>
        <v/>
      </c>
      <c r="U483" s="53" t="str">
        <f>IF('2-定性盤查'!Z478&lt;&gt;"",IF('2-定性盤查'!Z478&lt;&gt;0,'2-定性盤查'!Z478,""),"")</f>
        <v/>
      </c>
      <c r="V483" s="158"/>
      <c r="W483" s="158"/>
      <c r="X483" s="67" t="str">
        <f t="shared" si="181"/>
        <v/>
      </c>
      <c r="Y483" s="158"/>
      <c r="Z483" s="55" t="str">
        <f t="shared" si="183"/>
        <v/>
      </c>
      <c r="AA483" s="57" t="str">
        <f>IF('2-定性盤查'!E479="是",IF(I483="CO2",SUM(T483,Z483),SUM(N483,T483,Z483)),IF(SUM(N483,T483,Z483)&lt;&gt;0,SUM(N483,T483,Z483),""))</f>
        <v/>
      </c>
      <c r="AB483" s="57" t="str">
        <f>IF('2-定性盤查'!E479="是",IF(I483="CO2",N483,""),"")</f>
        <v/>
      </c>
      <c r="AC483" s="101" t="str">
        <f>IF(AA483&lt;&gt;"",AA483/'6-彙總表'!$J$5,"")</f>
        <v/>
      </c>
      <c r="AD483" s="129" t="str">
        <f t="shared" si="170"/>
        <v/>
      </c>
      <c r="AE483" s="129" t="str">
        <f t="shared" si="171"/>
        <v/>
      </c>
      <c r="AF483" s="129" t="str">
        <f t="shared" si="172"/>
        <v/>
      </c>
      <c r="AG483" s="130" t="str">
        <f t="shared" si="173"/>
        <v/>
      </c>
      <c r="AH483" s="129" t="str">
        <f t="shared" si="174"/>
        <v/>
      </c>
      <c r="AI483" s="129" t="str">
        <f t="shared" si="175"/>
        <v/>
      </c>
      <c r="AJ483" s="129" t="str">
        <f t="shared" si="176"/>
        <v/>
      </c>
      <c r="AK483" s="129" t="str">
        <f t="shared" si="177"/>
        <v/>
      </c>
      <c r="AL483" s="129" t="str">
        <f t="shared" si="178"/>
        <v/>
      </c>
    </row>
    <row r="484" spans="1:38">
      <c r="A484" s="53" t="str">
        <f>IF('2-定性盤查'!A479&lt;&gt;"",'2-定性盤查'!A479,"")</f>
        <v/>
      </c>
      <c r="B484" s="53" t="str">
        <f>IF('2-定性盤查'!C479&lt;&gt;"",'2-定性盤查'!C479,"")</f>
        <v/>
      </c>
      <c r="C484" s="53" t="str">
        <f>IF('2-定性盤查'!D479&lt;&gt;"",'2-定性盤查'!D479,"")</f>
        <v/>
      </c>
      <c r="D484" s="53" t="str">
        <f>IF('2-定性盤查'!E479&lt;&gt;"",'2-定性盤查'!E479,"")</f>
        <v/>
      </c>
      <c r="E484" s="53" t="str">
        <f>IF('2-定性盤查'!F479&lt;&gt;"",'2-定性盤查'!F479,"")</f>
        <v/>
      </c>
      <c r="F484" s="53" t="str">
        <f>IF('2-定性盤查'!G479&lt;&gt;"",'2-定性盤查'!G479,"")</f>
        <v/>
      </c>
      <c r="G484" s="158"/>
      <c r="H484" s="158"/>
      <c r="I484" s="53" t="str">
        <f>IF('2-定性盤查'!X479&lt;&gt;"",IF('2-定性盤查'!X479&lt;&gt;0,'2-定性盤查'!X479,""),"")</f>
        <v/>
      </c>
      <c r="J484" s="158"/>
      <c r="K484" s="158"/>
      <c r="L484" s="57" t="str">
        <f t="shared" si="179"/>
        <v/>
      </c>
      <c r="M484" s="158"/>
      <c r="N484" s="57" t="str">
        <f t="shared" si="169"/>
        <v/>
      </c>
      <c r="O484" s="53" t="str">
        <f>IF('2-定性盤查'!Y479&lt;&gt;"",IF('2-定性盤查'!Y479&lt;&gt;0,'2-定性盤查'!Y479,""),"")</f>
        <v/>
      </c>
      <c r="P484" s="158"/>
      <c r="Q484" s="158"/>
      <c r="R484" s="67" t="str">
        <f t="shared" si="180"/>
        <v/>
      </c>
      <c r="S484" s="164"/>
      <c r="T484" s="55" t="str">
        <f t="shared" si="182"/>
        <v/>
      </c>
      <c r="U484" s="53" t="str">
        <f>IF('2-定性盤查'!Z479&lt;&gt;"",IF('2-定性盤查'!Z479&lt;&gt;0,'2-定性盤查'!Z479,""),"")</f>
        <v/>
      </c>
      <c r="V484" s="158"/>
      <c r="W484" s="158"/>
      <c r="X484" s="67" t="str">
        <f t="shared" si="181"/>
        <v/>
      </c>
      <c r="Y484" s="158"/>
      <c r="Z484" s="55" t="str">
        <f t="shared" si="183"/>
        <v/>
      </c>
      <c r="AA484" s="57" t="str">
        <f>IF('2-定性盤查'!E480="是",IF(I484="CO2",SUM(T484,Z484),SUM(N484,T484,Z484)),IF(SUM(N484,T484,Z484)&lt;&gt;0,SUM(N484,T484,Z484),""))</f>
        <v/>
      </c>
      <c r="AB484" s="57" t="str">
        <f>IF('2-定性盤查'!E480="是",IF(I484="CO2",N484,""),"")</f>
        <v/>
      </c>
      <c r="AC484" s="101" t="str">
        <f>IF(AA484&lt;&gt;"",AA484/'6-彙總表'!$J$5,"")</f>
        <v/>
      </c>
      <c r="AD484" s="129" t="str">
        <f t="shared" si="170"/>
        <v/>
      </c>
      <c r="AE484" s="129" t="str">
        <f t="shared" si="171"/>
        <v/>
      </c>
      <c r="AF484" s="129" t="str">
        <f t="shared" si="172"/>
        <v/>
      </c>
      <c r="AG484" s="130" t="str">
        <f t="shared" si="173"/>
        <v/>
      </c>
      <c r="AH484" s="129" t="str">
        <f t="shared" si="174"/>
        <v/>
      </c>
      <c r="AI484" s="129" t="str">
        <f t="shared" si="175"/>
        <v/>
      </c>
      <c r="AJ484" s="129" t="str">
        <f t="shared" si="176"/>
        <v/>
      </c>
      <c r="AK484" s="129" t="str">
        <f t="shared" si="177"/>
        <v/>
      </c>
      <c r="AL484" s="129" t="str">
        <f t="shared" si="178"/>
        <v/>
      </c>
    </row>
    <row r="485" spans="1:38">
      <c r="A485" s="53" t="str">
        <f>IF('2-定性盤查'!A480&lt;&gt;"",'2-定性盤查'!A480,"")</f>
        <v/>
      </c>
      <c r="B485" s="53" t="str">
        <f>IF('2-定性盤查'!C480&lt;&gt;"",'2-定性盤查'!C480,"")</f>
        <v/>
      </c>
      <c r="C485" s="53" t="str">
        <f>IF('2-定性盤查'!D480&lt;&gt;"",'2-定性盤查'!D480,"")</f>
        <v/>
      </c>
      <c r="D485" s="53" t="str">
        <f>IF('2-定性盤查'!E480&lt;&gt;"",'2-定性盤查'!E480,"")</f>
        <v/>
      </c>
      <c r="E485" s="53" t="str">
        <f>IF('2-定性盤查'!F480&lt;&gt;"",'2-定性盤查'!F480,"")</f>
        <v/>
      </c>
      <c r="F485" s="53" t="str">
        <f>IF('2-定性盤查'!G480&lt;&gt;"",'2-定性盤查'!G480,"")</f>
        <v/>
      </c>
      <c r="G485" s="158"/>
      <c r="H485" s="158"/>
      <c r="I485" s="53" t="str">
        <f>IF('2-定性盤查'!X480&lt;&gt;"",IF('2-定性盤查'!X480&lt;&gt;0,'2-定性盤查'!X480,""),"")</f>
        <v/>
      </c>
      <c r="J485" s="158"/>
      <c r="K485" s="158"/>
      <c r="L485" s="57" t="str">
        <f t="shared" si="179"/>
        <v/>
      </c>
      <c r="M485" s="158"/>
      <c r="N485" s="57" t="str">
        <f t="shared" si="169"/>
        <v/>
      </c>
      <c r="O485" s="53" t="str">
        <f>IF('2-定性盤查'!Y480&lt;&gt;"",IF('2-定性盤查'!Y480&lt;&gt;0,'2-定性盤查'!Y480,""),"")</f>
        <v/>
      </c>
      <c r="P485" s="158"/>
      <c r="Q485" s="158"/>
      <c r="R485" s="67" t="str">
        <f t="shared" si="180"/>
        <v/>
      </c>
      <c r="S485" s="164"/>
      <c r="T485" s="55" t="str">
        <f t="shared" si="182"/>
        <v/>
      </c>
      <c r="U485" s="53" t="str">
        <f>IF('2-定性盤查'!Z480&lt;&gt;"",IF('2-定性盤查'!Z480&lt;&gt;0,'2-定性盤查'!Z480,""),"")</f>
        <v/>
      </c>
      <c r="V485" s="158"/>
      <c r="W485" s="158"/>
      <c r="X485" s="67" t="str">
        <f t="shared" si="181"/>
        <v/>
      </c>
      <c r="Y485" s="158"/>
      <c r="Z485" s="55" t="str">
        <f t="shared" si="183"/>
        <v/>
      </c>
      <c r="AA485" s="57" t="str">
        <f>IF('2-定性盤查'!E481="是",IF(I485="CO2",SUM(T485,Z485),SUM(N485,T485,Z485)),IF(SUM(N485,T485,Z485)&lt;&gt;0,SUM(N485,T485,Z485),""))</f>
        <v/>
      </c>
      <c r="AB485" s="57" t="str">
        <f>IF('2-定性盤查'!E481="是",IF(I485="CO2",N485,""),"")</f>
        <v/>
      </c>
      <c r="AC485" s="101" t="str">
        <f>IF(AA485&lt;&gt;"",AA485/'6-彙總表'!$J$5,"")</f>
        <v/>
      </c>
      <c r="AD485" s="129" t="str">
        <f t="shared" si="170"/>
        <v/>
      </c>
      <c r="AE485" s="129" t="str">
        <f t="shared" si="171"/>
        <v/>
      </c>
      <c r="AF485" s="129" t="str">
        <f t="shared" si="172"/>
        <v/>
      </c>
      <c r="AG485" s="130" t="str">
        <f t="shared" si="173"/>
        <v/>
      </c>
      <c r="AH485" s="129" t="str">
        <f t="shared" si="174"/>
        <v/>
      </c>
      <c r="AI485" s="129" t="str">
        <f t="shared" si="175"/>
        <v/>
      </c>
      <c r="AJ485" s="129" t="str">
        <f t="shared" si="176"/>
        <v/>
      </c>
      <c r="AK485" s="129" t="str">
        <f t="shared" si="177"/>
        <v/>
      </c>
      <c r="AL485" s="129" t="str">
        <f t="shared" si="178"/>
        <v/>
      </c>
    </row>
    <row r="486" spans="1:38">
      <c r="A486" s="53" t="str">
        <f>IF('2-定性盤查'!A481&lt;&gt;"",'2-定性盤查'!A481,"")</f>
        <v/>
      </c>
      <c r="B486" s="53" t="str">
        <f>IF('2-定性盤查'!C481&lt;&gt;"",'2-定性盤查'!C481,"")</f>
        <v/>
      </c>
      <c r="C486" s="53" t="str">
        <f>IF('2-定性盤查'!D481&lt;&gt;"",'2-定性盤查'!D481,"")</f>
        <v/>
      </c>
      <c r="D486" s="53" t="str">
        <f>IF('2-定性盤查'!E481&lt;&gt;"",'2-定性盤查'!E481,"")</f>
        <v/>
      </c>
      <c r="E486" s="53" t="str">
        <f>IF('2-定性盤查'!F481&lt;&gt;"",'2-定性盤查'!F481,"")</f>
        <v/>
      </c>
      <c r="F486" s="53" t="str">
        <f>IF('2-定性盤查'!G481&lt;&gt;"",'2-定性盤查'!G481,"")</f>
        <v/>
      </c>
      <c r="G486" s="158"/>
      <c r="H486" s="158"/>
      <c r="I486" s="53" t="str">
        <f>IF('2-定性盤查'!X481&lt;&gt;"",IF('2-定性盤查'!X481&lt;&gt;0,'2-定性盤查'!X481,""),"")</f>
        <v/>
      </c>
      <c r="J486" s="158"/>
      <c r="K486" s="158"/>
      <c r="L486" s="57" t="str">
        <f t="shared" si="179"/>
        <v/>
      </c>
      <c r="M486" s="158"/>
      <c r="N486" s="57" t="str">
        <f t="shared" si="169"/>
        <v/>
      </c>
      <c r="O486" s="53" t="str">
        <f>IF('2-定性盤查'!Y481&lt;&gt;"",IF('2-定性盤查'!Y481&lt;&gt;0,'2-定性盤查'!Y481,""),"")</f>
        <v/>
      </c>
      <c r="P486" s="158"/>
      <c r="Q486" s="158"/>
      <c r="R486" s="67" t="str">
        <f t="shared" si="180"/>
        <v/>
      </c>
      <c r="S486" s="164"/>
      <c r="T486" s="55" t="str">
        <f t="shared" si="182"/>
        <v/>
      </c>
      <c r="U486" s="53" t="str">
        <f>IF('2-定性盤查'!Z481&lt;&gt;"",IF('2-定性盤查'!Z481&lt;&gt;0,'2-定性盤查'!Z481,""),"")</f>
        <v/>
      </c>
      <c r="V486" s="158"/>
      <c r="W486" s="158"/>
      <c r="X486" s="67" t="str">
        <f t="shared" si="181"/>
        <v/>
      </c>
      <c r="Y486" s="158"/>
      <c r="Z486" s="55" t="str">
        <f t="shared" si="183"/>
        <v/>
      </c>
      <c r="AA486" s="57" t="str">
        <f>IF('2-定性盤查'!E482="是",IF(I486="CO2",SUM(T486,Z486),SUM(N486,T486,Z486)),IF(SUM(N486,T486,Z486)&lt;&gt;0,SUM(N486,T486,Z486),""))</f>
        <v/>
      </c>
      <c r="AB486" s="57" t="str">
        <f>IF('2-定性盤查'!E482="是",IF(I486="CO2",N486,""),"")</f>
        <v/>
      </c>
      <c r="AC486" s="101" t="str">
        <f>IF(AA486&lt;&gt;"",AA486/'6-彙總表'!$J$5,"")</f>
        <v/>
      </c>
      <c r="AD486" s="129" t="str">
        <f t="shared" si="170"/>
        <v/>
      </c>
      <c r="AE486" s="129" t="str">
        <f t="shared" si="171"/>
        <v/>
      </c>
      <c r="AF486" s="129" t="str">
        <f t="shared" si="172"/>
        <v/>
      </c>
      <c r="AG486" s="130" t="str">
        <f t="shared" si="173"/>
        <v/>
      </c>
      <c r="AH486" s="129" t="str">
        <f t="shared" si="174"/>
        <v/>
      </c>
      <c r="AI486" s="129" t="str">
        <f t="shared" si="175"/>
        <v/>
      </c>
      <c r="AJ486" s="129" t="str">
        <f t="shared" si="176"/>
        <v/>
      </c>
      <c r="AK486" s="129" t="str">
        <f t="shared" si="177"/>
        <v/>
      </c>
      <c r="AL486" s="129" t="str">
        <f t="shared" si="178"/>
        <v/>
      </c>
    </row>
    <row r="487" spans="1:38">
      <c r="A487" s="53" t="str">
        <f>IF('2-定性盤查'!A482&lt;&gt;"",'2-定性盤查'!A482,"")</f>
        <v/>
      </c>
      <c r="B487" s="53" t="str">
        <f>IF('2-定性盤查'!C482&lt;&gt;"",'2-定性盤查'!C482,"")</f>
        <v/>
      </c>
      <c r="C487" s="53" t="str">
        <f>IF('2-定性盤查'!D482&lt;&gt;"",'2-定性盤查'!D482,"")</f>
        <v/>
      </c>
      <c r="D487" s="53" t="str">
        <f>IF('2-定性盤查'!E482&lt;&gt;"",'2-定性盤查'!E482,"")</f>
        <v/>
      </c>
      <c r="E487" s="53" t="str">
        <f>IF('2-定性盤查'!F482&lt;&gt;"",'2-定性盤查'!F482,"")</f>
        <v/>
      </c>
      <c r="F487" s="53" t="str">
        <f>IF('2-定性盤查'!G482&lt;&gt;"",'2-定性盤查'!G482,"")</f>
        <v/>
      </c>
      <c r="G487" s="158"/>
      <c r="H487" s="158"/>
      <c r="I487" s="53" t="str">
        <f>IF('2-定性盤查'!X482&lt;&gt;"",IF('2-定性盤查'!X482&lt;&gt;0,'2-定性盤查'!X482,""),"")</f>
        <v/>
      </c>
      <c r="J487" s="158"/>
      <c r="K487" s="158"/>
      <c r="L487" s="57" t="str">
        <f t="shared" si="179"/>
        <v/>
      </c>
      <c r="M487" s="158"/>
      <c r="N487" s="57" t="str">
        <f t="shared" si="169"/>
        <v/>
      </c>
      <c r="O487" s="53" t="str">
        <f>IF('2-定性盤查'!Y482&lt;&gt;"",IF('2-定性盤查'!Y482&lt;&gt;0,'2-定性盤查'!Y482,""),"")</f>
        <v/>
      </c>
      <c r="P487" s="158"/>
      <c r="Q487" s="158"/>
      <c r="R487" s="67" t="str">
        <f t="shared" si="180"/>
        <v/>
      </c>
      <c r="S487" s="164"/>
      <c r="T487" s="55" t="str">
        <f t="shared" si="182"/>
        <v/>
      </c>
      <c r="U487" s="53" t="str">
        <f>IF('2-定性盤查'!Z482&lt;&gt;"",IF('2-定性盤查'!Z482&lt;&gt;0,'2-定性盤查'!Z482,""),"")</f>
        <v/>
      </c>
      <c r="V487" s="158"/>
      <c r="W487" s="158"/>
      <c r="X487" s="67" t="str">
        <f t="shared" si="181"/>
        <v/>
      </c>
      <c r="Y487" s="158"/>
      <c r="Z487" s="55" t="str">
        <f t="shared" si="183"/>
        <v/>
      </c>
      <c r="AA487" s="57" t="str">
        <f>IF('2-定性盤查'!E483="是",IF(I487="CO2",SUM(T487,Z487),SUM(N487,T487,Z487)),IF(SUM(N487,T487,Z487)&lt;&gt;0,SUM(N487,T487,Z487),""))</f>
        <v/>
      </c>
      <c r="AB487" s="57" t="str">
        <f>IF('2-定性盤查'!E483="是",IF(I487="CO2",N487,""),"")</f>
        <v/>
      </c>
      <c r="AC487" s="101" t="str">
        <f>IF(AA487&lt;&gt;"",AA487/'6-彙總表'!$J$5,"")</f>
        <v/>
      </c>
      <c r="AD487" s="129" t="str">
        <f t="shared" si="170"/>
        <v/>
      </c>
      <c r="AE487" s="129" t="str">
        <f t="shared" si="171"/>
        <v/>
      </c>
      <c r="AF487" s="129" t="str">
        <f t="shared" si="172"/>
        <v/>
      </c>
      <c r="AG487" s="130" t="str">
        <f t="shared" si="173"/>
        <v/>
      </c>
      <c r="AH487" s="129" t="str">
        <f t="shared" si="174"/>
        <v/>
      </c>
      <c r="AI487" s="129" t="str">
        <f t="shared" si="175"/>
        <v/>
      </c>
      <c r="AJ487" s="129" t="str">
        <f t="shared" si="176"/>
        <v/>
      </c>
      <c r="AK487" s="129" t="str">
        <f t="shared" si="177"/>
        <v/>
      </c>
      <c r="AL487" s="129" t="str">
        <f t="shared" si="178"/>
        <v/>
      </c>
    </row>
    <row r="488" spans="1:38">
      <c r="A488" s="53" t="str">
        <f>IF('2-定性盤查'!A483&lt;&gt;"",'2-定性盤查'!A483,"")</f>
        <v/>
      </c>
      <c r="B488" s="53" t="str">
        <f>IF('2-定性盤查'!C483&lt;&gt;"",'2-定性盤查'!C483,"")</f>
        <v/>
      </c>
      <c r="C488" s="53" t="str">
        <f>IF('2-定性盤查'!D483&lt;&gt;"",'2-定性盤查'!D483,"")</f>
        <v/>
      </c>
      <c r="D488" s="53" t="str">
        <f>IF('2-定性盤查'!E483&lt;&gt;"",'2-定性盤查'!E483,"")</f>
        <v/>
      </c>
      <c r="E488" s="53" t="str">
        <f>IF('2-定性盤查'!F483&lt;&gt;"",'2-定性盤查'!F483,"")</f>
        <v/>
      </c>
      <c r="F488" s="53" t="str">
        <f>IF('2-定性盤查'!G483&lt;&gt;"",'2-定性盤查'!G483,"")</f>
        <v/>
      </c>
      <c r="G488" s="158"/>
      <c r="H488" s="158"/>
      <c r="I488" s="53" t="str">
        <f>IF('2-定性盤查'!X483&lt;&gt;"",IF('2-定性盤查'!X483&lt;&gt;0,'2-定性盤查'!X483,""),"")</f>
        <v/>
      </c>
      <c r="J488" s="158"/>
      <c r="K488" s="158"/>
      <c r="L488" s="57" t="str">
        <f t="shared" si="179"/>
        <v/>
      </c>
      <c r="M488" s="158"/>
      <c r="N488" s="57" t="str">
        <f t="shared" si="169"/>
        <v/>
      </c>
      <c r="O488" s="53" t="str">
        <f>IF('2-定性盤查'!Y483&lt;&gt;"",IF('2-定性盤查'!Y483&lt;&gt;0,'2-定性盤查'!Y483,""),"")</f>
        <v/>
      </c>
      <c r="P488" s="158"/>
      <c r="Q488" s="158"/>
      <c r="R488" s="67" t="str">
        <f t="shared" si="180"/>
        <v/>
      </c>
      <c r="S488" s="164"/>
      <c r="T488" s="55" t="str">
        <f t="shared" si="182"/>
        <v/>
      </c>
      <c r="U488" s="53" t="str">
        <f>IF('2-定性盤查'!Z483&lt;&gt;"",IF('2-定性盤查'!Z483&lt;&gt;0,'2-定性盤查'!Z483,""),"")</f>
        <v/>
      </c>
      <c r="V488" s="158"/>
      <c r="W488" s="158"/>
      <c r="X488" s="67" t="str">
        <f t="shared" si="181"/>
        <v/>
      </c>
      <c r="Y488" s="158"/>
      <c r="Z488" s="55" t="str">
        <f t="shared" si="183"/>
        <v/>
      </c>
      <c r="AA488" s="57" t="str">
        <f>IF('2-定性盤查'!E484="是",IF(I488="CO2",SUM(T488,Z488),SUM(N488,T488,Z488)),IF(SUM(N488,T488,Z488)&lt;&gt;0,SUM(N488,T488,Z488),""))</f>
        <v/>
      </c>
      <c r="AB488" s="57" t="str">
        <f>IF('2-定性盤查'!E484="是",IF(I488="CO2",N488,""),"")</f>
        <v/>
      </c>
      <c r="AC488" s="101" t="str">
        <f>IF(AA488&lt;&gt;"",AA488/'6-彙總表'!$J$5,"")</f>
        <v/>
      </c>
      <c r="AD488" s="129" t="str">
        <f t="shared" si="170"/>
        <v/>
      </c>
      <c r="AE488" s="129" t="str">
        <f t="shared" si="171"/>
        <v/>
      </c>
      <c r="AF488" s="129" t="str">
        <f t="shared" si="172"/>
        <v/>
      </c>
      <c r="AG488" s="130" t="str">
        <f t="shared" si="173"/>
        <v/>
      </c>
      <c r="AH488" s="129" t="str">
        <f t="shared" si="174"/>
        <v/>
      </c>
      <c r="AI488" s="129" t="str">
        <f t="shared" si="175"/>
        <v/>
      </c>
      <c r="AJ488" s="129" t="str">
        <f t="shared" si="176"/>
        <v/>
      </c>
      <c r="AK488" s="129" t="str">
        <f t="shared" si="177"/>
        <v/>
      </c>
      <c r="AL488" s="129" t="str">
        <f t="shared" si="178"/>
        <v/>
      </c>
    </row>
    <row r="489" spans="1:38">
      <c r="A489" s="53" t="str">
        <f>IF('2-定性盤查'!A484&lt;&gt;"",'2-定性盤查'!A484,"")</f>
        <v/>
      </c>
      <c r="B489" s="53" t="str">
        <f>IF('2-定性盤查'!C484&lt;&gt;"",'2-定性盤查'!C484,"")</f>
        <v/>
      </c>
      <c r="C489" s="53" t="str">
        <f>IF('2-定性盤查'!D484&lt;&gt;"",'2-定性盤查'!D484,"")</f>
        <v/>
      </c>
      <c r="D489" s="53" t="str">
        <f>IF('2-定性盤查'!E484&lt;&gt;"",'2-定性盤查'!E484,"")</f>
        <v/>
      </c>
      <c r="E489" s="53" t="str">
        <f>IF('2-定性盤查'!F484&lt;&gt;"",'2-定性盤查'!F484,"")</f>
        <v/>
      </c>
      <c r="F489" s="53" t="str">
        <f>IF('2-定性盤查'!G484&lt;&gt;"",'2-定性盤查'!G484,"")</f>
        <v/>
      </c>
      <c r="G489" s="158"/>
      <c r="H489" s="158"/>
      <c r="I489" s="53" t="str">
        <f>IF('2-定性盤查'!X484&lt;&gt;"",IF('2-定性盤查'!X484&lt;&gt;0,'2-定性盤查'!X484,""),"")</f>
        <v/>
      </c>
      <c r="J489" s="158"/>
      <c r="K489" s="158"/>
      <c r="L489" s="57" t="str">
        <f t="shared" si="179"/>
        <v/>
      </c>
      <c r="M489" s="158"/>
      <c r="N489" s="57" t="str">
        <f t="shared" si="169"/>
        <v/>
      </c>
      <c r="O489" s="53" t="str">
        <f>IF('2-定性盤查'!Y484&lt;&gt;"",IF('2-定性盤查'!Y484&lt;&gt;0,'2-定性盤查'!Y484,""),"")</f>
        <v/>
      </c>
      <c r="P489" s="158"/>
      <c r="Q489" s="158"/>
      <c r="R489" s="67" t="str">
        <f t="shared" si="180"/>
        <v/>
      </c>
      <c r="S489" s="164"/>
      <c r="T489" s="55" t="str">
        <f t="shared" si="182"/>
        <v/>
      </c>
      <c r="U489" s="53" t="str">
        <f>IF('2-定性盤查'!Z484&lt;&gt;"",IF('2-定性盤查'!Z484&lt;&gt;0,'2-定性盤查'!Z484,""),"")</f>
        <v/>
      </c>
      <c r="V489" s="158"/>
      <c r="W489" s="158"/>
      <c r="X489" s="67" t="str">
        <f t="shared" si="181"/>
        <v/>
      </c>
      <c r="Y489" s="158"/>
      <c r="Z489" s="55" t="str">
        <f t="shared" si="183"/>
        <v/>
      </c>
      <c r="AA489" s="57" t="str">
        <f>IF('2-定性盤查'!E485="是",IF(I489="CO2",SUM(T489,Z489),SUM(N489,T489,Z489)),IF(SUM(N489,T489,Z489)&lt;&gt;0,SUM(N489,T489,Z489),""))</f>
        <v/>
      </c>
      <c r="AB489" s="57" t="str">
        <f>IF('2-定性盤查'!E485="是",IF(I489="CO2",N489,""),"")</f>
        <v/>
      </c>
      <c r="AC489" s="101" t="str">
        <f>IF(AA489&lt;&gt;"",AA489/'6-彙總表'!$J$5,"")</f>
        <v/>
      </c>
      <c r="AD489" s="129" t="str">
        <f t="shared" si="170"/>
        <v/>
      </c>
      <c r="AE489" s="129" t="str">
        <f t="shared" si="171"/>
        <v/>
      </c>
      <c r="AF489" s="129" t="str">
        <f t="shared" si="172"/>
        <v/>
      </c>
      <c r="AG489" s="130" t="str">
        <f t="shared" si="173"/>
        <v/>
      </c>
      <c r="AH489" s="129" t="str">
        <f t="shared" si="174"/>
        <v/>
      </c>
      <c r="AI489" s="129" t="str">
        <f t="shared" si="175"/>
        <v/>
      </c>
      <c r="AJ489" s="129" t="str">
        <f t="shared" si="176"/>
        <v/>
      </c>
      <c r="AK489" s="129" t="str">
        <f t="shared" si="177"/>
        <v/>
      </c>
      <c r="AL489" s="129" t="str">
        <f t="shared" si="178"/>
        <v/>
      </c>
    </row>
    <row r="490" spans="1:38">
      <c r="A490" s="53" t="str">
        <f>IF('2-定性盤查'!A485&lt;&gt;"",'2-定性盤查'!A485,"")</f>
        <v/>
      </c>
      <c r="B490" s="53" t="str">
        <f>IF('2-定性盤查'!C485&lt;&gt;"",'2-定性盤查'!C485,"")</f>
        <v/>
      </c>
      <c r="C490" s="53" t="str">
        <f>IF('2-定性盤查'!D485&lt;&gt;"",'2-定性盤查'!D485,"")</f>
        <v/>
      </c>
      <c r="D490" s="53" t="str">
        <f>IF('2-定性盤查'!E485&lt;&gt;"",'2-定性盤查'!E485,"")</f>
        <v/>
      </c>
      <c r="E490" s="53" t="str">
        <f>IF('2-定性盤查'!F485&lt;&gt;"",'2-定性盤查'!F485,"")</f>
        <v/>
      </c>
      <c r="F490" s="53" t="str">
        <f>IF('2-定性盤查'!G485&lt;&gt;"",'2-定性盤查'!G485,"")</f>
        <v/>
      </c>
      <c r="G490" s="158"/>
      <c r="H490" s="158"/>
      <c r="I490" s="53" t="str">
        <f>IF('2-定性盤查'!X485&lt;&gt;"",IF('2-定性盤查'!X485&lt;&gt;0,'2-定性盤查'!X485,""),"")</f>
        <v/>
      </c>
      <c r="J490" s="158"/>
      <c r="K490" s="158"/>
      <c r="L490" s="57" t="str">
        <f t="shared" si="179"/>
        <v/>
      </c>
      <c r="M490" s="158"/>
      <c r="N490" s="57" t="str">
        <f t="shared" si="169"/>
        <v/>
      </c>
      <c r="O490" s="53" t="str">
        <f>IF('2-定性盤查'!Y485&lt;&gt;"",IF('2-定性盤查'!Y485&lt;&gt;0,'2-定性盤查'!Y485,""),"")</f>
        <v/>
      </c>
      <c r="P490" s="158"/>
      <c r="Q490" s="158"/>
      <c r="R490" s="67" t="str">
        <f t="shared" si="180"/>
        <v/>
      </c>
      <c r="S490" s="164"/>
      <c r="T490" s="55" t="str">
        <f t="shared" si="182"/>
        <v/>
      </c>
      <c r="U490" s="53" t="str">
        <f>IF('2-定性盤查'!Z485&lt;&gt;"",IF('2-定性盤查'!Z485&lt;&gt;0,'2-定性盤查'!Z485,""),"")</f>
        <v/>
      </c>
      <c r="V490" s="158"/>
      <c r="W490" s="158"/>
      <c r="X490" s="67" t="str">
        <f t="shared" si="181"/>
        <v/>
      </c>
      <c r="Y490" s="158"/>
      <c r="Z490" s="55" t="str">
        <f t="shared" si="183"/>
        <v/>
      </c>
      <c r="AA490" s="57" t="str">
        <f>IF('2-定性盤查'!E486="是",IF(I490="CO2",SUM(T490,Z490),SUM(N490,T490,Z490)),IF(SUM(N490,T490,Z490)&lt;&gt;0,SUM(N490,T490,Z490),""))</f>
        <v/>
      </c>
      <c r="AB490" s="57" t="str">
        <f>IF('2-定性盤查'!E486="是",IF(I490="CO2",N490,""),"")</f>
        <v/>
      </c>
      <c r="AC490" s="101" t="str">
        <f>IF(AA490&lt;&gt;"",AA490/'6-彙總表'!$J$5,"")</f>
        <v/>
      </c>
      <c r="AD490" s="129" t="str">
        <f t="shared" si="170"/>
        <v/>
      </c>
      <c r="AE490" s="129" t="str">
        <f t="shared" si="171"/>
        <v/>
      </c>
      <c r="AF490" s="129" t="str">
        <f t="shared" si="172"/>
        <v/>
      </c>
      <c r="AG490" s="130" t="str">
        <f t="shared" si="173"/>
        <v/>
      </c>
      <c r="AH490" s="129" t="str">
        <f t="shared" si="174"/>
        <v/>
      </c>
      <c r="AI490" s="129" t="str">
        <f t="shared" si="175"/>
        <v/>
      </c>
      <c r="AJ490" s="129" t="str">
        <f t="shared" si="176"/>
        <v/>
      </c>
      <c r="AK490" s="129" t="str">
        <f t="shared" si="177"/>
        <v/>
      </c>
      <c r="AL490" s="129" t="str">
        <f t="shared" si="178"/>
        <v/>
      </c>
    </row>
    <row r="491" spans="1:38">
      <c r="A491" s="53" t="str">
        <f>IF('2-定性盤查'!A486&lt;&gt;"",'2-定性盤查'!A486,"")</f>
        <v/>
      </c>
      <c r="B491" s="53" t="str">
        <f>IF('2-定性盤查'!C486&lt;&gt;"",'2-定性盤查'!C486,"")</f>
        <v/>
      </c>
      <c r="C491" s="53" t="str">
        <f>IF('2-定性盤查'!D486&lt;&gt;"",'2-定性盤查'!D486,"")</f>
        <v/>
      </c>
      <c r="D491" s="53" t="str">
        <f>IF('2-定性盤查'!E486&lt;&gt;"",'2-定性盤查'!E486,"")</f>
        <v/>
      </c>
      <c r="E491" s="53" t="str">
        <f>IF('2-定性盤查'!F486&lt;&gt;"",'2-定性盤查'!F486,"")</f>
        <v/>
      </c>
      <c r="F491" s="53" t="str">
        <f>IF('2-定性盤查'!G486&lt;&gt;"",'2-定性盤查'!G486,"")</f>
        <v/>
      </c>
      <c r="G491" s="158"/>
      <c r="H491" s="158"/>
      <c r="I491" s="53" t="str">
        <f>IF('2-定性盤查'!X486&lt;&gt;"",IF('2-定性盤查'!X486&lt;&gt;0,'2-定性盤查'!X486,""),"")</f>
        <v/>
      </c>
      <c r="J491" s="158"/>
      <c r="K491" s="158"/>
      <c r="L491" s="57" t="str">
        <f t="shared" si="179"/>
        <v/>
      </c>
      <c r="M491" s="158"/>
      <c r="N491" s="57" t="str">
        <f t="shared" si="169"/>
        <v/>
      </c>
      <c r="O491" s="53" t="str">
        <f>IF('2-定性盤查'!Y486&lt;&gt;"",IF('2-定性盤查'!Y486&lt;&gt;0,'2-定性盤查'!Y486,""),"")</f>
        <v/>
      </c>
      <c r="P491" s="158"/>
      <c r="Q491" s="158"/>
      <c r="R491" s="67" t="str">
        <f t="shared" si="180"/>
        <v/>
      </c>
      <c r="S491" s="164"/>
      <c r="T491" s="55" t="str">
        <f t="shared" si="182"/>
        <v/>
      </c>
      <c r="U491" s="53" t="str">
        <f>IF('2-定性盤查'!Z486&lt;&gt;"",IF('2-定性盤查'!Z486&lt;&gt;0,'2-定性盤查'!Z486,""),"")</f>
        <v/>
      </c>
      <c r="V491" s="158"/>
      <c r="W491" s="158"/>
      <c r="X491" s="67" t="str">
        <f t="shared" si="181"/>
        <v/>
      </c>
      <c r="Y491" s="158"/>
      <c r="Z491" s="55" t="str">
        <f t="shared" si="183"/>
        <v/>
      </c>
      <c r="AA491" s="57" t="str">
        <f>IF('2-定性盤查'!E487="是",IF(I491="CO2",SUM(T491,Z491),SUM(N491,T491,Z491)),IF(SUM(N491,T491,Z491)&lt;&gt;0,SUM(N491,T491,Z491),""))</f>
        <v/>
      </c>
      <c r="AB491" s="57" t="str">
        <f>IF('2-定性盤查'!E487="是",IF(I491="CO2",N491,""),"")</f>
        <v/>
      </c>
      <c r="AC491" s="101" t="str">
        <f>IF(AA491&lt;&gt;"",AA491/'6-彙總表'!$J$5,"")</f>
        <v/>
      </c>
      <c r="AD491" s="129" t="str">
        <f t="shared" si="170"/>
        <v/>
      </c>
      <c r="AE491" s="129" t="str">
        <f t="shared" si="171"/>
        <v/>
      </c>
      <c r="AF491" s="129" t="str">
        <f t="shared" si="172"/>
        <v/>
      </c>
      <c r="AG491" s="130" t="str">
        <f t="shared" si="173"/>
        <v/>
      </c>
      <c r="AH491" s="129" t="str">
        <f t="shared" si="174"/>
        <v/>
      </c>
      <c r="AI491" s="129" t="str">
        <f t="shared" si="175"/>
        <v/>
      </c>
      <c r="AJ491" s="129" t="str">
        <f t="shared" si="176"/>
        <v/>
      </c>
      <c r="AK491" s="129" t="str">
        <f t="shared" si="177"/>
        <v/>
      </c>
      <c r="AL491" s="129" t="str">
        <f t="shared" si="178"/>
        <v/>
      </c>
    </row>
    <row r="492" spans="1:38">
      <c r="A492" s="53" t="str">
        <f>IF('2-定性盤查'!A487&lt;&gt;"",'2-定性盤查'!A487,"")</f>
        <v/>
      </c>
      <c r="B492" s="53" t="str">
        <f>IF('2-定性盤查'!C487&lt;&gt;"",'2-定性盤查'!C487,"")</f>
        <v/>
      </c>
      <c r="C492" s="53" t="str">
        <f>IF('2-定性盤查'!D487&lt;&gt;"",'2-定性盤查'!D487,"")</f>
        <v/>
      </c>
      <c r="D492" s="53" t="str">
        <f>IF('2-定性盤查'!E487&lt;&gt;"",'2-定性盤查'!E487,"")</f>
        <v/>
      </c>
      <c r="E492" s="53" t="str">
        <f>IF('2-定性盤查'!F487&lt;&gt;"",'2-定性盤查'!F487,"")</f>
        <v/>
      </c>
      <c r="F492" s="53" t="str">
        <f>IF('2-定性盤查'!G487&lt;&gt;"",'2-定性盤查'!G487,"")</f>
        <v/>
      </c>
      <c r="G492" s="158"/>
      <c r="H492" s="158"/>
      <c r="I492" s="53" t="str">
        <f>IF('2-定性盤查'!X487&lt;&gt;"",IF('2-定性盤查'!X487&lt;&gt;0,'2-定性盤查'!X487,""),"")</f>
        <v/>
      </c>
      <c r="J492" s="158"/>
      <c r="K492" s="158"/>
      <c r="L492" s="57" t="str">
        <f t="shared" si="179"/>
        <v/>
      </c>
      <c r="M492" s="158"/>
      <c r="N492" s="57" t="str">
        <f t="shared" si="169"/>
        <v/>
      </c>
      <c r="O492" s="53" t="str">
        <f>IF('2-定性盤查'!Y487&lt;&gt;"",IF('2-定性盤查'!Y487&lt;&gt;0,'2-定性盤查'!Y487,""),"")</f>
        <v/>
      </c>
      <c r="P492" s="158"/>
      <c r="Q492" s="158"/>
      <c r="R492" s="67" t="str">
        <f t="shared" si="180"/>
        <v/>
      </c>
      <c r="S492" s="164"/>
      <c r="T492" s="55" t="str">
        <f t="shared" si="182"/>
        <v/>
      </c>
      <c r="U492" s="53" t="str">
        <f>IF('2-定性盤查'!Z487&lt;&gt;"",IF('2-定性盤查'!Z487&lt;&gt;0,'2-定性盤查'!Z487,""),"")</f>
        <v/>
      </c>
      <c r="V492" s="158"/>
      <c r="W492" s="158"/>
      <c r="X492" s="67" t="str">
        <f t="shared" si="181"/>
        <v/>
      </c>
      <c r="Y492" s="158"/>
      <c r="Z492" s="55" t="str">
        <f t="shared" si="183"/>
        <v/>
      </c>
      <c r="AA492" s="57" t="str">
        <f>IF('2-定性盤查'!E488="是",IF(I492="CO2",SUM(T492,Z492),SUM(N492,T492,Z492)),IF(SUM(N492,T492,Z492)&lt;&gt;0,SUM(N492,T492,Z492),""))</f>
        <v/>
      </c>
      <c r="AB492" s="57" t="str">
        <f>IF('2-定性盤查'!E488="是",IF(I492="CO2",N492,""),"")</f>
        <v/>
      </c>
      <c r="AC492" s="101" t="str">
        <f>IF(AA492&lt;&gt;"",AA492/'6-彙總表'!$J$5,"")</f>
        <v/>
      </c>
      <c r="AD492" s="129" t="str">
        <f t="shared" si="170"/>
        <v/>
      </c>
      <c r="AE492" s="129" t="str">
        <f t="shared" si="171"/>
        <v/>
      </c>
      <c r="AF492" s="129" t="str">
        <f t="shared" si="172"/>
        <v/>
      </c>
      <c r="AG492" s="130" t="str">
        <f t="shared" si="173"/>
        <v/>
      </c>
      <c r="AH492" s="129" t="str">
        <f t="shared" si="174"/>
        <v/>
      </c>
      <c r="AI492" s="129" t="str">
        <f t="shared" si="175"/>
        <v/>
      </c>
      <c r="AJ492" s="129" t="str">
        <f t="shared" si="176"/>
        <v/>
      </c>
      <c r="AK492" s="129" t="str">
        <f t="shared" si="177"/>
        <v/>
      </c>
      <c r="AL492" s="129" t="str">
        <f t="shared" si="178"/>
        <v/>
      </c>
    </row>
    <row r="493" spans="1:38">
      <c r="A493" s="53" t="str">
        <f>IF('2-定性盤查'!A488&lt;&gt;"",'2-定性盤查'!A488,"")</f>
        <v/>
      </c>
      <c r="B493" s="53" t="str">
        <f>IF('2-定性盤查'!C488&lt;&gt;"",'2-定性盤查'!C488,"")</f>
        <v/>
      </c>
      <c r="C493" s="53" t="str">
        <f>IF('2-定性盤查'!D488&lt;&gt;"",'2-定性盤查'!D488,"")</f>
        <v/>
      </c>
      <c r="D493" s="53" t="str">
        <f>IF('2-定性盤查'!E488&lt;&gt;"",'2-定性盤查'!E488,"")</f>
        <v/>
      </c>
      <c r="E493" s="53" t="str">
        <f>IF('2-定性盤查'!F488&lt;&gt;"",'2-定性盤查'!F488,"")</f>
        <v/>
      </c>
      <c r="F493" s="53" t="str">
        <f>IF('2-定性盤查'!G488&lt;&gt;"",'2-定性盤查'!G488,"")</f>
        <v/>
      </c>
      <c r="G493" s="158"/>
      <c r="H493" s="158"/>
      <c r="I493" s="53" t="str">
        <f>IF('2-定性盤查'!X488&lt;&gt;"",IF('2-定性盤查'!X488&lt;&gt;0,'2-定性盤查'!X488,""),"")</f>
        <v/>
      </c>
      <c r="J493" s="158"/>
      <c r="K493" s="158"/>
      <c r="L493" s="57" t="str">
        <f t="shared" si="179"/>
        <v/>
      </c>
      <c r="M493" s="158"/>
      <c r="N493" s="57" t="str">
        <f t="shared" si="169"/>
        <v/>
      </c>
      <c r="O493" s="53" t="str">
        <f>IF('2-定性盤查'!Y488&lt;&gt;"",IF('2-定性盤查'!Y488&lt;&gt;0,'2-定性盤查'!Y488,""),"")</f>
        <v/>
      </c>
      <c r="P493" s="158"/>
      <c r="Q493" s="158"/>
      <c r="R493" s="67" t="str">
        <f t="shared" si="180"/>
        <v/>
      </c>
      <c r="S493" s="164"/>
      <c r="T493" s="55" t="str">
        <f t="shared" si="182"/>
        <v/>
      </c>
      <c r="U493" s="53" t="str">
        <f>IF('2-定性盤查'!Z488&lt;&gt;"",IF('2-定性盤查'!Z488&lt;&gt;0,'2-定性盤查'!Z488,""),"")</f>
        <v/>
      </c>
      <c r="V493" s="158"/>
      <c r="W493" s="158"/>
      <c r="X493" s="67" t="str">
        <f t="shared" si="181"/>
        <v/>
      </c>
      <c r="Y493" s="158"/>
      <c r="Z493" s="55" t="str">
        <f t="shared" si="183"/>
        <v/>
      </c>
      <c r="AA493" s="57" t="str">
        <f>IF('2-定性盤查'!E489="是",IF(I493="CO2",SUM(T493,Z493),SUM(N493,T493,Z493)),IF(SUM(N493,T493,Z493)&lt;&gt;0,SUM(N493,T493,Z493),""))</f>
        <v/>
      </c>
      <c r="AB493" s="57" t="str">
        <f>IF('2-定性盤查'!E489="是",IF(I493="CO2",N493,""),"")</f>
        <v/>
      </c>
      <c r="AC493" s="101" t="str">
        <f>IF(AA493&lt;&gt;"",AA493/'6-彙總表'!$J$5,"")</f>
        <v/>
      </c>
      <c r="AD493" s="129" t="str">
        <f t="shared" si="170"/>
        <v/>
      </c>
      <c r="AE493" s="129" t="str">
        <f t="shared" si="171"/>
        <v/>
      </c>
      <c r="AF493" s="129" t="str">
        <f t="shared" si="172"/>
        <v/>
      </c>
      <c r="AG493" s="130" t="str">
        <f t="shared" si="173"/>
        <v/>
      </c>
      <c r="AH493" s="129" t="str">
        <f t="shared" si="174"/>
        <v/>
      </c>
      <c r="AI493" s="129" t="str">
        <f t="shared" si="175"/>
        <v/>
      </c>
      <c r="AJ493" s="129" t="str">
        <f t="shared" si="176"/>
        <v/>
      </c>
      <c r="AK493" s="129" t="str">
        <f t="shared" si="177"/>
        <v/>
      </c>
      <c r="AL493" s="129" t="str">
        <f t="shared" si="178"/>
        <v/>
      </c>
    </row>
    <row r="494" spans="1:38">
      <c r="A494" s="53" t="str">
        <f>IF('2-定性盤查'!A489&lt;&gt;"",'2-定性盤查'!A489,"")</f>
        <v/>
      </c>
      <c r="B494" s="53" t="str">
        <f>IF('2-定性盤查'!C489&lt;&gt;"",'2-定性盤查'!C489,"")</f>
        <v/>
      </c>
      <c r="C494" s="53" t="str">
        <f>IF('2-定性盤查'!D489&lt;&gt;"",'2-定性盤查'!D489,"")</f>
        <v/>
      </c>
      <c r="D494" s="53" t="str">
        <f>IF('2-定性盤查'!E489&lt;&gt;"",'2-定性盤查'!E489,"")</f>
        <v/>
      </c>
      <c r="E494" s="53" t="str">
        <f>IF('2-定性盤查'!F489&lt;&gt;"",'2-定性盤查'!F489,"")</f>
        <v/>
      </c>
      <c r="F494" s="53" t="str">
        <f>IF('2-定性盤查'!G489&lt;&gt;"",'2-定性盤查'!G489,"")</f>
        <v/>
      </c>
      <c r="G494" s="158"/>
      <c r="H494" s="158"/>
      <c r="I494" s="53" t="str">
        <f>IF('2-定性盤查'!X489&lt;&gt;"",IF('2-定性盤查'!X489&lt;&gt;0,'2-定性盤查'!X489,""),"")</f>
        <v/>
      </c>
      <c r="J494" s="158"/>
      <c r="K494" s="158"/>
      <c r="L494" s="57" t="str">
        <f t="shared" si="179"/>
        <v/>
      </c>
      <c r="M494" s="158"/>
      <c r="N494" s="57" t="str">
        <f t="shared" si="169"/>
        <v/>
      </c>
      <c r="O494" s="53" t="str">
        <f>IF('2-定性盤查'!Y489&lt;&gt;"",IF('2-定性盤查'!Y489&lt;&gt;0,'2-定性盤查'!Y489,""),"")</f>
        <v/>
      </c>
      <c r="P494" s="158"/>
      <c r="Q494" s="158"/>
      <c r="R494" s="67" t="str">
        <f t="shared" si="180"/>
        <v/>
      </c>
      <c r="S494" s="164"/>
      <c r="T494" s="55" t="str">
        <f t="shared" si="182"/>
        <v/>
      </c>
      <c r="U494" s="53" t="str">
        <f>IF('2-定性盤查'!Z489&lt;&gt;"",IF('2-定性盤查'!Z489&lt;&gt;0,'2-定性盤查'!Z489,""),"")</f>
        <v/>
      </c>
      <c r="V494" s="158"/>
      <c r="W494" s="158"/>
      <c r="X494" s="67" t="str">
        <f t="shared" si="181"/>
        <v/>
      </c>
      <c r="Y494" s="158"/>
      <c r="Z494" s="55" t="str">
        <f t="shared" si="183"/>
        <v/>
      </c>
      <c r="AA494" s="57" t="str">
        <f>IF('2-定性盤查'!E490="是",IF(I494="CO2",SUM(T494,Z494),SUM(N494,T494,Z494)),IF(SUM(N494,T494,Z494)&lt;&gt;0,SUM(N494,T494,Z494),""))</f>
        <v/>
      </c>
      <c r="AB494" s="57" t="str">
        <f>IF('2-定性盤查'!E490="是",IF(I494="CO2",N494,""),"")</f>
        <v/>
      </c>
      <c r="AC494" s="101" t="str">
        <f>IF(AA494&lt;&gt;"",AA494/'6-彙總表'!$J$5,"")</f>
        <v/>
      </c>
      <c r="AD494" s="129" t="str">
        <f t="shared" si="170"/>
        <v/>
      </c>
      <c r="AE494" s="129" t="str">
        <f t="shared" si="171"/>
        <v/>
      </c>
      <c r="AF494" s="129" t="str">
        <f t="shared" si="172"/>
        <v/>
      </c>
      <c r="AG494" s="130" t="str">
        <f t="shared" si="173"/>
        <v/>
      </c>
      <c r="AH494" s="129" t="str">
        <f t="shared" si="174"/>
        <v/>
      </c>
      <c r="AI494" s="129" t="str">
        <f t="shared" si="175"/>
        <v/>
      </c>
      <c r="AJ494" s="129" t="str">
        <f t="shared" si="176"/>
        <v/>
      </c>
      <c r="AK494" s="129" t="str">
        <f t="shared" si="177"/>
        <v/>
      </c>
      <c r="AL494" s="129" t="str">
        <f t="shared" si="178"/>
        <v/>
      </c>
    </row>
    <row r="495" spans="1:38">
      <c r="A495" s="53" t="str">
        <f>IF('2-定性盤查'!A490&lt;&gt;"",'2-定性盤查'!A490,"")</f>
        <v/>
      </c>
      <c r="B495" s="53" t="str">
        <f>IF('2-定性盤查'!C490&lt;&gt;"",'2-定性盤查'!C490,"")</f>
        <v/>
      </c>
      <c r="C495" s="53" t="str">
        <f>IF('2-定性盤查'!D490&lt;&gt;"",'2-定性盤查'!D490,"")</f>
        <v/>
      </c>
      <c r="D495" s="53" t="str">
        <f>IF('2-定性盤查'!E490&lt;&gt;"",'2-定性盤查'!E490,"")</f>
        <v/>
      </c>
      <c r="E495" s="53" t="str">
        <f>IF('2-定性盤查'!F490&lt;&gt;"",'2-定性盤查'!F490,"")</f>
        <v/>
      </c>
      <c r="F495" s="53" t="str">
        <f>IF('2-定性盤查'!G490&lt;&gt;"",'2-定性盤查'!G490,"")</f>
        <v/>
      </c>
      <c r="G495" s="158"/>
      <c r="H495" s="158"/>
      <c r="I495" s="53" t="str">
        <f>IF('2-定性盤查'!X490&lt;&gt;"",IF('2-定性盤查'!X490&lt;&gt;0,'2-定性盤查'!X490,""),"")</f>
        <v/>
      </c>
      <c r="J495" s="158"/>
      <c r="K495" s="158"/>
      <c r="L495" s="57" t="str">
        <f t="shared" si="179"/>
        <v/>
      </c>
      <c r="M495" s="158"/>
      <c r="N495" s="57" t="str">
        <f t="shared" si="169"/>
        <v/>
      </c>
      <c r="O495" s="53" t="str">
        <f>IF('2-定性盤查'!Y490&lt;&gt;"",IF('2-定性盤查'!Y490&lt;&gt;0,'2-定性盤查'!Y490,""),"")</f>
        <v/>
      </c>
      <c r="P495" s="158"/>
      <c r="Q495" s="158"/>
      <c r="R495" s="67" t="str">
        <f t="shared" si="180"/>
        <v/>
      </c>
      <c r="S495" s="164"/>
      <c r="T495" s="55" t="str">
        <f t="shared" si="182"/>
        <v/>
      </c>
      <c r="U495" s="53" t="str">
        <f>IF('2-定性盤查'!Z490&lt;&gt;"",IF('2-定性盤查'!Z490&lt;&gt;0,'2-定性盤查'!Z490,""),"")</f>
        <v/>
      </c>
      <c r="V495" s="158"/>
      <c r="W495" s="158"/>
      <c r="X495" s="67" t="str">
        <f t="shared" si="181"/>
        <v/>
      </c>
      <c r="Y495" s="158"/>
      <c r="Z495" s="55" t="str">
        <f t="shared" si="183"/>
        <v/>
      </c>
      <c r="AA495" s="57" t="str">
        <f>IF('2-定性盤查'!E491="是",IF(I495="CO2",SUM(T495,Z495),SUM(N495,T495,Z495)),IF(SUM(N495,T495,Z495)&lt;&gt;0,SUM(N495,T495,Z495),""))</f>
        <v/>
      </c>
      <c r="AB495" s="57" t="str">
        <f>IF('2-定性盤查'!E491="是",IF(I495="CO2",N495,""),"")</f>
        <v/>
      </c>
      <c r="AC495" s="101" t="str">
        <f>IF(AA495&lt;&gt;"",AA495/'6-彙總表'!$J$5,"")</f>
        <v/>
      </c>
      <c r="AD495" s="129" t="str">
        <f t="shared" si="170"/>
        <v/>
      </c>
      <c r="AE495" s="129" t="str">
        <f t="shared" si="171"/>
        <v/>
      </c>
      <c r="AF495" s="129" t="str">
        <f t="shared" si="172"/>
        <v/>
      </c>
      <c r="AG495" s="130" t="str">
        <f t="shared" si="173"/>
        <v/>
      </c>
      <c r="AH495" s="129" t="str">
        <f t="shared" si="174"/>
        <v/>
      </c>
      <c r="AI495" s="129" t="str">
        <f t="shared" si="175"/>
        <v/>
      </c>
      <c r="AJ495" s="129" t="str">
        <f t="shared" si="176"/>
        <v/>
      </c>
      <c r="AK495" s="129" t="str">
        <f t="shared" si="177"/>
        <v/>
      </c>
      <c r="AL495" s="129" t="str">
        <f t="shared" si="178"/>
        <v/>
      </c>
    </row>
    <row r="496" spans="1:38">
      <c r="A496" s="53" t="str">
        <f>IF('2-定性盤查'!A491&lt;&gt;"",'2-定性盤查'!A491,"")</f>
        <v/>
      </c>
      <c r="B496" s="53" t="str">
        <f>IF('2-定性盤查'!C491&lt;&gt;"",'2-定性盤查'!C491,"")</f>
        <v/>
      </c>
      <c r="C496" s="53" t="str">
        <f>IF('2-定性盤查'!D491&lt;&gt;"",'2-定性盤查'!D491,"")</f>
        <v/>
      </c>
      <c r="D496" s="53" t="str">
        <f>IF('2-定性盤查'!E491&lt;&gt;"",'2-定性盤查'!E491,"")</f>
        <v/>
      </c>
      <c r="E496" s="53" t="str">
        <f>IF('2-定性盤查'!F491&lt;&gt;"",'2-定性盤查'!F491,"")</f>
        <v/>
      </c>
      <c r="F496" s="53" t="str">
        <f>IF('2-定性盤查'!G491&lt;&gt;"",'2-定性盤查'!G491,"")</f>
        <v/>
      </c>
      <c r="G496" s="158"/>
      <c r="H496" s="158"/>
      <c r="I496" s="53" t="str">
        <f>IF('2-定性盤查'!X491&lt;&gt;"",IF('2-定性盤查'!X491&lt;&gt;0,'2-定性盤查'!X491,""),"")</f>
        <v/>
      </c>
      <c r="J496" s="158"/>
      <c r="K496" s="158"/>
      <c r="L496" s="57" t="str">
        <f t="shared" si="179"/>
        <v/>
      </c>
      <c r="M496" s="158"/>
      <c r="N496" s="57" t="str">
        <f t="shared" si="169"/>
        <v/>
      </c>
      <c r="O496" s="53" t="str">
        <f>IF('2-定性盤查'!Y491&lt;&gt;"",IF('2-定性盤查'!Y491&lt;&gt;0,'2-定性盤查'!Y491,""),"")</f>
        <v/>
      </c>
      <c r="P496" s="158"/>
      <c r="Q496" s="158"/>
      <c r="R496" s="67" t="str">
        <f t="shared" si="180"/>
        <v/>
      </c>
      <c r="S496" s="164"/>
      <c r="T496" s="55" t="str">
        <f t="shared" si="182"/>
        <v/>
      </c>
      <c r="U496" s="53" t="str">
        <f>IF('2-定性盤查'!Z491&lt;&gt;"",IF('2-定性盤查'!Z491&lt;&gt;0,'2-定性盤查'!Z491,""),"")</f>
        <v/>
      </c>
      <c r="V496" s="158"/>
      <c r="W496" s="158"/>
      <c r="X496" s="67" t="str">
        <f t="shared" si="181"/>
        <v/>
      </c>
      <c r="Y496" s="158"/>
      <c r="Z496" s="55" t="str">
        <f t="shared" si="183"/>
        <v/>
      </c>
      <c r="AA496" s="57" t="str">
        <f>IF('2-定性盤查'!E492="是",IF(I496="CO2",SUM(T496,Z496),SUM(N496,T496,Z496)),IF(SUM(N496,T496,Z496)&lt;&gt;0,SUM(N496,T496,Z496),""))</f>
        <v/>
      </c>
      <c r="AB496" s="57" t="str">
        <f>IF('2-定性盤查'!E492="是",IF(I496="CO2",N496,""),"")</f>
        <v/>
      </c>
      <c r="AC496" s="101" t="str">
        <f>IF(AA496&lt;&gt;"",AA496/'6-彙總表'!$J$5,"")</f>
        <v/>
      </c>
      <c r="AD496" s="129" t="str">
        <f t="shared" si="170"/>
        <v/>
      </c>
      <c r="AE496" s="129" t="str">
        <f t="shared" si="171"/>
        <v/>
      </c>
      <c r="AF496" s="129" t="str">
        <f t="shared" si="172"/>
        <v/>
      </c>
      <c r="AG496" s="130" t="str">
        <f t="shared" si="173"/>
        <v/>
      </c>
      <c r="AH496" s="129" t="str">
        <f t="shared" si="174"/>
        <v/>
      </c>
      <c r="AI496" s="129" t="str">
        <f t="shared" si="175"/>
        <v/>
      </c>
      <c r="AJ496" s="129" t="str">
        <f t="shared" si="176"/>
        <v/>
      </c>
      <c r="AK496" s="129" t="str">
        <f t="shared" si="177"/>
        <v/>
      </c>
      <c r="AL496" s="129" t="str">
        <f t="shared" si="178"/>
        <v/>
      </c>
    </row>
    <row r="497" spans="1:38">
      <c r="A497" s="53" t="str">
        <f>IF('2-定性盤查'!A492&lt;&gt;"",'2-定性盤查'!A492,"")</f>
        <v/>
      </c>
      <c r="B497" s="53" t="str">
        <f>IF('2-定性盤查'!C492&lt;&gt;"",'2-定性盤查'!C492,"")</f>
        <v/>
      </c>
      <c r="C497" s="53" t="str">
        <f>IF('2-定性盤查'!D492&lt;&gt;"",'2-定性盤查'!D492,"")</f>
        <v/>
      </c>
      <c r="D497" s="53" t="str">
        <f>IF('2-定性盤查'!E492&lt;&gt;"",'2-定性盤查'!E492,"")</f>
        <v/>
      </c>
      <c r="E497" s="53" t="str">
        <f>IF('2-定性盤查'!F492&lt;&gt;"",'2-定性盤查'!F492,"")</f>
        <v/>
      </c>
      <c r="F497" s="53" t="str">
        <f>IF('2-定性盤查'!G492&lt;&gt;"",'2-定性盤查'!G492,"")</f>
        <v/>
      </c>
      <c r="G497" s="158"/>
      <c r="H497" s="158"/>
      <c r="I497" s="53" t="str">
        <f>IF('2-定性盤查'!X492&lt;&gt;"",IF('2-定性盤查'!X492&lt;&gt;0,'2-定性盤查'!X492,""),"")</f>
        <v/>
      </c>
      <c r="J497" s="158"/>
      <c r="K497" s="158"/>
      <c r="L497" s="57" t="str">
        <f t="shared" si="179"/>
        <v/>
      </c>
      <c r="M497" s="158"/>
      <c r="N497" s="57" t="str">
        <f t="shared" si="169"/>
        <v/>
      </c>
      <c r="O497" s="53" t="str">
        <f>IF('2-定性盤查'!Y492&lt;&gt;"",IF('2-定性盤查'!Y492&lt;&gt;0,'2-定性盤查'!Y492,""),"")</f>
        <v/>
      </c>
      <c r="P497" s="158"/>
      <c r="Q497" s="158"/>
      <c r="R497" s="67" t="str">
        <f t="shared" si="180"/>
        <v/>
      </c>
      <c r="S497" s="164"/>
      <c r="T497" s="55" t="str">
        <f t="shared" si="182"/>
        <v/>
      </c>
      <c r="U497" s="53" t="str">
        <f>IF('2-定性盤查'!Z492&lt;&gt;"",IF('2-定性盤查'!Z492&lt;&gt;0,'2-定性盤查'!Z492,""),"")</f>
        <v/>
      </c>
      <c r="V497" s="158"/>
      <c r="W497" s="158"/>
      <c r="X497" s="67" t="str">
        <f t="shared" si="181"/>
        <v/>
      </c>
      <c r="Y497" s="158"/>
      <c r="Z497" s="55" t="str">
        <f t="shared" si="183"/>
        <v/>
      </c>
      <c r="AA497" s="57" t="str">
        <f>IF('2-定性盤查'!E493="是",IF(I497="CO2",SUM(T497,Z497),SUM(N497,T497,Z497)),IF(SUM(N497,T497,Z497)&lt;&gt;0,SUM(N497,T497,Z497),""))</f>
        <v/>
      </c>
      <c r="AB497" s="57" t="str">
        <f>IF('2-定性盤查'!E493="是",IF(I497="CO2",N497,""),"")</f>
        <v/>
      </c>
      <c r="AC497" s="101" t="str">
        <f>IF(AA497&lt;&gt;"",AA497/'6-彙總表'!$J$5,"")</f>
        <v/>
      </c>
      <c r="AD497" s="129" t="str">
        <f t="shared" si="170"/>
        <v/>
      </c>
      <c r="AE497" s="129" t="str">
        <f t="shared" si="171"/>
        <v/>
      </c>
      <c r="AF497" s="129" t="str">
        <f t="shared" si="172"/>
        <v/>
      </c>
      <c r="AG497" s="130" t="str">
        <f t="shared" si="173"/>
        <v/>
      </c>
      <c r="AH497" s="129" t="str">
        <f t="shared" si="174"/>
        <v/>
      </c>
      <c r="AI497" s="129" t="str">
        <f t="shared" si="175"/>
        <v/>
      </c>
      <c r="AJ497" s="129" t="str">
        <f t="shared" si="176"/>
        <v/>
      </c>
      <c r="AK497" s="129" t="str">
        <f t="shared" si="177"/>
        <v/>
      </c>
      <c r="AL497" s="129" t="str">
        <f t="shared" si="178"/>
        <v/>
      </c>
    </row>
    <row r="498" spans="1:38">
      <c r="A498" s="53" t="str">
        <f>IF('2-定性盤查'!A493&lt;&gt;"",'2-定性盤查'!A493,"")</f>
        <v/>
      </c>
      <c r="B498" s="53" t="str">
        <f>IF('2-定性盤查'!C493&lt;&gt;"",'2-定性盤查'!C493,"")</f>
        <v/>
      </c>
      <c r="C498" s="53" t="str">
        <f>IF('2-定性盤查'!D493&lt;&gt;"",'2-定性盤查'!D493,"")</f>
        <v/>
      </c>
      <c r="D498" s="53" t="str">
        <f>IF('2-定性盤查'!E493&lt;&gt;"",'2-定性盤查'!E493,"")</f>
        <v/>
      </c>
      <c r="E498" s="53" t="str">
        <f>IF('2-定性盤查'!F493&lt;&gt;"",'2-定性盤查'!F493,"")</f>
        <v/>
      </c>
      <c r="F498" s="53" t="str">
        <f>IF('2-定性盤查'!G493&lt;&gt;"",'2-定性盤查'!G493,"")</f>
        <v/>
      </c>
      <c r="G498" s="158"/>
      <c r="H498" s="158"/>
      <c r="I498" s="53" t="str">
        <f>IF('2-定性盤查'!X493&lt;&gt;"",IF('2-定性盤查'!X493&lt;&gt;0,'2-定性盤查'!X493,""),"")</f>
        <v/>
      </c>
      <c r="J498" s="158"/>
      <c r="K498" s="158"/>
      <c r="L498" s="57" t="str">
        <f t="shared" si="179"/>
        <v/>
      </c>
      <c r="M498" s="158"/>
      <c r="N498" s="57" t="str">
        <f t="shared" si="169"/>
        <v/>
      </c>
      <c r="O498" s="53" t="str">
        <f>IF('2-定性盤查'!Y493&lt;&gt;"",IF('2-定性盤查'!Y493&lt;&gt;0,'2-定性盤查'!Y493,""),"")</f>
        <v/>
      </c>
      <c r="P498" s="158"/>
      <c r="Q498" s="158"/>
      <c r="R498" s="67" t="str">
        <f t="shared" si="180"/>
        <v/>
      </c>
      <c r="S498" s="164"/>
      <c r="T498" s="55" t="str">
        <f t="shared" si="182"/>
        <v/>
      </c>
      <c r="U498" s="53" t="str">
        <f>IF('2-定性盤查'!Z493&lt;&gt;"",IF('2-定性盤查'!Z493&lt;&gt;0,'2-定性盤查'!Z493,""),"")</f>
        <v/>
      </c>
      <c r="V498" s="158"/>
      <c r="W498" s="158"/>
      <c r="X498" s="67" t="str">
        <f t="shared" si="181"/>
        <v/>
      </c>
      <c r="Y498" s="158"/>
      <c r="Z498" s="55" t="str">
        <f t="shared" si="183"/>
        <v/>
      </c>
      <c r="AA498" s="57" t="str">
        <f>IF('2-定性盤查'!E494="是",IF(I498="CO2",SUM(T498,Z498),SUM(N498,T498,Z498)),IF(SUM(N498,T498,Z498)&lt;&gt;0,SUM(N498,T498,Z498),""))</f>
        <v/>
      </c>
      <c r="AB498" s="57" t="str">
        <f>IF('2-定性盤查'!E494="是",IF(I498="CO2",N498,""),"")</f>
        <v/>
      </c>
      <c r="AC498" s="101" t="str">
        <f>IF(AA498&lt;&gt;"",AA498/'6-彙總表'!$J$5,"")</f>
        <v/>
      </c>
      <c r="AD498" s="129" t="str">
        <f t="shared" si="170"/>
        <v/>
      </c>
      <c r="AE498" s="129" t="str">
        <f t="shared" si="171"/>
        <v/>
      </c>
      <c r="AF498" s="129" t="str">
        <f t="shared" si="172"/>
        <v/>
      </c>
      <c r="AG498" s="130" t="str">
        <f t="shared" si="173"/>
        <v/>
      </c>
      <c r="AH498" s="129" t="str">
        <f t="shared" si="174"/>
        <v/>
      </c>
      <c r="AI498" s="129" t="str">
        <f t="shared" si="175"/>
        <v/>
      </c>
      <c r="AJ498" s="129" t="str">
        <f t="shared" si="176"/>
        <v/>
      </c>
      <c r="AK498" s="129" t="str">
        <f t="shared" si="177"/>
        <v/>
      </c>
      <c r="AL498" s="129" t="str">
        <f t="shared" si="178"/>
        <v/>
      </c>
    </row>
    <row r="499" spans="1:38">
      <c r="A499" s="53" t="str">
        <f>IF('2-定性盤查'!A494&lt;&gt;"",'2-定性盤查'!A494,"")</f>
        <v/>
      </c>
      <c r="B499" s="53" t="str">
        <f>IF('2-定性盤查'!C494&lt;&gt;"",'2-定性盤查'!C494,"")</f>
        <v/>
      </c>
      <c r="C499" s="53" t="str">
        <f>IF('2-定性盤查'!D494&lt;&gt;"",'2-定性盤查'!D494,"")</f>
        <v/>
      </c>
      <c r="D499" s="53" t="str">
        <f>IF('2-定性盤查'!E494&lt;&gt;"",'2-定性盤查'!E494,"")</f>
        <v/>
      </c>
      <c r="E499" s="53" t="str">
        <f>IF('2-定性盤查'!F494&lt;&gt;"",'2-定性盤查'!F494,"")</f>
        <v/>
      </c>
      <c r="F499" s="53" t="str">
        <f>IF('2-定性盤查'!G494&lt;&gt;"",'2-定性盤查'!G494,"")</f>
        <v/>
      </c>
      <c r="G499" s="158"/>
      <c r="H499" s="158"/>
      <c r="I499" s="53" t="str">
        <f>IF('2-定性盤查'!X494&lt;&gt;"",IF('2-定性盤查'!X494&lt;&gt;0,'2-定性盤查'!X494,""),"")</f>
        <v/>
      </c>
      <c r="J499" s="158"/>
      <c r="K499" s="158"/>
      <c r="L499" s="57" t="str">
        <f t="shared" si="179"/>
        <v/>
      </c>
      <c r="M499" s="158"/>
      <c r="N499" s="57" t="str">
        <f t="shared" si="169"/>
        <v/>
      </c>
      <c r="O499" s="53" t="str">
        <f>IF('2-定性盤查'!Y494&lt;&gt;"",IF('2-定性盤查'!Y494&lt;&gt;0,'2-定性盤查'!Y494,""),"")</f>
        <v/>
      </c>
      <c r="P499" s="158"/>
      <c r="Q499" s="158"/>
      <c r="R499" s="67" t="str">
        <f t="shared" si="180"/>
        <v/>
      </c>
      <c r="S499" s="164"/>
      <c r="T499" s="55" t="str">
        <f t="shared" si="182"/>
        <v/>
      </c>
      <c r="U499" s="53" t="str">
        <f>IF('2-定性盤查'!Z494&lt;&gt;"",IF('2-定性盤查'!Z494&lt;&gt;0,'2-定性盤查'!Z494,""),"")</f>
        <v/>
      </c>
      <c r="V499" s="158"/>
      <c r="W499" s="158"/>
      <c r="X499" s="67" t="str">
        <f t="shared" si="181"/>
        <v/>
      </c>
      <c r="Y499" s="158"/>
      <c r="Z499" s="55" t="str">
        <f t="shared" si="183"/>
        <v/>
      </c>
      <c r="AA499" s="57" t="str">
        <f>IF('2-定性盤查'!E495="是",IF(I499="CO2",SUM(T499,Z499),SUM(N499,T499,Z499)),IF(SUM(N499,T499,Z499)&lt;&gt;0,SUM(N499,T499,Z499),""))</f>
        <v/>
      </c>
      <c r="AB499" s="57" t="str">
        <f>IF('2-定性盤查'!E495="是",IF(I499="CO2",N499,""),"")</f>
        <v/>
      </c>
      <c r="AC499" s="101" t="str">
        <f>IF(AA499&lt;&gt;"",AA499/'6-彙總表'!$J$5,"")</f>
        <v/>
      </c>
      <c r="AD499" s="129" t="str">
        <f t="shared" si="170"/>
        <v/>
      </c>
      <c r="AE499" s="129" t="str">
        <f t="shared" si="171"/>
        <v/>
      </c>
      <c r="AF499" s="129" t="str">
        <f t="shared" si="172"/>
        <v/>
      </c>
      <c r="AG499" s="130" t="str">
        <f t="shared" si="173"/>
        <v/>
      </c>
      <c r="AH499" s="129" t="str">
        <f t="shared" si="174"/>
        <v/>
      </c>
      <c r="AI499" s="129" t="str">
        <f t="shared" si="175"/>
        <v/>
      </c>
      <c r="AJ499" s="129" t="str">
        <f t="shared" si="176"/>
        <v/>
      </c>
      <c r="AK499" s="129" t="str">
        <f t="shared" si="177"/>
        <v/>
      </c>
      <c r="AL499" s="129" t="str">
        <f t="shared" si="178"/>
        <v/>
      </c>
    </row>
    <row r="500" spans="1:38">
      <c r="A500" s="53" t="str">
        <f>IF('2-定性盤查'!A495&lt;&gt;"",'2-定性盤查'!A495,"")</f>
        <v/>
      </c>
      <c r="B500" s="53" t="str">
        <f>IF('2-定性盤查'!C495&lt;&gt;"",'2-定性盤查'!C495,"")</f>
        <v/>
      </c>
      <c r="C500" s="53" t="str">
        <f>IF('2-定性盤查'!D495&lt;&gt;"",'2-定性盤查'!D495,"")</f>
        <v/>
      </c>
      <c r="D500" s="53" t="str">
        <f>IF('2-定性盤查'!E495&lt;&gt;"",'2-定性盤查'!E495,"")</f>
        <v/>
      </c>
      <c r="E500" s="53" t="str">
        <f>IF('2-定性盤查'!F495&lt;&gt;"",'2-定性盤查'!F495,"")</f>
        <v/>
      </c>
      <c r="F500" s="53" t="str">
        <f>IF('2-定性盤查'!G495&lt;&gt;"",'2-定性盤查'!G495,"")</f>
        <v/>
      </c>
      <c r="G500" s="158"/>
      <c r="H500" s="158"/>
      <c r="I500" s="53" t="str">
        <f>IF('2-定性盤查'!X495&lt;&gt;"",IF('2-定性盤查'!X495&lt;&gt;0,'2-定性盤查'!X495,""),"")</f>
        <v/>
      </c>
      <c r="J500" s="158"/>
      <c r="K500" s="158"/>
      <c r="L500" s="57" t="str">
        <f t="shared" si="179"/>
        <v/>
      </c>
      <c r="M500" s="158"/>
      <c r="N500" s="57" t="str">
        <f t="shared" si="169"/>
        <v/>
      </c>
      <c r="O500" s="53" t="str">
        <f>IF('2-定性盤查'!Y495&lt;&gt;"",IF('2-定性盤查'!Y495&lt;&gt;0,'2-定性盤查'!Y495,""),"")</f>
        <v/>
      </c>
      <c r="P500" s="158"/>
      <c r="Q500" s="158"/>
      <c r="R500" s="67" t="str">
        <f t="shared" si="180"/>
        <v/>
      </c>
      <c r="S500" s="164"/>
      <c r="T500" s="55" t="str">
        <f t="shared" si="182"/>
        <v/>
      </c>
      <c r="U500" s="53" t="str">
        <f>IF('2-定性盤查'!Z495&lt;&gt;"",IF('2-定性盤查'!Z495&lt;&gt;0,'2-定性盤查'!Z495,""),"")</f>
        <v/>
      </c>
      <c r="V500" s="158"/>
      <c r="W500" s="158"/>
      <c r="X500" s="67" t="str">
        <f t="shared" si="181"/>
        <v/>
      </c>
      <c r="Y500" s="158"/>
      <c r="Z500" s="55" t="str">
        <f t="shared" si="183"/>
        <v/>
      </c>
      <c r="AA500" s="57" t="str">
        <f>IF('2-定性盤查'!E496="是",IF(I500="CO2",SUM(T500,Z500),SUM(N500,T500,Z500)),IF(SUM(N500,T500,Z500)&lt;&gt;0,SUM(N500,T500,Z500),""))</f>
        <v/>
      </c>
      <c r="AB500" s="57" t="str">
        <f>IF('2-定性盤查'!E496="是",IF(I500="CO2",N500,""),"")</f>
        <v/>
      </c>
      <c r="AC500" s="101" t="str">
        <f>IF(AA500&lt;&gt;"",AA500/'6-彙總表'!$J$5,"")</f>
        <v/>
      </c>
      <c r="AD500" s="129" t="str">
        <f t="shared" si="170"/>
        <v/>
      </c>
      <c r="AE500" s="129" t="str">
        <f t="shared" si="171"/>
        <v/>
      </c>
      <c r="AF500" s="129" t="str">
        <f t="shared" si="172"/>
        <v/>
      </c>
      <c r="AG500" s="130" t="str">
        <f t="shared" si="173"/>
        <v/>
      </c>
      <c r="AH500" s="129" t="str">
        <f t="shared" si="174"/>
        <v/>
      </c>
      <c r="AI500" s="129" t="str">
        <f t="shared" si="175"/>
        <v/>
      </c>
      <c r="AJ500" s="129" t="str">
        <f t="shared" si="176"/>
        <v/>
      </c>
      <c r="AK500" s="129" t="str">
        <f t="shared" si="177"/>
        <v/>
      </c>
      <c r="AL500" s="129" t="str">
        <f t="shared" si="178"/>
        <v/>
      </c>
    </row>
    <row r="501" spans="1:38">
      <c r="A501" s="53" t="str">
        <f>IF('2-定性盤查'!A496&lt;&gt;"",'2-定性盤查'!A496,"")</f>
        <v/>
      </c>
      <c r="B501" s="53" t="str">
        <f>IF('2-定性盤查'!C496&lt;&gt;"",'2-定性盤查'!C496,"")</f>
        <v/>
      </c>
      <c r="C501" s="53" t="str">
        <f>IF('2-定性盤查'!D496&lt;&gt;"",'2-定性盤查'!D496,"")</f>
        <v/>
      </c>
      <c r="D501" s="53" t="str">
        <f>IF('2-定性盤查'!E496&lt;&gt;"",'2-定性盤查'!E496,"")</f>
        <v/>
      </c>
      <c r="E501" s="53" t="str">
        <f>IF('2-定性盤查'!F496&lt;&gt;"",'2-定性盤查'!F496,"")</f>
        <v/>
      </c>
      <c r="F501" s="53" t="str">
        <f>IF('2-定性盤查'!G496&lt;&gt;"",'2-定性盤查'!G496,"")</f>
        <v/>
      </c>
      <c r="G501" s="158"/>
      <c r="H501" s="158"/>
      <c r="I501" s="53" t="str">
        <f>IF('2-定性盤查'!X496&lt;&gt;"",IF('2-定性盤查'!X496&lt;&gt;0,'2-定性盤查'!X496,""),"")</f>
        <v/>
      </c>
      <c r="J501" s="158"/>
      <c r="K501" s="158"/>
      <c r="L501" s="57" t="str">
        <f t="shared" si="179"/>
        <v/>
      </c>
      <c r="M501" s="158"/>
      <c r="N501" s="57" t="str">
        <f t="shared" si="169"/>
        <v/>
      </c>
      <c r="O501" s="53" t="str">
        <f>IF('2-定性盤查'!Y496&lt;&gt;"",IF('2-定性盤查'!Y496&lt;&gt;0,'2-定性盤查'!Y496,""),"")</f>
        <v/>
      </c>
      <c r="P501" s="158"/>
      <c r="Q501" s="158"/>
      <c r="R501" s="67" t="str">
        <f t="shared" si="180"/>
        <v/>
      </c>
      <c r="S501" s="164"/>
      <c r="T501" s="55" t="str">
        <f t="shared" si="182"/>
        <v/>
      </c>
      <c r="U501" s="53" t="str">
        <f>IF('2-定性盤查'!Z496&lt;&gt;"",IF('2-定性盤查'!Z496&lt;&gt;0,'2-定性盤查'!Z496,""),"")</f>
        <v/>
      </c>
      <c r="V501" s="158"/>
      <c r="W501" s="158"/>
      <c r="X501" s="67" t="str">
        <f t="shared" si="181"/>
        <v/>
      </c>
      <c r="Y501" s="158"/>
      <c r="Z501" s="55" t="str">
        <f t="shared" si="183"/>
        <v/>
      </c>
      <c r="AA501" s="57" t="str">
        <f>IF('2-定性盤查'!E497="是",IF(I501="CO2",SUM(T501,Z501),SUM(N501,T501,Z501)),IF(SUM(N501,T501,Z501)&lt;&gt;0,SUM(N501,T501,Z501),""))</f>
        <v/>
      </c>
      <c r="AB501" s="57" t="str">
        <f>IF('2-定性盤查'!E497="是",IF(I501="CO2",N501,""),"")</f>
        <v/>
      </c>
      <c r="AC501" s="101" t="str">
        <f>IF(AA501&lt;&gt;"",AA501/'6-彙總表'!$J$5,"")</f>
        <v/>
      </c>
      <c r="AD501" s="129" t="str">
        <f t="shared" si="170"/>
        <v/>
      </c>
      <c r="AE501" s="129" t="str">
        <f t="shared" si="171"/>
        <v/>
      </c>
      <c r="AF501" s="129" t="str">
        <f t="shared" si="172"/>
        <v/>
      </c>
      <c r="AG501" s="130" t="str">
        <f t="shared" si="173"/>
        <v/>
      </c>
      <c r="AH501" s="129" t="str">
        <f t="shared" si="174"/>
        <v/>
      </c>
      <c r="AI501" s="129" t="str">
        <f t="shared" si="175"/>
        <v/>
      </c>
      <c r="AJ501" s="129" t="str">
        <f t="shared" si="176"/>
        <v/>
      </c>
      <c r="AK501" s="129" t="str">
        <f t="shared" si="177"/>
        <v/>
      </c>
      <c r="AL501" s="129" t="str">
        <f t="shared" si="178"/>
        <v/>
      </c>
    </row>
    <row r="502" spans="1:38">
      <c r="A502" s="53" t="str">
        <f>IF('2-定性盤查'!A497&lt;&gt;"",'2-定性盤查'!A497,"")</f>
        <v/>
      </c>
      <c r="B502" s="53" t="str">
        <f>IF('2-定性盤查'!C497&lt;&gt;"",'2-定性盤查'!C497,"")</f>
        <v/>
      </c>
      <c r="C502" s="53" t="str">
        <f>IF('2-定性盤查'!D497&lt;&gt;"",'2-定性盤查'!D497,"")</f>
        <v/>
      </c>
      <c r="D502" s="53" t="str">
        <f>IF('2-定性盤查'!E497&lt;&gt;"",'2-定性盤查'!E497,"")</f>
        <v/>
      </c>
      <c r="E502" s="53" t="str">
        <f>IF('2-定性盤查'!F497&lt;&gt;"",'2-定性盤查'!F497,"")</f>
        <v/>
      </c>
      <c r="F502" s="53" t="str">
        <f>IF('2-定性盤查'!G497&lt;&gt;"",'2-定性盤查'!G497,"")</f>
        <v/>
      </c>
      <c r="G502" s="158"/>
      <c r="H502" s="158"/>
      <c r="I502" s="53" t="str">
        <f>IF('2-定性盤查'!X497&lt;&gt;"",IF('2-定性盤查'!X497&lt;&gt;0,'2-定性盤查'!X497,""),"")</f>
        <v/>
      </c>
      <c r="J502" s="158"/>
      <c r="K502" s="158"/>
      <c r="L502" s="57" t="str">
        <f t="shared" si="179"/>
        <v/>
      </c>
      <c r="M502" s="158"/>
      <c r="N502" s="57" t="str">
        <f t="shared" si="169"/>
        <v/>
      </c>
      <c r="O502" s="53" t="str">
        <f>IF('2-定性盤查'!Y497&lt;&gt;"",IF('2-定性盤查'!Y497&lt;&gt;0,'2-定性盤查'!Y497,""),"")</f>
        <v/>
      </c>
      <c r="P502" s="158"/>
      <c r="Q502" s="158"/>
      <c r="R502" s="67" t="str">
        <f t="shared" si="180"/>
        <v/>
      </c>
      <c r="S502" s="164"/>
      <c r="T502" s="55" t="str">
        <f t="shared" si="182"/>
        <v/>
      </c>
      <c r="U502" s="53" t="str">
        <f>IF('2-定性盤查'!Z497&lt;&gt;"",IF('2-定性盤查'!Z497&lt;&gt;0,'2-定性盤查'!Z497,""),"")</f>
        <v/>
      </c>
      <c r="V502" s="158"/>
      <c r="W502" s="158"/>
      <c r="X502" s="67" t="str">
        <f t="shared" si="181"/>
        <v/>
      </c>
      <c r="Y502" s="158"/>
      <c r="Z502" s="55" t="str">
        <f t="shared" si="183"/>
        <v/>
      </c>
      <c r="AA502" s="57" t="str">
        <f>IF('2-定性盤查'!E498="是",IF(I502="CO2",SUM(T502,Z502),SUM(N502,T502,Z502)),IF(SUM(N502,T502,Z502)&lt;&gt;0,SUM(N502,T502,Z502),""))</f>
        <v/>
      </c>
      <c r="AB502" s="57" t="str">
        <f>IF('2-定性盤查'!E498="是",IF(I502="CO2",N502,""),"")</f>
        <v/>
      </c>
      <c r="AC502" s="101" t="str">
        <f>IF(AA502&lt;&gt;"",AA502/'6-彙總表'!$J$5,"")</f>
        <v/>
      </c>
      <c r="AD502" s="129" t="str">
        <f t="shared" si="170"/>
        <v/>
      </c>
      <c r="AE502" s="129" t="str">
        <f t="shared" si="171"/>
        <v/>
      </c>
      <c r="AF502" s="129" t="str">
        <f t="shared" si="172"/>
        <v/>
      </c>
      <c r="AG502" s="130" t="str">
        <f t="shared" si="173"/>
        <v/>
      </c>
      <c r="AH502" s="129" t="str">
        <f t="shared" si="174"/>
        <v/>
      </c>
      <c r="AI502" s="129" t="str">
        <f t="shared" si="175"/>
        <v/>
      </c>
      <c r="AJ502" s="129" t="str">
        <f t="shared" si="176"/>
        <v/>
      </c>
      <c r="AK502" s="129" t="str">
        <f t="shared" si="177"/>
        <v/>
      </c>
      <c r="AL502" s="129" t="str">
        <f t="shared" si="178"/>
        <v/>
      </c>
    </row>
    <row r="503" spans="1:38">
      <c r="A503" s="53" t="str">
        <f>IF('2-定性盤查'!A498&lt;&gt;"",'2-定性盤查'!A498,"")</f>
        <v/>
      </c>
      <c r="B503" s="53" t="str">
        <f>IF('2-定性盤查'!C498&lt;&gt;"",'2-定性盤查'!C498,"")</f>
        <v/>
      </c>
      <c r="C503" s="53" t="str">
        <f>IF('2-定性盤查'!D498&lt;&gt;"",'2-定性盤查'!D498,"")</f>
        <v/>
      </c>
      <c r="D503" s="53" t="str">
        <f>IF('2-定性盤查'!E498&lt;&gt;"",'2-定性盤查'!E498,"")</f>
        <v/>
      </c>
      <c r="E503" s="53" t="str">
        <f>IF('2-定性盤查'!F498&lt;&gt;"",'2-定性盤查'!F498,"")</f>
        <v/>
      </c>
      <c r="F503" s="53" t="str">
        <f>IF('2-定性盤查'!G498&lt;&gt;"",'2-定性盤查'!G498,"")</f>
        <v/>
      </c>
      <c r="G503" s="158"/>
      <c r="H503" s="158"/>
      <c r="I503" s="53" t="str">
        <f>IF('2-定性盤查'!X498&lt;&gt;"",IF('2-定性盤查'!X498&lt;&gt;0,'2-定性盤查'!X498,""),"")</f>
        <v/>
      </c>
      <c r="J503" s="158"/>
      <c r="K503" s="158"/>
      <c r="L503" s="57" t="str">
        <f t="shared" si="179"/>
        <v/>
      </c>
      <c r="M503" s="158"/>
      <c r="N503" s="57" t="str">
        <f t="shared" si="169"/>
        <v/>
      </c>
      <c r="O503" s="53" t="str">
        <f>IF('2-定性盤查'!Y498&lt;&gt;"",IF('2-定性盤查'!Y498&lt;&gt;0,'2-定性盤查'!Y498,""),"")</f>
        <v/>
      </c>
      <c r="P503" s="158"/>
      <c r="Q503" s="158"/>
      <c r="R503" s="67" t="str">
        <f t="shared" si="180"/>
        <v/>
      </c>
      <c r="S503" s="164"/>
      <c r="T503" s="55" t="str">
        <f t="shared" si="182"/>
        <v/>
      </c>
      <c r="U503" s="53" t="str">
        <f>IF('2-定性盤查'!Z498&lt;&gt;"",IF('2-定性盤查'!Z498&lt;&gt;0,'2-定性盤查'!Z498,""),"")</f>
        <v/>
      </c>
      <c r="V503" s="158"/>
      <c r="W503" s="158"/>
      <c r="X503" s="67" t="str">
        <f t="shared" si="181"/>
        <v/>
      </c>
      <c r="Y503" s="158"/>
      <c r="Z503" s="55" t="str">
        <f t="shared" si="183"/>
        <v/>
      </c>
      <c r="AA503" s="57" t="str">
        <f>IF('2-定性盤查'!E499="是",IF(I503="CO2",SUM(T503,Z503),SUM(N503,T503,Z503)),IF(SUM(N503,T503,Z503)&lt;&gt;0,SUM(N503,T503,Z503),""))</f>
        <v/>
      </c>
      <c r="AB503" s="57" t="str">
        <f>IF('2-定性盤查'!E499="是",IF(I503="CO2",N503,""),"")</f>
        <v/>
      </c>
      <c r="AC503" s="101" t="str">
        <f>IF(AA503&lt;&gt;"",AA503/'6-彙總表'!$J$5,"")</f>
        <v/>
      </c>
      <c r="AD503" s="129" t="str">
        <f t="shared" si="170"/>
        <v/>
      </c>
      <c r="AE503" s="129" t="str">
        <f t="shared" si="171"/>
        <v/>
      </c>
      <c r="AF503" s="129" t="str">
        <f t="shared" si="172"/>
        <v/>
      </c>
      <c r="AG503" s="130" t="str">
        <f t="shared" si="173"/>
        <v/>
      </c>
      <c r="AH503" s="129" t="str">
        <f t="shared" si="174"/>
        <v/>
      </c>
      <c r="AI503" s="129" t="str">
        <f t="shared" si="175"/>
        <v/>
      </c>
      <c r="AJ503" s="129" t="str">
        <f t="shared" si="176"/>
        <v/>
      </c>
      <c r="AK503" s="129" t="str">
        <f t="shared" si="177"/>
        <v/>
      </c>
      <c r="AL503" s="129" t="str">
        <f t="shared" si="178"/>
        <v/>
      </c>
    </row>
    <row r="504" spans="1:38">
      <c r="A504" s="53" t="str">
        <f>IF('2-定性盤查'!A499&lt;&gt;"",'2-定性盤查'!A499,"")</f>
        <v/>
      </c>
      <c r="B504" s="53" t="str">
        <f>IF('2-定性盤查'!C499&lt;&gt;"",'2-定性盤查'!C499,"")</f>
        <v/>
      </c>
      <c r="C504" s="53" t="str">
        <f>IF('2-定性盤查'!D499&lt;&gt;"",'2-定性盤查'!D499,"")</f>
        <v/>
      </c>
      <c r="D504" s="53" t="str">
        <f>IF('2-定性盤查'!E499&lt;&gt;"",'2-定性盤查'!E499,"")</f>
        <v/>
      </c>
      <c r="E504" s="53" t="str">
        <f>IF('2-定性盤查'!F499&lt;&gt;"",'2-定性盤查'!F499,"")</f>
        <v/>
      </c>
      <c r="F504" s="53" t="str">
        <f>IF('2-定性盤查'!G499&lt;&gt;"",'2-定性盤查'!G499,"")</f>
        <v/>
      </c>
      <c r="G504" s="158"/>
      <c r="H504" s="158"/>
      <c r="I504" s="53" t="str">
        <f>IF('2-定性盤查'!X499&lt;&gt;"",IF('2-定性盤查'!X499&lt;&gt;0,'2-定性盤查'!X499,""),"")</f>
        <v/>
      </c>
      <c r="J504" s="158"/>
      <c r="K504" s="158"/>
      <c r="L504" s="57" t="str">
        <f t="shared" si="179"/>
        <v/>
      </c>
      <c r="M504" s="158"/>
      <c r="N504" s="57" t="str">
        <f t="shared" si="169"/>
        <v/>
      </c>
      <c r="O504" s="53" t="str">
        <f>IF('2-定性盤查'!Y499&lt;&gt;"",IF('2-定性盤查'!Y499&lt;&gt;0,'2-定性盤查'!Y499,""),"")</f>
        <v/>
      </c>
      <c r="P504" s="158"/>
      <c r="Q504" s="158"/>
      <c r="R504" s="67" t="str">
        <f t="shared" si="180"/>
        <v/>
      </c>
      <c r="S504" s="164"/>
      <c r="T504" s="55" t="str">
        <f t="shared" si="182"/>
        <v/>
      </c>
      <c r="U504" s="53" t="str">
        <f>IF('2-定性盤查'!Z499&lt;&gt;"",IF('2-定性盤查'!Z499&lt;&gt;0,'2-定性盤查'!Z499,""),"")</f>
        <v/>
      </c>
      <c r="V504" s="158"/>
      <c r="W504" s="158"/>
      <c r="X504" s="67" t="str">
        <f t="shared" si="181"/>
        <v/>
      </c>
      <c r="Y504" s="158"/>
      <c r="Z504" s="55" t="str">
        <f t="shared" si="183"/>
        <v/>
      </c>
      <c r="AA504" s="57" t="str">
        <f>IF('2-定性盤查'!E500="是",IF(I504="CO2",SUM(T504,Z504),SUM(N504,T504,Z504)),IF(SUM(N504,T504,Z504)&lt;&gt;0,SUM(N504,T504,Z504),""))</f>
        <v/>
      </c>
      <c r="AB504" s="57" t="str">
        <f>IF('2-定性盤查'!E500="是",IF(I504="CO2",N504,""),"")</f>
        <v/>
      </c>
      <c r="AC504" s="101" t="str">
        <f>IF(AA504&lt;&gt;"",AA504/'6-彙總表'!$J$5,"")</f>
        <v/>
      </c>
      <c r="AD504" s="129" t="str">
        <f t="shared" si="170"/>
        <v/>
      </c>
      <c r="AE504" s="129" t="str">
        <f t="shared" si="171"/>
        <v/>
      </c>
      <c r="AF504" s="129" t="str">
        <f t="shared" si="172"/>
        <v/>
      </c>
      <c r="AG504" s="130" t="str">
        <f t="shared" si="173"/>
        <v/>
      </c>
      <c r="AH504" s="129" t="str">
        <f t="shared" si="174"/>
        <v/>
      </c>
      <c r="AI504" s="129" t="str">
        <f t="shared" si="175"/>
        <v/>
      </c>
      <c r="AJ504" s="129" t="str">
        <f t="shared" si="176"/>
        <v/>
      </c>
      <c r="AK504" s="129" t="str">
        <f t="shared" si="177"/>
        <v/>
      </c>
      <c r="AL504" s="129" t="str">
        <f t="shared" si="178"/>
        <v/>
      </c>
    </row>
    <row r="505" spans="1:38">
      <c r="A505" s="53" t="str">
        <f>IF('2-定性盤查'!A500&lt;&gt;"",'2-定性盤查'!A500,"")</f>
        <v/>
      </c>
      <c r="B505" s="53" t="str">
        <f>IF('2-定性盤查'!C500&lt;&gt;"",'2-定性盤查'!C500,"")</f>
        <v/>
      </c>
      <c r="C505" s="53" t="str">
        <f>IF('2-定性盤查'!D500&lt;&gt;"",'2-定性盤查'!D500,"")</f>
        <v/>
      </c>
      <c r="D505" s="53" t="str">
        <f>IF('2-定性盤查'!E500&lt;&gt;"",'2-定性盤查'!E500,"")</f>
        <v/>
      </c>
      <c r="E505" s="53" t="str">
        <f>IF('2-定性盤查'!F500&lt;&gt;"",'2-定性盤查'!F500,"")</f>
        <v/>
      </c>
      <c r="F505" s="53" t="str">
        <f>IF('2-定性盤查'!G500&lt;&gt;"",'2-定性盤查'!G500,"")</f>
        <v/>
      </c>
      <c r="G505" s="158"/>
      <c r="H505" s="158"/>
      <c r="I505" s="53" t="str">
        <f>IF('2-定性盤查'!X500&lt;&gt;"",IF('2-定性盤查'!X500&lt;&gt;0,'2-定性盤查'!X500,""),"")</f>
        <v/>
      </c>
      <c r="J505" s="158"/>
      <c r="K505" s="158"/>
      <c r="L505" s="57" t="str">
        <f t="shared" si="179"/>
        <v/>
      </c>
      <c r="M505" s="158"/>
      <c r="N505" s="57" t="str">
        <f t="shared" si="169"/>
        <v/>
      </c>
      <c r="O505" s="53" t="str">
        <f>IF('2-定性盤查'!Y500&lt;&gt;"",IF('2-定性盤查'!Y500&lt;&gt;0,'2-定性盤查'!Y500,""),"")</f>
        <v/>
      </c>
      <c r="P505" s="158"/>
      <c r="Q505" s="158"/>
      <c r="R505" s="67" t="str">
        <f t="shared" si="180"/>
        <v/>
      </c>
      <c r="S505" s="164"/>
      <c r="T505" s="55" t="str">
        <f t="shared" si="182"/>
        <v/>
      </c>
      <c r="U505" s="53" t="str">
        <f>IF('2-定性盤查'!Z500&lt;&gt;"",IF('2-定性盤查'!Z500&lt;&gt;0,'2-定性盤查'!Z500,""),"")</f>
        <v/>
      </c>
      <c r="V505" s="158"/>
      <c r="W505" s="158"/>
      <c r="X505" s="67" t="str">
        <f t="shared" si="181"/>
        <v/>
      </c>
      <c r="Y505" s="158"/>
      <c r="Z505" s="55" t="str">
        <f t="shared" si="183"/>
        <v/>
      </c>
      <c r="AA505" s="57" t="str">
        <f>IF('2-定性盤查'!E501="是",IF(I505="CO2",SUM(T505,Z505),SUM(N505,T505,Z505)),IF(SUM(N505,T505,Z505)&lt;&gt;0,SUM(N505,T505,Z505),""))</f>
        <v/>
      </c>
      <c r="AB505" s="57" t="str">
        <f>IF('2-定性盤查'!E501="是",IF(I505="CO2",N505,""),"")</f>
        <v/>
      </c>
      <c r="AC505" s="101" t="str">
        <f>IF(AA505&lt;&gt;"",AA505/'6-彙總表'!$J$5,"")</f>
        <v/>
      </c>
      <c r="AD505" s="129" t="str">
        <f t="shared" si="170"/>
        <v/>
      </c>
      <c r="AE505" s="129" t="str">
        <f t="shared" si="171"/>
        <v/>
      </c>
      <c r="AF505" s="129" t="str">
        <f t="shared" si="172"/>
        <v/>
      </c>
      <c r="AG505" s="130" t="str">
        <f t="shared" si="173"/>
        <v/>
      </c>
      <c r="AH505" s="129" t="str">
        <f t="shared" si="174"/>
        <v/>
      </c>
      <c r="AI505" s="129" t="str">
        <f t="shared" si="175"/>
        <v/>
      </c>
      <c r="AJ505" s="129" t="str">
        <f t="shared" si="176"/>
        <v/>
      </c>
      <c r="AK505" s="129" t="str">
        <f t="shared" si="177"/>
        <v/>
      </c>
      <c r="AL505" s="129" t="str">
        <f t="shared" si="178"/>
        <v/>
      </c>
    </row>
  </sheetData>
  <sheetProtection selectLockedCells="1"/>
  <mergeCells count="13">
    <mergeCell ref="AD8:AK8"/>
    <mergeCell ref="B7:B8"/>
    <mergeCell ref="C7:C8"/>
    <mergeCell ref="A7:A8"/>
    <mergeCell ref="G7:G8"/>
    <mergeCell ref="H7:H8"/>
    <mergeCell ref="U7:Z7"/>
    <mergeCell ref="AA7:AA8"/>
    <mergeCell ref="AC7:AC8"/>
    <mergeCell ref="D7:D8"/>
    <mergeCell ref="I7:N7"/>
    <mergeCell ref="O7:T7"/>
    <mergeCell ref="AB7:AB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B1:AE77"/>
  <sheetViews>
    <sheetView topLeftCell="G1" zoomScaleNormal="100" workbookViewId="0">
      <selection activeCell="R1" sqref="R1"/>
    </sheetView>
  </sheetViews>
  <sheetFormatPr defaultColWidth="9" defaultRowHeight="15.4"/>
  <cols>
    <col min="1" max="1" width="2.41796875" style="2" customWidth="1"/>
    <col min="2" max="2" width="13.7890625" style="3" customWidth="1"/>
    <col min="3" max="3" width="31.89453125" style="2" bestFit="1" customWidth="1"/>
    <col min="4" max="4" width="14.89453125" style="2" customWidth="1"/>
    <col min="5" max="5" width="12.7890625" style="2" bestFit="1" customWidth="1"/>
    <col min="6" max="17" width="8.7890625" style="2" customWidth="1"/>
    <col min="18" max="18" width="13" style="2" bestFit="1" customWidth="1"/>
    <col min="19" max="19" width="12.68359375" style="2" bestFit="1" customWidth="1"/>
    <col min="20" max="20" width="7.68359375" style="2" bestFit="1" customWidth="1"/>
    <col min="21" max="21" width="9.1015625" style="2" bestFit="1" customWidth="1"/>
    <col min="22" max="22" width="12.1015625" style="2" bestFit="1" customWidth="1"/>
    <col min="23" max="23" width="8.68359375" style="2" bestFit="1" customWidth="1"/>
    <col min="24" max="24" width="12.3125" style="2" bestFit="1" customWidth="1"/>
    <col min="25" max="25" width="12.68359375" style="2" customWidth="1"/>
    <col min="26" max="26" width="6.5234375" style="2" bestFit="1" customWidth="1"/>
    <col min="27" max="27" width="7.7890625" style="2" bestFit="1" customWidth="1"/>
    <col min="28" max="28" width="18.41796875" style="2" bestFit="1" customWidth="1"/>
    <col min="29" max="29" width="7.7890625" style="2" bestFit="1" customWidth="1"/>
    <col min="30" max="30" width="11.89453125" style="2" bestFit="1" customWidth="1"/>
    <col min="31" max="31" width="19.3125" style="2" bestFit="1" customWidth="1"/>
    <col min="32" max="32" width="12.68359375" style="2" bestFit="1" customWidth="1"/>
    <col min="33" max="16384" width="9" style="2"/>
  </cols>
  <sheetData>
    <row r="1" spans="2:20" ht="18">
      <c r="B1" s="193" t="s">
        <v>1743</v>
      </c>
    </row>
    <row r="2" spans="2:20" ht="19.149999999999999" customHeight="1">
      <c r="B2" s="334" t="s">
        <v>1320</v>
      </c>
      <c r="C2" s="340" t="s">
        <v>1383</v>
      </c>
      <c r="D2" s="336" t="s">
        <v>1384</v>
      </c>
      <c r="E2" s="336" t="s">
        <v>1220</v>
      </c>
      <c r="F2" s="221" t="s">
        <v>1222</v>
      </c>
      <c r="G2" s="337">
        <v>2022</v>
      </c>
      <c r="H2" s="338"/>
      <c r="I2" s="338"/>
      <c r="J2" s="338"/>
      <c r="K2" s="338"/>
      <c r="L2" s="338"/>
      <c r="M2" s="338"/>
      <c r="N2" s="338"/>
      <c r="O2" s="338"/>
      <c r="P2" s="338"/>
      <c r="Q2" s="338"/>
      <c r="R2" s="338"/>
      <c r="S2" s="339"/>
    </row>
    <row r="3" spans="2:20" ht="15.75" customHeight="1">
      <c r="B3" s="335"/>
      <c r="C3" s="341"/>
      <c r="D3" s="336"/>
      <c r="E3" s="336"/>
      <c r="F3" s="221" t="s">
        <v>1223</v>
      </c>
      <c r="G3" s="221" t="s">
        <v>1224</v>
      </c>
      <c r="H3" s="221" t="s">
        <v>1225</v>
      </c>
      <c r="I3" s="221" t="s">
        <v>1226</v>
      </c>
      <c r="J3" s="221" t="s">
        <v>1227</v>
      </c>
      <c r="K3" s="221" t="s">
        <v>1228</v>
      </c>
      <c r="L3" s="221" t="s">
        <v>1229</v>
      </c>
      <c r="M3" s="221" t="s">
        <v>1230</v>
      </c>
      <c r="N3" s="221" t="s">
        <v>1231</v>
      </c>
      <c r="O3" s="221" t="s">
        <v>1232</v>
      </c>
      <c r="P3" s="221" t="s">
        <v>1233</v>
      </c>
      <c r="Q3" s="221" t="s">
        <v>1234</v>
      </c>
      <c r="R3" s="221" t="s">
        <v>1235</v>
      </c>
      <c r="S3" s="221" t="s">
        <v>1236</v>
      </c>
    </row>
    <row r="4" spans="2:20">
      <c r="B4" s="21" t="str">
        <f>IF('2-定性盤查'!B4="","",'2-定性盤查'!B4)</f>
        <v>三光米</v>
      </c>
      <c r="C4" s="21" t="str">
        <f>IF('2-定性盤查'!C4="","",'2-定性盤查'!C4)</f>
        <v>緊急發電機</v>
      </c>
      <c r="D4" s="21" t="str">
        <f>IF('2-定性盤查'!D4="","",'2-定性盤查'!D4)</f>
        <v>柴油</v>
      </c>
      <c r="E4" s="60" t="s">
        <v>1696</v>
      </c>
      <c r="F4" s="228">
        <v>0</v>
      </c>
      <c r="G4" s="228">
        <v>0</v>
      </c>
      <c r="H4" s="228">
        <v>0</v>
      </c>
      <c r="I4" s="228">
        <v>0</v>
      </c>
      <c r="J4" s="228">
        <v>0</v>
      </c>
      <c r="K4" s="228">
        <v>0</v>
      </c>
      <c r="L4" s="228">
        <v>0</v>
      </c>
      <c r="M4" s="228">
        <v>0</v>
      </c>
      <c r="N4" s="228">
        <v>0</v>
      </c>
      <c r="O4" s="228">
        <v>0</v>
      </c>
      <c r="P4" s="228">
        <v>0</v>
      </c>
      <c r="Q4" s="228">
        <v>0</v>
      </c>
      <c r="R4" s="58">
        <f>SUM(F4:Q4)</f>
        <v>0</v>
      </c>
      <c r="S4" s="192" t="s">
        <v>1749</v>
      </c>
      <c r="T4" s="61" t="s">
        <v>1765</v>
      </c>
    </row>
    <row r="5" spans="2:20">
      <c r="B5" s="21" t="str">
        <f>IF('2-定性盤查'!B5="","",'2-定性盤查'!B5)</f>
        <v>三光米</v>
      </c>
      <c r="C5" s="21" t="str">
        <f>IF('2-定性盤查'!C5="","",'2-定性盤查'!C5)</f>
        <v>粗糠爐</v>
      </c>
      <c r="D5" s="21" t="str">
        <f>IF('2-定性盤查'!D5="","",'2-定性盤查'!D5)</f>
        <v>稻殼</v>
      </c>
      <c r="E5" s="181" t="s">
        <v>1695</v>
      </c>
      <c r="F5" s="228">
        <v>0</v>
      </c>
      <c r="G5" s="228">
        <v>0</v>
      </c>
      <c r="H5" s="228">
        <v>0</v>
      </c>
      <c r="I5" s="228">
        <v>0</v>
      </c>
      <c r="J5" s="228">
        <v>0</v>
      </c>
      <c r="K5" s="228">
        <v>0</v>
      </c>
      <c r="L5" s="228">
        <v>0</v>
      </c>
      <c r="M5" s="228">
        <v>0</v>
      </c>
      <c r="N5" s="228">
        <v>0</v>
      </c>
      <c r="O5" s="228">
        <v>0</v>
      </c>
      <c r="P5" s="228">
        <v>0</v>
      </c>
      <c r="Q5" s="228">
        <v>0</v>
      </c>
      <c r="R5" s="58">
        <f>R20*(1-0.2708)*(1-0.8118)</f>
        <v>807.93714837296034</v>
      </c>
      <c r="S5" s="60" t="s">
        <v>3594</v>
      </c>
      <c r="T5" s="227"/>
    </row>
    <row r="6" spans="2:20" ht="46.15">
      <c r="B6" s="21" t="str">
        <f>IF('2-定性盤查'!B6="","",'2-定性盤查'!B6)</f>
        <v>三光米</v>
      </c>
      <c r="C6" s="21" t="str">
        <f>IF('2-定性盤查'!C6="","",'2-定性盤查'!C6)</f>
        <v>化糞池逸散</v>
      </c>
      <c r="D6" s="21" t="str">
        <f>IF('2-定性盤查'!D6="","",'2-定性盤查'!D6)</f>
        <v>化糞池</v>
      </c>
      <c r="E6" s="59" t="s">
        <v>1690</v>
      </c>
      <c r="F6" s="228">
        <f>C43</f>
        <v>2504</v>
      </c>
      <c r="G6" s="228">
        <f>E43</f>
        <v>1824</v>
      </c>
      <c r="H6" s="228">
        <f>G43</f>
        <v>3240</v>
      </c>
      <c r="I6" s="228">
        <f>I43</f>
        <v>2608</v>
      </c>
      <c r="J6" s="228">
        <f>K43</f>
        <v>3168</v>
      </c>
      <c r="K6" s="228">
        <f>M43</f>
        <v>2976</v>
      </c>
      <c r="L6" s="228">
        <f>O43</f>
        <v>3272</v>
      </c>
      <c r="M6" s="228">
        <f>Q43</f>
        <v>3496</v>
      </c>
      <c r="N6" s="228">
        <f>S43</f>
        <v>2920</v>
      </c>
      <c r="O6" s="228">
        <f>U43</f>
        <v>2552</v>
      </c>
      <c r="P6" s="228">
        <f>W43</f>
        <v>2520</v>
      </c>
      <c r="Q6" s="228">
        <f>Y43</f>
        <v>2984</v>
      </c>
      <c r="R6" s="58">
        <f t="shared" ref="R6:R17" si="0">SUM(F6:Q6)</f>
        <v>34064</v>
      </c>
      <c r="S6" s="60" t="s">
        <v>1750</v>
      </c>
      <c r="T6" s="227" t="s">
        <v>1764</v>
      </c>
    </row>
    <row r="7" spans="2:20">
      <c r="B7" s="21" t="str">
        <f>IF('2-定性盤查'!B7="","",'2-定性盤查'!B7)</f>
        <v>三光米</v>
      </c>
      <c r="C7" s="21" t="str">
        <f>IF('2-定性盤查'!C7="","",'2-定性盤查'!C7)</f>
        <v>公務車-汽油</v>
      </c>
      <c r="D7" s="21" t="str">
        <f>IF('2-定性盤查'!D7="","",'2-定性盤查'!D7)</f>
        <v>汽油</v>
      </c>
      <c r="E7" s="60" t="s">
        <v>1696</v>
      </c>
      <c r="F7" s="229">
        <f>169.23/1000</f>
        <v>0.16922999999999999</v>
      </c>
      <c r="G7" s="229">
        <f>113.32/1000</f>
        <v>0.11331999999999999</v>
      </c>
      <c r="H7" s="229">
        <f>91.17/1000</f>
        <v>9.1170000000000001E-2</v>
      </c>
      <c r="I7" s="229">
        <f>74.74/1000</f>
        <v>7.4740000000000001E-2</v>
      </c>
      <c r="J7" s="229">
        <v>0</v>
      </c>
      <c r="K7" s="229">
        <f>140.51/1000</f>
        <v>0.14051</v>
      </c>
      <c r="L7" s="229">
        <f>75.19/1000</f>
        <v>7.5189999999999993E-2</v>
      </c>
      <c r="M7" s="229">
        <f>76.29/1000</f>
        <v>7.6290000000000011E-2</v>
      </c>
      <c r="N7" s="229">
        <f>52.7/1000</f>
        <v>5.2700000000000004E-2</v>
      </c>
      <c r="O7" s="229">
        <f>65.56/1000</f>
        <v>6.5560000000000007E-2</v>
      </c>
      <c r="P7" s="229">
        <f>86.48/1000</f>
        <v>8.6480000000000001E-2</v>
      </c>
      <c r="Q7" s="229">
        <f>32.78/1000</f>
        <v>3.2780000000000004E-2</v>
      </c>
      <c r="R7" s="278">
        <f t="shared" si="0"/>
        <v>0.97796999999999989</v>
      </c>
      <c r="S7" s="192" t="s">
        <v>1749</v>
      </c>
      <c r="T7" s="190"/>
    </row>
    <row r="8" spans="2:20">
      <c r="B8" s="21" t="str">
        <f>IF('2-定性盤查'!B8="","",'2-定性盤查'!B8)</f>
        <v>三光米</v>
      </c>
      <c r="C8" s="21" t="str">
        <f>IF('2-定性盤查'!C8="","",'2-定性盤查'!C8)</f>
        <v>公務車-柴油</v>
      </c>
      <c r="D8" s="21" t="str">
        <f>IF('2-定性盤查'!D8="","",'2-定性盤查'!D8)</f>
        <v>柴油</v>
      </c>
      <c r="E8" s="60" t="s">
        <v>1696</v>
      </c>
      <c r="F8" s="229">
        <f>4095.47/1000</f>
        <v>4.0954699999999997</v>
      </c>
      <c r="G8" s="229">
        <f>2302.87/1000</f>
        <v>2.30287</v>
      </c>
      <c r="H8" s="229">
        <f>3677.72/1000</f>
        <v>3.6777199999999999</v>
      </c>
      <c r="I8" s="229">
        <f>3167.55/1000</f>
        <v>3.1675500000000003</v>
      </c>
      <c r="J8" s="229">
        <f>3026.3/1000</f>
        <v>3.0263</v>
      </c>
      <c r="K8" s="229">
        <f>3106.56/1000</f>
        <v>3.10656</v>
      </c>
      <c r="L8" s="229">
        <f>2887.76/1000</f>
        <v>2.8877600000000001</v>
      </c>
      <c r="M8" s="229">
        <f>3850.46/1000</f>
        <v>3.85046</v>
      </c>
      <c r="N8" s="229">
        <f>2981.28/1000</f>
        <v>2.9812800000000004</v>
      </c>
      <c r="O8" s="229">
        <f>2698.43/1000</f>
        <v>2.6984299999999997</v>
      </c>
      <c r="P8" s="229">
        <f>(2864.32-113.32)/1000</f>
        <v>2.7509999999999999</v>
      </c>
      <c r="Q8" s="229">
        <f>3299.28/1000</f>
        <v>3.29928</v>
      </c>
      <c r="R8" s="278">
        <f t="shared" si="0"/>
        <v>37.844679999999997</v>
      </c>
      <c r="S8" s="192" t="s">
        <v>1749</v>
      </c>
      <c r="T8" s="190"/>
    </row>
    <row r="9" spans="2:20">
      <c r="B9" s="21" t="str">
        <f>IF('2-定性盤查'!B9="","",'2-定性盤查'!B9)</f>
        <v>三光米</v>
      </c>
      <c r="C9" s="21" t="str">
        <f>IF('2-定性盤查'!C9="","",'2-定性盤查'!C9)</f>
        <v>堆高機</v>
      </c>
      <c r="D9" s="21" t="str">
        <f>IF('2-定性盤查'!D9="","",'2-定性盤查'!D9)</f>
        <v>柴油</v>
      </c>
      <c r="E9" s="60" t="s">
        <v>1696</v>
      </c>
      <c r="F9" s="233">
        <f>73.98/1000</f>
        <v>7.3980000000000004E-2</v>
      </c>
      <c r="G9" s="233">
        <v>0</v>
      </c>
      <c r="H9" s="233">
        <f>34.35/1000</f>
        <v>3.4349999999999999E-2</v>
      </c>
      <c r="I9" s="233">
        <v>0</v>
      </c>
      <c r="J9" s="233">
        <v>0</v>
      </c>
      <c r="K9" s="233">
        <v>0</v>
      </c>
      <c r="L9" s="233">
        <v>0</v>
      </c>
      <c r="M9" s="233">
        <v>0</v>
      </c>
      <c r="N9" s="233">
        <f>39.02/1000</f>
        <v>3.9020000000000006E-2</v>
      </c>
      <c r="O9" s="233">
        <f>274.88/1000</f>
        <v>0.27488000000000001</v>
      </c>
      <c r="P9" s="233">
        <f>113.32/1000</f>
        <v>0.11331999999999999</v>
      </c>
      <c r="Q9" s="233">
        <f>158.69/1000</f>
        <v>0.15869</v>
      </c>
      <c r="R9" s="276">
        <f t="shared" si="0"/>
        <v>0.69423999999999997</v>
      </c>
      <c r="S9" s="192" t="s">
        <v>1749</v>
      </c>
      <c r="T9" s="190"/>
    </row>
    <row r="10" spans="2:20" ht="17.25" customHeight="1">
      <c r="B10" s="21" t="str">
        <f>IF('2-定性盤查'!B10="","",'2-定性盤查'!B10)</f>
        <v>三光米</v>
      </c>
      <c r="C10" s="21" t="str">
        <f>IF('2-定性盤查'!C10="","",'2-定性盤查'!C10)</f>
        <v>割草機</v>
      </c>
      <c r="D10" s="21" t="str">
        <f>IF('2-定性盤查'!D10="","",'2-定性盤查'!D10)</f>
        <v>汽油</v>
      </c>
      <c r="E10" s="60" t="s">
        <v>1696</v>
      </c>
      <c r="F10" s="233">
        <f>6.96/1000</f>
        <v>6.96E-3</v>
      </c>
      <c r="G10" s="228">
        <v>0</v>
      </c>
      <c r="H10" s="228">
        <v>0</v>
      </c>
      <c r="I10" s="228">
        <v>0</v>
      </c>
      <c r="J10" s="228">
        <v>0</v>
      </c>
      <c r="K10" s="228">
        <v>0</v>
      </c>
      <c r="L10" s="228">
        <v>0</v>
      </c>
      <c r="M10" s="228">
        <v>0</v>
      </c>
      <c r="N10" s="228">
        <v>0</v>
      </c>
      <c r="O10" s="228">
        <v>0</v>
      </c>
      <c r="P10" s="228">
        <v>0</v>
      </c>
      <c r="Q10" s="231">
        <v>0</v>
      </c>
      <c r="R10" s="277">
        <f t="shared" si="0"/>
        <v>6.96E-3</v>
      </c>
      <c r="S10" s="192" t="s">
        <v>1749</v>
      </c>
      <c r="T10" s="190"/>
    </row>
    <row r="11" spans="2:20">
      <c r="B11" s="21" t="str">
        <f>IF('2-定性盤查'!B11="","",'2-定性盤查'!B11)</f>
        <v>三光米</v>
      </c>
      <c r="C11" s="21" t="str">
        <f>IF('2-定性盤查'!C11="","",'2-定性盤查'!C11)</f>
        <v>冷氣機</v>
      </c>
      <c r="D11" s="21" t="str">
        <f>IF('2-定性盤查'!D11="","",'2-定性盤查'!D11)</f>
        <v>R32</v>
      </c>
      <c r="E11" s="181" t="s">
        <v>1695</v>
      </c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32"/>
      <c r="R11" s="262">
        <f>(2.61/1000*0.055*11)+(1.8/1000*0.055*2)</f>
        <v>1.7770499999999999E-3</v>
      </c>
      <c r="S11" s="192" t="s">
        <v>1755</v>
      </c>
      <c r="T11" s="190"/>
    </row>
    <row r="12" spans="2:20">
      <c r="B12" s="21" t="str">
        <f>IF('2-定性盤查'!B12="","",'2-定性盤查'!B12)</f>
        <v>三光米</v>
      </c>
      <c r="C12" s="21" t="str">
        <f>IF('2-定性盤查'!C12="","",'2-定性盤查'!C12)</f>
        <v>冰箱</v>
      </c>
      <c r="D12" s="21" t="str">
        <f>IF('2-定性盤查'!D12="","",'2-定性盤查'!D12)</f>
        <v>R134a</v>
      </c>
      <c r="E12" s="181" t="s">
        <v>1695</v>
      </c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62">
        <f>0.11/1000*0.003</f>
        <v>3.3000000000000002E-7</v>
      </c>
      <c r="S12" s="192" t="s">
        <v>1755</v>
      </c>
      <c r="T12" s="61"/>
    </row>
    <row r="13" spans="2:20">
      <c r="B13" s="21" t="str">
        <f>IF('2-定性盤查'!B13="","",'2-定性盤查'!B13)</f>
        <v>三光米</v>
      </c>
      <c r="C13" s="21" t="str">
        <f>IF('2-定性盤查'!C13="","",'2-定性盤查'!C13)</f>
        <v>飲水機</v>
      </c>
      <c r="D13" s="21" t="str">
        <f>IF('2-定性盤查'!D13="","",'2-定性盤查'!D13)</f>
        <v>R134a</v>
      </c>
      <c r="E13" s="181" t="s">
        <v>1695</v>
      </c>
      <c r="F13" s="232"/>
      <c r="G13" s="232"/>
      <c r="H13" s="232"/>
      <c r="I13" s="232"/>
      <c r="J13" s="232"/>
      <c r="K13" s="232"/>
      <c r="L13" s="232"/>
      <c r="M13" s="232"/>
      <c r="N13" s="232"/>
      <c r="O13" s="232"/>
      <c r="P13" s="232"/>
      <c r="Q13" s="232"/>
      <c r="R13" s="262">
        <f>0.032/1000*0.003*1</f>
        <v>9.5999999999999999E-8</v>
      </c>
      <c r="S13" s="192" t="s">
        <v>1755</v>
      </c>
      <c r="T13" s="61"/>
    </row>
    <row r="14" spans="2:20">
      <c r="B14" s="21" t="str">
        <f>IF('2-定性盤查'!B14="","",'2-定性盤查'!B14)</f>
        <v>三光米</v>
      </c>
      <c r="C14" s="21" t="str">
        <f>IF('2-定性盤查'!C14="","",'2-定性盤查'!C14)</f>
        <v>冷凍式乾燥機</v>
      </c>
      <c r="D14" s="21" t="str">
        <f>IF('2-定性盤查'!D14="","",'2-定性盤查'!D14)</f>
        <v>R134a</v>
      </c>
      <c r="E14" s="181" t="s">
        <v>1695</v>
      </c>
      <c r="F14" s="232"/>
      <c r="G14" s="232"/>
      <c r="H14" s="232"/>
      <c r="I14" s="232"/>
      <c r="J14" s="232"/>
      <c r="K14" s="232"/>
      <c r="L14" s="232"/>
      <c r="M14" s="232"/>
      <c r="N14" s="232"/>
      <c r="O14" s="232"/>
      <c r="P14" s="232"/>
      <c r="Q14" s="232"/>
      <c r="R14" s="262">
        <f>0.3/1000*0.16+0.4/1000*0.16*2</f>
        <v>1.7600000000000002E-4</v>
      </c>
      <c r="S14" s="192" t="s">
        <v>1755</v>
      </c>
      <c r="T14" s="61"/>
    </row>
    <row r="15" spans="2:20">
      <c r="B15" s="21" t="str">
        <f>IF('2-定性盤查'!B15="","",'2-定性盤查'!B15)</f>
        <v>三光米</v>
      </c>
      <c r="C15" s="21" t="str">
        <f>IF('2-定性盤查'!C15="","",'2-定性盤查'!C15)</f>
        <v>冷氣機</v>
      </c>
      <c r="D15" s="21" t="str">
        <f>IF('2-定性盤查'!D15="","",'2-定性盤查'!D15)</f>
        <v>R410a</v>
      </c>
      <c r="E15" s="181" t="s">
        <v>1695</v>
      </c>
      <c r="F15" s="232"/>
      <c r="G15" s="232"/>
      <c r="H15" s="232"/>
      <c r="I15" s="232"/>
      <c r="J15" s="232"/>
      <c r="K15" s="232"/>
      <c r="L15" s="232"/>
      <c r="M15" s="232"/>
      <c r="N15" s="232"/>
      <c r="O15" s="232"/>
      <c r="P15" s="232"/>
      <c r="Q15" s="232"/>
      <c r="R15" s="262">
        <f>2.5/1000*0.055*2</f>
        <v>2.7500000000000002E-4</v>
      </c>
      <c r="S15" s="192" t="s">
        <v>1755</v>
      </c>
      <c r="T15" s="61"/>
    </row>
    <row r="16" spans="2:20">
      <c r="B16" s="21" t="str">
        <f>IF('2-定性盤查'!B16="","",'2-定性盤查'!B16)</f>
        <v>三光米</v>
      </c>
      <c r="C16" s="21" t="str">
        <f>IF('2-定性盤查'!C16="","",'2-定性盤查'!C16)</f>
        <v>車用冷媒</v>
      </c>
      <c r="D16" s="21" t="str">
        <f>IF('2-定性盤查'!D16="","",'2-定性盤查'!D16)</f>
        <v>R134a</v>
      </c>
      <c r="E16" s="181" t="s">
        <v>1695</v>
      </c>
      <c r="F16" s="232"/>
      <c r="G16" s="232"/>
      <c r="H16" s="232"/>
      <c r="I16" s="232"/>
      <c r="J16" s="232"/>
      <c r="K16" s="232"/>
      <c r="L16" s="232"/>
      <c r="M16" s="232"/>
      <c r="N16" s="232"/>
      <c r="O16" s="232"/>
      <c r="P16" s="232"/>
      <c r="Q16" s="232"/>
      <c r="R16" s="262">
        <f>'3.3-冷媒設備清單(冷氣、飲水機、冰箱)2022'!J24</f>
        <v>9.8400000000000007E-4</v>
      </c>
      <c r="S16" s="192" t="s">
        <v>3480</v>
      </c>
      <c r="T16" s="61"/>
    </row>
    <row r="17" spans="2:30">
      <c r="B17" s="21" t="str">
        <f>IF('2-定性盤查'!B17="","",'2-定性盤查'!B17)</f>
        <v>三光米</v>
      </c>
      <c r="C17" s="21" t="str">
        <f>IF('2-定性盤查'!C17="","",'2-定性盤查'!C17)</f>
        <v>外購電力</v>
      </c>
      <c r="D17" s="21" t="str">
        <f>IF('2-定性盤查'!D17="","",'2-定性盤查'!D17)</f>
        <v>電力</v>
      </c>
      <c r="E17" s="181" t="s">
        <v>1759</v>
      </c>
      <c r="F17" s="230">
        <v>62.24</v>
      </c>
      <c r="G17" s="230">
        <v>46.32</v>
      </c>
      <c r="H17" s="230">
        <v>44.04</v>
      </c>
      <c r="I17" s="230">
        <v>39.6</v>
      </c>
      <c r="J17" s="230">
        <v>57.12</v>
      </c>
      <c r="K17" s="230">
        <v>130.84</v>
      </c>
      <c r="L17" s="230">
        <v>94.96</v>
      </c>
      <c r="M17" s="230">
        <v>70.36</v>
      </c>
      <c r="N17" s="230">
        <v>60.36</v>
      </c>
      <c r="O17" s="230">
        <v>69.599999999999994</v>
      </c>
      <c r="P17" s="230">
        <v>121.96</v>
      </c>
      <c r="Q17" s="230">
        <v>76.400000000000006</v>
      </c>
      <c r="R17" s="58">
        <f t="shared" si="0"/>
        <v>873.8</v>
      </c>
      <c r="S17" s="60" t="s">
        <v>1751</v>
      </c>
    </row>
    <row r="18" spans="2:30">
      <c r="B18" s="21" t="str">
        <f>IF('2-定性盤查'!B18="","",'2-定性盤查'!B18)</f>
        <v>三光米</v>
      </c>
      <c r="C18" s="21" t="str">
        <f>IF('2-定性盤查'!C18="","",'2-定性盤查'!C18)</f>
        <v>上游原物料運輸及配送</v>
      </c>
      <c r="D18" s="21" t="str">
        <f>IF('2-定性盤查'!D18="","",'2-定性盤查'!D18)</f>
        <v>小貨車</v>
      </c>
      <c r="E18" s="105" t="s">
        <v>1757</v>
      </c>
      <c r="F18" s="232"/>
      <c r="G18" s="232"/>
      <c r="H18" s="232"/>
      <c r="I18" s="232"/>
      <c r="J18" s="232"/>
      <c r="K18" s="232"/>
      <c r="L18" s="232"/>
      <c r="M18" s="232"/>
      <c r="N18" s="232"/>
      <c r="O18" s="232"/>
      <c r="P18" s="232"/>
      <c r="Q18" s="232"/>
      <c r="R18" s="58">
        <f>'3.4-上游產品運輸'!U179</f>
        <v>124906.6407</v>
      </c>
      <c r="S18" s="60" t="s">
        <v>1752</v>
      </c>
    </row>
    <row r="19" spans="2:30">
      <c r="B19" s="21" t="str">
        <f>IF('2-定性盤查'!B19="","",'2-定性盤查'!B19)</f>
        <v>三光米</v>
      </c>
      <c r="C19" s="21" t="str">
        <f>IF('2-定性盤查'!C19="","",'2-定性盤查'!C19)</f>
        <v>下游運輸及輸配</v>
      </c>
      <c r="D19" s="21" t="str">
        <f>IF('2-定性盤查'!D19="","",'2-定性盤查'!D19)</f>
        <v>小貨車</v>
      </c>
      <c r="E19" s="105" t="s">
        <v>1757</v>
      </c>
      <c r="F19" s="232"/>
      <c r="G19" s="232"/>
      <c r="H19" s="232"/>
      <c r="I19" s="232"/>
      <c r="J19" s="232"/>
      <c r="K19" s="232"/>
      <c r="L19" s="232"/>
      <c r="M19" s="232"/>
      <c r="N19" s="232"/>
      <c r="O19" s="232"/>
      <c r="P19" s="232"/>
      <c r="Q19" s="232"/>
      <c r="R19" s="58">
        <f>'3.5-下游產品運輸'!W2</f>
        <v>4235.2939350000006</v>
      </c>
      <c r="S19" s="181" t="s">
        <v>1753</v>
      </c>
    </row>
    <row r="20" spans="2:30">
      <c r="B20" s="21" t="str">
        <f>IF('2-定性盤查'!B20="","",'2-定性盤查'!B20)</f>
        <v>三光米</v>
      </c>
      <c r="C20" s="21" t="str">
        <f>IF('2-定性盤查'!C20="","",'2-定性盤查'!C20)</f>
        <v>購買產品及服務</v>
      </c>
      <c r="D20" s="21" t="str">
        <f>IF('2-定性盤查'!D20="","",'2-定性盤查'!D20)</f>
        <v>稻穀</v>
      </c>
      <c r="E20" s="219" t="s">
        <v>1695</v>
      </c>
      <c r="F20" s="228">
        <v>56.26</v>
      </c>
      <c r="G20" s="228">
        <v>50.875</v>
      </c>
      <c r="H20" s="228">
        <v>79.650000000000006</v>
      </c>
      <c r="I20" s="230">
        <v>507.3</v>
      </c>
      <c r="J20" s="228">
        <v>394.09</v>
      </c>
      <c r="K20" s="228">
        <v>2396.509</v>
      </c>
      <c r="L20" s="228">
        <v>53.38</v>
      </c>
      <c r="M20" s="228">
        <v>30.42</v>
      </c>
      <c r="N20" s="228">
        <v>57.234999999999999</v>
      </c>
      <c r="O20" s="228">
        <v>0</v>
      </c>
      <c r="P20" s="228">
        <v>2214.6849999999999</v>
      </c>
      <c r="Q20" s="230">
        <v>46.83</v>
      </c>
      <c r="R20" s="58">
        <f t="shared" ref="R20:R23" si="1">SUM(F20:Q20)</f>
        <v>5887.2340000000004</v>
      </c>
      <c r="S20" s="181" t="s">
        <v>1752</v>
      </c>
    </row>
    <row r="21" spans="2:30">
      <c r="B21" s="21" t="str">
        <f>IF('2-定性盤查'!B21="","",'2-定性盤查'!B21)</f>
        <v>三光米</v>
      </c>
      <c r="C21" s="21" t="str">
        <f>IF('2-定性盤查'!C21="","",'2-定性盤查'!C21)</f>
        <v>燃料與能源相關活動</v>
      </c>
      <c r="D21" s="21" t="str">
        <f>IF('2-定性盤查'!D21="","",'2-定性盤查'!D21)</f>
        <v>柴油上游</v>
      </c>
      <c r="E21" s="60" t="s">
        <v>1696</v>
      </c>
      <c r="F21" s="229">
        <f t="shared" ref="F21:Q21" si="2">F4+F8+F9</f>
        <v>4.1694499999999994</v>
      </c>
      <c r="G21" s="229">
        <f t="shared" si="2"/>
        <v>2.30287</v>
      </c>
      <c r="H21" s="229">
        <f t="shared" si="2"/>
        <v>3.7120699999999998</v>
      </c>
      <c r="I21" s="229">
        <f t="shared" si="2"/>
        <v>3.1675500000000003</v>
      </c>
      <c r="J21" s="229">
        <f t="shared" si="2"/>
        <v>3.0263</v>
      </c>
      <c r="K21" s="229">
        <f t="shared" si="2"/>
        <v>3.10656</v>
      </c>
      <c r="L21" s="229">
        <f t="shared" si="2"/>
        <v>2.8877600000000001</v>
      </c>
      <c r="M21" s="229">
        <f t="shared" si="2"/>
        <v>3.85046</v>
      </c>
      <c r="N21" s="229">
        <f t="shared" si="2"/>
        <v>3.0203000000000002</v>
      </c>
      <c r="O21" s="229">
        <f t="shared" si="2"/>
        <v>2.9733099999999997</v>
      </c>
      <c r="P21" s="229">
        <f t="shared" si="2"/>
        <v>2.8643199999999998</v>
      </c>
      <c r="Q21" s="229">
        <f t="shared" si="2"/>
        <v>3.45797</v>
      </c>
      <c r="R21" s="58">
        <f t="shared" si="1"/>
        <v>38.538919999999997</v>
      </c>
      <c r="S21" s="181" t="s">
        <v>1754</v>
      </c>
    </row>
    <row r="22" spans="2:30" customFormat="1">
      <c r="B22" s="21" t="str">
        <f>IF('2-定性盤查'!B22="","",'2-定性盤查'!B22)</f>
        <v>三光米</v>
      </c>
      <c r="C22" s="21" t="str">
        <f>IF('2-定性盤查'!C22="","",'2-定性盤查'!C22)</f>
        <v>燃料與能源相關活動</v>
      </c>
      <c r="D22" s="21" t="str">
        <f>IF('2-定性盤查'!D22="","",'2-定性盤查'!D22)</f>
        <v>汽油上游</v>
      </c>
      <c r="E22" s="60" t="s">
        <v>1696</v>
      </c>
      <c r="F22" s="229">
        <f t="shared" ref="F22:Q22" si="3">F7+F10</f>
        <v>0.17618999999999999</v>
      </c>
      <c r="G22" s="229">
        <f t="shared" si="3"/>
        <v>0.11331999999999999</v>
      </c>
      <c r="H22" s="229">
        <f t="shared" si="3"/>
        <v>9.1170000000000001E-2</v>
      </c>
      <c r="I22" s="229">
        <f t="shared" si="3"/>
        <v>7.4740000000000001E-2</v>
      </c>
      <c r="J22" s="229">
        <f t="shared" si="3"/>
        <v>0</v>
      </c>
      <c r="K22" s="229">
        <f t="shared" si="3"/>
        <v>0.14051</v>
      </c>
      <c r="L22" s="229">
        <f t="shared" si="3"/>
        <v>7.5189999999999993E-2</v>
      </c>
      <c r="M22" s="229">
        <f t="shared" si="3"/>
        <v>7.6290000000000011E-2</v>
      </c>
      <c r="N22" s="229">
        <f t="shared" si="3"/>
        <v>5.2700000000000004E-2</v>
      </c>
      <c r="O22" s="229">
        <f t="shared" si="3"/>
        <v>6.5560000000000007E-2</v>
      </c>
      <c r="P22" s="229">
        <f t="shared" si="3"/>
        <v>8.6480000000000001E-2</v>
      </c>
      <c r="Q22" s="229">
        <f t="shared" si="3"/>
        <v>3.2780000000000004E-2</v>
      </c>
      <c r="R22" s="58">
        <f t="shared" si="1"/>
        <v>0.98492999999999997</v>
      </c>
      <c r="S22" s="60" t="s">
        <v>1754</v>
      </c>
    </row>
    <row r="23" spans="2:30" customFormat="1">
      <c r="B23" s="21" t="str">
        <f>IF('2-定性盤查'!B23="","",'2-定性盤查'!B23)</f>
        <v>三光米</v>
      </c>
      <c r="C23" s="21" t="str">
        <f>IF('2-定性盤查'!C23="","",'2-定性盤查'!C23)</f>
        <v>燃料與能源相關活動</v>
      </c>
      <c r="D23" s="21" t="str">
        <f>IF('2-定性盤查'!D23="","",'2-定性盤查'!D23)</f>
        <v>電力上游</v>
      </c>
      <c r="E23" s="181" t="s">
        <v>1693</v>
      </c>
      <c r="F23" s="230">
        <f t="shared" ref="F23:Q23" si="4">F17</f>
        <v>62.24</v>
      </c>
      <c r="G23" s="230">
        <f t="shared" si="4"/>
        <v>46.32</v>
      </c>
      <c r="H23" s="230">
        <f t="shared" si="4"/>
        <v>44.04</v>
      </c>
      <c r="I23" s="230">
        <f t="shared" si="4"/>
        <v>39.6</v>
      </c>
      <c r="J23" s="230">
        <f t="shared" si="4"/>
        <v>57.12</v>
      </c>
      <c r="K23" s="230">
        <f t="shared" si="4"/>
        <v>130.84</v>
      </c>
      <c r="L23" s="230">
        <f t="shared" si="4"/>
        <v>94.96</v>
      </c>
      <c r="M23" s="230">
        <f t="shared" si="4"/>
        <v>70.36</v>
      </c>
      <c r="N23" s="230">
        <f t="shared" si="4"/>
        <v>60.36</v>
      </c>
      <c r="O23" s="230">
        <f t="shared" si="4"/>
        <v>69.599999999999994</v>
      </c>
      <c r="P23" s="230">
        <f t="shared" si="4"/>
        <v>121.96</v>
      </c>
      <c r="Q23" s="230">
        <f t="shared" si="4"/>
        <v>76.400000000000006</v>
      </c>
      <c r="R23" s="58">
        <f t="shared" si="1"/>
        <v>873.8</v>
      </c>
      <c r="S23" s="60" t="s">
        <v>1751</v>
      </c>
    </row>
    <row r="24" spans="2:30" customFormat="1">
      <c r="B24" s="21" t="str">
        <f>IF('2-定性盤查'!B24="","",'2-定性盤查'!B24)</f>
        <v/>
      </c>
      <c r="C24" s="21" t="str">
        <f>IF('2-定性盤查'!C24="","",'2-定性盤查'!C24)</f>
        <v/>
      </c>
      <c r="D24" s="21" t="str">
        <f>IF('2-定性盤查'!D24="","",'2-定性盤查'!D24)</f>
        <v/>
      </c>
      <c r="E24" s="181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58"/>
      <c r="S24" s="60"/>
    </row>
    <row r="25" spans="2:30" customFormat="1">
      <c r="B25" s="21" t="str">
        <f>IF('2-定性盤查'!B25="","",'2-定性盤查'!B25)</f>
        <v/>
      </c>
      <c r="C25" s="21" t="str">
        <f>IF('2-定性盤查'!C25="","",'2-定性盤查'!C25)</f>
        <v/>
      </c>
      <c r="D25" s="21" t="str">
        <f>IF('2-定性盤查'!D25="","",'2-定性盤查'!D25)</f>
        <v/>
      </c>
      <c r="E25" s="181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58"/>
      <c r="S25" s="60"/>
    </row>
    <row r="26" spans="2:30" customFormat="1">
      <c r="B26" s="1"/>
    </row>
    <row r="27" spans="2:30" customFormat="1">
      <c r="B27" s="1"/>
      <c r="H27" s="191"/>
    </row>
    <row r="28" spans="2:30" customFormat="1" ht="18">
      <c r="B28" s="193"/>
      <c r="C28" s="180"/>
      <c r="D28" s="180"/>
      <c r="E28" s="180"/>
      <c r="F28" s="180"/>
      <c r="G28" s="180"/>
      <c r="H28" s="180"/>
      <c r="I28" s="180"/>
      <c r="J28" s="180"/>
      <c r="K28" s="180"/>
      <c r="L28" s="180"/>
      <c r="M28" s="180"/>
      <c r="N28" s="180"/>
      <c r="O28" s="180"/>
      <c r="P28" s="180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2:30" customFormat="1" ht="16.350000000000001" customHeight="1">
      <c r="B29" s="333" t="s">
        <v>3490</v>
      </c>
      <c r="C29" s="333"/>
      <c r="D29" s="333" t="s">
        <v>3491</v>
      </c>
      <c r="E29" s="333"/>
      <c r="F29" s="333" t="s">
        <v>3492</v>
      </c>
      <c r="G29" s="333"/>
      <c r="H29" s="333" t="s">
        <v>3493</v>
      </c>
      <c r="I29" s="333"/>
      <c r="J29" s="333" t="s">
        <v>3494</v>
      </c>
      <c r="K29" s="333"/>
      <c r="L29" s="333" t="s">
        <v>3495</v>
      </c>
      <c r="M29" s="333"/>
      <c r="N29" s="333" t="s">
        <v>3496</v>
      </c>
      <c r="O29" s="333"/>
      <c r="P29" s="333" t="s">
        <v>3497</v>
      </c>
      <c r="Q29" s="333"/>
      <c r="R29" s="333" t="s">
        <v>3498</v>
      </c>
      <c r="S29" s="333"/>
      <c r="T29" s="333" t="s">
        <v>3499</v>
      </c>
      <c r="U29" s="333"/>
      <c r="V29" s="333" t="s">
        <v>3500</v>
      </c>
      <c r="W29" s="333"/>
      <c r="X29" s="333" t="s">
        <v>3501</v>
      </c>
      <c r="Y29" s="333"/>
      <c r="Z29" s="60"/>
      <c r="AA29" s="2"/>
      <c r="AB29" s="2"/>
      <c r="AC29" s="2"/>
      <c r="AD29" s="2"/>
    </row>
    <row r="30" spans="2:30" customFormat="1">
      <c r="B30" s="60" t="s">
        <v>3502</v>
      </c>
      <c r="C30" s="60" t="s">
        <v>3503</v>
      </c>
      <c r="D30" s="60" t="s">
        <v>3502</v>
      </c>
      <c r="E30" s="60" t="s">
        <v>3503</v>
      </c>
      <c r="F30" s="60" t="s">
        <v>3502</v>
      </c>
      <c r="G30" s="60" t="s">
        <v>3503</v>
      </c>
      <c r="H30" s="60" t="s">
        <v>3502</v>
      </c>
      <c r="I30" s="60" t="s">
        <v>3503</v>
      </c>
      <c r="J30" s="60" t="s">
        <v>3502</v>
      </c>
      <c r="K30" s="60" t="s">
        <v>3503</v>
      </c>
      <c r="L30" s="60" t="s">
        <v>3502</v>
      </c>
      <c r="M30" s="60" t="s">
        <v>3503</v>
      </c>
      <c r="N30" s="60" t="s">
        <v>3502</v>
      </c>
      <c r="O30" s="60" t="s">
        <v>3503</v>
      </c>
      <c r="P30" s="60" t="s">
        <v>3502</v>
      </c>
      <c r="Q30" s="60" t="s">
        <v>3503</v>
      </c>
      <c r="R30" s="60" t="s">
        <v>3502</v>
      </c>
      <c r="S30" s="60" t="s">
        <v>3503</v>
      </c>
      <c r="T30" s="60" t="s">
        <v>3502</v>
      </c>
      <c r="U30" s="60" t="s">
        <v>3503</v>
      </c>
      <c r="V30" s="60" t="s">
        <v>3502</v>
      </c>
      <c r="W30" s="60" t="s">
        <v>3503</v>
      </c>
      <c r="X30" s="60" t="s">
        <v>3502</v>
      </c>
      <c r="Y30" s="60" t="s">
        <v>3503</v>
      </c>
      <c r="Z30" s="60"/>
      <c r="AA30" s="2"/>
      <c r="AB30" s="2"/>
      <c r="AC30" s="2"/>
      <c r="AD30" s="2"/>
    </row>
    <row r="31" spans="2:30" customFormat="1">
      <c r="B31" s="181" t="s">
        <v>3504</v>
      </c>
      <c r="C31" s="181">
        <f>21*(6+1+4)</f>
        <v>231</v>
      </c>
      <c r="D31" s="181" t="s">
        <v>3505</v>
      </c>
      <c r="E31" s="181">
        <f>15*(7+1+4)</f>
        <v>180</v>
      </c>
      <c r="F31" s="181" t="s">
        <v>3506</v>
      </c>
      <c r="G31" s="181">
        <f>23*(11+1+4)</f>
        <v>368</v>
      </c>
      <c r="H31" s="181" t="s">
        <v>3507</v>
      </c>
      <c r="I31" s="181">
        <f>19*(11+1+4)</f>
        <v>304</v>
      </c>
      <c r="J31" s="181" t="s">
        <v>3508</v>
      </c>
      <c r="K31" s="181">
        <f>22*(12+1+5)</f>
        <v>396</v>
      </c>
      <c r="L31" s="181" t="s">
        <v>3509</v>
      </c>
      <c r="M31" s="181">
        <f>21*(11+1+5)</f>
        <v>357</v>
      </c>
      <c r="N31" s="181" t="s">
        <v>3510</v>
      </c>
      <c r="O31" s="181">
        <f>21*(11+1+5)</f>
        <v>357</v>
      </c>
      <c r="P31" s="181" t="s">
        <v>3511</v>
      </c>
      <c r="Q31" s="181">
        <f>23*(12+1+5)</f>
        <v>414</v>
      </c>
      <c r="R31" s="181" t="s">
        <v>3512</v>
      </c>
      <c r="S31" s="181">
        <f>21*(8+1+5)</f>
        <v>294</v>
      </c>
      <c r="T31" s="181" t="s">
        <v>3513</v>
      </c>
      <c r="U31" s="181">
        <f>20*(5+1+5)</f>
        <v>220</v>
      </c>
      <c r="V31" s="181" t="s">
        <v>3514</v>
      </c>
      <c r="W31" s="181">
        <f>22*(6+1+5)</f>
        <v>264</v>
      </c>
      <c r="X31" s="181" t="s">
        <v>3515</v>
      </c>
      <c r="Y31" s="181">
        <f>22*(9+1+5)</f>
        <v>330</v>
      </c>
      <c r="Z31" s="181"/>
      <c r="AA31" s="2"/>
      <c r="AB31" s="2"/>
      <c r="AC31" s="2"/>
      <c r="AD31" s="2"/>
    </row>
    <row r="32" spans="2:30" customFormat="1">
      <c r="B32" s="60" t="s">
        <v>3516</v>
      </c>
      <c r="C32" s="60">
        <v>2</v>
      </c>
      <c r="D32" s="60" t="s">
        <v>3517</v>
      </c>
      <c r="E32" s="60">
        <v>8</v>
      </c>
      <c r="F32" s="60" t="s">
        <v>3518</v>
      </c>
      <c r="G32" s="60">
        <v>4</v>
      </c>
      <c r="H32" s="60" t="s">
        <v>3519</v>
      </c>
      <c r="I32" s="60">
        <v>3</v>
      </c>
      <c r="J32" s="181"/>
      <c r="K32" s="181"/>
      <c r="L32" s="60" t="s">
        <v>3520</v>
      </c>
      <c r="M32" s="181">
        <v>7</v>
      </c>
      <c r="N32" s="281" t="s">
        <v>3521</v>
      </c>
      <c r="O32" s="60">
        <v>14</v>
      </c>
      <c r="P32" s="60" t="s">
        <v>3522</v>
      </c>
      <c r="Q32" s="181">
        <v>8</v>
      </c>
      <c r="R32" s="60" t="s">
        <v>3523</v>
      </c>
      <c r="S32" s="181">
        <v>9</v>
      </c>
      <c r="T32" s="60" t="s">
        <v>3524</v>
      </c>
      <c r="U32" s="181">
        <v>4</v>
      </c>
      <c r="V32" s="60" t="s">
        <v>3525</v>
      </c>
      <c r="W32" s="60">
        <v>8</v>
      </c>
      <c r="X32" s="60" t="s">
        <v>3526</v>
      </c>
      <c r="Y32" s="60">
        <v>5</v>
      </c>
      <c r="Z32" s="60"/>
      <c r="AA32" s="2"/>
      <c r="AB32" s="2"/>
      <c r="AC32" s="2"/>
      <c r="AD32" s="2"/>
    </row>
    <row r="33" spans="2:30" customFormat="1">
      <c r="B33" s="60" t="s">
        <v>3527</v>
      </c>
      <c r="C33" s="60">
        <v>16</v>
      </c>
      <c r="D33" s="60" t="s">
        <v>3528</v>
      </c>
      <c r="E33" s="60">
        <v>15</v>
      </c>
      <c r="F33" s="60" t="s">
        <v>3529</v>
      </c>
      <c r="G33" s="60">
        <v>3</v>
      </c>
      <c r="H33" s="60" t="s">
        <v>3530</v>
      </c>
      <c r="I33" s="60">
        <v>1</v>
      </c>
      <c r="J33" s="181"/>
      <c r="K33" s="181"/>
      <c r="L33" s="60" t="s">
        <v>3531</v>
      </c>
      <c r="M33" s="60">
        <v>4</v>
      </c>
      <c r="N33" s="282">
        <v>45108</v>
      </c>
      <c r="O33" s="60">
        <v>1</v>
      </c>
      <c r="P33" s="60" t="s">
        <v>3522</v>
      </c>
      <c r="Q33" s="181">
        <v>8</v>
      </c>
      <c r="R33" s="60" t="s">
        <v>3532</v>
      </c>
      <c r="S33" s="181">
        <v>3</v>
      </c>
      <c r="T33" s="60" t="s">
        <v>3533</v>
      </c>
      <c r="U33" s="181">
        <v>11</v>
      </c>
      <c r="V33" s="60" t="s">
        <v>3534</v>
      </c>
      <c r="W33" s="60">
        <v>5</v>
      </c>
      <c r="X33" s="60" t="s">
        <v>3535</v>
      </c>
      <c r="Y33" s="60">
        <v>4</v>
      </c>
      <c r="Z33" s="60"/>
      <c r="AA33" s="2"/>
      <c r="AB33" s="2"/>
      <c r="AC33" s="2"/>
      <c r="AD33" s="2"/>
    </row>
    <row r="34" spans="2:30" customFormat="1">
      <c r="B34" s="60" t="s">
        <v>3536</v>
      </c>
      <c r="C34" s="60">
        <v>16</v>
      </c>
      <c r="D34" s="60" t="s">
        <v>3537</v>
      </c>
      <c r="E34" s="60">
        <v>8</v>
      </c>
      <c r="F34" s="60" t="s">
        <v>3538</v>
      </c>
      <c r="G34" s="60">
        <v>2</v>
      </c>
      <c r="H34" s="60" t="s">
        <v>3539</v>
      </c>
      <c r="I34" s="60">
        <v>18</v>
      </c>
      <c r="J34" s="181"/>
      <c r="K34" s="181"/>
      <c r="L34" s="60" t="s">
        <v>3531</v>
      </c>
      <c r="M34" s="60">
        <v>4</v>
      </c>
      <c r="N34" s="60" t="s">
        <v>3540</v>
      </c>
      <c r="O34" s="181">
        <v>10</v>
      </c>
      <c r="P34" s="60" t="s">
        <v>3541</v>
      </c>
      <c r="Q34" s="181">
        <v>6</v>
      </c>
      <c r="R34" s="60" t="s">
        <v>3542</v>
      </c>
      <c r="S34" s="181">
        <v>9</v>
      </c>
      <c r="T34" s="60" t="s">
        <v>3543</v>
      </c>
      <c r="U34" s="181">
        <v>2</v>
      </c>
      <c r="V34" s="60" t="s">
        <v>3544</v>
      </c>
      <c r="W34" s="60">
        <v>6</v>
      </c>
      <c r="X34" s="60" t="s">
        <v>3545</v>
      </c>
      <c r="Y34" s="60">
        <v>22</v>
      </c>
      <c r="Z34" s="60"/>
      <c r="AA34" s="2"/>
      <c r="AB34" s="2"/>
      <c r="AC34" s="2"/>
      <c r="AD34" s="2"/>
    </row>
    <row r="35" spans="2:30" customFormat="1">
      <c r="B35" s="60" t="s">
        <v>3527</v>
      </c>
      <c r="C35" s="60">
        <v>16</v>
      </c>
      <c r="D35" s="60" t="s">
        <v>3546</v>
      </c>
      <c r="E35" s="60">
        <v>10</v>
      </c>
      <c r="F35" s="60" t="s">
        <v>3547</v>
      </c>
      <c r="G35" s="60">
        <v>5</v>
      </c>
      <c r="H35" s="181"/>
      <c r="I35" s="181"/>
      <c r="J35" s="181"/>
      <c r="K35" s="181"/>
      <c r="L35" s="181"/>
      <c r="M35" s="181"/>
      <c r="N35" s="60" t="s">
        <v>3548</v>
      </c>
      <c r="O35" s="181">
        <v>11</v>
      </c>
      <c r="P35" s="283">
        <v>45139</v>
      </c>
      <c r="Q35" s="181">
        <v>1</v>
      </c>
      <c r="R35" s="60" t="s">
        <v>3549</v>
      </c>
      <c r="S35" s="181">
        <v>9</v>
      </c>
      <c r="T35" s="60" t="s">
        <v>3550</v>
      </c>
      <c r="U35" s="181">
        <v>3</v>
      </c>
      <c r="V35" s="60" t="s">
        <v>3551</v>
      </c>
      <c r="W35" s="60">
        <v>4</v>
      </c>
      <c r="X35" s="60" t="s">
        <v>3552</v>
      </c>
      <c r="Y35" s="60">
        <v>12</v>
      </c>
      <c r="Z35" s="60"/>
      <c r="AA35" s="2"/>
      <c r="AB35" s="2"/>
      <c r="AC35" s="2"/>
      <c r="AD35" s="2"/>
    </row>
    <row r="36" spans="2:30" customFormat="1">
      <c r="B36" s="60" t="s">
        <v>3553</v>
      </c>
      <c r="C36" s="60">
        <v>21</v>
      </c>
      <c r="D36" s="60" t="s">
        <v>3554</v>
      </c>
      <c r="E36" s="60">
        <v>7</v>
      </c>
      <c r="F36" s="181" t="s">
        <v>3506</v>
      </c>
      <c r="G36" s="181">
        <v>23</v>
      </c>
      <c r="H36" s="181"/>
      <c r="I36" s="181"/>
      <c r="J36" s="181"/>
      <c r="K36" s="181"/>
      <c r="L36" s="181"/>
      <c r="M36" s="181"/>
      <c r="N36" s="60" t="s">
        <v>3555</v>
      </c>
      <c r="O36" s="181">
        <v>16</v>
      </c>
      <c r="P36" s="181"/>
      <c r="Q36" s="181"/>
      <c r="R36" s="283">
        <v>45170</v>
      </c>
      <c r="S36" s="181">
        <v>1</v>
      </c>
      <c r="T36" s="60" t="s">
        <v>3513</v>
      </c>
      <c r="U36" s="181">
        <v>20</v>
      </c>
      <c r="V36" s="60" t="s">
        <v>3556</v>
      </c>
      <c r="W36" s="60">
        <v>18</v>
      </c>
      <c r="X36" s="60"/>
      <c r="Y36" s="60"/>
      <c r="Z36" s="60"/>
      <c r="AA36" s="2"/>
      <c r="AB36" s="2"/>
      <c r="AC36" s="2"/>
      <c r="AD36" s="2"/>
    </row>
    <row r="37" spans="2:30" customFormat="1">
      <c r="B37" s="60" t="s">
        <v>3557</v>
      </c>
      <c r="C37" s="181">
        <v>11</v>
      </c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60" t="s">
        <v>3512</v>
      </c>
      <c r="S37" s="181">
        <v>21</v>
      </c>
      <c r="T37" s="60" t="s">
        <v>3558</v>
      </c>
      <c r="U37" s="181">
        <v>17</v>
      </c>
      <c r="V37" s="60" t="s">
        <v>3559</v>
      </c>
      <c r="W37" s="60">
        <v>3</v>
      </c>
      <c r="X37" s="60"/>
      <c r="Y37" s="60"/>
      <c r="Z37" s="60"/>
      <c r="AA37" s="2"/>
      <c r="AB37" s="2"/>
      <c r="AC37" s="2"/>
      <c r="AD37" s="2"/>
    </row>
    <row r="38" spans="2:30" customFormat="1"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 t="s">
        <v>3560</v>
      </c>
      <c r="S38" s="181">
        <v>13</v>
      </c>
      <c r="T38" s="181" t="s">
        <v>3561</v>
      </c>
      <c r="U38" s="181">
        <v>10</v>
      </c>
      <c r="V38" s="181" t="s">
        <v>3562</v>
      </c>
      <c r="W38" s="60">
        <v>7</v>
      </c>
      <c r="X38" s="60"/>
      <c r="Y38" s="60"/>
      <c r="Z38" s="60"/>
      <c r="AA38" s="2"/>
      <c r="AB38" s="2"/>
      <c r="AC38" s="2"/>
      <c r="AD38" s="2"/>
    </row>
    <row r="39" spans="2:30" customFormat="1"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284">
        <v>45170</v>
      </c>
      <c r="S39" s="181">
        <v>1</v>
      </c>
      <c r="T39" s="181" t="s">
        <v>3563</v>
      </c>
      <c r="U39" s="181">
        <v>20</v>
      </c>
      <c r="V39" s="181"/>
      <c r="W39" s="60"/>
      <c r="X39" s="60"/>
      <c r="Y39" s="60"/>
      <c r="Z39" s="60"/>
      <c r="AA39" s="2"/>
      <c r="AB39" s="2"/>
      <c r="AC39" s="2"/>
      <c r="AD39" s="2"/>
    </row>
    <row r="40" spans="2:30" customFormat="1"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 t="s">
        <v>3564</v>
      </c>
      <c r="S40" s="181">
        <v>5</v>
      </c>
      <c r="T40" s="181" t="s">
        <v>3565</v>
      </c>
      <c r="U40" s="181">
        <v>9</v>
      </c>
      <c r="V40" s="181"/>
      <c r="W40" s="60"/>
      <c r="X40" s="60"/>
      <c r="Y40" s="60"/>
      <c r="Z40" s="60"/>
      <c r="AA40" s="2"/>
      <c r="AB40" s="2"/>
      <c r="AC40" s="2"/>
      <c r="AD40" s="2"/>
    </row>
    <row r="41" spans="2:30" customFormat="1"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 t="s">
        <v>3566</v>
      </c>
      <c r="U41" s="181">
        <v>3</v>
      </c>
      <c r="V41" s="181"/>
      <c r="W41" s="60"/>
      <c r="X41" s="60"/>
      <c r="Y41" s="60"/>
      <c r="Z41" s="60"/>
      <c r="AA41" s="2"/>
      <c r="AB41" s="2"/>
      <c r="AC41" s="2"/>
      <c r="AD41" s="2"/>
    </row>
    <row r="42" spans="2:30" customFormat="1">
      <c r="B42" s="181"/>
      <c r="C42" s="181">
        <f>SUM(C31:C41)</f>
        <v>313</v>
      </c>
      <c r="D42" s="181"/>
      <c r="E42" s="181">
        <f>SUM(E31:E41)</f>
        <v>228</v>
      </c>
      <c r="F42" s="181"/>
      <c r="G42" s="181">
        <f>SUM(G31:G41)</f>
        <v>405</v>
      </c>
      <c r="H42" s="181"/>
      <c r="I42" s="181">
        <f>SUM(I31:I41)</f>
        <v>326</v>
      </c>
      <c r="J42" s="181"/>
      <c r="K42" s="181">
        <f>SUM(K31:K41)</f>
        <v>396</v>
      </c>
      <c r="L42" s="181"/>
      <c r="M42" s="181">
        <f>SUM(M31:M41)</f>
        <v>372</v>
      </c>
      <c r="N42" s="181"/>
      <c r="O42" s="181">
        <f>SUM(O31:O41)</f>
        <v>409</v>
      </c>
      <c r="P42" s="181"/>
      <c r="Q42" s="181">
        <f>SUM(Q31:Q41)</f>
        <v>437</v>
      </c>
      <c r="R42" s="181"/>
      <c r="S42" s="181">
        <f>SUM(S31:S41)</f>
        <v>365</v>
      </c>
      <c r="T42" s="181"/>
      <c r="U42" s="181">
        <f>SUM(U31:U41)</f>
        <v>319</v>
      </c>
      <c r="V42" s="181"/>
      <c r="W42" s="60">
        <f>SUM(W31:W41)</f>
        <v>315</v>
      </c>
      <c r="X42" s="60"/>
      <c r="Y42" s="60">
        <f>SUM(Y31:Y41)</f>
        <v>373</v>
      </c>
      <c r="Z42" s="60">
        <f>SUM(C42:Y42)</f>
        <v>4258</v>
      </c>
      <c r="AA42" s="2"/>
      <c r="AB42" s="2"/>
      <c r="AC42" s="2"/>
      <c r="AD42" s="2"/>
    </row>
    <row r="43" spans="2:30" customFormat="1">
      <c r="B43" s="60">
        <f t="shared" ref="B43:Y43" si="5">B42*8</f>
        <v>0</v>
      </c>
      <c r="C43" s="60">
        <f t="shared" si="5"/>
        <v>2504</v>
      </c>
      <c r="D43" s="60">
        <f t="shared" si="5"/>
        <v>0</v>
      </c>
      <c r="E43" s="60">
        <f t="shared" si="5"/>
        <v>1824</v>
      </c>
      <c r="F43" s="60">
        <f t="shared" si="5"/>
        <v>0</v>
      </c>
      <c r="G43" s="60">
        <f t="shared" si="5"/>
        <v>3240</v>
      </c>
      <c r="H43" s="60">
        <f t="shared" si="5"/>
        <v>0</v>
      </c>
      <c r="I43" s="60">
        <f t="shared" si="5"/>
        <v>2608</v>
      </c>
      <c r="J43" s="60">
        <f t="shared" si="5"/>
        <v>0</v>
      </c>
      <c r="K43" s="60">
        <f t="shared" si="5"/>
        <v>3168</v>
      </c>
      <c r="L43" s="60">
        <f t="shared" si="5"/>
        <v>0</v>
      </c>
      <c r="M43" s="60">
        <f t="shared" si="5"/>
        <v>2976</v>
      </c>
      <c r="N43" s="60">
        <f t="shared" si="5"/>
        <v>0</v>
      </c>
      <c r="O43" s="60">
        <f t="shared" si="5"/>
        <v>3272</v>
      </c>
      <c r="P43" s="60">
        <f t="shared" si="5"/>
        <v>0</v>
      </c>
      <c r="Q43" s="60">
        <f t="shared" si="5"/>
        <v>3496</v>
      </c>
      <c r="R43" s="60">
        <f t="shared" si="5"/>
        <v>0</v>
      </c>
      <c r="S43" s="60">
        <f t="shared" si="5"/>
        <v>2920</v>
      </c>
      <c r="T43" s="60">
        <f t="shared" si="5"/>
        <v>0</v>
      </c>
      <c r="U43" s="60">
        <f t="shared" si="5"/>
        <v>2552</v>
      </c>
      <c r="V43" s="60">
        <f t="shared" si="5"/>
        <v>0</v>
      </c>
      <c r="W43" s="60">
        <f t="shared" si="5"/>
        <v>2520</v>
      </c>
      <c r="X43" s="60">
        <f t="shared" si="5"/>
        <v>0</v>
      </c>
      <c r="Y43" s="60">
        <f t="shared" si="5"/>
        <v>2984</v>
      </c>
      <c r="Z43" s="60">
        <f>Z42*8</f>
        <v>34064</v>
      </c>
      <c r="AA43" s="2"/>
      <c r="AB43" s="2"/>
      <c r="AC43" s="2"/>
      <c r="AD43" s="2"/>
    </row>
    <row r="44" spans="2:30" customFormat="1">
      <c r="V44" s="2"/>
      <c r="W44" s="2"/>
      <c r="X44" s="2"/>
      <c r="Y44" s="2"/>
      <c r="Z44" s="2"/>
      <c r="AA44" s="2"/>
      <c r="AB44" s="2"/>
      <c r="AC44" s="2"/>
      <c r="AD44" s="2"/>
    </row>
    <row r="45" spans="2:30" customFormat="1">
      <c r="V45" s="2"/>
      <c r="W45" s="2"/>
      <c r="X45" s="2"/>
      <c r="Y45" s="2"/>
      <c r="Z45" s="2"/>
      <c r="AA45" s="2"/>
      <c r="AB45" s="2"/>
      <c r="AC45" s="2"/>
      <c r="AD45" s="2"/>
    </row>
    <row r="46" spans="2:30" customFormat="1">
      <c r="V46" s="2"/>
      <c r="W46" s="2"/>
      <c r="X46" s="2"/>
      <c r="Y46" s="2"/>
      <c r="Z46" s="2"/>
      <c r="AA46" s="2"/>
      <c r="AB46" s="2"/>
      <c r="AC46" s="2"/>
      <c r="AD46" s="2"/>
    </row>
    <row r="47" spans="2:30" customFormat="1">
      <c r="V47" s="2"/>
      <c r="W47" s="2"/>
      <c r="X47" s="2"/>
      <c r="Y47" s="2"/>
      <c r="Z47" s="2"/>
      <c r="AA47" s="2"/>
      <c r="AB47" s="2"/>
      <c r="AC47" s="2"/>
      <c r="AD47" s="2"/>
    </row>
    <row r="48" spans="2:30" customFormat="1">
      <c r="V48" s="2"/>
      <c r="W48" s="2"/>
      <c r="X48" s="2"/>
      <c r="Y48" s="2"/>
      <c r="Z48" s="2"/>
      <c r="AA48" s="2"/>
      <c r="AB48" s="2"/>
      <c r="AC48" s="2"/>
      <c r="AD48" s="2"/>
    </row>
    <row r="49" spans="2:31" customFormat="1">
      <c r="V49" s="2"/>
      <c r="W49" s="2"/>
      <c r="X49" s="2"/>
      <c r="Y49" s="2"/>
      <c r="Z49" s="2"/>
      <c r="AA49" s="2"/>
      <c r="AB49" s="2"/>
      <c r="AC49" s="2"/>
      <c r="AD49" s="2"/>
    </row>
    <row r="50" spans="2:31" customFormat="1">
      <c r="V50" s="2"/>
      <c r="W50" s="2"/>
      <c r="X50" s="2"/>
      <c r="Y50" s="2"/>
      <c r="Z50" s="2"/>
      <c r="AA50" s="2"/>
      <c r="AB50" s="2"/>
      <c r="AC50" s="2"/>
      <c r="AD50" s="2"/>
    </row>
    <row r="51" spans="2:31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</row>
    <row r="52" spans="2:31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AE52" s="3"/>
    </row>
    <row r="53" spans="2:31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Z53" s="3"/>
      <c r="AA53" s="3"/>
      <c r="AB53" s="3"/>
      <c r="AC53" s="3"/>
      <c r="AD53" s="3"/>
      <c r="AE53" s="3"/>
    </row>
    <row r="54" spans="2:31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Z54" s="3"/>
      <c r="AA54" s="3"/>
      <c r="AB54" s="3"/>
      <c r="AC54" s="3"/>
      <c r="AD54" s="3"/>
      <c r="AE54" s="3"/>
    </row>
    <row r="55" spans="2:31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Z55" s="3"/>
      <c r="AA55" s="3"/>
      <c r="AB55" s="3"/>
      <c r="AC55" s="3"/>
      <c r="AD55" s="3"/>
      <c r="AE55" s="3"/>
    </row>
    <row r="56" spans="2:31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Z56" s="3"/>
      <c r="AA56" s="3"/>
      <c r="AB56" s="3"/>
      <c r="AC56" s="3"/>
      <c r="AD56" s="3"/>
      <c r="AE56" s="3"/>
    </row>
    <row r="57" spans="2:31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Z57" s="3"/>
      <c r="AA57" s="3"/>
      <c r="AB57" s="3"/>
      <c r="AC57" s="3"/>
      <c r="AD57" s="3"/>
      <c r="AE57" s="3"/>
    </row>
    <row r="58" spans="2:31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Z58" s="3"/>
      <c r="AA58" s="3"/>
      <c r="AB58" s="3"/>
      <c r="AC58" s="3"/>
      <c r="AD58" s="3"/>
      <c r="AE58" s="3"/>
    </row>
    <row r="59" spans="2:31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Z59" s="3"/>
      <c r="AA59" s="3"/>
      <c r="AB59" s="3"/>
      <c r="AC59" s="3"/>
      <c r="AD59" s="3"/>
      <c r="AE59" s="3"/>
    </row>
    <row r="60" spans="2:31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Z60" s="3"/>
      <c r="AA60" s="3"/>
      <c r="AB60" s="3"/>
      <c r="AC60" s="3"/>
      <c r="AD60" s="3"/>
      <c r="AE60" s="3"/>
    </row>
    <row r="61" spans="2:31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Z61" s="3"/>
      <c r="AA61" s="3"/>
      <c r="AB61" s="3"/>
      <c r="AC61" s="3"/>
      <c r="AD61" s="3"/>
      <c r="AE61" s="3"/>
    </row>
    <row r="62" spans="2:31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Z62" s="3"/>
      <c r="AA62" s="3"/>
      <c r="AB62" s="3"/>
      <c r="AC62" s="3"/>
      <c r="AD62" s="3"/>
      <c r="AE62" s="3"/>
    </row>
    <row r="63" spans="2:31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Z63" s="3"/>
      <c r="AA63" s="3"/>
      <c r="AB63" s="3"/>
      <c r="AC63" s="3"/>
      <c r="AD63" s="3"/>
      <c r="AE63" s="3"/>
    </row>
    <row r="64" spans="2:31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Z64" s="3"/>
      <c r="AA64" s="3"/>
      <c r="AB64" s="3"/>
      <c r="AC64" s="3"/>
      <c r="AD64" s="3"/>
      <c r="AE64" s="3"/>
    </row>
    <row r="65" spans="2:21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</row>
    <row r="66" spans="2:21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</row>
    <row r="67" spans="2:21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</row>
    <row r="68" spans="2:21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</row>
    <row r="69" spans="2:21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</row>
    <row r="70" spans="2:21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</row>
    <row r="71" spans="2:21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</row>
    <row r="72" spans="2:21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</row>
    <row r="73" spans="2:21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</row>
    <row r="74" spans="2:21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</row>
    <row r="75" spans="2:21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</row>
    <row r="76" spans="2:21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</row>
    <row r="77" spans="2:21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</row>
  </sheetData>
  <mergeCells count="17">
    <mergeCell ref="B2:B3"/>
    <mergeCell ref="D2:D3"/>
    <mergeCell ref="E2:E3"/>
    <mergeCell ref="G2:S2"/>
    <mergeCell ref="C2:C3"/>
    <mergeCell ref="B29:C29"/>
    <mergeCell ref="D29:E29"/>
    <mergeCell ref="F29:G29"/>
    <mergeCell ref="H29:I29"/>
    <mergeCell ref="J29:K29"/>
    <mergeCell ref="V29:W29"/>
    <mergeCell ref="X29:Y29"/>
    <mergeCell ref="L29:M29"/>
    <mergeCell ref="N29:O29"/>
    <mergeCell ref="P29:Q29"/>
    <mergeCell ref="R29:S29"/>
    <mergeCell ref="T29:U29"/>
  </mergeCells>
  <phoneticPr fontId="2" type="noConversion"/>
  <dataValidations count="1">
    <dataValidation type="list" allowBlank="1" showInputMessage="1" showErrorMessage="1" sqref="S57:S77 S44:S51" xr:uid="{00000000-0002-0000-0400-000000000000}">
      <formula1>"ton,kg"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9"/>
  <sheetViews>
    <sheetView workbookViewId="0">
      <selection activeCell="L4" sqref="L4"/>
    </sheetView>
  </sheetViews>
  <sheetFormatPr defaultColWidth="9" defaultRowHeight="15.4"/>
  <cols>
    <col min="1" max="1" width="8.3125" customWidth="1"/>
    <col min="2" max="3" width="23.7890625" style="104" customWidth="1"/>
    <col min="4" max="4" width="17.3125" style="22" customWidth="1"/>
    <col min="5" max="5" width="16.1015625" style="20" bestFit="1" customWidth="1"/>
    <col min="6" max="6" width="18.1015625" style="20" hidden="1" customWidth="1"/>
    <col min="7" max="7" width="18.3125" style="23" bestFit="1" customWidth="1"/>
    <col min="8" max="8" width="13.3125" style="22" customWidth="1"/>
    <col min="9" max="9" width="13.3125" style="20" customWidth="1"/>
    <col min="10" max="10" width="15.68359375" style="20" hidden="1" customWidth="1"/>
    <col min="11" max="11" width="16.3125" style="23" customWidth="1"/>
    <col min="12" max="12" width="14" style="22" customWidth="1"/>
    <col min="13" max="13" width="14.5234375" style="20" customWidth="1"/>
    <col min="14" max="14" width="15.3125" style="20" hidden="1" customWidth="1"/>
    <col min="15" max="15" width="17" style="23" customWidth="1"/>
    <col min="16" max="16" width="10.41796875" style="22" customWidth="1"/>
    <col min="17" max="17" width="10.41796875" style="20" customWidth="1"/>
    <col min="18" max="18" width="11.1015625" style="20" customWidth="1"/>
    <col min="19" max="19" width="17.41796875" style="20" hidden="1" customWidth="1"/>
    <col min="20" max="20" width="9.68359375" style="23" customWidth="1"/>
    <col min="21" max="16384" width="9" style="20"/>
  </cols>
  <sheetData>
    <row r="1" spans="2:20" ht="19.149999999999999" customHeight="1">
      <c r="B1" s="342" t="s">
        <v>70</v>
      </c>
      <c r="C1" s="342" t="s">
        <v>1385</v>
      </c>
      <c r="D1" s="343" t="s">
        <v>1389</v>
      </c>
      <c r="E1" s="343"/>
      <c r="F1" s="343"/>
      <c r="G1" s="343"/>
      <c r="H1" s="343" t="s">
        <v>1390</v>
      </c>
      <c r="I1" s="343"/>
      <c r="J1" s="343"/>
      <c r="K1" s="343"/>
      <c r="L1" s="343" t="s">
        <v>1387</v>
      </c>
      <c r="M1" s="343"/>
      <c r="N1" s="343"/>
      <c r="O1" s="343"/>
      <c r="P1" s="343" t="s">
        <v>1642</v>
      </c>
      <c r="Q1" s="343"/>
      <c r="R1" s="343"/>
      <c r="S1" s="343"/>
      <c r="T1" s="343"/>
    </row>
    <row r="2" spans="2:20">
      <c r="B2" s="342"/>
      <c r="C2" s="342"/>
      <c r="D2" s="102" t="s">
        <v>1251</v>
      </c>
      <c r="E2" s="102" t="s">
        <v>1252</v>
      </c>
      <c r="F2" s="102" t="s">
        <v>1253</v>
      </c>
      <c r="G2" s="102" t="s">
        <v>1254</v>
      </c>
      <c r="H2" s="102" t="s">
        <v>1251</v>
      </c>
      <c r="I2" s="102" t="s">
        <v>1252</v>
      </c>
      <c r="J2" s="102" t="s">
        <v>1644</v>
      </c>
      <c r="K2" s="102" t="s">
        <v>1254</v>
      </c>
      <c r="L2" s="102" t="s">
        <v>1251</v>
      </c>
      <c r="M2" s="102" t="s">
        <v>1252</v>
      </c>
      <c r="N2" s="102" t="s">
        <v>1644</v>
      </c>
      <c r="O2" s="102" t="s">
        <v>1254</v>
      </c>
      <c r="P2" s="102" t="s">
        <v>1643</v>
      </c>
      <c r="Q2" s="102" t="s">
        <v>1251</v>
      </c>
      <c r="R2" s="102" t="s">
        <v>1252</v>
      </c>
      <c r="S2" s="102" t="s">
        <v>1644</v>
      </c>
      <c r="T2" s="102" t="s">
        <v>1254</v>
      </c>
    </row>
    <row r="3" spans="2:20" ht="46.15">
      <c r="B3" s="102" t="str">
        <f>'2-定性盤查'!C4</f>
        <v>緊急發電機</v>
      </c>
      <c r="C3" s="102" t="str">
        <f>'2-定性盤查'!D4</f>
        <v>柴油</v>
      </c>
      <c r="D3" s="63">
        <v>2.6060317920000005</v>
      </c>
      <c r="E3" s="49" t="s">
        <v>1391</v>
      </c>
      <c r="F3" s="60" t="s">
        <v>25</v>
      </c>
      <c r="G3" s="49" t="s">
        <v>1392</v>
      </c>
      <c r="H3" s="64">
        <v>1.0550736000000003E-4</v>
      </c>
      <c r="I3" s="49" t="s">
        <v>1388</v>
      </c>
      <c r="J3" s="60" t="s">
        <v>25</v>
      </c>
      <c r="K3" s="49" t="s">
        <v>1392</v>
      </c>
      <c r="L3" s="64">
        <v>2.1101471999999998E-5</v>
      </c>
      <c r="M3" s="49" t="s">
        <v>1386</v>
      </c>
      <c r="N3" s="60" t="s">
        <v>25</v>
      </c>
      <c r="O3" s="49" t="s">
        <v>1392</v>
      </c>
      <c r="P3" s="62"/>
      <c r="Q3" s="62"/>
      <c r="R3" s="62"/>
      <c r="S3" s="60"/>
      <c r="T3" s="62"/>
    </row>
    <row r="4" spans="2:20" ht="18.399999999999999">
      <c r="B4" s="102" t="str">
        <f>'2-定性盤查'!C5</f>
        <v>粗糠爐</v>
      </c>
      <c r="C4" s="102" t="str">
        <f>'2-定性盤查'!D5</f>
        <v>稻殼</v>
      </c>
      <c r="D4" s="63">
        <v>1.3125617999999999</v>
      </c>
      <c r="E4" s="49" t="s">
        <v>3455</v>
      </c>
      <c r="F4" s="60" t="s">
        <v>25</v>
      </c>
      <c r="G4" s="49" t="s">
        <v>3598</v>
      </c>
      <c r="H4" s="64">
        <v>3.9376853999999997E-4</v>
      </c>
      <c r="I4" s="49" t="s">
        <v>3596</v>
      </c>
      <c r="J4" s="60" t="s">
        <v>25</v>
      </c>
      <c r="K4" s="49" t="s">
        <v>3598</v>
      </c>
      <c r="L4" s="64">
        <v>5.2502471999999998E-5</v>
      </c>
      <c r="M4" s="49" t="s">
        <v>3597</v>
      </c>
      <c r="N4" s="60" t="s">
        <v>25</v>
      </c>
      <c r="O4" s="49" t="s">
        <v>3598</v>
      </c>
      <c r="P4" s="62"/>
      <c r="Q4" s="62"/>
      <c r="R4" s="62"/>
      <c r="S4" s="60"/>
      <c r="T4" s="62"/>
    </row>
    <row r="5" spans="2:20" ht="30.75">
      <c r="B5" s="102" t="str">
        <f>'2-定性盤查'!C6</f>
        <v>化糞池逸散</v>
      </c>
      <c r="C5" s="102" t="str">
        <f>'2-定性盤查'!D6</f>
        <v>化糞池</v>
      </c>
      <c r="D5" s="63"/>
      <c r="E5" s="62"/>
      <c r="F5" s="60"/>
      <c r="G5" s="62"/>
      <c r="H5" s="64">
        <f>0.6*200*15.625*10^(-9)*0.85</f>
        <v>1.59375E-6</v>
      </c>
      <c r="I5" s="49" t="s">
        <v>1747</v>
      </c>
      <c r="J5" s="60" t="s">
        <v>25</v>
      </c>
      <c r="K5" s="49" t="s">
        <v>1250</v>
      </c>
      <c r="L5" s="65"/>
      <c r="M5" s="62"/>
      <c r="N5" s="60"/>
      <c r="O5" s="62"/>
      <c r="P5" s="62"/>
      <c r="Q5" s="62"/>
      <c r="R5" s="62"/>
      <c r="S5" s="60"/>
      <c r="T5" s="62"/>
    </row>
    <row r="6" spans="2:20" ht="46.15">
      <c r="B6" s="102" t="str">
        <f>'2-定性盤查'!C7</f>
        <v>公務車-汽油</v>
      </c>
      <c r="C6" s="102" t="str">
        <f>'2-定性盤查'!D7</f>
        <v>汽油</v>
      </c>
      <c r="D6" s="63">
        <v>2.2631328720000004</v>
      </c>
      <c r="E6" s="49" t="s">
        <v>1391</v>
      </c>
      <c r="F6" s="60" t="s">
        <v>25</v>
      </c>
      <c r="G6" s="49" t="s">
        <v>1255</v>
      </c>
      <c r="H6" s="64">
        <v>8.1642600000000009E-4</v>
      </c>
      <c r="I6" s="49" t="s">
        <v>1388</v>
      </c>
      <c r="J6" s="60" t="s">
        <v>25</v>
      </c>
      <c r="K6" s="49" t="s">
        <v>1255</v>
      </c>
      <c r="L6" s="64">
        <v>2.6125630000000001E-4</v>
      </c>
      <c r="M6" s="49" t="s">
        <v>1386</v>
      </c>
      <c r="N6" s="60" t="s">
        <v>25</v>
      </c>
      <c r="O6" s="49" t="s">
        <v>1255</v>
      </c>
      <c r="P6" s="62"/>
      <c r="Q6" s="62"/>
      <c r="R6" s="49"/>
      <c r="S6" s="59" t="s">
        <v>26</v>
      </c>
      <c r="T6" s="49" t="s">
        <v>1645</v>
      </c>
    </row>
    <row r="7" spans="2:20" ht="46.15">
      <c r="B7" s="102" t="str">
        <f>'2-定性盤查'!C8</f>
        <v>公務車-柴油</v>
      </c>
      <c r="C7" s="102" t="str">
        <f>'2-定性盤查'!D8</f>
        <v>柴油</v>
      </c>
      <c r="D7" s="225">
        <v>2.6060317920000005</v>
      </c>
      <c r="E7" s="49" t="s">
        <v>1391</v>
      </c>
      <c r="F7" s="60" t="s">
        <v>25</v>
      </c>
      <c r="G7" s="49" t="s">
        <v>1748</v>
      </c>
      <c r="H7" s="64">
        <v>1.3715956800000001E-4</v>
      </c>
      <c r="I7" s="49" t="s">
        <v>1388</v>
      </c>
      <c r="J7" s="60"/>
      <c r="K7" s="49" t="s">
        <v>1748</v>
      </c>
      <c r="L7" s="64">
        <v>1.3715956800000001E-4</v>
      </c>
      <c r="M7" s="49" t="s">
        <v>1386</v>
      </c>
      <c r="N7" s="60"/>
      <c r="O7" s="49" t="s">
        <v>1748</v>
      </c>
      <c r="P7" s="62"/>
      <c r="Q7" s="62"/>
      <c r="R7" s="62"/>
      <c r="S7" s="60"/>
      <c r="T7" s="62"/>
    </row>
    <row r="8" spans="2:20" ht="46.15">
      <c r="B8" s="102" t="str">
        <f>'2-定性盤查'!C9</f>
        <v>堆高機</v>
      </c>
      <c r="C8" s="102" t="str">
        <f>'2-定性盤查'!D9</f>
        <v>柴油</v>
      </c>
      <c r="D8" s="225">
        <v>2.6060317920000005</v>
      </c>
      <c r="E8" s="49" t="s">
        <v>1391</v>
      </c>
      <c r="F8" s="60" t="s">
        <v>25</v>
      </c>
      <c r="G8" s="49" t="s">
        <v>1748</v>
      </c>
      <c r="H8" s="64">
        <v>1.3715956800000001E-4</v>
      </c>
      <c r="I8" s="49" t="s">
        <v>1388</v>
      </c>
      <c r="J8" s="60"/>
      <c r="K8" s="49" t="s">
        <v>1748</v>
      </c>
      <c r="L8" s="64">
        <v>1.3715956800000001E-4</v>
      </c>
      <c r="M8" s="49" t="s">
        <v>1386</v>
      </c>
      <c r="N8" s="60"/>
      <c r="O8" s="49" t="s">
        <v>1748</v>
      </c>
      <c r="P8" s="62"/>
      <c r="Q8" s="62"/>
      <c r="R8" s="62"/>
      <c r="S8" s="60"/>
      <c r="T8" s="62"/>
    </row>
    <row r="9" spans="2:20" ht="46.15">
      <c r="B9" s="102" t="str">
        <f>'2-定性盤查'!C10</f>
        <v>割草機</v>
      </c>
      <c r="C9" s="102" t="str">
        <f>'2-定性盤查'!D10</f>
        <v>汽油</v>
      </c>
      <c r="D9" s="63">
        <v>2.2631328720000004</v>
      </c>
      <c r="E9" s="49" t="s">
        <v>1391</v>
      </c>
      <c r="F9" s="60" t="s">
        <v>25</v>
      </c>
      <c r="G9" s="49" t="s">
        <v>1255</v>
      </c>
      <c r="H9" s="64">
        <v>8.1642600000000009E-4</v>
      </c>
      <c r="I9" s="49" t="s">
        <v>1388</v>
      </c>
      <c r="J9" s="60" t="s">
        <v>25</v>
      </c>
      <c r="K9" s="49" t="s">
        <v>1255</v>
      </c>
      <c r="L9" s="64">
        <v>2.6125630000000001E-4</v>
      </c>
      <c r="M9" s="49" t="s">
        <v>1386</v>
      </c>
      <c r="N9" s="60" t="s">
        <v>25</v>
      </c>
      <c r="O9" s="49" t="s">
        <v>1255</v>
      </c>
      <c r="P9" s="62"/>
      <c r="Q9" s="62"/>
      <c r="R9" s="49"/>
      <c r="S9" s="59" t="s">
        <v>26</v>
      </c>
      <c r="T9" s="49" t="s">
        <v>1645</v>
      </c>
    </row>
    <row r="10" spans="2:20" ht="30.75">
      <c r="B10" s="102" t="str">
        <f>'2-定性盤查'!C11</f>
        <v>冷氣機</v>
      </c>
      <c r="C10" s="102" t="str">
        <f>'2-定性盤查'!D11</f>
        <v>R32</v>
      </c>
      <c r="D10" s="182">
        <v>1</v>
      </c>
      <c r="E10" s="49" t="s">
        <v>3455</v>
      </c>
      <c r="F10" s="60"/>
      <c r="G10" s="54" t="s">
        <v>3456</v>
      </c>
      <c r="H10" s="62"/>
      <c r="I10" s="62"/>
      <c r="J10" s="60"/>
      <c r="K10" s="62"/>
      <c r="L10" s="65"/>
      <c r="M10" s="62"/>
      <c r="N10" s="60"/>
      <c r="O10" s="62"/>
      <c r="P10" s="66"/>
      <c r="Q10" s="66"/>
      <c r="R10" s="19"/>
      <c r="S10" s="60"/>
      <c r="T10" s="62"/>
    </row>
    <row r="11" spans="2:20" ht="30.75">
      <c r="B11" s="102" t="str">
        <f>'2-定性盤查'!C12</f>
        <v>冰箱</v>
      </c>
      <c r="C11" s="102" t="str">
        <f>'2-定性盤查'!D12</f>
        <v>R134a</v>
      </c>
      <c r="D11" s="182">
        <v>1</v>
      </c>
      <c r="E11" s="49" t="s">
        <v>3455</v>
      </c>
      <c r="F11" s="60"/>
      <c r="G11" s="54" t="s">
        <v>3456</v>
      </c>
      <c r="H11" s="62"/>
      <c r="I11" s="62"/>
      <c r="J11" s="60"/>
      <c r="K11" s="62"/>
      <c r="L11" s="65"/>
      <c r="M11" s="62"/>
      <c r="N11" s="60"/>
      <c r="O11" s="62"/>
      <c r="P11" s="66"/>
      <c r="Q11" s="66"/>
      <c r="R11" s="62"/>
      <c r="S11" s="60"/>
      <c r="T11" s="62"/>
    </row>
    <row r="12" spans="2:20" ht="30.75">
      <c r="B12" s="102" t="str">
        <f>'2-定性盤查'!C13</f>
        <v>飲水機</v>
      </c>
      <c r="C12" s="102" t="str">
        <f>'2-定性盤查'!D13</f>
        <v>R134a</v>
      </c>
      <c r="D12" s="182">
        <v>1</v>
      </c>
      <c r="E12" s="49" t="s">
        <v>3455</v>
      </c>
      <c r="F12" s="60"/>
      <c r="G12" s="54" t="s">
        <v>3456</v>
      </c>
      <c r="H12" s="62"/>
      <c r="I12" s="62"/>
      <c r="J12" s="60"/>
      <c r="K12" s="62"/>
      <c r="L12" s="65"/>
      <c r="M12" s="62"/>
      <c r="N12" s="60"/>
      <c r="O12" s="62"/>
      <c r="P12" s="66"/>
      <c r="Q12" s="66"/>
      <c r="R12" s="62"/>
      <c r="S12" s="60"/>
      <c r="T12" s="62"/>
    </row>
    <row r="13" spans="2:20" ht="30.75">
      <c r="B13" s="102" t="str">
        <f>'2-定性盤查'!C14</f>
        <v>冷凍式乾燥機</v>
      </c>
      <c r="C13" s="102" t="str">
        <f>'2-定性盤查'!D14</f>
        <v>R134a</v>
      </c>
      <c r="D13" s="182">
        <v>1</v>
      </c>
      <c r="E13" s="49" t="s">
        <v>3455</v>
      </c>
      <c r="F13" s="60"/>
      <c r="G13" s="54" t="s">
        <v>3456</v>
      </c>
      <c r="H13" s="62"/>
      <c r="I13" s="62"/>
      <c r="J13" s="60"/>
      <c r="K13" s="62"/>
      <c r="L13" s="65"/>
      <c r="M13" s="62"/>
      <c r="N13" s="60"/>
      <c r="O13" s="62"/>
      <c r="P13" s="66"/>
      <c r="Q13" s="66"/>
      <c r="R13" s="62"/>
      <c r="S13" s="60"/>
      <c r="T13" s="62"/>
    </row>
    <row r="14" spans="2:20" ht="30.75">
      <c r="B14" s="102" t="str">
        <f>'2-定性盤查'!C15</f>
        <v>冷氣機</v>
      </c>
      <c r="C14" s="102" t="str">
        <f>'2-定性盤查'!D15</f>
        <v>R410a</v>
      </c>
      <c r="D14" s="182">
        <v>1</v>
      </c>
      <c r="E14" s="49" t="s">
        <v>3455</v>
      </c>
      <c r="F14" s="60"/>
      <c r="G14" s="54" t="s">
        <v>3456</v>
      </c>
      <c r="H14" s="62"/>
      <c r="I14" s="62"/>
      <c r="J14" s="60"/>
      <c r="K14" s="62"/>
      <c r="L14" s="65"/>
      <c r="M14" s="62"/>
      <c r="N14" s="60"/>
      <c r="O14" s="62"/>
      <c r="P14" s="66"/>
      <c r="Q14" s="66"/>
      <c r="R14" s="62"/>
      <c r="S14" s="60"/>
      <c r="T14" s="62"/>
    </row>
    <row r="15" spans="2:20" ht="30.75">
      <c r="B15" s="102" t="str">
        <f>'2-定性盤查'!C16</f>
        <v>車用冷媒</v>
      </c>
      <c r="C15" s="102" t="str">
        <f>'2-定性盤查'!D16</f>
        <v>R134a</v>
      </c>
      <c r="D15" s="182">
        <v>1</v>
      </c>
      <c r="E15" s="49" t="s">
        <v>3455</v>
      </c>
      <c r="F15" s="60"/>
      <c r="G15" s="54" t="s">
        <v>3456</v>
      </c>
      <c r="H15" s="62"/>
      <c r="I15" s="62"/>
      <c r="J15" s="60"/>
      <c r="K15" s="62"/>
      <c r="L15" s="65"/>
      <c r="M15" s="62"/>
      <c r="N15" s="60"/>
      <c r="O15" s="62"/>
      <c r="P15" s="66"/>
      <c r="Q15" s="66"/>
      <c r="R15" s="62"/>
      <c r="S15" s="60"/>
      <c r="T15" s="62"/>
    </row>
    <row r="16" spans="2:20" ht="38.85" customHeight="1">
      <c r="B16" s="102" t="str">
        <f>'2-定性盤查'!C17</f>
        <v>外購電力</v>
      </c>
      <c r="C16" s="102" t="str">
        <f>'2-定性盤查'!D17</f>
        <v>電力</v>
      </c>
      <c r="D16" s="182">
        <v>0.495</v>
      </c>
      <c r="E16" s="48" t="s">
        <v>1646</v>
      </c>
      <c r="F16" s="60"/>
      <c r="G16" s="54" t="s">
        <v>1746</v>
      </c>
      <c r="H16" s="62"/>
      <c r="I16" s="62"/>
      <c r="J16" s="60"/>
      <c r="K16" s="62"/>
      <c r="L16" s="65"/>
      <c r="M16" s="62"/>
      <c r="N16" s="60"/>
      <c r="O16" s="62"/>
      <c r="P16" s="66"/>
      <c r="Q16" s="66"/>
      <c r="R16" s="19"/>
      <c r="S16" s="60"/>
      <c r="T16" s="62"/>
    </row>
    <row r="17" spans="2:20" ht="31.9" customHeight="1">
      <c r="B17" s="102" t="str">
        <f>'2-定性盤查'!C18</f>
        <v>上游原物料運輸及配送</v>
      </c>
      <c r="C17" s="102" t="str">
        <f>'2-定性盤查'!D18</f>
        <v>小貨車</v>
      </c>
      <c r="D17" s="225">
        <f>0.587/1000</f>
        <v>5.8699999999999996E-4</v>
      </c>
      <c r="E17" s="48" t="s">
        <v>1756</v>
      </c>
      <c r="F17" s="60"/>
      <c r="G17" s="54" t="s">
        <v>1647</v>
      </c>
      <c r="H17" s="62"/>
      <c r="I17" s="62"/>
      <c r="J17" s="60"/>
      <c r="K17" s="62"/>
      <c r="L17" s="65"/>
      <c r="M17" s="62"/>
      <c r="N17" s="60"/>
      <c r="O17" s="62"/>
      <c r="P17" s="66"/>
      <c r="Q17" s="66"/>
      <c r="R17" s="19"/>
      <c r="S17" s="60"/>
      <c r="T17" s="62"/>
    </row>
    <row r="18" spans="2:20" ht="16.350000000000001" customHeight="1">
      <c r="B18" s="102" t="str">
        <f>'2-定性盤查'!C19</f>
        <v>下游運輸及輸配</v>
      </c>
      <c r="C18" s="102" t="str">
        <f>'2-定性盤查'!D19</f>
        <v>小貨車</v>
      </c>
      <c r="D18" s="225">
        <f>0.587/1000</f>
        <v>5.8699999999999996E-4</v>
      </c>
      <c r="E18" s="48" t="s">
        <v>1756</v>
      </c>
      <c r="F18" s="60"/>
      <c r="G18" s="54" t="s">
        <v>1647</v>
      </c>
      <c r="H18" s="62"/>
      <c r="I18" s="62"/>
      <c r="J18" s="60"/>
      <c r="K18" s="62"/>
      <c r="L18" s="65"/>
      <c r="M18" s="62"/>
      <c r="N18" s="60"/>
      <c r="O18" s="62"/>
      <c r="P18" s="66"/>
      <c r="Q18" s="66"/>
      <c r="R18" s="19"/>
      <c r="S18" s="60"/>
      <c r="T18" s="62"/>
    </row>
    <row r="19" spans="2:20" ht="61.5">
      <c r="B19" s="102" t="str">
        <f>'2-定性盤查'!C20</f>
        <v>購買產品及服務</v>
      </c>
      <c r="C19" s="102" t="str">
        <f>'2-定性盤查'!D20</f>
        <v>稻穀</v>
      </c>
      <c r="D19" s="63">
        <v>1.89E-2</v>
      </c>
      <c r="E19" s="48" t="s">
        <v>1773</v>
      </c>
      <c r="F19" s="60"/>
      <c r="G19" s="54" t="s">
        <v>3482</v>
      </c>
      <c r="H19" s="62"/>
      <c r="I19" s="62"/>
      <c r="J19" s="60"/>
      <c r="K19" s="62"/>
      <c r="L19" s="62"/>
      <c r="M19" s="62"/>
      <c r="N19" s="60"/>
      <c r="O19" s="62"/>
      <c r="P19" s="66"/>
      <c r="Q19" s="66"/>
      <c r="R19" s="19"/>
      <c r="S19" s="60"/>
      <c r="T19" s="62"/>
    </row>
    <row r="20" spans="2:20" ht="16.350000000000001" customHeight="1">
      <c r="B20" s="102" t="str">
        <f>'2-定性盤查'!C21</f>
        <v>燃料與能源相關活動</v>
      </c>
      <c r="C20" s="102" t="str">
        <f>'2-定性盤查'!D21</f>
        <v>柴油上游</v>
      </c>
      <c r="D20" s="220">
        <v>0.73</v>
      </c>
      <c r="E20" s="49" t="s">
        <v>1391</v>
      </c>
      <c r="F20" s="60"/>
      <c r="G20" s="54" t="s">
        <v>1647</v>
      </c>
      <c r="H20" s="62"/>
      <c r="I20" s="62"/>
      <c r="J20" s="60"/>
      <c r="K20" s="62"/>
      <c r="L20" s="62"/>
      <c r="M20" s="62"/>
      <c r="N20" s="60"/>
      <c r="O20" s="62"/>
      <c r="P20" s="66"/>
      <c r="Q20" s="66"/>
      <c r="R20" s="19"/>
      <c r="S20" s="60"/>
      <c r="T20" s="62"/>
    </row>
    <row r="21" spans="2:20" ht="18.399999999999999">
      <c r="B21" s="102" t="str">
        <f>'2-定性盤查'!C22</f>
        <v>燃料與能源相關活動</v>
      </c>
      <c r="C21" s="102" t="str">
        <f>'2-定性盤查'!D22</f>
        <v>汽油上游</v>
      </c>
      <c r="D21" s="63">
        <v>0.65700000000000003</v>
      </c>
      <c r="E21" s="49" t="s">
        <v>1391</v>
      </c>
      <c r="F21" s="60"/>
      <c r="G21" s="54" t="s">
        <v>1647</v>
      </c>
      <c r="H21" s="62"/>
      <c r="I21" s="62"/>
      <c r="J21" s="60"/>
      <c r="K21" s="62"/>
      <c r="L21" s="62"/>
      <c r="M21" s="62"/>
      <c r="N21" s="60"/>
      <c r="O21" s="62"/>
      <c r="P21" s="66"/>
      <c r="Q21" s="66"/>
      <c r="R21" s="19"/>
      <c r="S21" s="60"/>
      <c r="T21" s="62"/>
    </row>
    <row r="22" spans="2:20" ht="18.399999999999999">
      <c r="B22" s="102" t="str">
        <f>'2-定性盤查'!C23</f>
        <v>燃料與能源相關活動</v>
      </c>
      <c r="C22" s="102" t="str">
        <f>'2-定性盤查'!D23</f>
        <v>電力上游</v>
      </c>
      <c r="D22" s="49">
        <v>8.8200000000000001E-2</v>
      </c>
      <c r="E22" s="48" t="s">
        <v>1646</v>
      </c>
      <c r="F22" s="60"/>
      <c r="G22" s="54" t="s">
        <v>1647</v>
      </c>
      <c r="H22" s="62"/>
      <c r="I22" s="62"/>
      <c r="J22" s="60"/>
      <c r="K22" s="62"/>
      <c r="L22" s="62"/>
      <c r="M22" s="62"/>
      <c r="N22" s="60"/>
      <c r="O22" s="62"/>
      <c r="P22" s="66"/>
      <c r="Q22" s="66"/>
      <c r="R22" s="19"/>
      <c r="S22" s="60"/>
      <c r="T22" s="62"/>
    </row>
    <row r="23" spans="2:20">
      <c r="B23" s="102"/>
      <c r="C23" s="102"/>
      <c r="D23" s="62"/>
      <c r="E23" s="62"/>
      <c r="F23" s="60"/>
      <c r="G23" s="62"/>
      <c r="H23" s="62"/>
      <c r="I23" s="62"/>
      <c r="J23" s="60"/>
      <c r="K23" s="62"/>
      <c r="L23" s="62"/>
      <c r="M23" s="62"/>
      <c r="N23" s="60"/>
      <c r="O23" s="62"/>
      <c r="P23" s="66"/>
      <c r="Q23" s="66"/>
      <c r="R23" s="19"/>
      <c r="S23" s="60"/>
      <c r="T23" s="62"/>
    </row>
    <row r="24" spans="2:20">
      <c r="B24" s="103"/>
      <c r="C24" s="103"/>
      <c r="D24" s="62"/>
      <c r="E24" s="62"/>
      <c r="F24" s="60"/>
      <c r="G24" s="62"/>
      <c r="H24" s="62"/>
      <c r="I24" s="62"/>
      <c r="J24" s="60"/>
      <c r="K24" s="62"/>
      <c r="L24" s="62"/>
      <c r="M24" s="62"/>
      <c r="N24" s="60"/>
      <c r="O24" s="62"/>
      <c r="P24" s="66"/>
      <c r="Q24" s="66"/>
      <c r="R24" s="19"/>
      <c r="S24" s="60"/>
      <c r="T24" s="62"/>
    </row>
    <row r="25" spans="2:20">
      <c r="B25" s="103"/>
      <c r="C25" s="103"/>
      <c r="D25" s="62"/>
      <c r="E25" s="62"/>
      <c r="F25" s="60"/>
      <c r="G25" s="62"/>
      <c r="H25" s="62"/>
      <c r="I25" s="62"/>
      <c r="J25" s="60"/>
      <c r="K25" s="62"/>
      <c r="L25" s="62"/>
      <c r="M25" s="62"/>
      <c r="N25" s="60"/>
      <c r="O25" s="62"/>
      <c r="P25" s="66"/>
      <c r="Q25" s="66"/>
      <c r="R25" s="19"/>
      <c r="S25" s="60"/>
      <c r="T25" s="62"/>
    </row>
    <row r="26" spans="2:20">
      <c r="B26" s="103"/>
      <c r="C26" s="103"/>
      <c r="D26" s="62"/>
      <c r="E26" s="62"/>
      <c r="F26" s="60"/>
      <c r="G26" s="62"/>
      <c r="H26" s="62"/>
      <c r="I26" s="62"/>
      <c r="J26" s="60"/>
      <c r="K26" s="62"/>
      <c r="L26" s="62"/>
      <c r="M26" s="62"/>
      <c r="N26" s="60"/>
      <c r="O26" s="62"/>
      <c r="P26" s="66"/>
      <c r="Q26" s="66"/>
      <c r="R26" s="19"/>
      <c r="S26" s="60"/>
      <c r="T26" s="62"/>
    </row>
    <row r="27" spans="2:20">
      <c r="B27" s="103"/>
      <c r="C27" s="103"/>
      <c r="D27" s="62"/>
      <c r="E27" s="62"/>
      <c r="F27" s="60"/>
      <c r="G27" s="62"/>
      <c r="H27" s="62"/>
      <c r="I27" s="62"/>
      <c r="J27" s="60"/>
      <c r="K27" s="62"/>
      <c r="L27" s="62"/>
      <c r="M27" s="62"/>
      <c r="N27" s="60"/>
      <c r="O27" s="62"/>
      <c r="P27" s="66"/>
      <c r="Q27" s="66"/>
      <c r="R27" s="19"/>
      <c r="S27" s="60"/>
      <c r="T27" s="62"/>
    </row>
    <row r="28" spans="2:20">
      <c r="B28" s="103"/>
      <c r="C28" s="103"/>
      <c r="D28" s="62"/>
      <c r="E28" s="62"/>
      <c r="F28" s="60"/>
      <c r="G28" s="62"/>
      <c r="H28" s="62"/>
      <c r="I28" s="62"/>
      <c r="J28" s="60"/>
      <c r="K28" s="62"/>
      <c r="L28" s="62"/>
      <c r="M28" s="62"/>
      <c r="N28" s="60"/>
      <c r="O28" s="62"/>
      <c r="P28" s="66"/>
      <c r="Q28" s="66"/>
      <c r="R28" s="19"/>
      <c r="S28" s="60"/>
      <c r="T28" s="62"/>
    </row>
    <row r="29" spans="2:20">
      <c r="B29" s="103"/>
      <c r="C29" s="103"/>
      <c r="D29" s="62"/>
      <c r="E29" s="62"/>
      <c r="F29" s="60"/>
      <c r="G29" s="62"/>
      <c r="H29" s="62"/>
      <c r="I29" s="62"/>
      <c r="J29" s="60"/>
      <c r="K29" s="62"/>
      <c r="L29" s="62"/>
      <c r="M29" s="62"/>
      <c r="N29" s="60"/>
      <c r="O29" s="62"/>
      <c r="P29" s="66"/>
      <c r="Q29" s="66"/>
      <c r="R29" s="19"/>
      <c r="S29" s="60"/>
      <c r="T29" s="62"/>
    </row>
    <row r="30" spans="2:20">
      <c r="B30" s="103"/>
      <c r="C30" s="103"/>
      <c r="D30" s="62"/>
      <c r="E30" s="62"/>
      <c r="F30" s="60"/>
      <c r="G30" s="62"/>
      <c r="H30" s="62"/>
      <c r="I30" s="62"/>
      <c r="J30" s="60"/>
      <c r="K30" s="62"/>
      <c r="L30" s="62"/>
      <c r="M30" s="62"/>
      <c r="N30" s="60"/>
      <c r="O30" s="62"/>
      <c r="P30" s="66"/>
      <c r="Q30" s="66"/>
      <c r="R30" s="19"/>
      <c r="S30" s="60"/>
      <c r="T30" s="62"/>
    </row>
    <row r="31" spans="2:20">
      <c r="B31" s="103"/>
      <c r="C31" s="103"/>
      <c r="D31" s="62"/>
      <c r="E31" s="62"/>
      <c r="F31" s="60"/>
      <c r="G31" s="62"/>
      <c r="H31" s="62"/>
      <c r="I31" s="62"/>
      <c r="J31" s="60"/>
      <c r="K31" s="62"/>
      <c r="L31" s="62"/>
      <c r="M31" s="62"/>
      <c r="N31" s="60"/>
      <c r="O31" s="62"/>
      <c r="P31" s="66"/>
      <c r="Q31" s="66"/>
      <c r="R31" s="19"/>
      <c r="S31" s="60"/>
      <c r="T31" s="62"/>
    </row>
    <row r="32" spans="2:20">
      <c r="B32" s="103"/>
      <c r="C32" s="103"/>
      <c r="D32" s="62"/>
      <c r="E32" s="62"/>
      <c r="F32" s="60"/>
      <c r="G32" s="62"/>
      <c r="H32" s="62"/>
      <c r="I32" s="62"/>
      <c r="J32" s="60"/>
      <c r="K32" s="62"/>
      <c r="L32" s="62"/>
      <c r="M32" s="62"/>
      <c r="N32" s="60"/>
      <c r="O32" s="62"/>
      <c r="P32" s="66"/>
      <c r="Q32" s="66"/>
      <c r="R32" s="19"/>
      <c r="S32" s="60"/>
      <c r="T32" s="62"/>
    </row>
    <row r="33" spans="2:20">
      <c r="B33" s="103"/>
      <c r="C33" s="103"/>
      <c r="D33" s="62"/>
      <c r="E33" s="62"/>
      <c r="F33" s="60"/>
      <c r="G33" s="62"/>
      <c r="H33" s="62"/>
      <c r="I33" s="62"/>
      <c r="J33" s="60"/>
      <c r="K33" s="62"/>
      <c r="L33" s="62"/>
      <c r="M33" s="62"/>
      <c r="N33" s="60"/>
      <c r="O33" s="62"/>
      <c r="P33" s="66"/>
      <c r="Q33" s="66"/>
      <c r="R33" s="19"/>
      <c r="S33" s="60"/>
      <c r="T33" s="62"/>
    </row>
    <row r="34" spans="2:20">
      <c r="B34" s="103"/>
      <c r="C34" s="103"/>
      <c r="D34" s="62"/>
      <c r="E34" s="62"/>
      <c r="F34" s="60"/>
      <c r="G34" s="62"/>
      <c r="H34" s="62"/>
      <c r="I34" s="62"/>
      <c r="J34" s="60"/>
      <c r="K34" s="62"/>
      <c r="L34" s="62"/>
      <c r="M34" s="62"/>
      <c r="N34" s="60"/>
      <c r="O34" s="62"/>
      <c r="P34" s="66"/>
      <c r="Q34" s="66"/>
      <c r="R34" s="19"/>
      <c r="S34" s="60"/>
      <c r="T34" s="62"/>
    </row>
    <row r="35" spans="2:20">
      <c r="B35" s="103"/>
      <c r="C35" s="103"/>
      <c r="D35" s="62"/>
      <c r="E35" s="62"/>
      <c r="F35" s="60"/>
      <c r="G35" s="62"/>
      <c r="H35" s="62"/>
      <c r="I35" s="62"/>
      <c r="J35" s="60"/>
      <c r="K35" s="62"/>
      <c r="L35" s="62"/>
      <c r="M35" s="62"/>
      <c r="N35" s="60"/>
      <c r="O35" s="62"/>
      <c r="P35" s="66"/>
      <c r="Q35" s="66"/>
      <c r="R35" s="19"/>
      <c r="S35" s="60"/>
      <c r="T35" s="62"/>
    </row>
    <row r="36" spans="2:20">
      <c r="B36" s="103"/>
      <c r="C36" s="103"/>
      <c r="D36" s="62"/>
      <c r="E36" s="62"/>
      <c r="F36" s="60"/>
      <c r="G36" s="62"/>
      <c r="H36" s="62"/>
      <c r="I36" s="62"/>
      <c r="J36" s="60"/>
      <c r="K36" s="62"/>
      <c r="L36" s="62"/>
      <c r="M36" s="62"/>
      <c r="N36" s="60"/>
      <c r="O36" s="62"/>
      <c r="P36" s="66"/>
      <c r="Q36" s="66"/>
      <c r="R36" s="19"/>
      <c r="S36" s="60"/>
      <c r="T36" s="62"/>
    </row>
    <row r="37" spans="2:20">
      <c r="B37" s="103"/>
      <c r="C37" s="103"/>
      <c r="D37" s="62"/>
      <c r="E37" s="62"/>
      <c r="F37" s="60"/>
      <c r="G37" s="62"/>
      <c r="H37" s="62"/>
      <c r="I37" s="62"/>
      <c r="J37" s="60"/>
      <c r="K37" s="62"/>
      <c r="L37" s="62"/>
      <c r="M37" s="62"/>
      <c r="N37" s="60"/>
      <c r="O37" s="62"/>
      <c r="P37" s="66"/>
      <c r="Q37" s="66"/>
      <c r="R37" s="19"/>
      <c r="S37" s="60"/>
      <c r="T37" s="62"/>
    </row>
    <row r="38" spans="2:20">
      <c r="B38" s="103"/>
      <c r="C38" s="103"/>
      <c r="D38" s="62"/>
      <c r="E38" s="62"/>
      <c r="F38" s="60"/>
      <c r="G38" s="62"/>
      <c r="H38" s="62"/>
      <c r="I38" s="62"/>
      <c r="J38" s="60"/>
      <c r="K38" s="62"/>
      <c r="L38" s="62"/>
      <c r="M38" s="62"/>
      <c r="N38" s="60"/>
      <c r="O38" s="62"/>
      <c r="P38" s="66"/>
      <c r="Q38" s="66"/>
      <c r="R38" s="19"/>
      <c r="S38" s="60"/>
      <c r="T38" s="62"/>
    </row>
    <row r="39" spans="2:20">
      <c r="B39" s="103"/>
      <c r="C39" s="103"/>
      <c r="D39" s="62"/>
      <c r="E39" s="62"/>
      <c r="F39" s="60"/>
      <c r="G39" s="62"/>
      <c r="H39" s="62"/>
      <c r="I39" s="62"/>
      <c r="J39" s="60"/>
      <c r="K39" s="62"/>
      <c r="L39" s="62"/>
      <c r="M39" s="62"/>
      <c r="N39" s="60"/>
      <c r="O39" s="62"/>
      <c r="P39" s="66"/>
      <c r="Q39" s="66"/>
      <c r="R39" s="19"/>
      <c r="S39" s="60"/>
      <c r="T39" s="62"/>
    </row>
    <row r="40" spans="2:20">
      <c r="B40" s="103"/>
      <c r="C40" s="103"/>
      <c r="D40" s="62"/>
      <c r="E40" s="62"/>
      <c r="F40" s="60"/>
      <c r="G40" s="62"/>
      <c r="H40" s="62"/>
      <c r="I40" s="62"/>
      <c r="J40" s="60"/>
      <c r="K40" s="62"/>
      <c r="L40" s="62"/>
      <c r="M40" s="62"/>
      <c r="N40" s="60"/>
      <c r="O40" s="62"/>
      <c r="P40" s="66"/>
      <c r="Q40" s="66"/>
      <c r="R40" s="19"/>
      <c r="S40" s="60"/>
      <c r="T40" s="62"/>
    </row>
    <row r="41" spans="2:20">
      <c r="B41" s="103"/>
      <c r="C41" s="103"/>
      <c r="D41" s="62"/>
      <c r="E41" s="62"/>
      <c r="F41" s="60"/>
      <c r="G41" s="62"/>
      <c r="H41" s="62"/>
      <c r="I41" s="62"/>
      <c r="J41" s="60"/>
      <c r="K41" s="62"/>
      <c r="L41" s="62"/>
      <c r="M41" s="62"/>
      <c r="N41" s="60"/>
      <c r="O41" s="62"/>
      <c r="P41" s="66"/>
      <c r="Q41" s="66"/>
      <c r="R41" s="19"/>
      <c r="S41" s="60"/>
      <c r="T41" s="62"/>
    </row>
    <row r="42" spans="2:20">
      <c r="B42" s="103"/>
      <c r="C42" s="103"/>
      <c r="D42" s="62"/>
      <c r="E42" s="62"/>
      <c r="F42" s="60"/>
      <c r="G42" s="62"/>
      <c r="H42" s="62"/>
      <c r="I42" s="62"/>
      <c r="J42" s="60"/>
      <c r="K42" s="62"/>
      <c r="L42" s="62"/>
      <c r="M42" s="62"/>
      <c r="N42" s="60"/>
      <c r="O42" s="62"/>
      <c r="P42" s="66"/>
      <c r="Q42" s="66"/>
      <c r="R42" s="19"/>
      <c r="S42" s="60"/>
      <c r="T42" s="62"/>
    </row>
    <row r="43" spans="2:20">
      <c r="B43" s="103"/>
      <c r="C43" s="103"/>
      <c r="D43" s="62"/>
      <c r="E43" s="62"/>
      <c r="F43" s="60"/>
      <c r="G43" s="62"/>
      <c r="H43" s="62"/>
      <c r="I43" s="62"/>
      <c r="J43" s="60"/>
      <c r="K43" s="62"/>
      <c r="L43" s="62"/>
      <c r="M43" s="62"/>
      <c r="N43" s="60"/>
      <c r="O43" s="62"/>
      <c r="P43" s="66"/>
      <c r="Q43" s="66"/>
      <c r="R43" s="19"/>
      <c r="S43" s="60"/>
      <c r="T43" s="62"/>
    </row>
    <row r="44" spans="2:20">
      <c r="B44" s="103"/>
      <c r="C44" s="103"/>
      <c r="D44" s="62"/>
      <c r="E44" s="62"/>
      <c r="F44" s="60"/>
      <c r="G44" s="62"/>
      <c r="H44" s="62"/>
      <c r="I44" s="62"/>
      <c r="J44" s="60"/>
      <c r="K44" s="62"/>
      <c r="L44" s="62"/>
      <c r="M44" s="62"/>
      <c r="N44" s="60"/>
      <c r="O44" s="62"/>
      <c r="P44" s="66"/>
      <c r="Q44" s="66"/>
      <c r="R44" s="19"/>
      <c r="S44" s="60"/>
      <c r="T44" s="62"/>
    </row>
    <row r="45" spans="2:20">
      <c r="B45" s="103"/>
      <c r="C45" s="103"/>
      <c r="D45" s="62"/>
      <c r="E45" s="62"/>
      <c r="F45" s="60"/>
      <c r="G45" s="62"/>
      <c r="H45" s="62"/>
      <c r="I45" s="62"/>
      <c r="J45" s="60"/>
      <c r="K45" s="62"/>
      <c r="L45" s="62"/>
      <c r="M45" s="62"/>
      <c r="N45" s="60"/>
      <c r="O45" s="62"/>
      <c r="P45" s="66"/>
      <c r="Q45" s="66"/>
      <c r="R45" s="19"/>
      <c r="S45" s="60"/>
      <c r="T45" s="62"/>
    </row>
    <row r="46" spans="2:20">
      <c r="B46" s="103"/>
      <c r="C46" s="103"/>
      <c r="D46" s="62"/>
      <c r="E46" s="62"/>
      <c r="F46" s="60"/>
      <c r="G46" s="62"/>
      <c r="H46" s="62"/>
      <c r="I46" s="62"/>
      <c r="J46" s="60"/>
      <c r="K46" s="62"/>
      <c r="L46" s="62"/>
      <c r="M46" s="62"/>
      <c r="N46" s="60"/>
      <c r="O46" s="62"/>
      <c r="P46" s="66"/>
      <c r="Q46" s="66"/>
      <c r="R46" s="19"/>
      <c r="S46" s="60"/>
      <c r="T46" s="62"/>
    </row>
    <row r="47" spans="2:20">
      <c r="B47" s="103"/>
      <c r="C47" s="103"/>
      <c r="D47" s="62"/>
      <c r="E47" s="62"/>
      <c r="F47" s="60"/>
      <c r="G47" s="62"/>
      <c r="H47" s="62"/>
      <c r="I47" s="62"/>
      <c r="J47" s="60"/>
      <c r="K47" s="62"/>
      <c r="L47" s="62"/>
      <c r="M47" s="62"/>
      <c r="N47" s="60"/>
      <c r="O47" s="62"/>
      <c r="P47" s="66"/>
      <c r="Q47" s="66"/>
      <c r="R47" s="19"/>
      <c r="S47" s="60"/>
      <c r="T47" s="62"/>
    </row>
    <row r="48" spans="2:20">
      <c r="B48" s="103"/>
      <c r="C48" s="103"/>
      <c r="D48" s="62"/>
      <c r="E48" s="62"/>
      <c r="F48" s="60"/>
      <c r="G48" s="62"/>
      <c r="H48" s="62"/>
      <c r="I48" s="62"/>
      <c r="J48" s="60"/>
      <c r="K48" s="62"/>
      <c r="L48" s="62"/>
      <c r="M48" s="62"/>
      <c r="N48" s="60"/>
      <c r="O48" s="62"/>
      <c r="P48" s="66"/>
      <c r="Q48" s="66"/>
      <c r="R48" s="19"/>
      <c r="S48" s="60"/>
      <c r="T48" s="62"/>
    </row>
    <row r="49" spans="2:20">
      <c r="B49" s="103"/>
      <c r="C49" s="103"/>
      <c r="D49" s="62"/>
      <c r="E49" s="62"/>
      <c r="F49" s="60"/>
      <c r="G49" s="62"/>
      <c r="H49" s="62"/>
      <c r="I49" s="62"/>
      <c r="J49" s="60"/>
      <c r="K49" s="62"/>
      <c r="L49" s="62"/>
      <c r="M49" s="62"/>
      <c r="N49" s="60"/>
      <c r="O49" s="62"/>
      <c r="P49" s="66"/>
      <c r="Q49" s="66"/>
      <c r="R49" s="19"/>
      <c r="S49" s="60"/>
      <c r="T49" s="62"/>
    </row>
  </sheetData>
  <protectedRanges>
    <protectedRange sqref="G10:G16" name="範圍1_4_2"/>
    <protectedRange sqref="G17:G22" name="範圍1_4_2_1"/>
  </protectedRanges>
  <mergeCells count="6">
    <mergeCell ref="B1:B2"/>
    <mergeCell ref="L1:O1"/>
    <mergeCell ref="P1:T1"/>
    <mergeCell ref="C1:C2"/>
    <mergeCell ref="D1:G1"/>
    <mergeCell ref="H1:K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下拉式清單資料庫!$F$4:$F$9</xm:f>
          </x14:formula1>
          <xm:sqref>F5 F20:F49 N5 J7:J8 N7:N8 N10:N49 F10:F18 J10:J49 S3:S49</xm:sqref>
        </x14:dataValidation>
        <x14:dataValidation type="list" allowBlank="1" showInputMessage="1" showErrorMessage="1" xr:uid="{00000000-0002-0000-0500-000001000000}">
          <x14:formula1>
            <xm:f>'D:\T110110_禾振科技ISO 14064-1溫室氣體盤查與ISO 14067產品碳足跡輔導(革蘭)\[溫室氣體盤查清冊-CJ_1228-20230427.xlsx]下拉式清單資料庫'!#REF!</xm:f>
          </x14:formula1>
          <xm:sqref>F19</xm:sqref>
        </x14:dataValidation>
        <x14:dataValidation type="list" allowBlank="1" showInputMessage="1" showErrorMessage="1" xr:uid="{00000000-0002-0000-0500-000002000000}">
          <x14:formula1>
            <xm:f>'\\file1.ftis.local\台頂\T1130_業務開發\01-報價單\112.03.23 三光米(工研院)\3-第三次進場輔導\[溫室氣體盤查清冊-DT_0427-參考.xlsx]下拉式清單資料庫'!#REF!</xm:f>
          </x14:formula1>
          <xm:sqref>N6 F3:F4 N3:N4 J3:J6 F6:F9 N9 J9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A1:K28"/>
  <sheetViews>
    <sheetView zoomScaleNormal="100" workbookViewId="0">
      <selection activeCell="E10" sqref="E10"/>
    </sheetView>
  </sheetViews>
  <sheetFormatPr defaultRowHeight="16.149999999999999"/>
  <cols>
    <col min="1" max="1" width="23" style="183" bestFit="1" customWidth="1"/>
    <col min="2" max="2" width="11.5234375" style="183" customWidth="1"/>
    <col min="3" max="3" width="19.68359375" style="183" bestFit="1" customWidth="1"/>
    <col min="4" max="4" width="12.20703125" style="185" customWidth="1"/>
    <col min="5" max="5" width="8.41796875" style="183" bestFit="1" customWidth="1"/>
    <col min="6" max="6" width="9.7890625" style="183" customWidth="1"/>
    <col min="7" max="7" width="9.89453125" style="183" customWidth="1"/>
    <col min="8" max="8" width="7.89453125" style="186" customWidth="1"/>
    <col min="9" max="9" width="18.7890625" style="183" bestFit="1" customWidth="1"/>
    <col min="10" max="10" width="49.7890625" style="187" customWidth="1"/>
    <col min="11" max="257" width="8.7890625" style="183"/>
    <col min="258" max="258" width="11.5234375" style="183" customWidth="1"/>
    <col min="259" max="259" width="15.3125" style="183" customWidth="1"/>
    <col min="260" max="260" width="12.20703125" style="183" customWidth="1"/>
    <col min="261" max="261" width="8.41796875" style="183" bestFit="1" customWidth="1"/>
    <col min="262" max="262" width="9.7890625" style="183" customWidth="1"/>
    <col min="263" max="263" width="9.89453125" style="183" customWidth="1"/>
    <col min="264" max="264" width="7.89453125" style="183" customWidth="1"/>
    <col min="265" max="265" width="8.89453125" style="183" customWidth="1"/>
    <col min="266" max="266" width="49.7890625" style="183" customWidth="1"/>
    <col min="267" max="513" width="8.7890625" style="183"/>
    <col min="514" max="514" width="11.5234375" style="183" customWidth="1"/>
    <col min="515" max="515" width="15.3125" style="183" customWidth="1"/>
    <col min="516" max="516" width="12.20703125" style="183" customWidth="1"/>
    <col min="517" max="517" width="8.41796875" style="183" bestFit="1" customWidth="1"/>
    <col min="518" max="518" width="9.7890625" style="183" customWidth="1"/>
    <col min="519" max="519" width="9.89453125" style="183" customWidth="1"/>
    <col min="520" max="520" width="7.89453125" style="183" customWidth="1"/>
    <col min="521" max="521" width="8.89453125" style="183" customWidth="1"/>
    <col min="522" max="522" width="49.7890625" style="183" customWidth="1"/>
    <col min="523" max="769" width="8.7890625" style="183"/>
    <col min="770" max="770" width="11.5234375" style="183" customWidth="1"/>
    <col min="771" max="771" width="15.3125" style="183" customWidth="1"/>
    <col min="772" max="772" width="12.20703125" style="183" customWidth="1"/>
    <col min="773" max="773" width="8.41796875" style="183" bestFit="1" customWidth="1"/>
    <col min="774" max="774" width="9.7890625" style="183" customWidth="1"/>
    <col min="775" max="775" width="9.89453125" style="183" customWidth="1"/>
    <col min="776" max="776" width="7.89453125" style="183" customWidth="1"/>
    <col min="777" max="777" width="8.89453125" style="183" customWidth="1"/>
    <col min="778" max="778" width="49.7890625" style="183" customWidth="1"/>
    <col min="779" max="1025" width="8.7890625" style="183"/>
    <col min="1026" max="1026" width="11.5234375" style="183" customWidth="1"/>
    <col min="1027" max="1027" width="15.3125" style="183" customWidth="1"/>
    <col min="1028" max="1028" width="12.20703125" style="183" customWidth="1"/>
    <col min="1029" max="1029" width="8.41796875" style="183" bestFit="1" customWidth="1"/>
    <col min="1030" max="1030" width="9.7890625" style="183" customWidth="1"/>
    <col min="1031" max="1031" width="9.89453125" style="183" customWidth="1"/>
    <col min="1032" max="1032" width="7.89453125" style="183" customWidth="1"/>
    <col min="1033" max="1033" width="8.89453125" style="183" customWidth="1"/>
    <col min="1034" max="1034" width="49.7890625" style="183" customWidth="1"/>
    <col min="1035" max="1281" width="8.7890625" style="183"/>
    <col min="1282" max="1282" width="11.5234375" style="183" customWidth="1"/>
    <col min="1283" max="1283" width="15.3125" style="183" customWidth="1"/>
    <col min="1284" max="1284" width="12.20703125" style="183" customWidth="1"/>
    <col min="1285" max="1285" width="8.41796875" style="183" bestFit="1" customWidth="1"/>
    <col min="1286" max="1286" width="9.7890625" style="183" customWidth="1"/>
    <col min="1287" max="1287" width="9.89453125" style="183" customWidth="1"/>
    <col min="1288" max="1288" width="7.89453125" style="183" customWidth="1"/>
    <col min="1289" max="1289" width="8.89453125" style="183" customWidth="1"/>
    <col min="1290" max="1290" width="49.7890625" style="183" customWidth="1"/>
    <col min="1291" max="1537" width="8.7890625" style="183"/>
    <col min="1538" max="1538" width="11.5234375" style="183" customWidth="1"/>
    <col min="1539" max="1539" width="15.3125" style="183" customWidth="1"/>
    <col min="1540" max="1540" width="12.20703125" style="183" customWidth="1"/>
    <col min="1541" max="1541" width="8.41796875" style="183" bestFit="1" customWidth="1"/>
    <col min="1542" max="1542" width="9.7890625" style="183" customWidth="1"/>
    <col min="1543" max="1543" width="9.89453125" style="183" customWidth="1"/>
    <col min="1544" max="1544" width="7.89453125" style="183" customWidth="1"/>
    <col min="1545" max="1545" width="8.89453125" style="183" customWidth="1"/>
    <col min="1546" max="1546" width="49.7890625" style="183" customWidth="1"/>
    <col min="1547" max="1793" width="8.7890625" style="183"/>
    <col min="1794" max="1794" width="11.5234375" style="183" customWidth="1"/>
    <col min="1795" max="1795" width="15.3125" style="183" customWidth="1"/>
    <col min="1796" max="1796" width="12.20703125" style="183" customWidth="1"/>
    <col min="1797" max="1797" width="8.41796875" style="183" bestFit="1" customWidth="1"/>
    <col min="1798" max="1798" width="9.7890625" style="183" customWidth="1"/>
    <col min="1799" max="1799" width="9.89453125" style="183" customWidth="1"/>
    <col min="1800" max="1800" width="7.89453125" style="183" customWidth="1"/>
    <col min="1801" max="1801" width="8.89453125" style="183" customWidth="1"/>
    <col min="1802" max="1802" width="49.7890625" style="183" customWidth="1"/>
    <col min="1803" max="2049" width="8.7890625" style="183"/>
    <col min="2050" max="2050" width="11.5234375" style="183" customWidth="1"/>
    <col min="2051" max="2051" width="15.3125" style="183" customWidth="1"/>
    <col min="2052" max="2052" width="12.20703125" style="183" customWidth="1"/>
    <col min="2053" max="2053" width="8.41796875" style="183" bestFit="1" customWidth="1"/>
    <col min="2054" max="2054" width="9.7890625" style="183" customWidth="1"/>
    <col min="2055" max="2055" width="9.89453125" style="183" customWidth="1"/>
    <col min="2056" max="2056" width="7.89453125" style="183" customWidth="1"/>
    <col min="2057" max="2057" width="8.89453125" style="183" customWidth="1"/>
    <col min="2058" max="2058" width="49.7890625" style="183" customWidth="1"/>
    <col min="2059" max="2305" width="8.7890625" style="183"/>
    <col min="2306" max="2306" width="11.5234375" style="183" customWidth="1"/>
    <col min="2307" max="2307" width="15.3125" style="183" customWidth="1"/>
    <col min="2308" max="2308" width="12.20703125" style="183" customWidth="1"/>
    <col min="2309" max="2309" width="8.41796875" style="183" bestFit="1" customWidth="1"/>
    <col min="2310" max="2310" width="9.7890625" style="183" customWidth="1"/>
    <col min="2311" max="2311" width="9.89453125" style="183" customWidth="1"/>
    <col min="2312" max="2312" width="7.89453125" style="183" customWidth="1"/>
    <col min="2313" max="2313" width="8.89453125" style="183" customWidth="1"/>
    <col min="2314" max="2314" width="49.7890625" style="183" customWidth="1"/>
    <col min="2315" max="2561" width="8.7890625" style="183"/>
    <col min="2562" max="2562" width="11.5234375" style="183" customWidth="1"/>
    <col min="2563" max="2563" width="15.3125" style="183" customWidth="1"/>
    <col min="2564" max="2564" width="12.20703125" style="183" customWidth="1"/>
    <col min="2565" max="2565" width="8.41796875" style="183" bestFit="1" customWidth="1"/>
    <col min="2566" max="2566" width="9.7890625" style="183" customWidth="1"/>
    <col min="2567" max="2567" width="9.89453125" style="183" customWidth="1"/>
    <col min="2568" max="2568" width="7.89453125" style="183" customWidth="1"/>
    <col min="2569" max="2569" width="8.89453125" style="183" customWidth="1"/>
    <col min="2570" max="2570" width="49.7890625" style="183" customWidth="1"/>
    <col min="2571" max="2817" width="8.7890625" style="183"/>
    <col min="2818" max="2818" width="11.5234375" style="183" customWidth="1"/>
    <col min="2819" max="2819" width="15.3125" style="183" customWidth="1"/>
    <col min="2820" max="2820" width="12.20703125" style="183" customWidth="1"/>
    <col min="2821" max="2821" width="8.41796875" style="183" bestFit="1" customWidth="1"/>
    <col min="2822" max="2822" width="9.7890625" style="183" customWidth="1"/>
    <col min="2823" max="2823" width="9.89453125" style="183" customWidth="1"/>
    <col min="2824" max="2824" width="7.89453125" style="183" customWidth="1"/>
    <col min="2825" max="2825" width="8.89453125" style="183" customWidth="1"/>
    <col min="2826" max="2826" width="49.7890625" style="183" customWidth="1"/>
    <col min="2827" max="3073" width="8.7890625" style="183"/>
    <col min="3074" max="3074" width="11.5234375" style="183" customWidth="1"/>
    <col min="3075" max="3075" width="15.3125" style="183" customWidth="1"/>
    <col min="3076" max="3076" width="12.20703125" style="183" customWidth="1"/>
    <col min="3077" max="3077" width="8.41796875" style="183" bestFit="1" customWidth="1"/>
    <col min="3078" max="3078" width="9.7890625" style="183" customWidth="1"/>
    <col min="3079" max="3079" width="9.89453125" style="183" customWidth="1"/>
    <col min="3080" max="3080" width="7.89453125" style="183" customWidth="1"/>
    <col min="3081" max="3081" width="8.89453125" style="183" customWidth="1"/>
    <col min="3082" max="3082" width="49.7890625" style="183" customWidth="1"/>
    <col min="3083" max="3329" width="8.7890625" style="183"/>
    <col min="3330" max="3330" width="11.5234375" style="183" customWidth="1"/>
    <col min="3331" max="3331" width="15.3125" style="183" customWidth="1"/>
    <col min="3332" max="3332" width="12.20703125" style="183" customWidth="1"/>
    <col min="3333" max="3333" width="8.41796875" style="183" bestFit="1" customWidth="1"/>
    <col min="3334" max="3334" width="9.7890625" style="183" customWidth="1"/>
    <col min="3335" max="3335" width="9.89453125" style="183" customWidth="1"/>
    <col min="3336" max="3336" width="7.89453125" style="183" customWidth="1"/>
    <col min="3337" max="3337" width="8.89453125" style="183" customWidth="1"/>
    <col min="3338" max="3338" width="49.7890625" style="183" customWidth="1"/>
    <col min="3339" max="3585" width="8.7890625" style="183"/>
    <col min="3586" max="3586" width="11.5234375" style="183" customWidth="1"/>
    <col min="3587" max="3587" width="15.3125" style="183" customWidth="1"/>
    <col min="3588" max="3588" width="12.20703125" style="183" customWidth="1"/>
    <col min="3589" max="3589" width="8.41796875" style="183" bestFit="1" customWidth="1"/>
    <col min="3590" max="3590" width="9.7890625" style="183" customWidth="1"/>
    <col min="3591" max="3591" width="9.89453125" style="183" customWidth="1"/>
    <col min="3592" max="3592" width="7.89453125" style="183" customWidth="1"/>
    <col min="3593" max="3593" width="8.89453125" style="183" customWidth="1"/>
    <col min="3594" max="3594" width="49.7890625" style="183" customWidth="1"/>
    <col min="3595" max="3841" width="8.7890625" style="183"/>
    <col min="3842" max="3842" width="11.5234375" style="183" customWidth="1"/>
    <col min="3843" max="3843" width="15.3125" style="183" customWidth="1"/>
    <col min="3844" max="3844" width="12.20703125" style="183" customWidth="1"/>
    <col min="3845" max="3845" width="8.41796875" style="183" bestFit="1" customWidth="1"/>
    <col min="3846" max="3846" width="9.7890625" style="183" customWidth="1"/>
    <col min="3847" max="3847" width="9.89453125" style="183" customWidth="1"/>
    <col min="3848" max="3848" width="7.89453125" style="183" customWidth="1"/>
    <col min="3849" max="3849" width="8.89453125" style="183" customWidth="1"/>
    <col min="3850" max="3850" width="49.7890625" style="183" customWidth="1"/>
    <col min="3851" max="4097" width="8.7890625" style="183"/>
    <col min="4098" max="4098" width="11.5234375" style="183" customWidth="1"/>
    <col min="4099" max="4099" width="15.3125" style="183" customWidth="1"/>
    <col min="4100" max="4100" width="12.20703125" style="183" customWidth="1"/>
    <col min="4101" max="4101" width="8.41796875" style="183" bestFit="1" customWidth="1"/>
    <col min="4102" max="4102" width="9.7890625" style="183" customWidth="1"/>
    <col min="4103" max="4103" width="9.89453125" style="183" customWidth="1"/>
    <col min="4104" max="4104" width="7.89453125" style="183" customWidth="1"/>
    <col min="4105" max="4105" width="8.89453125" style="183" customWidth="1"/>
    <col min="4106" max="4106" width="49.7890625" style="183" customWidth="1"/>
    <col min="4107" max="4353" width="8.7890625" style="183"/>
    <col min="4354" max="4354" width="11.5234375" style="183" customWidth="1"/>
    <col min="4355" max="4355" width="15.3125" style="183" customWidth="1"/>
    <col min="4356" max="4356" width="12.20703125" style="183" customWidth="1"/>
    <col min="4357" max="4357" width="8.41796875" style="183" bestFit="1" customWidth="1"/>
    <col min="4358" max="4358" width="9.7890625" style="183" customWidth="1"/>
    <col min="4359" max="4359" width="9.89453125" style="183" customWidth="1"/>
    <col min="4360" max="4360" width="7.89453125" style="183" customWidth="1"/>
    <col min="4361" max="4361" width="8.89453125" style="183" customWidth="1"/>
    <col min="4362" max="4362" width="49.7890625" style="183" customWidth="1"/>
    <col min="4363" max="4609" width="8.7890625" style="183"/>
    <col min="4610" max="4610" width="11.5234375" style="183" customWidth="1"/>
    <col min="4611" max="4611" width="15.3125" style="183" customWidth="1"/>
    <col min="4612" max="4612" width="12.20703125" style="183" customWidth="1"/>
    <col min="4613" max="4613" width="8.41796875" style="183" bestFit="1" customWidth="1"/>
    <col min="4614" max="4614" width="9.7890625" style="183" customWidth="1"/>
    <col min="4615" max="4615" width="9.89453125" style="183" customWidth="1"/>
    <col min="4616" max="4616" width="7.89453125" style="183" customWidth="1"/>
    <col min="4617" max="4617" width="8.89453125" style="183" customWidth="1"/>
    <col min="4618" max="4618" width="49.7890625" style="183" customWidth="1"/>
    <col min="4619" max="4865" width="8.7890625" style="183"/>
    <col min="4866" max="4866" width="11.5234375" style="183" customWidth="1"/>
    <col min="4867" max="4867" width="15.3125" style="183" customWidth="1"/>
    <col min="4868" max="4868" width="12.20703125" style="183" customWidth="1"/>
    <col min="4869" max="4869" width="8.41796875" style="183" bestFit="1" customWidth="1"/>
    <col min="4870" max="4870" width="9.7890625" style="183" customWidth="1"/>
    <col min="4871" max="4871" width="9.89453125" style="183" customWidth="1"/>
    <col min="4872" max="4872" width="7.89453125" style="183" customWidth="1"/>
    <col min="4873" max="4873" width="8.89453125" style="183" customWidth="1"/>
    <col min="4874" max="4874" width="49.7890625" style="183" customWidth="1"/>
    <col min="4875" max="5121" width="8.7890625" style="183"/>
    <col min="5122" max="5122" width="11.5234375" style="183" customWidth="1"/>
    <col min="5123" max="5123" width="15.3125" style="183" customWidth="1"/>
    <col min="5124" max="5124" width="12.20703125" style="183" customWidth="1"/>
    <col min="5125" max="5125" width="8.41796875" style="183" bestFit="1" customWidth="1"/>
    <col min="5126" max="5126" width="9.7890625" style="183" customWidth="1"/>
    <col min="5127" max="5127" width="9.89453125" style="183" customWidth="1"/>
    <col min="5128" max="5128" width="7.89453125" style="183" customWidth="1"/>
    <col min="5129" max="5129" width="8.89453125" style="183" customWidth="1"/>
    <col min="5130" max="5130" width="49.7890625" style="183" customWidth="1"/>
    <col min="5131" max="5377" width="8.7890625" style="183"/>
    <col min="5378" max="5378" width="11.5234375" style="183" customWidth="1"/>
    <col min="5379" max="5379" width="15.3125" style="183" customWidth="1"/>
    <col min="5380" max="5380" width="12.20703125" style="183" customWidth="1"/>
    <col min="5381" max="5381" width="8.41796875" style="183" bestFit="1" customWidth="1"/>
    <col min="5382" max="5382" width="9.7890625" style="183" customWidth="1"/>
    <col min="5383" max="5383" width="9.89453125" style="183" customWidth="1"/>
    <col min="5384" max="5384" width="7.89453125" style="183" customWidth="1"/>
    <col min="5385" max="5385" width="8.89453125" style="183" customWidth="1"/>
    <col min="5386" max="5386" width="49.7890625" style="183" customWidth="1"/>
    <col min="5387" max="5633" width="8.7890625" style="183"/>
    <col min="5634" max="5634" width="11.5234375" style="183" customWidth="1"/>
    <col min="5635" max="5635" width="15.3125" style="183" customWidth="1"/>
    <col min="5636" max="5636" width="12.20703125" style="183" customWidth="1"/>
    <col min="5637" max="5637" width="8.41796875" style="183" bestFit="1" customWidth="1"/>
    <col min="5638" max="5638" width="9.7890625" style="183" customWidth="1"/>
    <col min="5639" max="5639" width="9.89453125" style="183" customWidth="1"/>
    <col min="5640" max="5640" width="7.89453125" style="183" customWidth="1"/>
    <col min="5641" max="5641" width="8.89453125" style="183" customWidth="1"/>
    <col min="5642" max="5642" width="49.7890625" style="183" customWidth="1"/>
    <col min="5643" max="5889" width="8.7890625" style="183"/>
    <col min="5890" max="5890" width="11.5234375" style="183" customWidth="1"/>
    <col min="5891" max="5891" width="15.3125" style="183" customWidth="1"/>
    <col min="5892" max="5892" width="12.20703125" style="183" customWidth="1"/>
    <col min="5893" max="5893" width="8.41796875" style="183" bestFit="1" customWidth="1"/>
    <col min="5894" max="5894" width="9.7890625" style="183" customWidth="1"/>
    <col min="5895" max="5895" width="9.89453125" style="183" customWidth="1"/>
    <col min="5896" max="5896" width="7.89453125" style="183" customWidth="1"/>
    <col min="5897" max="5897" width="8.89453125" style="183" customWidth="1"/>
    <col min="5898" max="5898" width="49.7890625" style="183" customWidth="1"/>
    <col min="5899" max="6145" width="8.7890625" style="183"/>
    <col min="6146" max="6146" width="11.5234375" style="183" customWidth="1"/>
    <col min="6147" max="6147" width="15.3125" style="183" customWidth="1"/>
    <col min="6148" max="6148" width="12.20703125" style="183" customWidth="1"/>
    <col min="6149" max="6149" width="8.41796875" style="183" bestFit="1" customWidth="1"/>
    <col min="6150" max="6150" width="9.7890625" style="183" customWidth="1"/>
    <col min="6151" max="6151" width="9.89453125" style="183" customWidth="1"/>
    <col min="6152" max="6152" width="7.89453125" style="183" customWidth="1"/>
    <col min="6153" max="6153" width="8.89453125" style="183" customWidth="1"/>
    <col min="6154" max="6154" width="49.7890625" style="183" customWidth="1"/>
    <col min="6155" max="6401" width="8.7890625" style="183"/>
    <col min="6402" max="6402" width="11.5234375" style="183" customWidth="1"/>
    <col min="6403" max="6403" width="15.3125" style="183" customWidth="1"/>
    <col min="6404" max="6404" width="12.20703125" style="183" customWidth="1"/>
    <col min="6405" max="6405" width="8.41796875" style="183" bestFit="1" customWidth="1"/>
    <col min="6406" max="6406" width="9.7890625" style="183" customWidth="1"/>
    <col min="6407" max="6407" width="9.89453125" style="183" customWidth="1"/>
    <col min="6408" max="6408" width="7.89453125" style="183" customWidth="1"/>
    <col min="6409" max="6409" width="8.89453125" style="183" customWidth="1"/>
    <col min="6410" max="6410" width="49.7890625" style="183" customWidth="1"/>
    <col min="6411" max="6657" width="8.7890625" style="183"/>
    <col min="6658" max="6658" width="11.5234375" style="183" customWidth="1"/>
    <col min="6659" max="6659" width="15.3125" style="183" customWidth="1"/>
    <col min="6660" max="6660" width="12.20703125" style="183" customWidth="1"/>
    <col min="6661" max="6661" width="8.41796875" style="183" bestFit="1" customWidth="1"/>
    <col min="6662" max="6662" width="9.7890625" style="183" customWidth="1"/>
    <col min="6663" max="6663" width="9.89453125" style="183" customWidth="1"/>
    <col min="6664" max="6664" width="7.89453125" style="183" customWidth="1"/>
    <col min="6665" max="6665" width="8.89453125" style="183" customWidth="1"/>
    <col min="6666" max="6666" width="49.7890625" style="183" customWidth="1"/>
    <col min="6667" max="6913" width="8.7890625" style="183"/>
    <col min="6914" max="6914" width="11.5234375" style="183" customWidth="1"/>
    <col min="6915" max="6915" width="15.3125" style="183" customWidth="1"/>
    <col min="6916" max="6916" width="12.20703125" style="183" customWidth="1"/>
    <col min="6917" max="6917" width="8.41796875" style="183" bestFit="1" customWidth="1"/>
    <col min="6918" max="6918" width="9.7890625" style="183" customWidth="1"/>
    <col min="6919" max="6919" width="9.89453125" style="183" customWidth="1"/>
    <col min="6920" max="6920" width="7.89453125" style="183" customWidth="1"/>
    <col min="6921" max="6921" width="8.89453125" style="183" customWidth="1"/>
    <col min="6922" max="6922" width="49.7890625" style="183" customWidth="1"/>
    <col min="6923" max="7169" width="8.7890625" style="183"/>
    <col min="7170" max="7170" width="11.5234375" style="183" customWidth="1"/>
    <col min="7171" max="7171" width="15.3125" style="183" customWidth="1"/>
    <col min="7172" max="7172" width="12.20703125" style="183" customWidth="1"/>
    <col min="7173" max="7173" width="8.41796875" style="183" bestFit="1" customWidth="1"/>
    <col min="7174" max="7174" width="9.7890625" style="183" customWidth="1"/>
    <col min="7175" max="7175" width="9.89453125" style="183" customWidth="1"/>
    <col min="7176" max="7176" width="7.89453125" style="183" customWidth="1"/>
    <col min="7177" max="7177" width="8.89453125" style="183" customWidth="1"/>
    <col min="7178" max="7178" width="49.7890625" style="183" customWidth="1"/>
    <col min="7179" max="7425" width="8.7890625" style="183"/>
    <col min="7426" max="7426" width="11.5234375" style="183" customWidth="1"/>
    <col min="7427" max="7427" width="15.3125" style="183" customWidth="1"/>
    <col min="7428" max="7428" width="12.20703125" style="183" customWidth="1"/>
    <col min="7429" max="7429" width="8.41796875" style="183" bestFit="1" customWidth="1"/>
    <col min="7430" max="7430" width="9.7890625" style="183" customWidth="1"/>
    <col min="7431" max="7431" width="9.89453125" style="183" customWidth="1"/>
    <col min="7432" max="7432" width="7.89453125" style="183" customWidth="1"/>
    <col min="7433" max="7433" width="8.89453125" style="183" customWidth="1"/>
    <col min="7434" max="7434" width="49.7890625" style="183" customWidth="1"/>
    <col min="7435" max="7681" width="8.7890625" style="183"/>
    <col min="7682" max="7682" width="11.5234375" style="183" customWidth="1"/>
    <col min="7683" max="7683" width="15.3125" style="183" customWidth="1"/>
    <col min="7684" max="7684" width="12.20703125" style="183" customWidth="1"/>
    <col min="7685" max="7685" width="8.41796875" style="183" bestFit="1" customWidth="1"/>
    <col min="7686" max="7686" width="9.7890625" style="183" customWidth="1"/>
    <col min="7687" max="7687" width="9.89453125" style="183" customWidth="1"/>
    <col min="7688" max="7688" width="7.89453125" style="183" customWidth="1"/>
    <col min="7689" max="7689" width="8.89453125" style="183" customWidth="1"/>
    <col min="7690" max="7690" width="49.7890625" style="183" customWidth="1"/>
    <col min="7691" max="7937" width="8.7890625" style="183"/>
    <col min="7938" max="7938" width="11.5234375" style="183" customWidth="1"/>
    <col min="7939" max="7939" width="15.3125" style="183" customWidth="1"/>
    <col min="7940" max="7940" width="12.20703125" style="183" customWidth="1"/>
    <col min="7941" max="7941" width="8.41796875" style="183" bestFit="1" customWidth="1"/>
    <col min="7942" max="7942" width="9.7890625" style="183" customWidth="1"/>
    <col min="7943" max="7943" width="9.89453125" style="183" customWidth="1"/>
    <col min="7944" max="7944" width="7.89453125" style="183" customWidth="1"/>
    <col min="7945" max="7945" width="8.89453125" style="183" customWidth="1"/>
    <col min="7946" max="7946" width="49.7890625" style="183" customWidth="1"/>
    <col min="7947" max="8193" width="8.7890625" style="183"/>
    <col min="8194" max="8194" width="11.5234375" style="183" customWidth="1"/>
    <col min="8195" max="8195" width="15.3125" style="183" customWidth="1"/>
    <col min="8196" max="8196" width="12.20703125" style="183" customWidth="1"/>
    <col min="8197" max="8197" width="8.41796875" style="183" bestFit="1" customWidth="1"/>
    <col min="8198" max="8198" width="9.7890625" style="183" customWidth="1"/>
    <col min="8199" max="8199" width="9.89453125" style="183" customWidth="1"/>
    <col min="8200" max="8200" width="7.89453125" style="183" customWidth="1"/>
    <col min="8201" max="8201" width="8.89453125" style="183" customWidth="1"/>
    <col min="8202" max="8202" width="49.7890625" style="183" customWidth="1"/>
    <col min="8203" max="8449" width="8.7890625" style="183"/>
    <col min="8450" max="8450" width="11.5234375" style="183" customWidth="1"/>
    <col min="8451" max="8451" width="15.3125" style="183" customWidth="1"/>
    <col min="8452" max="8452" width="12.20703125" style="183" customWidth="1"/>
    <col min="8453" max="8453" width="8.41796875" style="183" bestFit="1" customWidth="1"/>
    <col min="8454" max="8454" width="9.7890625" style="183" customWidth="1"/>
    <col min="8455" max="8455" width="9.89453125" style="183" customWidth="1"/>
    <col min="8456" max="8456" width="7.89453125" style="183" customWidth="1"/>
    <col min="8457" max="8457" width="8.89453125" style="183" customWidth="1"/>
    <col min="8458" max="8458" width="49.7890625" style="183" customWidth="1"/>
    <col min="8459" max="8705" width="8.7890625" style="183"/>
    <col min="8706" max="8706" width="11.5234375" style="183" customWidth="1"/>
    <col min="8707" max="8707" width="15.3125" style="183" customWidth="1"/>
    <col min="8708" max="8708" width="12.20703125" style="183" customWidth="1"/>
    <col min="8709" max="8709" width="8.41796875" style="183" bestFit="1" customWidth="1"/>
    <col min="8710" max="8710" width="9.7890625" style="183" customWidth="1"/>
    <col min="8711" max="8711" width="9.89453125" style="183" customWidth="1"/>
    <col min="8712" max="8712" width="7.89453125" style="183" customWidth="1"/>
    <col min="8713" max="8713" width="8.89453125" style="183" customWidth="1"/>
    <col min="8714" max="8714" width="49.7890625" style="183" customWidth="1"/>
    <col min="8715" max="8961" width="8.7890625" style="183"/>
    <col min="8962" max="8962" width="11.5234375" style="183" customWidth="1"/>
    <col min="8963" max="8963" width="15.3125" style="183" customWidth="1"/>
    <col min="8964" max="8964" width="12.20703125" style="183" customWidth="1"/>
    <col min="8965" max="8965" width="8.41796875" style="183" bestFit="1" customWidth="1"/>
    <col min="8966" max="8966" width="9.7890625" style="183" customWidth="1"/>
    <col min="8967" max="8967" width="9.89453125" style="183" customWidth="1"/>
    <col min="8968" max="8968" width="7.89453125" style="183" customWidth="1"/>
    <col min="8969" max="8969" width="8.89453125" style="183" customWidth="1"/>
    <col min="8970" max="8970" width="49.7890625" style="183" customWidth="1"/>
    <col min="8971" max="9217" width="8.7890625" style="183"/>
    <col min="9218" max="9218" width="11.5234375" style="183" customWidth="1"/>
    <col min="9219" max="9219" width="15.3125" style="183" customWidth="1"/>
    <col min="9220" max="9220" width="12.20703125" style="183" customWidth="1"/>
    <col min="9221" max="9221" width="8.41796875" style="183" bestFit="1" customWidth="1"/>
    <col min="9222" max="9222" width="9.7890625" style="183" customWidth="1"/>
    <col min="9223" max="9223" width="9.89453125" style="183" customWidth="1"/>
    <col min="9224" max="9224" width="7.89453125" style="183" customWidth="1"/>
    <col min="9225" max="9225" width="8.89453125" style="183" customWidth="1"/>
    <col min="9226" max="9226" width="49.7890625" style="183" customWidth="1"/>
    <col min="9227" max="9473" width="8.7890625" style="183"/>
    <col min="9474" max="9474" width="11.5234375" style="183" customWidth="1"/>
    <col min="9475" max="9475" width="15.3125" style="183" customWidth="1"/>
    <col min="9476" max="9476" width="12.20703125" style="183" customWidth="1"/>
    <col min="9477" max="9477" width="8.41796875" style="183" bestFit="1" customWidth="1"/>
    <col min="9478" max="9478" width="9.7890625" style="183" customWidth="1"/>
    <col min="9479" max="9479" width="9.89453125" style="183" customWidth="1"/>
    <col min="9480" max="9480" width="7.89453125" style="183" customWidth="1"/>
    <col min="9481" max="9481" width="8.89453125" style="183" customWidth="1"/>
    <col min="9482" max="9482" width="49.7890625" style="183" customWidth="1"/>
    <col min="9483" max="9729" width="8.7890625" style="183"/>
    <col min="9730" max="9730" width="11.5234375" style="183" customWidth="1"/>
    <col min="9731" max="9731" width="15.3125" style="183" customWidth="1"/>
    <col min="9732" max="9732" width="12.20703125" style="183" customWidth="1"/>
    <col min="9733" max="9733" width="8.41796875" style="183" bestFit="1" customWidth="1"/>
    <col min="9734" max="9734" width="9.7890625" style="183" customWidth="1"/>
    <col min="9735" max="9735" width="9.89453125" style="183" customWidth="1"/>
    <col min="9736" max="9736" width="7.89453125" style="183" customWidth="1"/>
    <col min="9737" max="9737" width="8.89453125" style="183" customWidth="1"/>
    <col min="9738" max="9738" width="49.7890625" style="183" customWidth="1"/>
    <col min="9739" max="9985" width="8.7890625" style="183"/>
    <col min="9986" max="9986" width="11.5234375" style="183" customWidth="1"/>
    <col min="9987" max="9987" width="15.3125" style="183" customWidth="1"/>
    <col min="9988" max="9988" width="12.20703125" style="183" customWidth="1"/>
    <col min="9989" max="9989" width="8.41796875" style="183" bestFit="1" customWidth="1"/>
    <col min="9990" max="9990" width="9.7890625" style="183" customWidth="1"/>
    <col min="9991" max="9991" width="9.89453125" style="183" customWidth="1"/>
    <col min="9992" max="9992" width="7.89453125" style="183" customWidth="1"/>
    <col min="9993" max="9993" width="8.89453125" style="183" customWidth="1"/>
    <col min="9994" max="9994" width="49.7890625" style="183" customWidth="1"/>
    <col min="9995" max="10241" width="8.7890625" style="183"/>
    <col min="10242" max="10242" width="11.5234375" style="183" customWidth="1"/>
    <col min="10243" max="10243" width="15.3125" style="183" customWidth="1"/>
    <col min="10244" max="10244" width="12.20703125" style="183" customWidth="1"/>
    <col min="10245" max="10245" width="8.41796875" style="183" bestFit="1" customWidth="1"/>
    <col min="10246" max="10246" width="9.7890625" style="183" customWidth="1"/>
    <col min="10247" max="10247" width="9.89453125" style="183" customWidth="1"/>
    <col min="10248" max="10248" width="7.89453125" style="183" customWidth="1"/>
    <col min="10249" max="10249" width="8.89453125" style="183" customWidth="1"/>
    <col min="10250" max="10250" width="49.7890625" style="183" customWidth="1"/>
    <col min="10251" max="10497" width="8.7890625" style="183"/>
    <col min="10498" max="10498" width="11.5234375" style="183" customWidth="1"/>
    <col min="10499" max="10499" width="15.3125" style="183" customWidth="1"/>
    <col min="10500" max="10500" width="12.20703125" style="183" customWidth="1"/>
    <col min="10501" max="10501" width="8.41796875" style="183" bestFit="1" customWidth="1"/>
    <col min="10502" max="10502" width="9.7890625" style="183" customWidth="1"/>
    <col min="10503" max="10503" width="9.89453125" style="183" customWidth="1"/>
    <col min="10504" max="10504" width="7.89453125" style="183" customWidth="1"/>
    <col min="10505" max="10505" width="8.89453125" style="183" customWidth="1"/>
    <col min="10506" max="10506" width="49.7890625" style="183" customWidth="1"/>
    <col min="10507" max="10753" width="8.7890625" style="183"/>
    <col min="10754" max="10754" width="11.5234375" style="183" customWidth="1"/>
    <col min="10755" max="10755" width="15.3125" style="183" customWidth="1"/>
    <col min="10756" max="10756" width="12.20703125" style="183" customWidth="1"/>
    <col min="10757" max="10757" width="8.41796875" style="183" bestFit="1" customWidth="1"/>
    <col min="10758" max="10758" width="9.7890625" style="183" customWidth="1"/>
    <col min="10759" max="10759" width="9.89453125" style="183" customWidth="1"/>
    <col min="10760" max="10760" width="7.89453125" style="183" customWidth="1"/>
    <col min="10761" max="10761" width="8.89453125" style="183" customWidth="1"/>
    <col min="10762" max="10762" width="49.7890625" style="183" customWidth="1"/>
    <col min="10763" max="11009" width="8.7890625" style="183"/>
    <col min="11010" max="11010" width="11.5234375" style="183" customWidth="1"/>
    <col min="11011" max="11011" width="15.3125" style="183" customWidth="1"/>
    <col min="11012" max="11012" width="12.20703125" style="183" customWidth="1"/>
    <col min="11013" max="11013" width="8.41796875" style="183" bestFit="1" customWidth="1"/>
    <col min="11014" max="11014" width="9.7890625" style="183" customWidth="1"/>
    <col min="11015" max="11015" width="9.89453125" style="183" customWidth="1"/>
    <col min="11016" max="11016" width="7.89453125" style="183" customWidth="1"/>
    <col min="11017" max="11017" width="8.89453125" style="183" customWidth="1"/>
    <col min="11018" max="11018" width="49.7890625" style="183" customWidth="1"/>
    <col min="11019" max="11265" width="8.7890625" style="183"/>
    <col min="11266" max="11266" width="11.5234375" style="183" customWidth="1"/>
    <col min="11267" max="11267" width="15.3125" style="183" customWidth="1"/>
    <col min="11268" max="11268" width="12.20703125" style="183" customWidth="1"/>
    <col min="11269" max="11269" width="8.41796875" style="183" bestFit="1" customWidth="1"/>
    <col min="11270" max="11270" width="9.7890625" style="183" customWidth="1"/>
    <col min="11271" max="11271" width="9.89453125" style="183" customWidth="1"/>
    <col min="11272" max="11272" width="7.89453125" style="183" customWidth="1"/>
    <col min="11273" max="11273" width="8.89453125" style="183" customWidth="1"/>
    <col min="11274" max="11274" width="49.7890625" style="183" customWidth="1"/>
    <col min="11275" max="11521" width="8.7890625" style="183"/>
    <col min="11522" max="11522" width="11.5234375" style="183" customWidth="1"/>
    <col min="11523" max="11523" width="15.3125" style="183" customWidth="1"/>
    <col min="11524" max="11524" width="12.20703125" style="183" customWidth="1"/>
    <col min="11525" max="11525" width="8.41796875" style="183" bestFit="1" customWidth="1"/>
    <col min="11526" max="11526" width="9.7890625" style="183" customWidth="1"/>
    <col min="11527" max="11527" width="9.89453125" style="183" customWidth="1"/>
    <col min="11528" max="11528" width="7.89453125" style="183" customWidth="1"/>
    <col min="11529" max="11529" width="8.89453125" style="183" customWidth="1"/>
    <col min="11530" max="11530" width="49.7890625" style="183" customWidth="1"/>
    <col min="11531" max="11777" width="8.7890625" style="183"/>
    <col min="11778" max="11778" width="11.5234375" style="183" customWidth="1"/>
    <col min="11779" max="11779" width="15.3125" style="183" customWidth="1"/>
    <col min="11780" max="11780" width="12.20703125" style="183" customWidth="1"/>
    <col min="11781" max="11781" width="8.41796875" style="183" bestFit="1" customWidth="1"/>
    <col min="11782" max="11782" width="9.7890625" style="183" customWidth="1"/>
    <col min="11783" max="11783" width="9.89453125" style="183" customWidth="1"/>
    <col min="11784" max="11784" width="7.89453125" style="183" customWidth="1"/>
    <col min="11785" max="11785" width="8.89453125" style="183" customWidth="1"/>
    <col min="11786" max="11786" width="49.7890625" style="183" customWidth="1"/>
    <col min="11787" max="12033" width="8.7890625" style="183"/>
    <col min="12034" max="12034" width="11.5234375" style="183" customWidth="1"/>
    <col min="12035" max="12035" width="15.3125" style="183" customWidth="1"/>
    <col min="12036" max="12036" width="12.20703125" style="183" customWidth="1"/>
    <col min="12037" max="12037" width="8.41796875" style="183" bestFit="1" customWidth="1"/>
    <col min="12038" max="12038" width="9.7890625" style="183" customWidth="1"/>
    <col min="12039" max="12039" width="9.89453125" style="183" customWidth="1"/>
    <col min="12040" max="12040" width="7.89453125" style="183" customWidth="1"/>
    <col min="12041" max="12041" width="8.89453125" style="183" customWidth="1"/>
    <col min="12042" max="12042" width="49.7890625" style="183" customWidth="1"/>
    <col min="12043" max="12289" width="8.7890625" style="183"/>
    <col min="12290" max="12290" width="11.5234375" style="183" customWidth="1"/>
    <col min="12291" max="12291" width="15.3125" style="183" customWidth="1"/>
    <col min="12292" max="12292" width="12.20703125" style="183" customWidth="1"/>
    <col min="12293" max="12293" width="8.41796875" style="183" bestFit="1" customWidth="1"/>
    <col min="12294" max="12294" width="9.7890625" style="183" customWidth="1"/>
    <col min="12295" max="12295" width="9.89453125" style="183" customWidth="1"/>
    <col min="12296" max="12296" width="7.89453125" style="183" customWidth="1"/>
    <col min="12297" max="12297" width="8.89453125" style="183" customWidth="1"/>
    <col min="12298" max="12298" width="49.7890625" style="183" customWidth="1"/>
    <col min="12299" max="12545" width="8.7890625" style="183"/>
    <col min="12546" max="12546" width="11.5234375" style="183" customWidth="1"/>
    <col min="12547" max="12547" width="15.3125" style="183" customWidth="1"/>
    <col min="12548" max="12548" width="12.20703125" style="183" customWidth="1"/>
    <col min="12549" max="12549" width="8.41796875" style="183" bestFit="1" customWidth="1"/>
    <col min="12550" max="12550" width="9.7890625" style="183" customWidth="1"/>
    <col min="12551" max="12551" width="9.89453125" style="183" customWidth="1"/>
    <col min="12552" max="12552" width="7.89453125" style="183" customWidth="1"/>
    <col min="12553" max="12553" width="8.89453125" style="183" customWidth="1"/>
    <col min="12554" max="12554" width="49.7890625" style="183" customWidth="1"/>
    <col min="12555" max="12801" width="8.7890625" style="183"/>
    <col min="12802" max="12802" width="11.5234375" style="183" customWidth="1"/>
    <col min="12803" max="12803" width="15.3125" style="183" customWidth="1"/>
    <col min="12804" max="12804" width="12.20703125" style="183" customWidth="1"/>
    <col min="12805" max="12805" width="8.41796875" style="183" bestFit="1" customWidth="1"/>
    <col min="12806" max="12806" width="9.7890625" style="183" customWidth="1"/>
    <col min="12807" max="12807" width="9.89453125" style="183" customWidth="1"/>
    <col min="12808" max="12808" width="7.89453125" style="183" customWidth="1"/>
    <col min="12809" max="12809" width="8.89453125" style="183" customWidth="1"/>
    <col min="12810" max="12810" width="49.7890625" style="183" customWidth="1"/>
    <col min="12811" max="13057" width="8.7890625" style="183"/>
    <col min="13058" max="13058" width="11.5234375" style="183" customWidth="1"/>
    <col min="13059" max="13059" width="15.3125" style="183" customWidth="1"/>
    <col min="13060" max="13060" width="12.20703125" style="183" customWidth="1"/>
    <col min="13061" max="13061" width="8.41796875" style="183" bestFit="1" customWidth="1"/>
    <col min="13062" max="13062" width="9.7890625" style="183" customWidth="1"/>
    <col min="13063" max="13063" width="9.89453125" style="183" customWidth="1"/>
    <col min="13064" max="13064" width="7.89453125" style="183" customWidth="1"/>
    <col min="13065" max="13065" width="8.89453125" style="183" customWidth="1"/>
    <col min="13066" max="13066" width="49.7890625" style="183" customWidth="1"/>
    <col min="13067" max="13313" width="8.7890625" style="183"/>
    <col min="13314" max="13314" width="11.5234375" style="183" customWidth="1"/>
    <col min="13315" max="13315" width="15.3125" style="183" customWidth="1"/>
    <col min="13316" max="13316" width="12.20703125" style="183" customWidth="1"/>
    <col min="13317" max="13317" width="8.41796875" style="183" bestFit="1" customWidth="1"/>
    <col min="13318" max="13318" width="9.7890625" style="183" customWidth="1"/>
    <col min="13319" max="13319" width="9.89453125" style="183" customWidth="1"/>
    <col min="13320" max="13320" width="7.89453125" style="183" customWidth="1"/>
    <col min="13321" max="13321" width="8.89453125" style="183" customWidth="1"/>
    <col min="13322" max="13322" width="49.7890625" style="183" customWidth="1"/>
    <col min="13323" max="13569" width="8.7890625" style="183"/>
    <col min="13570" max="13570" width="11.5234375" style="183" customWidth="1"/>
    <col min="13571" max="13571" width="15.3125" style="183" customWidth="1"/>
    <col min="13572" max="13572" width="12.20703125" style="183" customWidth="1"/>
    <col min="13573" max="13573" width="8.41796875" style="183" bestFit="1" customWidth="1"/>
    <col min="13574" max="13574" width="9.7890625" style="183" customWidth="1"/>
    <col min="13575" max="13575" width="9.89453125" style="183" customWidth="1"/>
    <col min="13576" max="13576" width="7.89453125" style="183" customWidth="1"/>
    <col min="13577" max="13577" width="8.89453125" style="183" customWidth="1"/>
    <col min="13578" max="13578" width="49.7890625" style="183" customWidth="1"/>
    <col min="13579" max="13825" width="8.7890625" style="183"/>
    <col min="13826" max="13826" width="11.5234375" style="183" customWidth="1"/>
    <col min="13827" max="13827" width="15.3125" style="183" customWidth="1"/>
    <col min="13828" max="13828" width="12.20703125" style="183" customWidth="1"/>
    <col min="13829" max="13829" width="8.41796875" style="183" bestFit="1" customWidth="1"/>
    <col min="13830" max="13830" width="9.7890625" style="183" customWidth="1"/>
    <col min="13831" max="13831" width="9.89453125" style="183" customWidth="1"/>
    <col min="13832" max="13832" width="7.89453125" style="183" customWidth="1"/>
    <col min="13833" max="13833" width="8.89453125" style="183" customWidth="1"/>
    <col min="13834" max="13834" width="49.7890625" style="183" customWidth="1"/>
    <col min="13835" max="14081" width="8.7890625" style="183"/>
    <col min="14082" max="14082" width="11.5234375" style="183" customWidth="1"/>
    <col min="14083" max="14083" width="15.3125" style="183" customWidth="1"/>
    <col min="14084" max="14084" width="12.20703125" style="183" customWidth="1"/>
    <col min="14085" max="14085" width="8.41796875" style="183" bestFit="1" customWidth="1"/>
    <col min="14086" max="14086" width="9.7890625" style="183" customWidth="1"/>
    <col min="14087" max="14087" width="9.89453125" style="183" customWidth="1"/>
    <col min="14088" max="14088" width="7.89453125" style="183" customWidth="1"/>
    <col min="14089" max="14089" width="8.89453125" style="183" customWidth="1"/>
    <col min="14090" max="14090" width="49.7890625" style="183" customWidth="1"/>
    <col min="14091" max="14337" width="8.7890625" style="183"/>
    <col min="14338" max="14338" width="11.5234375" style="183" customWidth="1"/>
    <col min="14339" max="14339" width="15.3125" style="183" customWidth="1"/>
    <col min="14340" max="14340" width="12.20703125" style="183" customWidth="1"/>
    <col min="14341" max="14341" width="8.41796875" style="183" bestFit="1" customWidth="1"/>
    <col min="14342" max="14342" width="9.7890625" style="183" customWidth="1"/>
    <col min="14343" max="14343" width="9.89453125" style="183" customWidth="1"/>
    <col min="14344" max="14344" width="7.89453125" style="183" customWidth="1"/>
    <col min="14345" max="14345" width="8.89453125" style="183" customWidth="1"/>
    <col min="14346" max="14346" width="49.7890625" style="183" customWidth="1"/>
    <col min="14347" max="14593" width="8.7890625" style="183"/>
    <col min="14594" max="14594" width="11.5234375" style="183" customWidth="1"/>
    <col min="14595" max="14595" width="15.3125" style="183" customWidth="1"/>
    <col min="14596" max="14596" width="12.20703125" style="183" customWidth="1"/>
    <col min="14597" max="14597" width="8.41796875" style="183" bestFit="1" customWidth="1"/>
    <col min="14598" max="14598" width="9.7890625" style="183" customWidth="1"/>
    <col min="14599" max="14599" width="9.89453125" style="183" customWidth="1"/>
    <col min="14600" max="14600" width="7.89453125" style="183" customWidth="1"/>
    <col min="14601" max="14601" width="8.89453125" style="183" customWidth="1"/>
    <col min="14602" max="14602" width="49.7890625" style="183" customWidth="1"/>
    <col min="14603" max="14849" width="8.7890625" style="183"/>
    <col min="14850" max="14850" width="11.5234375" style="183" customWidth="1"/>
    <col min="14851" max="14851" width="15.3125" style="183" customWidth="1"/>
    <col min="14852" max="14852" width="12.20703125" style="183" customWidth="1"/>
    <col min="14853" max="14853" width="8.41796875" style="183" bestFit="1" customWidth="1"/>
    <col min="14854" max="14854" width="9.7890625" style="183" customWidth="1"/>
    <col min="14855" max="14855" width="9.89453125" style="183" customWidth="1"/>
    <col min="14856" max="14856" width="7.89453125" style="183" customWidth="1"/>
    <col min="14857" max="14857" width="8.89453125" style="183" customWidth="1"/>
    <col min="14858" max="14858" width="49.7890625" style="183" customWidth="1"/>
    <col min="14859" max="15105" width="8.7890625" style="183"/>
    <col min="15106" max="15106" width="11.5234375" style="183" customWidth="1"/>
    <col min="15107" max="15107" width="15.3125" style="183" customWidth="1"/>
    <col min="15108" max="15108" width="12.20703125" style="183" customWidth="1"/>
    <col min="15109" max="15109" width="8.41796875" style="183" bestFit="1" customWidth="1"/>
    <col min="15110" max="15110" width="9.7890625" style="183" customWidth="1"/>
    <col min="15111" max="15111" width="9.89453125" style="183" customWidth="1"/>
    <col min="15112" max="15112" width="7.89453125" style="183" customWidth="1"/>
    <col min="15113" max="15113" width="8.89453125" style="183" customWidth="1"/>
    <col min="15114" max="15114" width="49.7890625" style="183" customWidth="1"/>
    <col min="15115" max="15361" width="8.7890625" style="183"/>
    <col min="15362" max="15362" width="11.5234375" style="183" customWidth="1"/>
    <col min="15363" max="15363" width="15.3125" style="183" customWidth="1"/>
    <col min="15364" max="15364" width="12.20703125" style="183" customWidth="1"/>
    <col min="15365" max="15365" width="8.41796875" style="183" bestFit="1" customWidth="1"/>
    <col min="15366" max="15366" width="9.7890625" style="183" customWidth="1"/>
    <col min="15367" max="15367" width="9.89453125" style="183" customWidth="1"/>
    <col min="15368" max="15368" width="7.89453125" style="183" customWidth="1"/>
    <col min="15369" max="15369" width="8.89453125" style="183" customWidth="1"/>
    <col min="15370" max="15370" width="49.7890625" style="183" customWidth="1"/>
    <col min="15371" max="15617" width="8.7890625" style="183"/>
    <col min="15618" max="15618" width="11.5234375" style="183" customWidth="1"/>
    <col min="15619" max="15619" width="15.3125" style="183" customWidth="1"/>
    <col min="15620" max="15620" width="12.20703125" style="183" customWidth="1"/>
    <col min="15621" max="15621" width="8.41796875" style="183" bestFit="1" customWidth="1"/>
    <col min="15622" max="15622" width="9.7890625" style="183" customWidth="1"/>
    <col min="15623" max="15623" width="9.89453125" style="183" customWidth="1"/>
    <col min="15624" max="15624" width="7.89453125" style="183" customWidth="1"/>
    <col min="15625" max="15625" width="8.89453125" style="183" customWidth="1"/>
    <col min="15626" max="15626" width="49.7890625" style="183" customWidth="1"/>
    <col min="15627" max="15873" width="8.7890625" style="183"/>
    <col min="15874" max="15874" width="11.5234375" style="183" customWidth="1"/>
    <col min="15875" max="15875" width="15.3125" style="183" customWidth="1"/>
    <col min="15876" max="15876" width="12.20703125" style="183" customWidth="1"/>
    <col min="15877" max="15877" width="8.41796875" style="183" bestFit="1" customWidth="1"/>
    <col min="15878" max="15878" width="9.7890625" style="183" customWidth="1"/>
    <col min="15879" max="15879" width="9.89453125" style="183" customWidth="1"/>
    <col min="15880" max="15880" width="7.89453125" style="183" customWidth="1"/>
    <col min="15881" max="15881" width="8.89453125" style="183" customWidth="1"/>
    <col min="15882" max="15882" width="49.7890625" style="183" customWidth="1"/>
    <col min="15883" max="16129" width="8.7890625" style="183"/>
    <col min="16130" max="16130" width="11.5234375" style="183" customWidth="1"/>
    <col min="16131" max="16131" width="15.3125" style="183" customWidth="1"/>
    <col min="16132" max="16132" width="12.20703125" style="183" customWidth="1"/>
    <col min="16133" max="16133" width="8.41796875" style="183" bestFit="1" customWidth="1"/>
    <col min="16134" max="16134" width="9.7890625" style="183" customWidth="1"/>
    <col min="16135" max="16135" width="9.89453125" style="183" customWidth="1"/>
    <col min="16136" max="16136" width="7.89453125" style="183" customWidth="1"/>
    <col min="16137" max="16137" width="8.89453125" style="183" customWidth="1"/>
    <col min="16138" max="16138" width="49.7890625" style="183" customWidth="1"/>
    <col min="16139" max="16384" width="8.7890625" style="183"/>
  </cols>
  <sheetData>
    <row r="1" spans="1:11">
      <c r="A1" s="183" t="s">
        <v>1704</v>
      </c>
    </row>
    <row r="2" spans="1:11">
      <c r="A2" s="188" t="s">
        <v>1705</v>
      </c>
      <c r="B2" s="188" t="s">
        <v>1706</v>
      </c>
      <c r="C2" s="188" t="s">
        <v>1707</v>
      </c>
      <c r="D2" s="188" t="s">
        <v>1708</v>
      </c>
      <c r="E2" s="188" t="s">
        <v>1709</v>
      </c>
      <c r="F2" s="188" t="s">
        <v>1710</v>
      </c>
      <c r="G2" s="188" t="s">
        <v>1711</v>
      </c>
      <c r="H2" s="189" t="s">
        <v>1712</v>
      </c>
      <c r="I2" s="188" t="s">
        <v>1713</v>
      </c>
      <c r="J2" s="189" t="s">
        <v>1714</v>
      </c>
      <c r="K2" s="275" t="s">
        <v>3450</v>
      </c>
    </row>
    <row r="3" spans="1:11" ht="234" customHeight="1">
      <c r="A3" s="222">
        <v>1</v>
      </c>
      <c r="B3" s="222" t="s">
        <v>1761</v>
      </c>
      <c r="C3" s="222" t="s">
        <v>1762</v>
      </c>
      <c r="D3" s="223" t="s">
        <v>1763</v>
      </c>
      <c r="E3" s="222" t="s">
        <v>1772</v>
      </c>
      <c r="F3" s="222">
        <v>62</v>
      </c>
      <c r="G3" s="222" t="s">
        <v>1771</v>
      </c>
      <c r="H3" s="222">
        <v>2020</v>
      </c>
      <c r="I3" s="222" t="s">
        <v>1769</v>
      </c>
      <c r="J3" s="224"/>
      <c r="K3" s="270">
        <v>1</v>
      </c>
    </row>
    <row r="4" spans="1:11" ht="239.25" customHeight="1">
      <c r="A4" s="222">
        <v>2</v>
      </c>
      <c r="B4" s="222" t="s">
        <v>1766</v>
      </c>
      <c r="C4" s="222" t="s">
        <v>1767</v>
      </c>
      <c r="D4" s="223" t="s">
        <v>1768</v>
      </c>
      <c r="E4" s="222" t="s">
        <v>1770</v>
      </c>
      <c r="F4" s="222">
        <v>2.61</v>
      </c>
      <c r="G4" s="222" t="s">
        <v>1771</v>
      </c>
      <c r="H4" s="222">
        <v>2018</v>
      </c>
      <c r="I4" s="222" t="s">
        <v>1769</v>
      </c>
      <c r="J4" s="224"/>
      <c r="K4" s="270">
        <v>11</v>
      </c>
    </row>
    <row r="5" spans="1:11" ht="270" customHeight="1">
      <c r="A5" s="222">
        <v>3</v>
      </c>
      <c r="B5" s="222" t="s">
        <v>1766</v>
      </c>
      <c r="C5" s="222" t="s">
        <v>1767</v>
      </c>
      <c r="D5" s="223" t="s">
        <v>3459</v>
      </c>
      <c r="E5" s="222" t="s">
        <v>1770</v>
      </c>
      <c r="F5" s="222">
        <v>1.8</v>
      </c>
      <c r="G5" s="222" t="s">
        <v>1771</v>
      </c>
      <c r="H5" s="222">
        <v>2018</v>
      </c>
      <c r="I5" s="222" t="s">
        <v>1769</v>
      </c>
      <c r="J5" s="224"/>
      <c r="K5" s="270">
        <v>2</v>
      </c>
    </row>
    <row r="6" spans="1:11" ht="230.25" customHeight="1">
      <c r="A6" s="222">
        <f t="shared" ref="A6:A10" si="0">A5+1</f>
        <v>4</v>
      </c>
      <c r="B6" s="222" t="s">
        <v>1761</v>
      </c>
      <c r="C6" s="223" t="s">
        <v>3442</v>
      </c>
      <c r="D6" s="222" t="s">
        <v>3443</v>
      </c>
      <c r="E6" s="222" t="s">
        <v>3444</v>
      </c>
      <c r="F6" s="222">
        <v>110</v>
      </c>
      <c r="G6" s="222" t="s">
        <v>3445</v>
      </c>
      <c r="H6" s="222">
        <v>96</v>
      </c>
      <c r="I6" s="222" t="s">
        <v>1769</v>
      </c>
      <c r="J6" s="224"/>
      <c r="K6" s="270">
        <v>1</v>
      </c>
    </row>
    <row r="7" spans="1:11" ht="198.75" customHeight="1">
      <c r="A7" s="222">
        <f t="shared" si="0"/>
        <v>5</v>
      </c>
      <c r="B7" s="222" t="s">
        <v>3446</v>
      </c>
      <c r="C7" s="222" t="s">
        <v>3447</v>
      </c>
      <c r="D7" s="222" t="s">
        <v>3448</v>
      </c>
      <c r="E7" s="222" t="s">
        <v>3449</v>
      </c>
      <c r="F7" s="222">
        <v>32</v>
      </c>
      <c r="G7" s="222" t="s">
        <v>3445</v>
      </c>
      <c r="H7" s="222"/>
      <c r="I7" s="222" t="s">
        <v>1769</v>
      </c>
      <c r="J7" s="224"/>
      <c r="K7" s="270">
        <v>1</v>
      </c>
    </row>
    <row r="8" spans="1:11" s="289" customFormat="1" ht="201.75" customHeight="1">
      <c r="A8" s="290">
        <f t="shared" si="0"/>
        <v>6</v>
      </c>
      <c r="B8" s="291" t="s">
        <v>3567</v>
      </c>
      <c r="C8" s="291" t="s">
        <v>3568</v>
      </c>
      <c r="D8" s="290" t="s">
        <v>3569</v>
      </c>
      <c r="E8" s="290" t="s">
        <v>3570</v>
      </c>
      <c r="F8" s="290">
        <v>300</v>
      </c>
      <c r="G8" s="290" t="s">
        <v>3571</v>
      </c>
      <c r="H8" s="290">
        <v>103</v>
      </c>
      <c r="I8" s="290" t="s">
        <v>3572</v>
      </c>
      <c r="J8" s="292"/>
      <c r="K8" s="293">
        <v>1</v>
      </c>
    </row>
    <row r="9" spans="1:11" s="289" customFormat="1" ht="214.5" customHeight="1">
      <c r="A9" s="290">
        <f t="shared" si="0"/>
        <v>7</v>
      </c>
      <c r="B9" s="291" t="s">
        <v>3573</v>
      </c>
      <c r="C9" s="291" t="s">
        <v>3574</v>
      </c>
      <c r="D9" s="290" t="s">
        <v>3575</v>
      </c>
      <c r="E9" s="290" t="s">
        <v>3570</v>
      </c>
      <c r="F9" s="290">
        <v>400</v>
      </c>
      <c r="G9" s="290" t="s">
        <v>3571</v>
      </c>
      <c r="H9" s="290">
        <v>103</v>
      </c>
      <c r="I9" s="290" t="s">
        <v>3572</v>
      </c>
      <c r="J9" s="292"/>
      <c r="K9" s="293">
        <v>2</v>
      </c>
    </row>
    <row r="10" spans="1:11" s="289" customFormat="1" ht="216.75" customHeight="1">
      <c r="A10" s="290">
        <f t="shared" si="0"/>
        <v>8</v>
      </c>
      <c r="B10" s="291" t="s">
        <v>3576</v>
      </c>
      <c r="C10" s="291" t="s">
        <v>3577</v>
      </c>
      <c r="D10" s="290" t="s">
        <v>3578</v>
      </c>
      <c r="E10" s="290" t="s">
        <v>3579</v>
      </c>
      <c r="F10" s="290">
        <v>2.5</v>
      </c>
      <c r="G10" s="290" t="s">
        <v>3580</v>
      </c>
      <c r="H10" s="290">
        <v>102</v>
      </c>
      <c r="I10" s="290" t="s">
        <v>3572</v>
      </c>
      <c r="J10" s="292"/>
      <c r="K10" s="293">
        <v>2</v>
      </c>
    </row>
    <row r="13" spans="1:11">
      <c r="A13" s="183" t="s">
        <v>3476</v>
      </c>
    </row>
    <row r="14" spans="1:11" ht="30.75">
      <c r="A14" s="273" t="s">
        <v>3460</v>
      </c>
      <c r="B14" s="273" t="s">
        <v>3461</v>
      </c>
      <c r="C14" s="273" t="s">
        <v>3462</v>
      </c>
      <c r="D14" s="273" t="s">
        <v>3463</v>
      </c>
      <c r="E14" s="274" t="s">
        <v>3464</v>
      </c>
      <c r="F14" s="273" t="s">
        <v>3465</v>
      </c>
      <c r="G14" s="273" t="s">
        <v>3466</v>
      </c>
      <c r="H14" s="273" t="s">
        <v>3477</v>
      </c>
      <c r="I14" s="273" t="s">
        <v>3481</v>
      </c>
    </row>
    <row r="15" spans="1:11">
      <c r="A15" s="271" t="s">
        <v>3467</v>
      </c>
      <c r="B15" s="271" t="s">
        <v>3468</v>
      </c>
      <c r="C15" s="271" t="s">
        <v>3483</v>
      </c>
      <c r="D15" s="271">
        <v>2015.03</v>
      </c>
      <c r="E15" s="272">
        <v>2999</v>
      </c>
      <c r="F15" s="271" t="s">
        <v>1722</v>
      </c>
      <c r="G15" s="271">
        <v>3.49</v>
      </c>
      <c r="H15" s="271" t="s">
        <v>3478</v>
      </c>
      <c r="I15" s="271">
        <v>550</v>
      </c>
      <c r="J15" s="187">
        <f t="shared" ref="J15:J18" si="1">I15*0.15/1000/1000</f>
        <v>8.25E-5</v>
      </c>
    </row>
    <row r="16" spans="1:11">
      <c r="A16" s="271" t="s">
        <v>3469</v>
      </c>
      <c r="B16" s="271" t="s">
        <v>3468</v>
      </c>
      <c r="C16" s="271" t="s">
        <v>3483</v>
      </c>
      <c r="D16" s="271">
        <v>2015.03</v>
      </c>
      <c r="E16" s="272">
        <v>2999</v>
      </c>
      <c r="F16" s="271" t="s">
        <v>1722</v>
      </c>
      <c r="G16" s="271">
        <v>3.49</v>
      </c>
      <c r="H16" s="271" t="s">
        <v>3478</v>
      </c>
      <c r="I16" s="271">
        <v>550</v>
      </c>
      <c r="J16" s="187">
        <f t="shared" si="1"/>
        <v>8.25E-5</v>
      </c>
    </row>
    <row r="17" spans="1:10">
      <c r="A17" s="271" t="s">
        <v>3470</v>
      </c>
      <c r="B17" s="271" t="s">
        <v>3471</v>
      </c>
      <c r="C17" s="271" t="s">
        <v>3484</v>
      </c>
      <c r="D17" s="271">
        <v>2006.01</v>
      </c>
      <c r="E17" s="271">
        <v>1781</v>
      </c>
      <c r="F17" s="271" t="s">
        <v>3472</v>
      </c>
      <c r="G17" s="271">
        <v>2.2000000000000002</v>
      </c>
      <c r="H17" s="271" t="s">
        <v>3478</v>
      </c>
      <c r="I17" s="271">
        <v>900</v>
      </c>
      <c r="J17" s="187">
        <f t="shared" si="1"/>
        <v>1.35E-4</v>
      </c>
    </row>
    <row r="18" spans="1:10" s="289" customFormat="1">
      <c r="A18" s="286" t="s">
        <v>3473</v>
      </c>
      <c r="B18" s="286" t="s">
        <v>3471</v>
      </c>
      <c r="C18" s="286" t="s">
        <v>3484</v>
      </c>
      <c r="D18" s="286">
        <v>2002.09</v>
      </c>
      <c r="E18" s="287">
        <v>1781</v>
      </c>
      <c r="F18" s="286" t="s">
        <v>3472</v>
      </c>
      <c r="G18" s="286">
        <v>2.2000000000000002</v>
      </c>
      <c r="H18" s="286" t="s">
        <v>3478</v>
      </c>
      <c r="I18" s="286">
        <v>900</v>
      </c>
      <c r="J18" s="288">
        <f t="shared" si="1"/>
        <v>1.35E-4</v>
      </c>
    </row>
    <row r="19" spans="1:10">
      <c r="A19" s="271" t="s">
        <v>3474</v>
      </c>
      <c r="B19" s="271" t="s">
        <v>3475</v>
      </c>
      <c r="C19" s="271" t="s">
        <v>3485</v>
      </c>
      <c r="D19" s="271"/>
      <c r="E19" s="272"/>
      <c r="F19" s="271" t="s">
        <v>1722</v>
      </c>
      <c r="G19" s="271">
        <v>26</v>
      </c>
      <c r="H19" s="271" t="s">
        <v>3478</v>
      </c>
      <c r="I19" s="271">
        <v>1235</v>
      </c>
      <c r="J19" s="187">
        <f>I19*0.15/1000/1000</f>
        <v>1.8525E-4</v>
      </c>
    </row>
    <row r="20" spans="1:10">
      <c r="A20" s="271" t="s">
        <v>3488</v>
      </c>
      <c r="B20" s="271" t="s">
        <v>3581</v>
      </c>
      <c r="C20" s="271" t="s">
        <v>3582</v>
      </c>
      <c r="D20" s="271">
        <v>2015.02</v>
      </c>
      <c r="E20" s="271">
        <v>2999</v>
      </c>
      <c r="F20" s="271" t="s">
        <v>62</v>
      </c>
      <c r="G20" s="271">
        <v>3.49</v>
      </c>
      <c r="H20" s="271" t="s">
        <v>3583</v>
      </c>
      <c r="I20" s="271">
        <v>550</v>
      </c>
      <c r="J20" s="187">
        <f>I20*0.15/1000/1000</f>
        <v>8.25E-5</v>
      </c>
    </row>
    <row r="21" spans="1:10">
      <c r="A21" s="271" t="s">
        <v>3487</v>
      </c>
      <c r="B21" s="271" t="s">
        <v>3584</v>
      </c>
      <c r="C21" s="271"/>
      <c r="D21" s="271"/>
      <c r="E21" s="271"/>
      <c r="F21" s="271"/>
      <c r="G21" s="271"/>
      <c r="H21" s="271"/>
      <c r="I21" s="271"/>
    </row>
    <row r="22" spans="1:10">
      <c r="A22" s="271" t="s">
        <v>3489</v>
      </c>
      <c r="B22" s="271" t="s">
        <v>3585</v>
      </c>
      <c r="C22" s="271" t="s">
        <v>3586</v>
      </c>
      <c r="D22" s="271">
        <v>2019.01</v>
      </c>
      <c r="E22" s="271">
        <v>2925</v>
      </c>
      <c r="F22" s="271" t="s">
        <v>1722</v>
      </c>
      <c r="G22" s="271"/>
      <c r="H22" s="271" t="s">
        <v>3583</v>
      </c>
      <c r="I22" s="271">
        <v>1000</v>
      </c>
      <c r="J22" s="187">
        <f>I22*0.15/1000/1000</f>
        <v>1.4999999999999999E-4</v>
      </c>
    </row>
    <row r="23" spans="1:10">
      <c r="A23" s="271" t="s">
        <v>3587</v>
      </c>
      <c r="B23" s="271" t="s">
        <v>3581</v>
      </c>
      <c r="C23" s="271" t="s">
        <v>3595</v>
      </c>
      <c r="D23" s="271">
        <v>2014.04</v>
      </c>
      <c r="E23" s="271" t="s">
        <v>3588</v>
      </c>
      <c r="F23" s="271" t="s">
        <v>62</v>
      </c>
      <c r="G23" s="271">
        <v>6.2</v>
      </c>
      <c r="H23" s="271" t="s">
        <v>3583</v>
      </c>
      <c r="I23" s="271">
        <v>875</v>
      </c>
      <c r="J23" s="187">
        <f>I23*0.15/1000/1000</f>
        <v>1.3125000000000002E-4</v>
      </c>
    </row>
    <row r="24" spans="1:10">
      <c r="J24" s="187">
        <f>SUM(J15:J23)</f>
        <v>9.8400000000000007E-4</v>
      </c>
    </row>
    <row r="28" spans="1:10">
      <c r="H28" s="285" t="s">
        <v>3589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A1:U179"/>
  <sheetViews>
    <sheetView topLeftCell="J160" zoomScale="85" zoomScaleNormal="85" workbookViewId="0">
      <selection activeCell="W177" sqref="W177"/>
    </sheetView>
  </sheetViews>
  <sheetFormatPr defaultRowHeight="15.4"/>
  <cols>
    <col min="3" max="3" width="24.89453125" customWidth="1"/>
    <col min="21" max="21" width="11.68359375" customWidth="1"/>
  </cols>
  <sheetData>
    <row r="1" spans="1:21" ht="16.149999999999999">
      <c r="A1" s="346" t="s">
        <v>2748</v>
      </c>
      <c r="B1" s="346" t="s">
        <v>1774</v>
      </c>
      <c r="C1" s="346" t="s">
        <v>1775</v>
      </c>
      <c r="D1" s="347" t="s">
        <v>1776</v>
      </c>
      <c r="E1" s="346" t="s">
        <v>1777</v>
      </c>
      <c r="F1" s="234" t="s">
        <v>1778</v>
      </c>
      <c r="G1" s="235">
        <v>2022</v>
      </c>
      <c r="H1" s="344" t="s">
        <v>1779</v>
      </c>
      <c r="I1" s="345"/>
      <c r="J1" s="345"/>
      <c r="K1" s="345"/>
      <c r="L1" s="345"/>
      <c r="M1" s="345"/>
      <c r="N1" s="345"/>
      <c r="O1" s="345"/>
      <c r="P1" s="345"/>
      <c r="Q1" s="345"/>
      <c r="R1" s="236"/>
      <c r="S1" s="236"/>
      <c r="T1" s="236"/>
      <c r="U1" s="236"/>
    </row>
    <row r="2" spans="1:21" ht="16.149999999999999">
      <c r="A2" s="346"/>
      <c r="B2" s="346"/>
      <c r="C2" s="346"/>
      <c r="D2" s="348"/>
      <c r="E2" s="346"/>
      <c r="F2" s="234" t="s">
        <v>1780</v>
      </c>
      <c r="G2" s="234" t="s">
        <v>1224</v>
      </c>
      <c r="H2" s="234" t="s">
        <v>1225</v>
      </c>
      <c r="I2" s="234" t="s">
        <v>1226</v>
      </c>
      <c r="J2" s="234" t="s">
        <v>1227</v>
      </c>
      <c r="K2" s="234" t="s">
        <v>1228</v>
      </c>
      <c r="L2" s="234" t="s">
        <v>1229</v>
      </c>
      <c r="M2" s="234" t="s">
        <v>1230</v>
      </c>
      <c r="N2" s="234" t="s">
        <v>1231</v>
      </c>
      <c r="O2" s="234" t="s">
        <v>1232</v>
      </c>
      <c r="P2" s="234" t="s">
        <v>1233</v>
      </c>
      <c r="Q2" s="237" t="s">
        <v>1234</v>
      </c>
      <c r="R2" s="234" t="s">
        <v>1781</v>
      </c>
      <c r="S2" s="234" t="s">
        <v>1777</v>
      </c>
      <c r="T2" s="234" t="s">
        <v>58</v>
      </c>
      <c r="U2" s="234" t="s">
        <v>2600</v>
      </c>
    </row>
    <row r="3" spans="1:21" ht="16.149999999999999">
      <c r="A3" s="241">
        <v>1</v>
      </c>
      <c r="B3" s="238" t="s">
        <v>1782</v>
      </c>
      <c r="C3" s="238" t="s">
        <v>2602</v>
      </c>
      <c r="D3" s="239">
        <v>9.3000000000000007</v>
      </c>
      <c r="E3" s="240" t="s">
        <v>1783</v>
      </c>
      <c r="F3" s="241"/>
      <c r="G3" s="241"/>
      <c r="H3" s="241"/>
      <c r="I3" s="241"/>
      <c r="J3" s="241"/>
      <c r="K3" s="241">
        <v>227934</v>
      </c>
      <c r="L3" s="241"/>
      <c r="M3" s="241"/>
      <c r="N3" s="241"/>
      <c r="O3" s="241"/>
      <c r="P3" s="241">
        <v>128750</v>
      </c>
      <c r="Q3" s="241"/>
      <c r="R3" s="241">
        <f t="shared" ref="R3:R34" si="0">K3+P3</f>
        <v>356684</v>
      </c>
      <c r="S3" s="242" t="s">
        <v>1758</v>
      </c>
      <c r="T3" s="241"/>
      <c r="U3" s="241">
        <f t="shared" ref="U3:U66" si="1">R3*D3/1000</f>
        <v>3317.1612</v>
      </c>
    </row>
    <row r="4" spans="1:21" ht="16.149999999999999">
      <c r="A4" s="241">
        <v>2</v>
      </c>
      <c r="B4" s="238" t="s">
        <v>1784</v>
      </c>
      <c r="C4" s="243" t="s">
        <v>1785</v>
      </c>
      <c r="D4" s="238">
        <v>20.100000000000001</v>
      </c>
      <c r="E4" s="240" t="s">
        <v>1783</v>
      </c>
      <c r="F4" s="241"/>
      <c r="G4" s="241"/>
      <c r="H4" s="241"/>
      <c r="I4" s="241"/>
      <c r="J4" s="241"/>
      <c r="K4" s="241">
        <v>39435</v>
      </c>
      <c r="L4" s="241"/>
      <c r="M4" s="241"/>
      <c r="N4" s="241"/>
      <c r="O4" s="241"/>
      <c r="P4" s="241">
        <v>25700</v>
      </c>
      <c r="Q4" s="241"/>
      <c r="R4" s="241">
        <f t="shared" si="0"/>
        <v>65135</v>
      </c>
      <c r="S4" s="242" t="s">
        <v>1758</v>
      </c>
      <c r="T4" s="241"/>
      <c r="U4" s="241">
        <f t="shared" si="1"/>
        <v>1309.2135000000001</v>
      </c>
    </row>
    <row r="5" spans="1:21" ht="16.149999999999999">
      <c r="A5" s="241">
        <v>3</v>
      </c>
      <c r="B5" s="244" t="s">
        <v>1786</v>
      </c>
      <c r="C5" s="243" t="s">
        <v>2603</v>
      </c>
      <c r="D5" s="239">
        <v>9.6</v>
      </c>
      <c r="E5" s="240" t="s">
        <v>1783</v>
      </c>
      <c r="F5" s="241"/>
      <c r="G5" s="241"/>
      <c r="H5" s="241"/>
      <c r="I5" s="241"/>
      <c r="J5" s="241"/>
      <c r="K5" s="241">
        <v>9880</v>
      </c>
      <c r="L5" s="241"/>
      <c r="M5" s="241"/>
      <c r="N5" s="241"/>
      <c r="O5" s="241"/>
      <c r="P5" s="241">
        <v>10305</v>
      </c>
      <c r="Q5" s="241"/>
      <c r="R5" s="241">
        <f t="shared" si="0"/>
        <v>20185</v>
      </c>
      <c r="S5" s="242" t="s">
        <v>1758</v>
      </c>
      <c r="T5" s="243"/>
      <c r="U5" s="241">
        <f t="shared" si="1"/>
        <v>193.77600000000001</v>
      </c>
    </row>
    <row r="6" spans="1:21" ht="16.149999999999999">
      <c r="A6" s="241">
        <v>4</v>
      </c>
      <c r="B6" s="244" t="s">
        <v>1787</v>
      </c>
      <c r="C6" s="243" t="s">
        <v>2604</v>
      </c>
      <c r="D6" s="239">
        <v>16.7</v>
      </c>
      <c r="E6" s="240" t="s">
        <v>1783</v>
      </c>
      <c r="F6" s="241"/>
      <c r="G6" s="241"/>
      <c r="H6" s="241"/>
      <c r="I6" s="241"/>
      <c r="J6" s="241"/>
      <c r="K6" s="241">
        <v>30960</v>
      </c>
      <c r="L6" s="241"/>
      <c r="M6" s="241"/>
      <c r="N6" s="241"/>
      <c r="O6" s="241"/>
      <c r="P6" s="241">
        <v>8250</v>
      </c>
      <c r="Q6" s="241"/>
      <c r="R6" s="241">
        <f t="shared" si="0"/>
        <v>39210</v>
      </c>
      <c r="S6" s="242" t="s">
        <v>1758</v>
      </c>
      <c r="T6" s="243"/>
      <c r="U6" s="241">
        <f t="shared" si="1"/>
        <v>654.80700000000002</v>
      </c>
    </row>
    <row r="7" spans="1:21" ht="16.5" customHeight="1">
      <c r="A7" s="241">
        <v>5</v>
      </c>
      <c r="B7" s="245" t="s">
        <v>1788</v>
      </c>
      <c r="C7" s="246" t="s">
        <v>2605</v>
      </c>
      <c r="D7" s="247">
        <v>11.7</v>
      </c>
      <c r="E7" s="248" t="s">
        <v>1783</v>
      </c>
      <c r="F7" s="247"/>
      <c r="G7" s="247"/>
      <c r="H7" s="247"/>
      <c r="I7" s="247"/>
      <c r="J7" s="247"/>
      <c r="K7" s="247">
        <v>3210</v>
      </c>
      <c r="L7" s="247"/>
      <c r="M7" s="247"/>
      <c r="N7" s="247"/>
      <c r="O7" s="247"/>
      <c r="P7" s="247"/>
      <c r="Q7" s="247"/>
      <c r="R7" s="247">
        <f t="shared" si="0"/>
        <v>3210</v>
      </c>
      <c r="S7" s="246" t="s">
        <v>1758</v>
      </c>
      <c r="T7" s="246"/>
      <c r="U7" s="241">
        <f t="shared" si="1"/>
        <v>37.557000000000002</v>
      </c>
    </row>
    <row r="8" spans="1:21" ht="16.149999999999999">
      <c r="A8" s="241">
        <v>6</v>
      </c>
      <c r="B8" s="244" t="s">
        <v>1789</v>
      </c>
      <c r="C8" s="249" t="s">
        <v>2606</v>
      </c>
      <c r="D8" s="239">
        <v>8.6</v>
      </c>
      <c r="E8" s="240" t="s">
        <v>1783</v>
      </c>
      <c r="F8" s="250"/>
      <c r="G8" s="250"/>
      <c r="H8" s="250"/>
      <c r="I8" s="250"/>
      <c r="J8" s="250"/>
      <c r="K8" s="241">
        <v>3325</v>
      </c>
      <c r="L8" s="241"/>
      <c r="M8" s="241"/>
      <c r="N8" s="241"/>
      <c r="O8" s="241"/>
      <c r="P8" s="241">
        <v>3070</v>
      </c>
      <c r="Q8" s="250"/>
      <c r="R8" s="241">
        <f t="shared" si="0"/>
        <v>6395</v>
      </c>
      <c r="S8" s="242" t="s">
        <v>1758</v>
      </c>
      <c r="T8" s="243"/>
      <c r="U8" s="241">
        <f t="shared" si="1"/>
        <v>54.997</v>
      </c>
    </row>
    <row r="9" spans="1:21" ht="16.149999999999999">
      <c r="A9" s="241">
        <v>7</v>
      </c>
      <c r="B9" s="245" t="s">
        <v>1790</v>
      </c>
      <c r="C9" s="246" t="s">
        <v>2607</v>
      </c>
      <c r="D9" s="295">
        <v>9.1</v>
      </c>
      <c r="E9" s="248" t="s">
        <v>1783</v>
      </c>
      <c r="F9" s="246"/>
      <c r="G9" s="246"/>
      <c r="H9" s="246"/>
      <c r="I9" s="246"/>
      <c r="J9" s="246"/>
      <c r="K9" s="247">
        <v>795</v>
      </c>
      <c r="L9" s="247"/>
      <c r="M9" s="247"/>
      <c r="N9" s="247"/>
      <c r="O9" s="247"/>
      <c r="P9" s="247"/>
      <c r="Q9" s="246"/>
      <c r="R9" s="247">
        <f t="shared" si="0"/>
        <v>795</v>
      </c>
      <c r="S9" s="246" t="s">
        <v>1758</v>
      </c>
      <c r="T9" s="246"/>
      <c r="U9" s="241">
        <f t="shared" si="1"/>
        <v>7.2344999999999997</v>
      </c>
    </row>
    <row r="10" spans="1:21" ht="16.149999999999999">
      <c r="A10" s="241">
        <v>8</v>
      </c>
      <c r="B10" s="244" t="s">
        <v>1791</v>
      </c>
      <c r="C10" s="243" t="s">
        <v>1792</v>
      </c>
      <c r="D10" s="241">
        <v>8.3000000000000007</v>
      </c>
      <c r="E10" s="240" t="s">
        <v>1783</v>
      </c>
      <c r="F10" s="250"/>
      <c r="G10" s="250"/>
      <c r="H10" s="250"/>
      <c r="I10" s="250"/>
      <c r="J10" s="250"/>
      <c r="K10" s="241">
        <v>2525</v>
      </c>
      <c r="L10" s="241"/>
      <c r="M10" s="241"/>
      <c r="N10" s="241"/>
      <c r="O10" s="241"/>
      <c r="P10" s="241">
        <v>2210</v>
      </c>
      <c r="Q10" s="250"/>
      <c r="R10" s="241">
        <f t="shared" si="0"/>
        <v>4735</v>
      </c>
      <c r="S10" s="242" t="s">
        <v>1758</v>
      </c>
      <c r="T10" s="243"/>
      <c r="U10" s="241">
        <f t="shared" si="1"/>
        <v>39.3005</v>
      </c>
    </row>
    <row r="11" spans="1:21" ht="16.149999999999999">
      <c r="A11" s="241">
        <v>9</v>
      </c>
      <c r="B11" s="240" t="s">
        <v>1793</v>
      </c>
      <c r="C11" s="243" t="s">
        <v>1794</v>
      </c>
      <c r="D11" s="241">
        <v>9.1999999999999993</v>
      </c>
      <c r="E11" s="240" t="s">
        <v>1783</v>
      </c>
      <c r="F11" s="250"/>
      <c r="G11" s="250"/>
      <c r="H11" s="250"/>
      <c r="I11" s="250"/>
      <c r="J11" s="250"/>
      <c r="K11" s="241">
        <v>18410</v>
      </c>
      <c r="L11" s="241"/>
      <c r="M11" s="241"/>
      <c r="N11" s="241"/>
      <c r="O11" s="241"/>
      <c r="P11" s="241">
        <v>16185</v>
      </c>
      <c r="Q11" s="250"/>
      <c r="R11" s="241">
        <f t="shared" si="0"/>
        <v>34595</v>
      </c>
      <c r="S11" s="242" t="s">
        <v>1758</v>
      </c>
      <c r="T11" s="243"/>
      <c r="U11" s="241">
        <f t="shared" si="1"/>
        <v>318.274</v>
      </c>
    </row>
    <row r="12" spans="1:21" ht="16.149999999999999">
      <c r="A12" s="241">
        <v>10</v>
      </c>
      <c r="B12" s="240" t="s">
        <v>1795</v>
      </c>
      <c r="C12" s="243" t="s">
        <v>2608</v>
      </c>
      <c r="D12" s="241">
        <v>12.1</v>
      </c>
      <c r="E12" s="240" t="s">
        <v>1783</v>
      </c>
      <c r="F12" s="250"/>
      <c r="G12" s="250"/>
      <c r="H12" s="250"/>
      <c r="I12" s="250"/>
      <c r="J12" s="250"/>
      <c r="K12" s="241">
        <v>65120</v>
      </c>
      <c r="L12" s="241"/>
      <c r="M12" s="241"/>
      <c r="N12" s="241"/>
      <c r="O12" s="241"/>
      <c r="P12" s="241">
        <v>15030</v>
      </c>
      <c r="Q12" s="250"/>
      <c r="R12" s="241">
        <f t="shared" si="0"/>
        <v>80150</v>
      </c>
      <c r="S12" s="242" t="s">
        <v>1758</v>
      </c>
      <c r="T12" s="243"/>
      <c r="U12" s="241">
        <f t="shared" si="1"/>
        <v>969.81500000000005</v>
      </c>
    </row>
    <row r="13" spans="1:21" ht="16.149999999999999">
      <c r="A13" s="241">
        <v>11</v>
      </c>
      <c r="B13" s="240" t="s">
        <v>1796</v>
      </c>
      <c r="C13" s="243" t="s">
        <v>2609</v>
      </c>
      <c r="D13" s="241">
        <v>8.6999999999999993</v>
      </c>
      <c r="E13" s="240" t="s">
        <v>1783</v>
      </c>
      <c r="F13" s="250"/>
      <c r="G13" s="250"/>
      <c r="H13" s="250"/>
      <c r="I13" s="250"/>
      <c r="J13" s="250"/>
      <c r="K13" s="241">
        <v>40925</v>
      </c>
      <c r="L13" s="241"/>
      <c r="M13" s="241"/>
      <c r="N13" s="241"/>
      <c r="O13" s="241"/>
      <c r="P13" s="241">
        <v>29370</v>
      </c>
      <c r="Q13" s="250"/>
      <c r="R13" s="241">
        <f t="shared" si="0"/>
        <v>70295</v>
      </c>
      <c r="S13" s="242" t="s">
        <v>1758</v>
      </c>
      <c r="T13" s="243"/>
      <c r="U13" s="241">
        <f t="shared" si="1"/>
        <v>611.56650000000002</v>
      </c>
    </row>
    <row r="14" spans="1:21" ht="16.149999999999999">
      <c r="A14" s="241">
        <v>12</v>
      </c>
      <c r="B14" s="240" t="s">
        <v>1797</v>
      </c>
      <c r="C14" s="243" t="s">
        <v>2610</v>
      </c>
      <c r="D14" s="241">
        <v>15.9</v>
      </c>
      <c r="E14" s="240" t="s">
        <v>1783</v>
      </c>
      <c r="F14" s="250"/>
      <c r="G14" s="250"/>
      <c r="H14" s="250"/>
      <c r="I14" s="250"/>
      <c r="J14" s="250"/>
      <c r="K14" s="241">
        <v>10345</v>
      </c>
      <c r="L14" s="241"/>
      <c r="M14" s="241"/>
      <c r="N14" s="241"/>
      <c r="O14" s="241"/>
      <c r="P14" s="241">
        <v>7880</v>
      </c>
      <c r="Q14" s="250"/>
      <c r="R14" s="241">
        <f t="shared" si="0"/>
        <v>18225</v>
      </c>
      <c r="S14" s="242" t="s">
        <v>1758</v>
      </c>
      <c r="T14" s="243"/>
      <c r="U14" s="241">
        <f t="shared" si="1"/>
        <v>289.77749999999997</v>
      </c>
    </row>
    <row r="15" spans="1:21" ht="16.149999999999999">
      <c r="A15" s="241">
        <v>13</v>
      </c>
      <c r="B15" s="248" t="s">
        <v>1798</v>
      </c>
      <c r="C15" s="246" t="s">
        <v>2611</v>
      </c>
      <c r="D15" s="247">
        <v>12.8</v>
      </c>
      <c r="E15" s="248" t="s">
        <v>1783</v>
      </c>
      <c r="F15" s="246"/>
      <c r="G15" s="246"/>
      <c r="H15" s="246"/>
      <c r="I15" s="246"/>
      <c r="J15" s="246"/>
      <c r="K15" s="247">
        <v>4005</v>
      </c>
      <c r="L15" s="247"/>
      <c r="M15" s="247"/>
      <c r="N15" s="247"/>
      <c r="O15" s="247"/>
      <c r="P15" s="247"/>
      <c r="Q15" s="246"/>
      <c r="R15" s="247">
        <f t="shared" si="0"/>
        <v>4005</v>
      </c>
      <c r="S15" s="246" t="s">
        <v>1758</v>
      </c>
      <c r="T15" s="246"/>
      <c r="U15" s="241">
        <f t="shared" si="1"/>
        <v>51.264000000000003</v>
      </c>
    </row>
    <row r="16" spans="1:21" ht="16.149999999999999">
      <c r="A16" s="241">
        <v>14</v>
      </c>
      <c r="B16" s="240" t="s">
        <v>1799</v>
      </c>
      <c r="C16" s="243" t="s">
        <v>2612</v>
      </c>
      <c r="D16" s="241">
        <v>6.4</v>
      </c>
      <c r="E16" s="240" t="s">
        <v>1783</v>
      </c>
      <c r="F16" s="250"/>
      <c r="G16" s="250"/>
      <c r="H16" s="250"/>
      <c r="I16" s="250"/>
      <c r="J16" s="250"/>
      <c r="K16" s="241">
        <v>8240</v>
      </c>
      <c r="L16" s="241"/>
      <c r="M16" s="241"/>
      <c r="N16" s="241"/>
      <c r="O16" s="241"/>
      <c r="P16" s="241"/>
      <c r="Q16" s="250"/>
      <c r="R16" s="241">
        <f t="shared" si="0"/>
        <v>8240</v>
      </c>
      <c r="S16" s="242" t="s">
        <v>1758</v>
      </c>
      <c r="T16" s="243"/>
      <c r="U16" s="241">
        <f t="shared" si="1"/>
        <v>52.735999999999997</v>
      </c>
    </row>
    <row r="17" spans="1:21" ht="16.149999999999999">
      <c r="A17" s="241">
        <v>15</v>
      </c>
      <c r="B17" s="240" t="s">
        <v>1800</v>
      </c>
      <c r="C17" s="243" t="s">
        <v>2613</v>
      </c>
      <c r="D17" s="241">
        <v>6.2</v>
      </c>
      <c r="E17" s="240" t="s">
        <v>1783</v>
      </c>
      <c r="F17" s="250"/>
      <c r="G17" s="250"/>
      <c r="H17" s="250"/>
      <c r="I17" s="250"/>
      <c r="J17" s="250"/>
      <c r="K17" s="241">
        <v>74310</v>
      </c>
      <c r="L17" s="241"/>
      <c r="M17" s="241"/>
      <c r="N17" s="241"/>
      <c r="O17" s="241"/>
      <c r="P17" s="241">
        <v>58255</v>
      </c>
      <c r="Q17" s="250"/>
      <c r="R17" s="241">
        <f t="shared" si="0"/>
        <v>132565</v>
      </c>
      <c r="S17" s="242" t="s">
        <v>1758</v>
      </c>
      <c r="T17" s="243"/>
      <c r="U17" s="241">
        <f t="shared" si="1"/>
        <v>821.90300000000002</v>
      </c>
    </row>
    <row r="18" spans="1:21" ht="16.149999999999999">
      <c r="A18" s="241">
        <v>16</v>
      </c>
      <c r="B18" s="240" t="s">
        <v>2614</v>
      </c>
      <c r="C18" s="243" t="s">
        <v>2615</v>
      </c>
      <c r="D18" s="241">
        <v>9</v>
      </c>
      <c r="E18" s="240" t="s">
        <v>1783</v>
      </c>
      <c r="F18" s="250"/>
      <c r="G18" s="250"/>
      <c r="H18" s="250"/>
      <c r="I18" s="250"/>
      <c r="J18" s="250"/>
      <c r="K18" s="241">
        <v>5710</v>
      </c>
      <c r="L18" s="241"/>
      <c r="M18" s="241"/>
      <c r="N18" s="241"/>
      <c r="O18" s="241"/>
      <c r="P18" s="241">
        <v>5620</v>
      </c>
      <c r="Q18" s="250"/>
      <c r="R18" s="241">
        <f t="shared" si="0"/>
        <v>11330</v>
      </c>
      <c r="S18" s="242" t="s">
        <v>1758</v>
      </c>
      <c r="T18" s="243"/>
      <c r="U18" s="241">
        <f t="shared" si="1"/>
        <v>101.97</v>
      </c>
    </row>
    <row r="19" spans="1:21" ht="16.149999999999999">
      <c r="A19" s="241">
        <v>17</v>
      </c>
      <c r="B19" s="240" t="s">
        <v>1801</v>
      </c>
      <c r="C19" s="243" t="s">
        <v>2616</v>
      </c>
      <c r="D19" s="241">
        <v>9.4</v>
      </c>
      <c r="E19" s="240" t="s">
        <v>1783</v>
      </c>
      <c r="F19" s="250"/>
      <c r="G19" s="250"/>
      <c r="H19" s="250"/>
      <c r="I19" s="250"/>
      <c r="J19" s="250"/>
      <c r="K19" s="241">
        <v>10000</v>
      </c>
      <c r="L19" s="241"/>
      <c r="M19" s="241"/>
      <c r="N19" s="241"/>
      <c r="O19" s="241"/>
      <c r="P19" s="241">
        <v>8055</v>
      </c>
      <c r="Q19" s="250"/>
      <c r="R19" s="241">
        <f t="shared" si="0"/>
        <v>18055</v>
      </c>
      <c r="S19" s="242" t="s">
        <v>1758</v>
      </c>
      <c r="T19" s="243"/>
      <c r="U19" s="241">
        <f t="shared" si="1"/>
        <v>169.71700000000001</v>
      </c>
    </row>
    <row r="20" spans="1:21" ht="16.149999999999999">
      <c r="A20" s="241">
        <v>18</v>
      </c>
      <c r="B20" s="240" t="s">
        <v>1802</v>
      </c>
      <c r="C20" s="243" t="s">
        <v>2617</v>
      </c>
      <c r="D20" s="241">
        <v>7.6</v>
      </c>
      <c r="E20" s="240" t="s">
        <v>1783</v>
      </c>
      <c r="F20" s="250"/>
      <c r="G20" s="250"/>
      <c r="H20" s="250"/>
      <c r="I20" s="250"/>
      <c r="J20" s="250"/>
      <c r="K20" s="241">
        <v>5420</v>
      </c>
      <c r="L20" s="241"/>
      <c r="M20" s="241"/>
      <c r="N20" s="241"/>
      <c r="O20" s="241"/>
      <c r="P20" s="241"/>
      <c r="Q20" s="250"/>
      <c r="R20" s="241">
        <f t="shared" si="0"/>
        <v>5420</v>
      </c>
      <c r="S20" s="242" t="s">
        <v>1758</v>
      </c>
      <c r="T20" s="243"/>
      <c r="U20" s="241">
        <f t="shared" si="1"/>
        <v>41.192</v>
      </c>
    </row>
    <row r="21" spans="1:21" ht="16.149999999999999">
      <c r="A21" s="241">
        <v>19</v>
      </c>
      <c r="B21" s="240" t="s">
        <v>1803</v>
      </c>
      <c r="C21" s="243" t="s">
        <v>2618</v>
      </c>
      <c r="D21" s="241">
        <v>6.6</v>
      </c>
      <c r="E21" s="240" t="s">
        <v>1783</v>
      </c>
      <c r="F21" s="250"/>
      <c r="G21" s="250"/>
      <c r="H21" s="250"/>
      <c r="I21" s="250"/>
      <c r="J21" s="250"/>
      <c r="K21" s="241">
        <v>70170</v>
      </c>
      <c r="L21" s="241"/>
      <c r="M21" s="241"/>
      <c r="N21" s="241"/>
      <c r="O21" s="241"/>
      <c r="P21" s="241"/>
      <c r="Q21" s="250"/>
      <c r="R21" s="241">
        <f t="shared" si="0"/>
        <v>70170</v>
      </c>
      <c r="S21" s="242" t="s">
        <v>1758</v>
      </c>
      <c r="T21" s="243"/>
      <c r="U21" s="241">
        <f t="shared" si="1"/>
        <v>463.12200000000001</v>
      </c>
    </row>
    <row r="22" spans="1:21" ht="16.149999999999999">
      <c r="A22" s="241">
        <v>20</v>
      </c>
      <c r="B22" s="240" t="s">
        <v>1804</v>
      </c>
      <c r="C22" s="243" t="s">
        <v>2619</v>
      </c>
      <c r="D22" s="241">
        <v>8.8000000000000007</v>
      </c>
      <c r="E22" s="240" t="s">
        <v>1783</v>
      </c>
      <c r="F22" s="250"/>
      <c r="G22" s="250"/>
      <c r="H22" s="250"/>
      <c r="I22" s="250"/>
      <c r="J22" s="250"/>
      <c r="K22" s="241">
        <v>50520</v>
      </c>
      <c r="L22" s="241"/>
      <c r="M22" s="241"/>
      <c r="N22" s="241"/>
      <c r="O22" s="241"/>
      <c r="P22" s="241">
        <v>42840</v>
      </c>
      <c r="Q22" s="250"/>
      <c r="R22" s="241">
        <f t="shared" si="0"/>
        <v>93360</v>
      </c>
      <c r="S22" s="242" t="s">
        <v>1758</v>
      </c>
      <c r="T22" s="243"/>
      <c r="U22" s="241">
        <f t="shared" si="1"/>
        <v>821.5680000000001</v>
      </c>
    </row>
    <row r="23" spans="1:21" ht="16.149999999999999">
      <c r="A23" s="241">
        <v>21</v>
      </c>
      <c r="B23" s="248" t="s">
        <v>1805</v>
      </c>
      <c r="C23" s="246" t="s">
        <v>2620</v>
      </c>
      <c r="D23" s="295">
        <v>13.7</v>
      </c>
      <c r="E23" s="248" t="s">
        <v>1783</v>
      </c>
      <c r="F23" s="246"/>
      <c r="G23" s="246"/>
      <c r="H23" s="246"/>
      <c r="I23" s="246"/>
      <c r="J23" s="246"/>
      <c r="K23" s="247">
        <v>2810</v>
      </c>
      <c r="L23" s="247"/>
      <c r="M23" s="247"/>
      <c r="N23" s="247"/>
      <c r="O23" s="247"/>
      <c r="P23" s="247"/>
      <c r="Q23" s="246"/>
      <c r="R23" s="247">
        <f t="shared" si="0"/>
        <v>2810</v>
      </c>
      <c r="S23" s="246" t="s">
        <v>1758</v>
      </c>
      <c r="T23" s="246"/>
      <c r="U23" s="241">
        <f t="shared" si="1"/>
        <v>38.497</v>
      </c>
    </row>
    <row r="24" spans="1:21" ht="16.149999999999999">
      <c r="A24" s="241">
        <v>22</v>
      </c>
      <c r="B24" s="240" t="s">
        <v>1806</v>
      </c>
      <c r="C24" s="243" t="s">
        <v>2621</v>
      </c>
      <c r="D24" s="241">
        <v>5.4</v>
      </c>
      <c r="E24" s="240" t="s">
        <v>1783</v>
      </c>
      <c r="F24" s="250"/>
      <c r="G24" s="250"/>
      <c r="H24" s="250"/>
      <c r="I24" s="250"/>
      <c r="J24" s="250"/>
      <c r="K24" s="241">
        <v>18940</v>
      </c>
      <c r="L24" s="241"/>
      <c r="M24" s="241"/>
      <c r="N24" s="241"/>
      <c r="O24" s="241"/>
      <c r="P24" s="241">
        <v>24655</v>
      </c>
      <c r="Q24" s="250"/>
      <c r="R24" s="241">
        <f t="shared" si="0"/>
        <v>43595</v>
      </c>
      <c r="S24" s="242" t="s">
        <v>1758</v>
      </c>
      <c r="T24" s="243"/>
      <c r="U24" s="241">
        <f t="shared" si="1"/>
        <v>235.41300000000004</v>
      </c>
    </row>
    <row r="25" spans="1:21" ht="16.149999999999999">
      <c r="A25" s="241">
        <v>23</v>
      </c>
      <c r="B25" s="240" t="s">
        <v>1807</v>
      </c>
      <c r="C25" s="243" t="s">
        <v>2622</v>
      </c>
      <c r="D25" s="241">
        <v>8.6999999999999993</v>
      </c>
      <c r="E25" s="240" t="s">
        <v>1783</v>
      </c>
      <c r="F25" s="250"/>
      <c r="G25" s="250"/>
      <c r="H25" s="250"/>
      <c r="I25" s="250"/>
      <c r="J25" s="250"/>
      <c r="K25" s="241">
        <v>67785</v>
      </c>
      <c r="L25" s="241"/>
      <c r="M25" s="241"/>
      <c r="N25" s="241"/>
      <c r="O25" s="241"/>
      <c r="P25" s="241">
        <v>37775</v>
      </c>
      <c r="Q25" s="250"/>
      <c r="R25" s="241">
        <f t="shared" si="0"/>
        <v>105560</v>
      </c>
      <c r="S25" s="242" t="s">
        <v>1758</v>
      </c>
      <c r="T25" s="243"/>
      <c r="U25" s="241">
        <f t="shared" si="1"/>
        <v>918.37199999999984</v>
      </c>
    </row>
    <row r="26" spans="1:21" ht="16.149999999999999">
      <c r="A26" s="241">
        <v>24</v>
      </c>
      <c r="B26" s="240" t="s">
        <v>1808</v>
      </c>
      <c r="C26" s="243" t="s">
        <v>2623</v>
      </c>
      <c r="D26" s="279">
        <v>8.6</v>
      </c>
      <c r="E26" s="240" t="s">
        <v>1783</v>
      </c>
      <c r="F26" s="241"/>
      <c r="G26" s="241"/>
      <c r="H26" s="241"/>
      <c r="I26" s="241"/>
      <c r="J26" s="241"/>
      <c r="K26" s="241">
        <v>21800</v>
      </c>
      <c r="L26" s="241"/>
      <c r="M26" s="241"/>
      <c r="N26" s="241"/>
      <c r="O26" s="241"/>
      <c r="P26" s="241">
        <v>31110</v>
      </c>
      <c r="Q26" s="241"/>
      <c r="R26" s="241">
        <f t="shared" si="0"/>
        <v>52910</v>
      </c>
      <c r="S26" s="242" t="s">
        <v>1758</v>
      </c>
      <c r="T26" s="243"/>
      <c r="U26" s="241">
        <f t="shared" si="1"/>
        <v>455.02600000000001</v>
      </c>
    </row>
    <row r="27" spans="1:21" ht="16.149999999999999">
      <c r="A27" s="241">
        <v>25</v>
      </c>
      <c r="B27" s="240" t="s">
        <v>1809</v>
      </c>
      <c r="C27" s="243" t="s">
        <v>2624</v>
      </c>
      <c r="D27" s="241">
        <v>6.4</v>
      </c>
      <c r="E27" s="240" t="s">
        <v>1783</v>
      </c>
      <c r="F27" s="241"/>
      <c r="G27" s="241"/>
      <c r="H27" s="241"/>
      <c r="I27" s="241"/>
      <c r="J27" s="241"/>
      <c r="K27" s="241">
        <v>11080</v>
      </c>
      <c r="L27" s="241"/>
      <c r="M27" s="241"/>
      <c r="N27" s="241"/>
      <c r="O27" s="241"/>
      <c r="P27" s="241">
        <v>13380</v>
      </c>
      <c r="Q27" s="241"/>
      <c r="R27" s="241">
        <f t="shared" si="0"/>
        <v>24460</v>
      </c>
      <c r="S27" s="242" t="s">
        <v>1758</v>
      </c>
      <c r="T27" s="243"/>
      <c r="U27" s="241">
        <f t="shared" si="1"/>
        <v>156.54400000000001</v>
      </c>
    </row>
    <row r="28" spans="1:21" ht="16.149999999999999">
      <c r="A28" s="241">
        <v>26</v>
      </c>
      <c r="B28" s="240" t="s">
        <v>1810</v>
      </c>
      <c r="C28" s="243" t="s">
        <v>2625</v>
      </c>
      <c r="D28" s="241">
        <v>10.5</v>
      </c>
      <c r="E28" s="240" t="s">
        <v>1783</v>
      </c>
      <c r="F28" s="241"/>
      <c r="G28" s="241"/>
      <c r="H28" s="241"/>
      <c r="I28" s="241"/>
      <c r="J28" s="241"/>
      <c r="K28" s="241">
        <v>28280</v>
      </c>
      <c r="L28" s="241"/>
      <c r="M28" s="241"/>
      <c r="N28" s="241"/>
      <c r="O28" s="241"/>
      <c r="P28" s="241"/>
      <c r="Q28" s="241"/>
      <c r="R28" s="241">
        <f t="shared" si="0"/>
        <v>28280</v>
      </c>
      <c r="S28" s="242" t="s">
        <v>1758</v>
      </c>
      <c r="T28" s="243"/>
      <c r="U28" s="241">
        <f t="shared" si="1"/>
        <v>296.94</v>
      </c>
    </row>
    <row r="29" spans="1:21" ht="16.149999999999999">
      <c r="A29" s="241">
        <v>27</v>
      </c>
      <c r="B29" s="240" t="s">
        <v>1811</v>
      </c>
      <c r="C29" s="243" t="s">
        <v>2626</v>
      </c>
      <c r="D29" s="241">
        <v>6.3</v>
      </c>
      <c r="E29" s="240" t="s">
        <v>1783</v>
      </c>
      <c r="F29" s="241"/>
      <c r="G29" s="241"/>
      <c r="H29" s="241"/>
      <c r="I29" s="241"/>
      <c r="J29" s="241"/>
      <c r="K29" s="241">
        <v>99395</v>
      </c>
      <c r="L29" s="241"/>
      <c r="M29" s="241"/>
      <c r="N29" s="241"/>
      <c r="O29" s="241"/>
      <c r="P29" s="241">
        <v>78680</v>
      </c>
      <c r="Q29" s="241"/>
      <c r="R29" s="241">
        <f t="shared" si="0"/>
        <v>178075</v>
      </c>
      <c r="S29" s="242" t="s">
        <v>1758</v>
      </c>
      <c r="T29" s="243"/>
      <c r="U29" s="241">
        <f t="shared" si="1"/>
        <v>1121.8724999999999</v>
      </c>
    </row>
    <row r="30" spans="1:21" ht="16.149999999999999">
      <c r="A30" s="241">
        <v>28</v>
      </c>
      <c r="B30" s="240" t="s">
        <v>1812</v>
      </c>
      <c r="C30" s="243" t="s">
        <v>2627</v>
      </c>
      <c r="D30" s="241">
        <v>5.4</v>
      </c>
      <c r="E30" s="240" t="s">
        <v>1783</v>
      </c>
      <c r="F30" s="241"/>
      <c r="G30" s="241"/>
      <c r="H30" s="241"/>
      <c r="I30" s="241"/>
      <c r="J30" s="241"/>
      <c r="K30" s="241">
        <v>11560</v>
      </c>
      <c r="L30" s="241"/>
      <c r="M30" s="241"/>
      <c r="N30" s="241"/>
      <c r="O30" s="241"/>
      <c r="P30" s="241">
        <v>18245</v>
      </c>
      <c r="Q30" s="241"/>
      <c r="R30" s="241">
        <f t="shared" si="0"/>
        <v>29805</v>
      </c>
      <c r="S30" s="242" t="s">
        <v>1758</v>
      </c>
      <c r="T30" s="243"/>
      <c r="U30" s="241">
        <f t="shared" si="1"/>
        <v>160.947</v>
      </c>
    </row>
    <row r="31" spans="1:21" ht="16.149999999999999">
      <c r="A31" s="241">
        <v>29</v>
      </c>
      <c r="B31" s="240" t="s">
        <v>1813</v>
      </c>
      <c r="C31" s="243" t="s">
        <v>2628</v>
      </c>
      <c r="D31" s="241">
        <v>5.9</v>
      </c>
      <c r="E31" s="240" t="s">
        <v>1783</v>
      </c>
      <c r="F31" s="250"/>
      <c r="G31" s="250"/>
      <c r="H31" s="250"/>
      <c r="I31" s="250"/>
      <c r="J31" s="250"/>
      <c r="K31" s="241">
        <v>4015</v>
      </c>
      <c r="L31" s="241"/>
      <c r="M31" s="241"/>
      <c r="N31" s="241"/>
      <c r="O31" s="241"/>
      <c r="P31" s="241">
        <v>3480</v>
      </c>
      <c r="Q31" s="250"/>
      <c r="R31" s="241">
        <f t="shared" si="0"/>
        <v>7495</v>
      </c>
      <c r="S31" s="242" t="s">
        <v>1758</v>
      </c>
      <c r="T31" s="243"/>
      <c r="U31" s="241">
        <f t="shared" si="1"/>
        <v>44.220500000000001</v>
      </c>
    </row>
    <row r="32" spans="1:21" ht="16.149999999999999">
      <c r="A32" s="241">
        <v>30</v>
      </c>
      <c r="B32" s="240" t="s">
        <v>1814</v>
      </c>
      <c r="C32" s="243" t="s">
        <v>2629</v>
      </c>
      <c r="D32" s="279">
        <v>2</v>
      </c>
      <c r="E32" s="240" t="s">
        <v>1783</v>
      </c>
      <c r="F32" s="250"/>
      <c r="G32" s="250"/>
      <c r="H32" s="250"/>
      <c r="I32" s="250"/>
      <c r="J32" s="250"/>
      <c r="K32" s="241">
        <v>14305</v>
      </c>
      <c r="L32" s="241"/>
      <c r="M32" s="241"/>
      <c r="N32" s="241"/>
      <c r="O32" s="241"/>
      <c r="P32" s="241">
        <v>13755</v>
      </c>
      <c r="Q32" s="250"/>
      <c r="R32" s="241">
        <f t="shared" si="0"/>
        <v>28060</v>
      </c>
      <c r="S32" s="242" t="s">
        <v>1758</v>
      </c>
      <c r="T32" s="243"/>
      <c r="U32" s="241">
        <f t="shared" si="1"/>
        <v>56.12</v>
      </c>
    </row>
    <row r="33" spans="1:21" ht="16.149999999999999">
      <c r="A33" s="241">
        <v>31</v>
      </c>
      <c r="B33" s="248" t="s">
        <v>1815</v>
      </c>
      <c r="C33" s="246" t="s">
        <v>2630</v>
      </c>
      <c r="D33" s="247">
        <v>11.2</v>
      </c>
      <c r="E33" s="248" t="s">
        <v>1783</v>
      </c>
      <c r="F33" s="246"/>
      <c r="G33" s="246"/>
      <c r="H33" s="246"/>
      <c r="I33" s="246"/>
      <c r="J33" s="246"/>
      <c r="K33" s="247">
        <v>13160</v>
      </c>
      <c r="L33" s="247"/>
      <c r="M33" s="247"/>
      <c r="N33" s="247"/>
      <c r="O33" s="247"/>
      <c r="P33" s="247"/>
      <c r="Q33" s="246"/>
      <c r="R33" s="247">
        <f t="shared" si="0"/>
        <v>13160</v>
      </c>
      <c r="S33" s="246" t="s">
        <v>1758</v>
      </c>
      <c r="T33" s="246"/>
      <c r="U33" s="241">
        <f t="shared" si="1"/>
        <v>147.392</v>
      </c>
    </row>
    <row r="34" spans="1:21" ht="16.149999999999999">
      <c r="A34" s="241">
        <v>32</v>
      </c>
      <c r="B34" s="240" t="s">
        <v>1816</v>
      </c>
      <c r="C34" s="243" t="s">
        <v>2631</v>
      </c>
      <c r="D34" s="241">
        <v>6.9</v>
      </c>
      <c r="E34" s="240" t="s">
        <v>1783</v>
      </c>
      <c r="F34" s="250"/>
      <c r="G34" s="250"/>
      <c r="H34" s="250"/>
      <c r="I34" s="250"/>
      <c r="J34" s="250"/>
      <c r="K34" s="241">
        <v>38265</v>
      </c>
      <c r="L34" s="241"/>
      <c r="M34" s="241"/>
      <c r="N34" s="241"/>
      <c r="O34" s="241"/>
      <c r="P34" s="241">
        <v>36720</v>
      </c>
      <c r="Q34" s="250"/>
      <c r="R34" s="241">
        <f t="shared" si="0"/>
        <v>74985</v>
      </c>
      <c r="S34" s="242" t="s">
        <v>1758</v>
      </c>
      <c r="T34" s="243"/>
      <c r="U34" s="241">
        <f t="shared" si="1"/>
        <v>517.39649999999995</v>
      </c>
    </row>
    <row r="35" spans="1:21" ht="16.149999999999999">
      <c r="A35" s="241">
        <v>33</v>
      </c>
      <c r="B35" s="240" t="s">
        <v>1817</v>
      </c>
      <c r="C35" s="243" t="s">
        <v>2632</v>
      </c>
      <c r="D35" s="279">
        <v>8.6</v>
      </c>
      <c r="E35" s="240" t="s">
        <v>1783</v>
      </c>
      <c r="F35" s="250"/>
      <c r="G35" s="250"/>
      <c r="H35" s="250"/>
      <c r="I35" s="250"/>
      <c r="J35" s="250"/>
      <c r="K35" s="241">
        <v>36040</v>
      </c>
      <c r="L35" s="241"/>
      <c r="M35" s="241"/>
      <c r="N35" s="241"/>
      <c r="O35" s="241"/>
      <c r="P35" s="241"/>
      <c r="Q35" s="250"/>
      <c r="R35" s="241">
        <f t="shared" ref="R35:R66" si="2">K35+P35</f>
        <v>36040</v>
      </c>
      <c r="S35" s="242" t="s">
        <v>1758</v>
      </c>
      <c r="T35" s="243"/>
      <c r="U35" s="241">
        <f t="shared" si="1"/>
        <v>309.94400000000002</v>
      </c>
    </row>
    <row r="36" spans="1:21" ht="16.149999999999999">
      <c r="A36" s="241">
        <v>34</v>
      </c>
      <c r="B36" s="240" t="s">
        <v>1818</v>
      </c>
      <c r="C36" s="243" t="s">
        <v>2633</v>
      </c>
      <c r="D36" s="279">
        <v>8.1</v>
      </c>
      <c r="E36" s="240" t="s">
        <v>1783</v>
      </c>
      <c r="F36" s="250"/>
      <c r="G36" s="250"/>
      <c r="H36" s="250"/>
      <c r="I36" s="250"/>
      <c r="J36" s="250"/>
      <c r="K36" s="241">
        <v>1735</v>
      </c>
      <c r="L36" s="241"/>
      <c r="M36" s="241"/>
      <c r="N36" s="241"/>
      <c r="O36" s="241"/>
      <c r="P36" s="241">
        <v>960</v>
      </c>
      <c r="Q36" s="250"/>
      <c r="R36" s="241">
        <f t="shared" si="2"/>
        <v>2695</v>
      </c>
      <c r="S36" s="242" t="s">
        <v>1758</v>
      </c>
      <c r="T36" s="243"/>
      <c r="U36" s="241">
        <f t="shared" si="1"/>
        <v>21.829499999999999</v>
      </c>
    </row>
    <row r="37" spans="1:21" ht="16.149999999999999">
      <c r="A37" s="241">
        <v>35</v>
      </c>
      <c r="B37" s="240" t="s">
        <v>1819</v>
      </c>
      <c r="C37" s="243" t="s">
        <v>2634</v>
      </c>
      <c r="D37" s="296">
        <v>8.3000000000000007</v>
      </c>
      <c r="E37" s="240" t="s">
        <v>1783</v>
      </c>
      <c r="F37" s="250"/>
      <c r="G37" s="250"/>
      <c r="H37" s="250"/>
      <c r="I37" s="250"/>
      <c r="J37" s="250"/>
      <c r="K37" s="241">
        <v>16490</v>
      </c>
      <c r="L37" s="241"/>
      <c r="M37" s="241"/>
      <c r="N37" s="241"/>
      <c r="O37" s="241"/>
      <c r="P37" s="241"/>
      <c r="Q37" s="250"/>
      <c r="R37" s="241">
        <f t="shared" si="2"/>
        <v>16490</v>
      </c>
      <c r="S37" s="242" t="s">
        <v>1758</v>
      </c>
      <c r="T37" s="243"/>
      <c r="U37" s="241">
        <f t="shared" si="1"/>
        <v>136.86699999999999</v>
      </c>
    </row>
    <row r="38" spans="1:21" ht="16.149999999999999">
      <c r="A38" s="241">
        <v>36</v>
      </c>
      <c r="B38" s="240" t="s">
        <v>1820</v>
      </c>
      <c r="C38" s="243" t="s">
        <v>2635</v>
      </c>
      <c r="D38" s="296">
        <v>3.6</v>
      </c>
      <c r="E38" s="240" t="s">
        <v>1783</v>
      </c>
      <c r="F38" s="250"/>
      <c r="G38" s="250"/>
      <c r="H38" s="250"/>
      <c r="I38" s="250"/>
      <c r="J38" s="250"/>
      <c r="K38" s="241">
        <v>19750</v>
      </c>
      <c r="L38" s="241"/>
      <c r="M38" s="241"/>
      <c r="N38" s="241"/>
      <c r="O38" s="241"/>
      <c r="P38" s="241">
        <v>11335</v>
      </c>
      <c r="Q38" s="250"/>
      <c r="R38" s="241">
        <f t="shared" si="2"/>
        <v>31085</v>
      </c>
      <c r="S38" s="242" t="s">
        <v>1758</v>
      </c>
      <c r="T38" s="243"/>
      <c r="U38" s="241">
        <f t="shared" si="1"/>
        <v>111.90600000000001</v>
      </c>
    </row>
    <row r="39" spans="1:21" ht="16.149999999999999">
      <c r="A39" s="241">
        <v>37</v>
      </c>
      <c r="B39" s="240" t="s">
        <v>1821</v>
      </c>
      <c r="C39" s="243" t="s">
        <v>2636</v>
      </c>
      <c r="D39" s="239">
        <v>2.9</v>
      </c>
      <c r="E39" s="240" t="s">
        <v>1783</v>
      </c>
      <c r="F39" s="250"/>
      <c r="G39" s="250"/>
      <c r="H39" s="250"/>
      <c r="I39" s="250"/>
      <c r="J39" s="250"/>
      <c r="K39" s="241">
        <v>15030</v>
      </c>
      <c r="L39" s="241"/>
      <c r="M39" s="241"/>
      <c r="N39" s="241"/>
      <c r="O39" s="241"/>
      <c r="P39" s="241">
        <v>16740</v>
      </c>
      <c r="Q39" s="250"/>
      <c r="R39" s="241">
        <f t="shared" si="2"/>
        <v>31770</v>
      </c>
      <c r="S39" s="242" t="s">
        <v>1758</v>
      </c>
      <c r="T39" s="243"/>
      <c r="U39" s="241">
        <f t="shared" si="1"/>
        <v>92.132999999999996</v>
      </c>
    </row>
    <row r="40" spans="1:21" ht="16.149999999999999">
      <c r="A40" s="241">
        <v>38</v>
      </c>
      <c r="B40" s="240" t="s">
        <v>1822</v>
      </c>
      <c r="C40" s="243" t="s">
        <v>2637</v>
      </c>
      <c r="D40" s="239">
        <v>2.7</v>
      </c>
      <c r="E40" s="240" t="s">
        <v>1783</v>
      </c>
      <c r="F40" s="250"/>
      <c r="G40" s="250"/>
      <c r="H40" s="250"/>
      <c r="I40" s="250"/>
      <c r="J40" s="250"/>
      <c r="K40" s="241">
        <v>5985</v>
      </c>
      <c r="L40" s="241"/>
      <c r="M40" s="241"/>
      <c r="N40" s="241"/>
      <c r="O40" s="241"/>
      <c r="P40" s="241">
        <v>32340</v>
      </c>
      <c r="Q40" s="250"/>
      <c r="R40" s="241">
        <f t="shared" si="2"/>
        <v>38325</v>
      </c>
      <c r="S40" s="242" t="s">
        <v>1758</v>
      </c>
      <c r="T40" s="243"/>
      <c r="U40" s="241">
        <f t="shared" si="1"/>
        <v>103.47750000000001</v>
      </c>
    </row>
    <row r="41" spans="1:21" ht="16.149999999999999">
      <c r="A41" s="241">
        <v>39</v>
      </c>
      <c r="B41" s="240" t="s">
        <v>1823</v>
      </c>
      <c r="C41" s="243" t="s">
        <v>2638</v>
      </c>
      <c r="D41" s="239">
        <v>5.6</v>
      </c>
      <c r="E41" s="240" t="s">
        <v>1783</v>
      </c>
      <c r="F41" s="250"/>
      <c r="G41" s="250"/>
      <c r="H41" s="250"/>
      <c r="I41" s="250"/>
      <c r="J41" s="250"/>
      <c r="K41" s="241">
        <v>5395</v>
      </c>
      <c r="L41" s="241"/>
      <c r="M41" s="241"/>
      <c r="N41" s="241"/>
      <c r="O41" s="241"/>
      <c r="P41" s="241">
        <v>5885</v>
      </c>
      <c r="Q41" s="250"/>
      <c r="R41" s="241">
        <f t="shared" si="2"/>
        <v>11280</v>
      </c>
      <c r="S41" s="242" t="s">
        <v>1758</v>
      </c>
      <c r="T41" s="243"/>
      <c r="U41" s="241">
        <f t="shared" si="1"/>
        <v>63.167999999999992</v>
      </c>
    </row>
    <row r="42" spans="1:21" ht="16.149999999999999">
      <c r="A42" s="241">
        <v>40</v>
      </c>
      <c r="B42" s="240" t="s">
        <v>1824</v>
      </c>
      <c r="C42" s="243" t="s">
        <v>2639</v>
      </c>
      <c r="D42" s="296">
        <v>7.7</v>
      </c>
      <c r="E42" s="240" t="s">
        <v>1783</v>
      </c>
      <c r="F42" s="250"/>
      <c r="G42" s="250"/>
      <c r="H42" s="250"/>
      <c r="I42" s="250"/>
      <c r="J42" s="250"/>
      <c r="K42" s="241">
        <v>2325</v>
      </c>
      <c r="L42" s="241"/>
      <c r="M42" s="241"/>
      <c r="N42" s="241"/>
      <c r="O42" s="241"/>
      <c r="P42" s="241">
        <v>2380</v>
      </c>
      <c r="Q42" s="250"/>
      <c r="R42" s="241">
        <f t="shared" si="2"/>
        <v>4705</v>
      </c>
      <c r="S42" s="242" t="s">
        <v>1758</v>
      </c>
      <c r="T42" s="243"/>
      <c r="U42" s="241">
        <f t="shared" si="1"/>
        <v>36.228499999999997</v>
      </c>
    </row>
    <row r="43" spans="1:21" ht="16.149999999999999">
      <c r="A43" s="241">
        <v>41</v>
      </c>
      <c r="B43" s="240" t="s">
        <v>1825</v>
      </c>
      <c r="C43" s="243" t="s">
        <v>2640</v>
      </c>
      <c r="D43" s="296">
        <v>7.6</v>
      </c>
      <c r="E43" s="240" t="s">
        <v>1783</v>
      </c>
      <c r="F43" s="250"/>
      <c r="G43" s="250"/>
      <c r="H43" s="250"/>
      <c r="I43" s="250"/>
      <c r="J43" s="250"/>
      <c r="K43" s="241">
        <v>8040</v>
      </c>
      <c r="L43" s="241"/>
      <c r="M43" s="241"/>
      <c r="N43" s="241"/>
      <c r="O43" s="241"/>
      <c r="P43" s="241">
        <v>5805</v>
      </c>
      <c r="Q43" s="250"/>
      <c r="R43" s="241">
        <f t="shared" si="2"/>
        <v>13845</v>
      </c>
      <c r="S43" s="242" t="s">
        <v>1758</v>
      </c>
      <c r="T43" s="243"/>
      <c r="U43" s="241">
        <f t="shared" si="1"/>
        <v>105.22199999999999</v>
      </c>
    </row>
    <row r="44" spans="1:21" ht="16.149999999999999">
      <c r="A44" s="241">
        <v>42</v>
      </c>
      <c r="B44" s="240" t="s">
        <v>1826</v>
      </c>
      <c r="C44" s="243" t="s">
        <v>2641</v>
      </c>
      <c r="D44" s="239">
        <v>20.100000000000001</v>
      </c>
      <c r="E44" s="240" t="s">
        <v>1783</v>
      </c>
      <c r="F44" s="250"/>
      <c r="G44" s="250"/>
      <c r="H44" s="250"/>
      <c r="I44" s="250"/>
      <c r="J44" s="250"/>
      <c r="K44" s="241">
        <v>2420</v>
      </c>
      <c r="L44" s="241"/>
      <c r="M44" s="241"/>
      <c r="N44" s="241"/>
      <c r="O44" s="241"/>
      <c r="P44" s="241"/>
      <c r="Q44" s="250"/>
      <c r="R44" s="241">
        <f t="shared" si="2"/>
        <v>2420</v>
      </c>
      <c r="S44" s="242" t="s">
        <v>1758</v>
      </c>
      <c r="T44" s="243" t="s">
        <v>1784</v>
      </c>
      <c r="U44" s="241">
        <f t="shared" si="1"/>
        <v>48.642000000000003</v>
      </c>
    </row>
    <row r="45" spans="1:21" ht="16.149999999999999">
      <c r="A45" s="241">
        <v>43</v>
      </c>
      <c r="B45" s="248" t="s">
        <v>1827</v>
      </c>
      <c r="C45" s="246" t="s">
        <v>2642</v>
      </c>
      <c r="D45" s="295">
        <v>4.9000000000000004</v>
      </c>
      <c r="E45" s="248" t="s">
        <v>1783</v>
      </c>
      <c r="F45" s="246"/>
      <c r="G45" s="246"/>
      <c r="H45" s="246"/>
      <c r="I45" s="246"/>
      <c r="J45" s="246"/>
      <c r="K45" s="247">
        <v>14625</v>
      </c>
      <c r="L45" s="247"/>
      <c r="M45" s="247"/>
      <c r="N45" s="247"/>
      <c r="O45" s="247"/>
      <c r="P45" s="247"/>
      <c r="Q45" s="246"/>
      <c r="R45" s="247">
        <f t="shared" si="2"/>
        <v>14625</v>
      </c>
      <c r="S45" s="246" t="s">
        <v>1758</v>
      </c>
      <c r="T45" s="246"/>
      <c r="U45" s="241">
        <f t="shared" si="1"/>
        <v>71.662499999999994</v>
      </c>
    </row>
    <row r="46" spans="1:21" ht="16.149999999999999">
      <c r="A46" s="241">
        <v>44</v>
      </c>
      <c r="B46" s="240" t="s">
        <v>1828</v>
      </c>
      <c r="C46" s="243" t="s">
        <v>2643</v>
      </c>
      <c r="D46" s="239">
        <v>6.7</v>
      </c>
      <c r="E46" s="240" t="s">
        <v>1783</v>
      </c>
      <c r="F46" s="250"/>
      <c r="G46" s="250"/>
      <c r="H46" s="250"/>
      <c r="I46" s="250"/>
      <c r="J46" s="250"/>
      <c r="K46" s="241">
        <v>32790</v>
      </c>
      <c r="L46" s="241"/>
      <c r="M46" s="241"/>
      <c r="N46" s="241"/>
      <c r="O46" s="241"/>
      <c r="P46" s="241">
        <v>25305</v>
      </c>
      <c r="Q46" s="250"/>
      <c r="R46" s="241">
        <f t="shared" si="2"/>
        <v>58095</v>
      </c>
      <c r="S46" s="242" t="s">
        <v>1758</v>
      </c>
      <c r="T46" s="243"/>
      <c r="U46" s="241">
        <f t="shared" si="1"/>
        <v>389.23649999999998</v>
      </c>
    </row>
    <row r="47" spans="1:21" ht="16.149999999999999">
      <c r="A47" s="241">
        <v>45</v>
      </c>
      <c r="B47" s="240" t="s">
        <v>1829</v>
      </c>
      <c r="C47" s="243" t="s">
        <v>2644</v>
      </c>
      <c r="D47" s="239">
        <v>0.3</v>
      </c>
      <c r="E47" s="240" t="s">
        <v>1783</v>
      </c>
      <c r="F47" s="250"/>
      <c r="G47" s="250"/>
      <c r="H47" s="250"/>
      <c r="I47" s="250"/>
      <c r="J47" s="250"/>
      <c r="K47" s="241">
        <v>4970</v>
      </c>
      <c r="L47" s="241"/>
      <c r="M47" s="241"/>
      <c r="N47" s="241"/>
      <c r="O47" s="241"/>
      <c r="P47" s="241">
        <v>5970</v>
      </c>
      <c r="Q47" s="250"/>
      <c r="R47" s="241">
        <f t="shared" si="2"/>
        <v>10940</v>
      </c>
      <c r="S47" s="242" t="s">
        <v>1758</v>
      </c>
      <c r="T47" s="243"/>
      <c r="U47" s="241">
        <f t="shared" si="1"/>
        <v>3.282</v>
      </c>
    </row>
    <row r="48" spans="1:21" ht="16.149999999999999">
      <c r="A48" s="241">
        <v>46</v>
      </c>
      <c r="B48" s="240" t="s">
        <v>1830</v>
      </c>
      <c r="C48" s="243" t="s">
        <v>2645</v>
      </c>
      <c r="D48" s="239">
        <v>6.9</v>
      </c>
      <c r="E48" s="240" t="s">
        <v>1783</v>
      </c>
      <c r="F48" s="250"/>
      <c r="G48" s="250"/>
      <c r="H48" s="250"/>
      <c r="I48" s="250"/>
      <c r="J48" s="250"/>
      <c r="K48" s="241">
        <v>5855</v>
      </c>
      <c r="L48" s="241"/>
      <c r="M48" s="241"/>
      <c r="N48" s="241"/>
      <c r="O48" s="241"/>
      <c r="P48" s="241">
        <v>4525</v>
      </c>
      <c r="Q48" s="250"/>
      <c r="R48" s="241">
        <f t="shared" si="2"/>
        <v>10380</v>
      </c>
      <c r="S48" s="242" t="s">
        <v>1758</v>
      </c>
      <c r="T48" s="243"/>
      <c r="U48" s="241">
        <f t="shared" si="1"/>
        <v>71.622</v>
      </c>
    </row>
    <row r="49" spans="1:21" ht="16.149999999999999">
      <c r="A49" s="241">
        <v>47</v>
      </c>
      <c r="B49" s="240" t="s">
        <v>1831</v>
      </c>
      <c r="C49" s="243" t="s">
        <v>2646</v>
      </c>
      <c r="D49" s="239">
        <v>8.6</v>
      </c>
      <c r="E49" s="240" t="s">
        <v>1783</v>
      </c>
      <c r="F49" s="241"/>
      <c r="G49" s="241"/>
      <c r="H49" s="241"/>
      <c r="I49" s="241"/>
      <c r="J49" s="241"/>
      <c r="K49" s="241">
        <v>8815</v>
      </c>
      <c r="L49" s="241"/>
      <c r="M49" s="241"/>
      <c r="N49" s="241"/>
      <c r="O49" s="241"/>
      <c r="P49" s="241">
        <v>7675</v>
      </c>
      <c r="Q49" s="241"/>
      <c r="R49" s="241">
        <f t="shared" si="2"/>
        <v>16490</v>
      </c>
      <c r="S49" s="242" t="s">
        <v>1758</v>
      </c>
      <c r="T49" s="243"/>
      <c r="U49" s="241">
        <f t="shared" si="1"/>
        <v>141.81399999999999</v>
      </c>
    </row>
    <row r="50" spans="1:21" ht="16.149999999999999">
      <c r="A50" s="241">
        <v>48</v>
      </c>
      <c r="B50" s="240" t="s">
        <v>1832</v>
      </c>
      <c r="C50" s="243" t="s">
        <v>2647</v>
      </c>
      <c r="D50" s="239">
        <v>5.0999999999999996</v>
      </c>
      <c r="E50" s="240" t="s">
        <v>1783</v>
      </c>
      <c r="F50" s="241"/>
      <c r="G50" s="241"/>
      <c r="H50" s="241"/>
      <c r="I50" s="241"/>
      <c r="J50" s="241"/>
      <c r="K50" s="241">
        <v>8935</v>
      </c>
      <c r="L50" s="241"/>
      <c r="M50" s="241"/>
      <c r="N50" s="241"/>
      <c r="O50" s="241"/>
      <c r="P50" s="241">
        <v>12120</v>
      </c>
      <c r="Q50" s="241"/>
      <c r="R50" s="241">
        <f t="shared" si="2"/>
        <v>21055</v>
      </c>
      <c r="S50" s="242" t="s">
        <v>1758</v>
      </c>
      <c r="T50" s="243"/>
      <c r="U50" s="241">
        <f t="shared" si="1"/>
        <v>107.38049999999998</v>
      </c>
    </row>
    <row r="51" spans="1:21" ht="16.149999999999999">
      <c r="A51" s="241">
        <v>49</v>
      </c>
      <c r="B51" s="240" t="s">
        <v>1833</v>
      </c>
      <c r="C51" s="243" t="s">
        <v>2648</v>
      </c>
      <c r="D51" s="239">
        <v>8.4</v>
      </c>
      <c r="E51" s="240" t="s">
        <v>1783</v>
      </c>
      <c r="F51" s="241"/>
      <c r="G51" s="241"/>
      <c r="H51" s="241"/>
      <c r="I51" s="241"/>
      <c r="J51" s="241"/>
      <c r="K51" s="241">
        <v>18340</v>
      </c>
      <c r="L51" s="241"/>
      <c r="M51" s="241"/>
      <c r="N51" s="241"/>
      <c r="O51" s="241"/>
      <c r="P51" s="241"/>
      <c r="Q51" s="241"/>
      <c r="R51" s="241">
        <f t="shared" si="2"/>
        <v>18340</v>
      </c>
      <c r="S51" s="242" t="s">
        <v>1758</v>
      </c>
      <c r="T51" s="243"/>
      <c r="U51" s="241">
        <f t="shared" si="1"/>
        <v>154.05600000000001</v>
      </c>
    </row>
    <row r="52" spans="1:21" ht="16.149999999999999">
      <c r="A52" s="241">
        <v>50</v>
      </c>
      <c r="B52" s="240" t="s">
        <v>1834</v>
      </c>
      <c r="C52" s="243" t="s">
        <v>2649</v>
      </c>
      <c r="D52" s="239">
        <v>8.9</v>
      </c>
      <c r="E52" s="240" t="s">
        <v>1783</v>
      </c>
      <c r="F52" s="241"/>
      <c r="G52" s="241"/>
      <c r="H52" s="241"/>
      <c r="I52" s="241"/>
      <c r="J52" s="241"/>
      <c r="K52" s="241">
        <v>25280</v>
      </c>
      <c r="L52" s="241"/>
      <c r="M52" s="241"/>
      <c r="N52" s="241"/>
      <c r="O52" s="241"/>
      <c r="P52" s="241">
        <v>24905</v>
      </c>
      <c r="Q52" s="241"/>
      <c r="R52" s="241">
        <f t="shared" si="2"/>
        <v>50185</v>
      </c>
      <c r="S52" s="242" t="s">
        <v>1758</v>
      </c>
      <c r="T52" s="243"/>
      <c r="U52" s="241">
        <f t="shared" si="1"/>
        <v>446.6465</v>
      </c>
    </row>
    <row r="53" spans="1:21" ht="16.149999999999999">
      <c r="A53" s="241">
        <v>51</v>
      </c>
      <c r="B53" s="240" t="s">
        <v>1835</v>
      </c>
      <c r="C53" s="243" t="s">
        <v>2650</v>
      </c>
      <c r="D53" s="239">
        <v>11.1</v>
      </c>
      <c r="E53" s="240" t="s">
        <v>1783</v>
      </c>
      <c r="F53" s="241"/>
      <c r="G53" s="241"/>
      <c r="H53" s="241"/>
      <c r="I53" s="241"/>
      <c r="J53" s="241"/>
      <c r="K53" s="241">
        <v>30725</v>
      </c>
      <c r="L53" s="241"/>
      <c r="M53" s="241"/>
      <c r="N53" s="241"/>
      <c r="O53" s="241"/>
      <c r="P53" s="241">
        <v>16605</v>
      </c>
      <c r="Q53" s="241"/>
      <c r="R53" s="241">
        <f t="shared" si="2"/>
        <v>47330</v>
      </c>
      <c r="S53" s="242" t="s">
        <v>1758</v>
      </c>
      <c r="T53" s="243"/>
      <c r="U53" s="241">
        <f t="shared" si="1"/>
        <v>525.36300000000006</v>
      </c>
    </row>
    <row r="54" spans="1:21" ht="16.149999999999999">
      <c r="A54" s="241">
        <v>52</v>
      </c>
      <c r="B54" s="240" t="s">
        <v>1836</v>
      </c>
      <c r="C54" s="243" t="s">
        <v>2651</v>
      </c>
      <c r="D54" s="239">
        <v>6.7</v>
      </c>
      <c r="E54" s="240" t="s">
        <v>1783</v>
      </c>
      <c r="F54" s="250"/>
      <c r="G54" s="250"/>
      <c r="H54" s="250"/>
      <c r="I54" s="250"/>
      <c r="J54" s="250"/>
      <c r="K54" s="241">
        <v>26770</v>
      </c>
      <c r="L54" s="241"/>
      <c r="M54" s="241"/>
      <c r="N54" s="241"/>
      <c r="O54" s="241"/>
      <c r="P54" s="241"/>
      <c r="Q54" s="250"/>
      <c r="R54" s="241">
        <f t="shared" si="2"/>
        <v>26770</v>
      </c>
      <c r="S54" s="242" t="s">
        <v>1758</v>
      </c>
      <c r="T54" s="243"/>
      <c r="U54" s="241">
        <f t="shared" si="1"/>
        <v>179.35900000000001</v>
      </c>
    </row>
    <row r="55" spans="1:21" ht="16.149999999999999">
      <c r="A55" s="241">
        <v>53</v>
      </c>
      <c r="B55" s="248" t="s">
        <v>1837</v>
      </c>
      <c r="C55" s="246" t="s">
        <v>2652</v>
      </c>
      <c r="D55" s="247">
        <v>2.9</v>
      </c>
      <c r="E55" s="248" t="s">
        <v>1783</v>
      </c>
      <c r="F55" s="246"/>
      <c r="G55" s="246"/>
      <c r="H55" s="246"/>
      <c r="I55" s="246"/>
      <c r="J55" s="246"/>
      <c r="K55" s="247">
        <v>37595</v>
      </c>
      <c r="L55" s="247"/>
      <c r="M55" s="247"/>
      <c r="N55" s="247"/>
      <c r="O55" s="247"/>
      <c r="P55" s="247"/>
      <c r="Q55" s="246"/>
      <c r="R55" s="247">
        <f t="shared" si="2"/>
        <v>37595</v>
      </c>
      <c r="S55" s="246" t="s">
        <v>1758</v>
      </c>
      <c r="T55" s="246"/>
      <c r="U55" s="241">
        <f t="shared" si="1"/>
        <v>109.02549999999999</v>
      </c>
    </row>
    <row r="56" spans="1:21" ht="16.149999999999999">
      <c r="A56" s="241">
        <v>54</v>
      </c>
      <c r="B56" s="240" t="s">
        <v>1839</v>
      </c>
      <c r="C56" s="243" t="s">
        <v>1840</v>
      </c>
      <c r="D56" s="239">
        <v>2.9</v>
      </c>
      <c r="E56" s="240" t="s">
        <v>1783</v>
      </c>
      <c r="F56" s="250"/>
      <c r="G56" s="250"/>
      <c r="H56" s="250"/>
      <c r="I56" s="250"/>
      <c r="J56" s="250"/>
      <c r="K56" s="241">
        <v>51455</v>
      </c>
      <c r="L56" s="241"/>
      <c r="M56" s="241"/>
      <c r="N56" s="241"/>
      <c r="O56" s="241"/>
      <c r="P56" s="241">
        <v>43685</v>
      </c>
      <c r="Q56" s="250"/>
      <c r="R56" s="241">
        <f t="shared" si="2"/>
        <v>95140</v>
      </c>
      <c r="S56" s="242" t="s">
        <v>1758</v>
      </c>
      <c r="T56" s="243"/>
      <c r="U56" s="241">
        <f t="shared" si="1"/>
        <v>275.90600000000001</v>
      </c>
    </row>
    <row r="57" spans="1:21" ht="16.149999999999999">
      <c r="A57" s="241">
        <v>55</v>
      </c>
      <c r="B57" s="248" t="s">
        <v>1841</v>
      </c>
      <c r="C57" s="246" t="s">
        <v>1838</v>
      </c>
      <c r="D57" s="247">
        <v>2.9</v>
      </c>
      <c r="E57" s="248" t="s">
        <v>1783</v>
      </c>
      <c r="F57" s="246"/>
      <c r="G57" s="246"/>
      <c r="H57" s="246"/>
      <c r="I57" s="246"/>
      <c r="J57" s="246"/>
      <c r="K57" s="247">
        <v>32730</v>
      </c>
      <c r="L57" s="247"/>
      <c r="M57" s="247"/>
      <c r="N57" s="247"/>
      <c r="O57" s="247"/>
      <c r="P57" s="247"/>
      <c r="Q57" s="246"/>
      <c r="R57" s="247">
        <f t="shared" si="2"/>
        <v>32730</v>
      </c>
      <c r="S57" s="246" t="s">
        <v>1758</v>
      </c>
      <c r="T57" s="248" t="s">
        <v>1837</v>
      </c>
      <c r="U57" s="241">
        <f t="shared" si="1"/>
        <v>94.917000000000002</v>
      </c>
    </row>
    <row r="58" spans="1:21" ht="16.149999999999999">
      <c r="A58" s="241">
        <v>56</v>
      </c>
      <c r="B58" s="240" t="s">
        <v>1842</v>
      </c>
      <c r="C58" s="243" t="s">
        <v>2653</v>
      </c>
      <c r="D58" s="239">
        <v>6</v>
      </c>
      <c r="E58" s="240" t="s">
        <v>1783</v>
      </c>
      <c r="F58" s="250"/>
      <c r="G58" s="250"/>
      <c r="H58" s="250"/>
      <c r="I58" s="250"/>
      <c r="J58" s="250"/>
      <c r="K58" s="241">
        <v>53135</v>
      </c>
      <c r="L58" s="241"/>
      <c r="M58" s="241"/>
      <c r="N58" s="241"/>
      <c r="O58" s="241"/>
      <c r="P58" s="241">
        <v>72710</v>
      </c>
      <c r="Q58" s="250"/>
      <c r="R58" s="241">
        <f t="shared" si="2"/>
        <v>125845</v>
      </c>
      <c r="S58" s="242" t="s">
        <v>1758</v>
      </c>
      <c r="T58" s="243"/>
      <c r="U58" s="241">
        <f t="shared" si="1"/>
        <v>755.07</v>
      </c>
    </row>
    <row r="59" spans="1:21" ht="16.149999999999999">
      <c r="A59" s="241">
        <v>57</v>
      </c>
      <c r="B59" s="240" t="s">
        <v>1843</v>
      </c>
      <c r="C59" s="243" t="s">
        <v>2651</v>
      </c>
      <c r="D59" s="296">
        <v>6.7</v>
      </c>
      <c r="E59" s="240" t="s">
        <v>1783</v>
      </c>
      <c r="F59" s="250"/>
      <c r="G59" s="250"/>
      <c r="H59" s="250"/>
      <c r="I59" s="250"/>
      <c r="J59" s="250"/>
      <c r="K59" s="241">
        <v>33490</v>
      </c>
      <c r="L59" s="241"/>
      <c r="M59" s="241"/>
      <c r="N59" s="241"/>
      <c r="O59" s="241"/>
      <c r="P59" s="241">
        <v>55325</v>
      </c>
      <c r="Q59" s="250"/>
      <c r="R59" s="241">
        <f t="shared" si="2"/>
        <v>88815</v>
      </c>
      <c r="S59" s="242" t="s">
        <v>1758</v>
      </c>
      <c r="T59" s="243"/>
      <c r="U59" s="241">
        <f t="shared" si="1"/>
        <v>595.06050000000005</v>
      </c>
    </row>
    <row r="60" spans="1:21" ht="16.149999999999999">
      <c r="A60" s="241">
        <v>58</v>
      </c>
      <c r="B60" s="240" t="s">
        <v>1844</v>
      </c>
      <c r="C60" s="243" t="s">
        <v>2654</v>
      </c>
      <c r="D60" s="296">
        <v>8.1</v>
      </c>
      <c r="E60" s="240" t="s">
        <v>1783</v>
      </c>
      <c r="F60" s="250"/>
      <c r="G60" s="250"/>
      <c r="H60" s="250"/>
      <c r="I60" s="250"/>
      <c r="J60" s="250"/>
      <c r="K60" s="241">
        <v>22880</v>
      </c>
      <c r="L60" s="241"/>
      <c r="M60" s="241"/>
      <c r="N60" s="241"/>
      <c r="O60" s="241"/>
      <c r="P60" s="241"/>
      <c r="Q60" s="250"/>
      <c r="R60" s="241">
        <f t="shared" si="2"/>
        <v>22880</v>
      </c>
      <c r="S60" s="242" t="s">
        <v>1758</v>
      </c>
      <c r="T60" s="243"/>
      <c r="U60" s="241">
        <f t="shared" si="1"/>
        <v>185.328</v>
      </c>
    </row>
    <row r="61" spans="1:21" ht="16.149999999999999">
      <c r="A61" s="241">
        <v>59</v>
      </c>
      <c r="B61" s="240" t="s">
        <v>1846</v>
      </c>
      <c r="C61" s="243" t="s">
        <v>1847</v>
      </c>
      <c r="D61" s="296">
        <v>8.8000000000000007</v>
      </c>
      <c r="E61" s="240" t="s">
        <v>1783</v>
      </c>
      <c r="F61" s="250"/>
      <c r="G61" s="250"/>
      <c r="H61" s="250"/>
      <c r="I61" s="250"/>
      <c r="J61" s="250"/>
      <c r="K61" s="241">
        <v>9695</v>
      </c>
      <c r="L61" s="241"/>
      <c r="M61" s="241"/>
      <c r="N61" s="241"/>
      <c r="O61" s="241"/>
      <c r="P61" s="241">
        <v>9880</v>
      </c>
      <c r="Q61" s="250"/>
      <c r="R61" s="241">
        <f t="shared" si="2"/>
        <v>19575</v>
      </c>
      <c r="S61" s="242" t="s">
        <v>1758</v>
      </c>
      <c r="T61" s="243"/>
      <c r="U61" s="241">
        <f t="shared" si="1"/>
        <v>172.26</v>
      </c>
    </row>
    <row r="62" spans="1:21" ht="16.149999999999999">
      <c r="A62" s="241">
        <v>60</v>
      </c>
      <c r="B62" s="240" t="s">
        <v>1848</v>
      </c>
      <c r="C62" s="243" t="s">
        <v>2655</v>
      </c>
      <c r="D62" s="239">
        <v>7.3</v>
      </c>
      <c r="E62" s="240" t="s">
        <v>1783</v>
      </c>
      <c r="F62" s="250"/>
      <c r="G62" s="250"/>
      <c r="H62" s="250"/>
      <c r="I62" s="250"/>
      <c r="J62" s="250"/>
      <c r="K62" s="241">
        <v>83525</v>
      </c>
      <c r="L62" s="241"/>
      <c r="M62" s="241"/>
      <c r="N62" s="241"/>
      <c r="O62" s="241"/>
      <c r="P62" s="241">
        <v>65385</v>
      </c>
      <c r="Q62" s="250"/>
      <c r="R62" s="241">
        <f t="shared" si="2"/>
        <v>148910</v>
      </c>
      <c r="S62" s="242" t="s">
        <v>1758</v>
      </c>
      <c r="T62" s="243"/>
      <c r="U62" s="241">
        <f t="shared" si="1"/>
        <v>1087.0429999999999</v>
      </c>
    </row>
    <row r="63" spans="1:21" ht="16.149999999999999">
      <c r="A63" s="241">
        <v>61</v>
      </c>
      <c r="B63" s="240" t="s">
        <v>1849</v>
      </c>
      <c r="C63" s="243" t="s">
        <v>2656</v>
      </c>
      <c r="D63" s="239">
        <v>7.7</v>
      </c>
      <c r="E63" s="240" t="s">
        <v>1783</v>
      </c>
      <c r="F63" s="250"/>
      <c r="G63" s="250"/>
      <c r="H63" s="250"/>
      <c r="I63" s="250"/>
      <c r="J63" s="250"/>
      <c r="K63" s="241">
        <v>16375</v>
      </c>
      <c r="L63" s="241"/>
      <c r="M63" s="241"/>
      <c r="N63" s="241"/>
      <c r="O63" s="241"/>
      <c r="P63" s="241"/>
      <c r="Q63" s="250"/>
      <c r="R63" s="241">
        <f t="shared" si="2"/>
        <v>16375</v>
      </c>
      <c r="S63" s="242" t="s">
        <v>1758</v>
      </c>
      <c r="T63" s="243"/>
      <c r="U63" s="241">
        <f t="shared" si="1"/>
        <v>126.08750000000001</v>
      </c>
    </row>
    <row r="64" spans="1:21" ht="16.149999999999999">
      <c r="A64" s="241">
        <v>62</v>
      </c>
      <c r="B64" s="240" t="s">
        <v>1850</v>
      </c>
      <c r="C64" s="243" t="s">
        <v>2657</v>
      </c>
      <c r="D64" s="239">
        <v>8.6999999999999993</v>
      </c>
      <c r="E64" s="240" t="s">
        <v>1783</v>
      </c>
      <c r="F64" s="250"/>
      <c r="G64" s="250"/>
      <c r="H64" s="250"/>
      <c r="I64" s="250"/>
      <c r="J64" s="250"/>
      <c r="K64" s="241">
        <v>26530</v>
      </c>
      <c r="L64" s="241"/>
      <c r="M64" s="241"/>
      <c r="N64" s="241"/>
      <c r="O64" s="241"/>
      <c r="P64" s="241"/>
      <c r="Q64" s="250"/>
      <c r="R64" s="241">
        <f t="shared" si="2"/>
        <v>26530</v>
      </c>
      <c r="S64" s="242" t="s">
        <v>1758</v>
      </c>
      <c r="T64" s="243"/>
      <c r="U64" s="241">
        <f t="shared" si="1"/>
        <v>230.81099999999998</v>
      </c>
    </row>
    <row r="65" spans="1:21" ht="16.149999999999999">
      <c r="A65" s="241">
        <v>63</v>
      </c>
      <c r="B65" s="240" t="s">
        <v>1851</v>
      </c>
      <c r="C65" s="243" t="s">
        <v>1852</v>
      </c>
      <c r="D65" s="239">
        <v>8.6</v>
      </c>
      <c r="E65" s="240" t="s">
        <v>1783</v>
      </c>
      <c r="F65" s="250"/>
      <c r="G65" s="250"/>
      <c r="H65" s="250"/>
      <c r="I65" s="250"/>
      <c r="J65" s="250"/>
      <c r="K65" s="241">
        <v>20630</v>
      </c>
      <c r="L65" s="241"/>
      <c r="M65" s="241"/>
      <c r="N65" s="241"/>
      <c r="O65" s="241"/>
      <c r="P65" s="241">
        <v>17705</v>
      </c>
      <c r="Q65" s="250"/>
      <c r="R65" s="241">
        <f t="shared" si="2"/>
        <v>38335</v>
      </c>
      <c r="S65" s="242" t="s">
        <v>1758</v>
      </c>
      <c r="T65" s="243"/>
      <c r="U65" s="241">
        <f t="shared" si="1"/>
        <v>329.68099999999998</v>
      </c>
    </row>
    <row r="66" spans="1:21" ht="16.149999999999999">
      <c r="A66" s="241">
        <v>64</v>
      </c>
      <c r="B66" s="240" t="s">
        <v>1853</v>
      </c>
      <c r="C66" s="243" t="s">
        <v>1785</v>
      </c>
      <c r="D66" s="238">
        <v>20.100000000000001</v>
      </c>
      <c r="E66" s="240" t="s">
        <v>1783</v>
      </c>
      <c r="F66" s="250"/>
      <c r="G66" s="250"/>
      <c r="H66" s="250"/>
      <c r="I66" s="250"/>
      <c r="J66" s="250"/>
      <c r="K66" s="241">
        <v>880</v>
      </c>
      <c r="L66" s="241"/>
      <c r="M66" s="241"/>
      <c r="N66" s="241"/>
      <c r="O66" s="241"/>
      <c r="P66" s="241"/>
      <c r="Q66" s="250"/>
      <c r="R66" s="241">
        <f t="shared" si="2"/>
        <v>880</v>
      </c>
      <c r="S66" s="242" t="s">
        <v>1758</v>
      </c>
      <c r="T66" s="243" t="s">
        <v>1784</v>
      </c>
      <c r="U66" s="241">
        <f t="shared" si="1"/>
        <v>17.687999999999999</v>
      </c>
    </row>
    <row r="67" spans="1:21" ht="16.149999999999999">
      <c r="A67" s="241">
        <v>65</v>
      </c>
      <c r="B67" s="240" t="s">
        <v>1854</v>
      </c>
      <c r="C67" s="243" t="s">
        <v>1855</v>
      </c>
      <c r="D67" s="239">
        <v>6.9</v>
      </c>
      <c r="E67" s="240" t="s">
        <v>1783</v>
      </c>
      <c r="F67" s="250"/>
      <c r="G67" s="250"/>
      <c r="H67" s="250"/>
      <c r="I67" s="250"/>
      <c r="J67" s="250"/>
      <c r="K67" s="241">
        <v>14270</v>
      </c>
      <c r="L67" s="241"/>
      <c r="M67" s="241"/>
      <c r="N67" s="241"/>
      <c r="O67" s="241"/>
      <c r="P67" s="241">
        <v>7750</v>
      </c>
      <c r="Q67" s="250"/>
      <c r="R67" s="241">
        <f t="shared" ref="R67:R98" si="3">K67+P67</f>
        <v>22020</v>
      </c>
      <c r="S67" s="242" t="s">
        <v>1758</v>
      </c>
      <c r="T67" s="243"/>
      <c r="U67" s="241">
        <f t="shared" ref="U67:U130" si="4">R67*D67/1000</f>
        <v>151.93799999999999</v>
      </c>
    </row>
    <row r="68" spans="1:21" ht="16.149999999999999">
      <c r="A68" s="241">
        <v>66</v>
      </c>
      <c r="B68" s="248" t="s">
        <v>1856</v>
      </c>
      <c r="C68" s="246" t="s">
        <v>1857</v>
      </c>
      <c r="D68" s="247">
        <v>6</v>
      </c>
      <c r="E68" s="248" t="s">
        <v>1783</v>
      </c>
      <c r="F68" s="246"/>
      <c r="G68" s="246"/>
      <c r="H68" s="246"/>
      <c r="I68" s="246"/>
      <c r="J68" s="246"/>
      <c r="K68" s="247">
        <v>3230</v>
      </c>
      <c r="L68" s="247"/>
      <c r="M68" s="247"/>
      <c r="N68" s="247"/>
      <c r="O68" s="247"/>
      <c r="P68" s="247"/>
      <c r="Q68" s="246"/>
      <c r="R68" s="247">
        <f t="shared" si="3"/>
        <v>3230</v>
      </c>
      <c r="S68" s="246" t="s">
        <v>1758</v>
      </c>
      <c r="T68" s="246"/>
      <c r="U68" s="241">
        <f t="shared" si="4"/>
        <v>19.38</v>
      </c>
    </row>
    <row r="69" spans="1:21" ht="16.149999999999999">
      <c r="A69" s="241">
        <v>67</v>
      </c>
      <c r="B69" s="240" t="s">
        <v>1858</v>
      </c>
      <c r="C69" s="243" t="s">
        <v>1859</v>
      </c>
      <c r="D69" s="239">
        <v>8.4</v>
      </c>
      <c r="E69" s="240" t="s">
        <v>1783</v>
      </c>
      <c r="F69" s="250"/>
      <c r="G69" s="250"/>
      <c r="H69" s="250"/>
      <c r="I69" s="250"/>
      <c r="J69" s="250"/>
      <c r="K69" s="241">
        <v>25780</v>
      </c>
      <c r="L69" s="241"/>
      <c r="M69" s="241"/>
      <c r="N69" s="241"/>
      <c r="O69" s="241"/>
      <c r="P69" s="241">
        <v>24630</v>
      </c>
      <c r="Q69" s="250"/>
      <c r="R69" s="241">
        <f t="shared" si="3"/>
        <v>50410</v>
      </c>
      <c r="S69" s="242" t="s">
        <v>1758</v>
      </c>
      <c r="T69" s="243"/>
      <c r="U69" s="241">
        <f t="shared" si="4"/>
        <v>423.44400000000002</v>
      </c>
    </row>
    <row r="70" spans="1:21" ht="16.149999999999999">
      <c r="A70" s="241">
        <v>68</v>
      </c>
      <c r="B70" s="240" t="s">
        <v>1860</v>
      </c>
      <c r="C70" s="243" t="s">
        <v>1861</v>
      </c>
      <c r="D70" s="239">
        <v>8</v>
      </c>
      <c r="E70" s="240" t="s">
        <v>1783</v>
      </c>
      <c r="F70" s="250"/>
      <c r="G70" s="250"/>
      <c r="H70" s="250"/>
      <c r="I70" s="250"/>
      <c r="J70" s="250"/>
      <c r="K70" s="241">
        <v>15115</v>
      </c>
      <c r="L70" s="241"/>
      <c r="M70" s="241"/>
      <c r="N70" s="241"/>
      <c r="O70" s="241"/>
      <c r="P70" s="241"/>
      <c r="Q70" s="250"/>
      <c r="R70" s="241">
        <f t="shared" si="3"/>
        <v>15115</v>
      </c>
      <c r="S70" s="242" t="s">
        <v>1758</v>
      </c>
      <c r="T70" s="243"/>
      <c r="U70" s="241">
        <f t="shared" si="4"/>
        <v>120.92</v>
      </c>
    </row>
    <row r="71" spans="1:21" ht="16.149999999999999">
      <c r="A71" s="241">
        <v>69</v>
      </c>
      <c r="B71" s="240" t="s">
        <v>1862</v>
      </c>
      <c r="C71" s="243" t="s">
        <v>2658</v>
      </c>
      <c r="D71" s="239">
        <v>9.3000000000000007</v>
      </c>
      <c r="E71" s="240" t="s">
        <v>1783</v>
      </c>
      <c r="F71" s="250"/>
      <c r="G71" s="250"/>
      <c r="H71" s="250"/>
      <c r="I71" s="250"/>
      <c r="J71" s="250"/>
      <c r="K71" s="241">
        <v>30840</v>
      </c>
      <c r="L71" s="241"/>
      <c r="M71" s="241"/>
      <c r="N71" s="241"/>
      <c r="O71" s="241"/>
      <c r="P71" s="241">
        <v>23080</v>
      </c>
      <c r="Q71" s="250"/>
      <c r="R71" s="241">
        <f t="shared" si="3"/>
        <v>53920</v>
      </c>
      <c r="S71" s="242" t="s">
        <v>1758</v>
      </c>
      <c r="T71" s="243"/>
      <c r="U71" s="241">
        <f t="shared" si="4"/>
        <v>501.45600000000007</v>
      </c>
    </row>
    <row r="72" spans="1:21" ht="16.149999999999999">
      <c r="A72" s="241">
        <v>70</v>
      </c>
      <c r="B72" s="240" t="s">
        <v>1863</v>
      </c>
      <c r="C72" s="243" t="s">
        <v>2659</v>
      </c>
      <c r="D72" s="296">
        <v>8.3000000000000007</v>
      </c>
      <c r="E72" s="240" t="s">
        <v>1783</v>
      </c>
      <c r="F72" s="241"/>
      <c r="G72" s="241"/>
      <c r="H72" s="241"/>
      <c r="I72" s="241"/>
      <c r="J72" s="241"/>
      <c r="K72" s="241">
        <v>18190</v>
      </c>
      <c r="L72" s="241"/>
      <c r="M72" s="241"/>
      <c r="N72" s="241"/>
      <c r="O72" s="241"/>
      <c r="P72" s="241"/>
      <c r="Q72" s="241"/>
      <c r="R72" s="241">
        <f t="shared" si="3"/>
        <v>18190</v>
      </c>
      <c r="S72" s="242" t="s">
        <v>1758</v>
      </c>
      <c r="T72" s="243"/>
      <c r="U72" s="241">
        <f t="shared" si="4"/>
        <v>150.977</v>
      </c>
    </row>
    <row r="73" spans="1:21" ht="16.149999999999999">
      <c r="A73" s="241">
        <v>71</v>
      </c>
      <c r="B73" s="240" t="s">
        <v>1865</v>
      </c>
      <c r="C73" s="243" t="s">
        <v>1866</v>
      </c>
      <c r="D73" s="239">
        <v>8.6999999999999993</v>
      </c>
      <c r="E73" s="240" t="s">
        <v>1783</v>
      </c>
      <c r="F73" s="241"/>
      <c r="G73" s="241"/>
      <c r="H73" s="241"/>
      <c r="I73" s="241"/>
      <c r="J73" s="241"/>
      <c r="K73" s="241">
        <v>15690</v>
      </c>
      <c r="L73" s="241"/>
      <c r="M73" s="241"/>
      <c r="N73" s="241"/>
      <c r="O73" s="241"/>
      <c r="P73" s="241"/>
      <c r="Q73" s="241"/>
      <c r="R73" s="241">
        <f t="shared" si="3"/>
        <v>15690</v>
      </c>
      <c r="S73" s="242" t="s">
        <v>1758</v>
      </c>
      <c r="T73" s="243"/>
      <c r="U73" s="241">
        <f t="shared" si="4"/>
        <v>136.50299999999999</v>
      </c>
    </row>
    <row r="74" spans="1:21" ht="16.149999999999999">
      <c r="A74" s="241">
        <v>72</v>
      </c>
      <c r="B74" s="248" t="s">
        <v>1867</v>
      </c>
      <c r="C74" s="246" t="s">
        <v>2660</v>
      </c>
      <c r="D74" s="247">
        <v>12.7</v>
      </c>
      <c r="E74" s="248" t="s">
        <v>1783</v>
      </c>
      <c r="F74" s="247"/>
      <c r="G74" s="247"/>
      <c r="H74" s="247"/>
      <c r="I74" s="247"/>
      <c r="J74" s="247"/>
      <c r="K74" s="247">
        <v>9935</v>
      </c>
      <c r="L74" s="247"/>
      <c r="M74" s="247"/>
      <c r="N74" s="247"/>
      <c r="O74" s="247"/>
      <c r="P74" s="247"/>
      <c r="Q74" s="247"/>
      <c r="R74" s="247">
        <f t="shared" si="3"/>
        <v>9935</v>
      </c>
      <c r="S74" s="246" t="s">
        <v>1758</v>
      </c>
      <c r="T74" s="246"/>
      <c r="U74" s="241">
        <f t="shared" si="4"/>
        <v>126.17449999999999</v>
      </c>
    </row>
    <row r="75" spans="1:21" ht="16.149999999999999">
      <c r="A75" s="241">
        <v>73</v>
      </c>
      <c r="B75" s="240" t="s">
        <v>1868</v>
      </c>
      <c r="C75" s="243" t="s">
        <v>2656</v>
      </c>
      <c r="D75" s="239">
        <v>7.7</v>
      </c>
      <c r="E75" s="240" t="s">
        <v>1783</v>
      </c>
      <c r="F75" s="241"/>
      <c r="G75" s="241"/>
      <c r="H75" s="241"/>
      <c r="I75" s="241"/>
      <c r="J75" s="241"/>
      <c r="K75" s="241">
        <v>2685</v>
      </c>
      <c r="L75" s="241"/>
      <c r="M75" s="241"/>
      <c r="N75" s="241"/>
      <c r="O75" s="241"/>
      <c r="P75" s="241"/>
      <c r="Q75" s="241"/>
      <c r="R75" s="241">
        <f t="shared" si="3"/>
        <v>2685</v>
      </c>
      <c r="S75" s="242" t="s">
        <v>1758</v>
      </c>
      <c r="T75" s="243"/>
      <c r="U75" s="241">
        <f t="shared" si="4"/>
        <v>20.674499999999998</v>
      </c>
    </row>
    <row r="76" spans="1:21" ht="16.149999999999999">
      <c r="A76" s="241">
        <v>74</v>
      </c>
      <c r="B76" s="240" t="s">
        <v>1869</v>
      </c>
      <c r="C76" s="243" t="s">
        <v>2661</v>
      </c>
      <c r="D76" s="239">
        <v>5.3</v>
      </c>
      <c r="E76" s="240" t="s">
        <v>1783</v>
      </c>
      <c r="F76" s="241"/>
      <c r="G76" s="241"/>
      <c r="H76" s="241"/>
      <c r="I76" s="241"/>
      <c r="J76" s="241"/>
      <c r="K76" s="241">
        <v>14165</v>
      </c>
      <c r="L76" s="241"/>
      <c r="M76" s="241"/>
      <c r="N76" s="241"/>
      <c r="O76" s="241"/>
      <c r="P76" s="241">
        <v>6800</v>
      </c>
      <c r="Q76" s="241"/>
      <c r="R76" s="241">
        <f t="shared" si="3"/>
        <v>20965</v>
      </c>
      <c r="S76" s="242" t="s">
        <v>1758</v>
      </c>
      <c r="T76" s="243"/>
      <c r="U76" s="241">
        <f t="shared" si="4"/>
        <v>111.11450000000001</v>
      </c>
    </row>
    <row r="77" spans="1:21" ht="16.149999999999999">
      <c r="A77" s="241">
        <v>75</v>
      </c>
      <c r="B77" s="248" t="s">
        <v>1870</v>
      </c>
      <c r="C77" s="246" t="s">
        <v>2662</v>
      </c>
      <c r="D77" s="247">
        <v>12.7</v>
      </c>
      <c r="E77" s="248" t="s">
        <v>1783</v>
      </c>
      <c r="F77" s="246"/>
      <c r="G77" s="246"/>
      <c r="H77" s="246"/>
      <c r="I77" s="246"/>
      <c r="J77" s="246"/>
      <c r="K77" s="247">
        <v>5335</v>
      </c>
      <c r="L77" s="247"/>
      <c r="M77" s="247"/>
      <c r="N77" s="247"/>
      <c r="O77" s="247"/>
      <c r="P77" s="247"/>
      <c r="Q77" s="246"/>
      <c r="R77" s="247">
        <f t="shared" si="3"/>
        <v>5335</v>
      </c>
      <c r="S77" s="246" t="s">
        <v>1758</v>
      </c>
      <c r="T77" s="246"/>
      <c r="U77" s="241">
        <f t="shared" si="4"/>
        <v>67.754499999999993</v>
      </c>
    </row>
    <row r="78" spans="1:21" ht="16.149999999999999">
      <c r="A78" s="241">
        <v>76</v>
      </c>
      <c r="B78" s="248" t="s">
        <v>2663</v>
      </c>
      <c r="C78" s="246" t="s">
        <v>2664</v>
      </c>
      <c r="D78" s="247">
        <v>4.5</v>
      </c>
      <c r="E78" s="248" t="s">
        <v>1783</v>
      </c>
      <c r="F78" s="246"/>
      <c r="G78" s="246"/>
      <c r="H78" s="246"/>
      <c r="I78" s="246"/>
      <c r="J78" s="246"/>
      <c r="K78" s="247">
        <v>2045</v>
      </c>
      <c r="L78" s="247"/>
      <c r="M78" s="247"/>
      <c r="N78" s="247"/>
      <c r="O78" s="247"/>
      <c r="P78" s="247"/>
      <c r="Q78" s="246"/>
      <c r="R78" s="247">
        <f t="shared" si="3"/>
        <v>2045</v>
      </c>
      <c r="S78" s="246" t="s">
        <v>1758</v>
      </c>
      <c r="T78" s="246"/>
      <c r="U78" s="241">
        <f t="shared" si="4"/>
        <v>9.2025000000000006</v>
      </c>
    </row>
    <row r="79" spans="1:21" ht="16.149999999999999">
      <c r="A79" s="241">
        <v>77</v>
      </c>
      <c r="B79" s="248" t="s">
        <v>1871</v>
      </c>
      <c r="C79" s="246" t="s">
        <v>2665</v>
      </c>
      <c r="D79" s="247">
        <v>16.7</v>
      </c>
      <c r="E79" s="248" t="s">
        <v>1783</v>
      </c>
      <c r="F79" s="246"/>
      <c r="G79" s="246"/>
      <c r="H79" s="246"/>
      <c r="I79" s="246"/>
      <c r="J79" s="246"/>
      <c r="K79" s="247">
        <v>10535</v>
      </c>
      <c r="L79" s="247"/>
      <c r="M79" s="247"/>
      <c r="N79" s="247"/>
      <c r="O79" s="247"/>
      <c r="P79" s="247"/>
      <c r="Q79" s="246"/>
      <c r="R79" s="247">
        <f t="shared" si="3"/>
        <v>10535</v>
      </c>
      <c r="S79" s="246" t="s">
        <v>1758</v>
      </c>
      <c r="T79" s="246"/>
      <c r="U79" s="241">
        <f t="shared" si="4"/>
        <v>175.93450000000001</v>
      </c>
    </row>
    <row r="80" spans="1:21" ht="16.149999999999999">
      <c r="A80" s="241">
        <v>78</v>
      </c>
      <c r="B80" s="248" t="s">
        <v>1872</v>
      </c>
      <c r="C80" s="246" t="s">
        <v>2666</v>
      </c>
      <c r="D80" s="247">
        <v>12.5</v>
      </c>
      <c r="E80" s="248" t="s">
        <v>1783</v>
      </c>
      <c r="F80" s="246"/>
      <c r="G80" s="246"/>
      <c r="H80" s="246"/>
      <c r="I80" s="246"/>
      <c r="J80" s="246"/>
      <c r="K80" s="247"/>
      <c r="L80" s="247"/>
      <c r="M80" s="247"/>
      <c r="N80" s="247"/>
      <c r="O80" s="247"/>
      <c r="P80" s="247">
        <v>4875</v>
      </c>
      <c r="Q80" s="246"/>
      <c r="R80" s="247">
        <f t="shared" si="3"/>
        <v>4875</v>
      </c>
      <c r="S80" s="246" t="s">
        <v>1758</v>
      </c>
      <c r="T80" s="246"/>
      <c r="U80" s="241">
        <f t="shared" si="4"/>
        <v>60.9375</v>
      </c>
    </row>
    <row r="81" spans="1:21" ht="16.149999999999999">
      <c r="A81" s="241">
        <v>79</v>
      </c>
      <c r="B81" s="240" t="s">
        <v>1873</v>
      </c>
      <c r="C81" s="243" t="s">
        <v>2667</v>
      </c>
      <c r="D81" s="239">
        <v>7.6</v>
      </c>
      <c r="E81" s="240" t="s">
        <v>1783</v>
      </c>
      <c r="F81" s="250"/>
      <c r="G81" s="250"/>
      <c r="H81" s="250"/>
      <c r="I81" s="250"/>
      <c r="J81" s="250"/>
      <c r="K81" s="241">
        <v>8855</v>
      </c>
      <c r="L81" s="241"/>
      <c r="M81" s="241"/>
      <c r="N81" s="241"/>
      <c r="O81" s="241"/>
      <c r="P81" s="241"/>
      <c r="Q81" s="250"/>
      <c r="R81" s="241">
        <f t="shared" si="3"/>
        <v>8855</v>
      </c>
      <c r="S81" s="242" t="s">
        <v>1758</v>
      </c>
      <c r="T81" s="243"/>
      <c r="U81" s="241">
        <f t="shared" si="4"/>
        <v>67.298000000000002</v>
      </c>
    </row>
    <row r="82" spans="1:21" ht="16.149999999999999">
      <c r="A82" s="241">
        <v>80</v>
      </c>
      <c r="B82" s="240" t="s">
        <v>1874</v>
      </c>
      <c r="C82" s="243" t="s">
        <v>2668</v>
      </c>
      <c r="D82" s="239">
        <v>6.3</v>
      </c>
      <c r="E82" s="240" t="s">
        <v>1783</v>
      </c>
      <c r="F82" s="250"/>
      <c r="G82" s="250"/>
      <c r="H82" s="250"/>
      <c r="I82" s="250"/>
      <c r="J82" s="250"/>
      <c r="K82" s="241">
        <v>31330</v>
      </c>
      <c r="L82" s="241"/>
      <c r="M82" s="241"/>
      <c r="N82" s="241"/>
      <c r="O82" s="241"/>
      <c r="P82" s="241">
        <v>27990</v>
      </c>
      <c r="Q82" s="250"/>
      <c r="R82" s="241">
        <f t="shared" si="3"/>
        <v>59320</v>
      </c>
      <c r="S82" s="242" t="s">
        <v>1758</v>
      </c>
      <c r="T82" s="243"/>
      <c r="U82" s="241">
        <f t="shared" si="4"/>
        <v>373.71600000000001</v>
      </c>
    </row>
    <row r="83" spans="1:21" ht="16.149999999999999">
      <c r="A83" s="241">
        <v>81</v>
      </c>
      <c r="B83" s="240" t="s">
        <v>1875</v>
      </c>
      <c r="C83" s="243" t="s">
        <v>2669</v>
      </c>
      <c r="D83" s="239">
        <v>4.5999999999999996</v>
      </c>
      <c r="E83" s="240" t="s">
        <v>1783</v>
      </c>
      <c r="F83" s="250"/>
      <c r="G83" s="250"/>
      <c r="H83" s="250"/>
      <c r="I83" s="250"/>
      <c r="J83" s="250"/>
      <c r="K83" s="241">
        <v>6065</v>
      </c>
      <c r="L83" s="241"/>
      <c r="M83" s="241"/>
      <c r="N83" s="241"/>
      <c r="O83" s="241"/>
      <c r="P83" s="241"/>
      <c r="Q83" s="250"/>
      <c r="R83" s="241">
        <f t="shared" si="3"/>
        <v>6065</v>
      </c>
      <c r="S83" s="242" t="s">
        <v>1758</v>
      </c>
      <c r="T83" s="243"/>
      <c r="U83" s="241">
        <f t="shared" si="4"/>
        <v>27.898999999999997</v>
      </c>
    </row>
    <row r="84" spans="1:21" ht="16.149999999999999">
      <c r="A84" s="241">
        <v>82</v>
      </c>
      <c r="B84" s="240" t="s">
        <v>1876</v>
      </c>
      <c r="C84" s="243" t="s">
        <v>2670</v>
      </c>
      <c r="D84" s="239">
        <v>8.1999999999999993</v>
      </c>
      <c r="E84" s="240" t="s">
        <v>1783</v>
      </c>
      <c r="F84" s="250"/>
      <c r="G84" s="250"/>
      <c r="H84" s="250"/>
      <c r="I84" s="250"/>
      <c r="J84" s="250"/>
      <c r="K84" s="241">
        <v>13880</v>
      </c>
      <c r="L84" s="241"/>
      <c r="M84" s="241"/>
      <c r="N84" s="241"/>
      <c r="O84" s="241"/>
      <c r="P84" s="241"/>
      <c r="Q84" s="250"/>
      <c r="R84" s="241">
        <f t="shared" si="3"/>
        <v>13880</v>
      </c>
      <c r="S84" s="242" t="s">
        <v>1758</v>
      </c>
      <c r="T84" s="243"/>
      <c r="U84" s="241">
        <f t="shared" si="4"/>
        <v>113.81599999999999</v>
      </c>
    </row>
    <row r="85" spans="1:21" ht="16.149999999999999">
      <c r="A85" s="241">
        <v>83</v>
      </c>
      <c r="B85" s="240" t="s">
        <v>1877</v>
      </c>
      <c r="C85" s="243" t="s">
        <v>2671</v>
      </c>
      <c r="D85" s="239">
        <v>3.4</v>
      </c>
      <c r="E85" s="240" t="s">
        <v>1783</v>
      </c>
      <c r="F85" s="250"/>
      <c r="G85" s="250"/>
      <c r="H85" s="250"/>
      <c r="I85" s="250"/>
      <c r="J85" s="250"/>
      <c r="K85" s="241">
        <v>6365</v>
      </c>
      <c r="L85" s="241"/>
      <c r="M85" s="241"/>
      <c r="N85" s="241"/>
      <c r="O85" s="241"/>
      <c r="P85" s="241"/>
      <c r="Q85" s="250"/>
      <c r="R85" s="241">
        <f t="shared" si="3"/>
        <v>6365</v>
      </c>
      <c r="S85" s="242" t="s">
        <v>1758</v>
      </c>
      <c r="T85" s="243"/>
      <c r="U85" s="241">
        <f t="shared" si="4"/>
        <v>21.640999999999998</v>
      </c>
    </row>
    <row r="86" spans="1:21" ht="16.149999999999999">
      <c r="A86" s="241">
        <v>84</v>
      </c>
      <c r="B86" s="240" t="s">
        <v>1878</v>
      </c>
      <c r="C86" s="243" t="s">
        <v>2672</v>
      </c>
      <c r="D86" s="239">
        <v>9.1999999999999993</v>
      </c>
      <c r="E86" s="240" t="s">
        <v>1783</v>
      </c>
      <c r="F86" s="250"/>
      <c r="G86" s="250"/>
      <c r="H86" s="250"/>
      <c r="I86" s="250"/>
      <c r="J86" s="250"/>
      <c r="K86" s="241">
        <v>9730</v>
      </c>
      <c r="L86" s="241"/>
      <c r="M86" s="241"/>
      <c r="N86" s="241"/>
      <c r="O86" s="241"/>
      <c r="P86" s="241">
        <v>18770</v>
      </c>
      <c r="Q86" s="250"/>
      <c r="R86" s="241">
        <f t="shared" si="3"/>
        <v>28500</v>
      </c>
      <c r="S86" s="242" t="s">
        <v>1758</v>
      </c>
      <c r="T86" s="243"/>
      <c r="U86" s="241">
        <f t="shared" si="4"/>
        <v>262.2</v>
      </c>
    </row>
    <row r="87" spans="1:21" ht="16.149999999999999">
      <c r="A87" s="241">
        <v>85</v>
      </c>
      <c r="B87" s="240" t="s">
        <v>1879</v>
      </c>
      <c r="C87" s="243" t="s">
        <v>2673</v>
      </c>
      <c r="D87" s="239">
        <v>9.1999999999999993</v>
      </c>
      <c r="E87" s="240" t="s">
        <v>1783</v>
      </c>
      <c r="F87" s="250"/>
      <c r="G87" s="250"/>
      <c r="H87" s="250"/>
      <c r="I87" s="250"/>
      <c r="J87" s="250"/>
      <c r="K87" s="241">
        <v>17315</v>
      </c>
      <c r="L87" s="241"/>
      <c r="M87" s="241"/>
      <c r="N87" s="241"/>
      <c r="O87" s="241"/>
      <c r="P87" s="241">
        <v>34380</v>
      </c>
      <c r="Q87" s="250"/>
      <c r="R87" s="241">
        <f t="shared" si="3"/>
        <v>51695</v>
      </c>
      <c r="S87" s="242" t="s">
        <v>1758</v>
      </c>
      <c r="T87" s="243"/>
      <c r="U87" s="241">
        <f t="shared" si="4"/>
        <v>475.59399999999994</v>
      </c>
    </row>
    <row r="88" spans="1:21" ht="16.149999999999999">
      <c r="A88" s="241">
        <v>86</v>
      </c>
      <c r="B88" s="248" t="s">
        <v>1880</v>
      </c>
      <c r="C88" s="246" t="s">
        <v>2674</v>
      </c>
      <c r="D88" s="247">
        <v>8.6999999999999993</v>
      </c>
      <c r="E88" s="248" t="s">
        <v>1783</v>
      </c>
      <c r="F88" s="246"/>
      <c r="G88" s="246"/>
      <c r="H88" s="246"/>
      <c r="I88" s="246"/>
      <c r="J88" s="246"/>
      <c r="K88" s="247">
        <v>14490</v>
      </c>
      <c r="L88" s="247"/>
      <c r="M88" s="247"/>
      <c r="N88" s="247"/>
      <c r="O88" s="247"/>
      <c r="P88" s="247">
        <v>10625</v>
      </c>
      <c r="Q88" s="246"/>
      <c r="R88" s="247">
        <f t="shared" si="3"/>
        <v>25115</v>
      </c>
      <c r="S88" s="246" t="s">
        <v>1758</v>
      </c>
      <c r="T88" s="246"/>
      <c r="U88" s="241">
        <f t="shared" si="4"/>
        <v>218.50049999999996</v>
      </c>
    </row>
    <row r="89" spans="1:21" ht="16.149999999999999">
      <c r="A89" s="241">
        <v>87</v>
      </c>
      <c r="B89" s="251" t="s">
        <v>1881</v>
      </c>
      <c r="C89" s="250" t="s">
        <v>2675</v>
      </c>
      <c r="D89" s="241">
        <v>3.7</v>
      </c>
      <c r="E89" s="240" t="s">
        <v>1783</v>
      </c>
      <c r="F89" s="250"/>
      <c r="G89" s="250"/>
      <c r="H89" s="250"/>
      <c r="I89" s="250"/>
      <c r="J89" s="250"/>
      <c r="K89" s="241">
        <v>3730</v>
      </c>
      <c r="L89" s="241"/>
      <c r="M89" s="241"/>
      <c r="N89" s="241"/>
      <c r="O89" s="241"/>
      <c r="P89" s="241">
        <v>3090</v>
      </c>
      <c r="Q89" s="250"/>
      <c r="R89" s="241">
        <f t="shared" si="3"/>
        <v>6820</v>
      </c>
      <c r="S89" s="242" t="s">
        <v>1758</v>
      </c>
      <c r="T89" s="243"/>
      <c r="U89" s="241">
        <f t="shared" si="4"/>
        <v>25.234000000000002</v>
      </c>
    </row>
    <row r="90" spans="1:21" ht="16.149999999999999">
      <c r="A90" s="241">
        <v>88</v>
      </c>
      <c r="B90" s="240" t="s">
        <v>2676</v>
      </c>
      <c r="C90" s="243" t="s">
        <v>2677</v>
      </c>
      <c r="D90" s="296">
        <v>7.9</v>
      </c>
      <c r="E90" s="240" t="s">
        <v>1783</v>
      </c>
      <c r="F90" s="250"/>
      <c r="G90" s="250"/>
      <c r="H90" s="250"/>
      <c r="I90" s="250"/>
      <c r="J90" s="250"/>
      <c r="K90" s="241">
        <v>4540</v>
      </c>
      <c r="L90" s="241"/>
      <c r="M90" s="241"/>
      <c r="N90" s="241"/>
      <c r="O90" s="241"/>
      <c r="P90" s="241">
        <v>11120</v>
      </c>
      <c r="Q90" s="250"/>
      <c r="R90" s="241">
        <f t="shared" si="3"/>
        <v>15660</v>
      </c>
      <c r="S90" s="242" t="s">
        <v>1758</v>
      </c>
      <c r="T90" s="243"/>
      <c r="U90" s="241">
        <f t="shared" si="4"/>
        <v>123.714</v>
      </c>
    </row>
    <row r="91" spans="1:21" ht="16.149999999999999">
      <c r="A91" s="241">
        <v>89</v>
      </c>
      <c r="B91" s="248" t="s">
        <v>1883</v>
      </c>
      <c r="C91" s="246" t="s">
        <v>2652</v>
      </c>
      <c r="D91" s="247">
        <v>2.9</v>
      </c>
      <c r="E91" s="248" t="s">
        <v>1783</v>
      </c>
      <c r="F91" s="246"/>
      <c r="G91" s="246"/>
      <c r="H91" s="246"/>
      <c r="I91" s="246"/>
      <c r="J91" s="246"/>
      <c r="K91" s="247">
        <v>49850</v>
      </c>
      <c r="L91" s="247"/>
      <c r="M91" s="247"/>
      <c r="N91" s="247"/>
      <c r="O91" s="247"/>
      <c r="P91" s="247"/>
      <c r="Q91" s="246"/>
      <c r="R91" s="247">
        <f t="shared" si="3"/>
        <v>49850</v>
      </c>
      <c r="S91" s="246" t="s">
        <v>1758</v>
      </c>
      <c r="T91" s="246" t="s">
        <v>2749</v>
      </c>
      <c r="U91" s="241">
        <f t="shared" si="4"/>
        <v>144.565</v>
      </c>
    </row>
    <row r="92" spans="1:21" ht="16.149999999999999">
      <c r="A92" s="241">
        <v>90</v>
      </c>
      <c r="B92" s="240" t="s">
        <v>1884</v>
      </c>
      <c r="C92" s="243" t="s">
        <v>1885</v>
      </c>
      <c r="D92" s="239">
        <v>8.9</v>
      </c>
      <c r="E92" s="240" t="s">
        <v>1783</v>
      </c>
      <c r="F92" s="250"/>
      <c r="G92" s="250"/>
      <c r="H92" s="250"/>
      <c r="I92" s="250"/>
      <c r="J92" s="250"/>
      <c r="K92" s="241">
        <v>12080</v>
      </c>
      <c r="L92" s="241"/>
      <c r="M92" s="241"/>
      <c r="N92" s="241"/>
      <c r="O92" s="241"/>
      <c r="P92" s="241">
        <v>14715</v>
      </c>
      <c r="Q92" s="250"/>
      <c r="R92" s="241">
        <f t="shared" si="3"/>
        <v>26795</v>
      </c>
      <c r="S92" s="242" t="s">
        <v>1758</v>
      </c>
      <c r="T92" s="243"/>
      <c r="U92" s="241">
        <f t="shared" si="4"/>
        <v>238.47550000000001</v>
      </c>
    </row>
    <row r="93" spans="1:21" ht="16.149999999999999">
      <c r="A93" s="241">
        <v>91</v>
      </c>
      <c r="B93" s="240" t="s">
        <v>1886</v>
      </c>
      <c r="C93" s="243" t="s">
        <v>2678</v>
      </c>
      <c r="D93" s="239">
        <v>7.2</v>
      </c>
      <c r="E93" s="240" t="s">
        <v>1783</v>
      </c>
      <c r="F93" s="250"/>
      <c r="G93" s="250"/>
      <c r="H93" s="250"/>
      <c r="I93" s="250"/>
      <c r="J93" s="250"/>
      <c r="K93" s="241">
        <v>10835</v>
      </c>
      <c r="L93" s="241"/>
      <c r="M93" s="241"/>
      <c r="N93" s="241"/>
      <c r="O93" s="241"/>
      <c r="P93" s="241">
        <v>8155</v>
      </c>
      <c r="Q93" s="250"/>
      <c r="R93" s="241">
        <f t="shared" si="3"/>
        <v>18990</v>
      </c>
      <c r="S93" s="242" t="s">
        <v>1758</v>
      </c>
      <c r="T93" s="243"/>
      <c r="U93" s="241">
        <f t="shared" si="4"/>
        <v>136.72800000000001</v>
      </c>
    </row>
    <row r="94" spans="1:21" ht="16.149999999999999">
      <c r="A94" s="241">
        <v>92</v>
      </c>
      <c r="B94" s="251" t="s">
        <v>1887</v>
      </c>
      <c r="C94" s="238" t="s">
        <v>2602</v>
      </c>
      <c r="D94" s="279">
        <v>9.3000000000000007</v>
      </c>
      <c r="E94" s="240" t="s">
        <v>1783</v>
      </c>
      <c r="F94" s="250"/>
      <c r="G94" s="250"/>
      <c r="H94" s="250"/>
      <c r="I94" s="250"/>
      <c r="J94" s="250"/>
      <c r="K94" s="241"/>
      <c r="L94" s="241"/>
      <c r="M94" s="241"/>
      <c r="N94" s="241"/>
      <c r="O94" s="241"/>
      <c r="P94" s="241">
        <v>2125</v>
      </c>
      <c r="Q94" s="250"/>
      <c r="R94" s="241">
        <f t="shared" si="3"/>
        <v>2125</v>
      </c>
      <c r="S94" s="242" t="s">
        <v>1758</v>
      </c>
      <c r="T94" s="243"/>
      <c r="U94" s="241">
        <f t="shared" si="4"/>
        <v>19.762499999999999</v>
      </c>
    </row>
    <row r="95" spans="1:21" ht="16.149999999999999">
      <c r="A95" s="241">
        <v>93</v>
      </c>
      <c r="B95" s="251" t="s">
        <v>1888</v>
      </c>
      <c r="C95" s="251" t="s">
        <v>2679</v>
      </c>
      <c r="D95" s="241">
        <v>7.6</v>
      </c>
      <c r="E95" s="240" t="s">
        <v>1783</v>
      </c>
      <c r="F95" s="241"/>
      <c r="G95" s="241"/>
      <c r="H95" s="241"/>
      <c r="I95" s="241"/>
      <c r="J95" s="241"/>
      <c r="K95" s="241"/>
      <c r="L95" s="241"/>
      <c r="M95" s="241"/>
      <c r="N95" s="241"/>
      <c r="O95" s="241"/>
      <c r="P95" s="241">
        <v>5840</v>
      </c>
      <c r="Q95" s="241"/>
      <c r="R95" s="241">
        <f t="shared" si="3"/>
        <v>5840</v>
      </c>
      <c r="S95" s="242" t="s">
        <v>1758</v>
      </c>
      <c r="T95" s="243"/>
      <c r="U95" s="241">
        <f t="shared" si="4"/>
        <v>44.384</v>
      </c>
    </row>
    <row r="96" spans="1:21" ht="16.149999999999999">
      <c r="A96" s="241">
        <v>94</v>
      </c>
      <c r="B96" s="251" t="s">
        <v>1890</v>
      </c>
      <c r="C96" s="251" t="s">
        <v>1889</v>
      </c>
      <c r="D96" s="241">
        <v>7.6</v>
      </c>
      <c r="E96" s="240" t="s">
        <v>1783</v>
      </c>
      <c r="F96" s="241"/>
      <c r="G96" s="241"/>
      <c r="H96" s="241"/>
      <c r="I96" s="241"/>
      <c r="J96" s="241"/>
      <c r="K96" s="241"/>
      <c r="L96" s="241"/>
      <c r="M96" s="241"/>
      <c r="N96" s="241"/>
      <c r="O96" s="241"/>
      <c r="P96" s="241">
        <v>28285</v>
      </c>
      <c r="Q96" s="241"/>
      <c r="R96" s="241">
        <f t="shared" si="3"/>
        <v>28285</v>
      </c>
      <c r="S96" s="242" t="s">
        <v>1758</v>
      </c>
      <c r="T96" s="251" t="s">
        <v>1888</v>
      </c>
      <c r="U96" s="241">
        <f t="shared" si="4"/>
        <v>214.96600000000001</v>
      </c>
    </row>
    <row r="97" spans="1:21" ht="16.149999999999999">
      <c r="A97" s="241">
        <v>95</v>
      </c>
      <c r="B97" s="251" t="s">
        <v>1891</v>
      </c>
      <c r="C97" s="251" t="s">
        <v>1889</v>
      </c>
      <c r="D97" s="241">
        <v>7.6</v>
      </c>
      <c r="E97" s="240" t="s">
        <v>1783</v>
      </c>
      <c r="F97" s="241"/>
      <c r="G97" s="241"/>
      <c r="H97" s="241"/>
      <c r="I97" s="241"/>
      <c r="J97" s="241"/>
      <c r="K97" s="241"/>
      <c r="L97" s="241"/>
      <c r="M97" s="241"/>
      <c r="N97" s="241"/>
      <c r="O97" s="241"/>
      <c r="P97" s="241">
        <v>4920</v>
      </c>
      <c r="Q97" s="241"/>
      <c r="R97" s="241">
        <f t="shared" si="3"/>
        <v>4920</v>
      </c>
      <c r="S97" s="242" t="s">
        <v>1758</v>
      </c>
      <c r="T97" s="251" t="s">
        <v>1888</v>
      </c>
      <c r="U97" s="241">
        <f t="shared" si="4"/>
        <v>37.392000000000003</v>
      </c>
    </row>
    <row r="98" spans="1:21" ht="16.149999999999999">
      <c r="A98" s="241">
        <v>96</v>
      </c>
      <c r="B98" s="251" t="s">
        <v>1892</v>
      </c>
      <c r="C98" s="251" t="s">
        <v>2680</v>
      </c>
      <c r="D98" s="241">
        <v>3.6</v>
      </c>
      <c r="E98" s="240" t="s">
        <v>1783</v>
      </c>
      <c r="F98" s="241"/>
      <c r="G98" s="241"/>
      <c r="H98" s="241"/>
      <c r="I98" s="241"/>
      <c r="J98" s="241"/>
      <c r="K98" s="241"/>
      <c r="L98" s="241"/>
      <c r="M98" s="241"/>
      <c r="N98" s="241"/>
      <c r="O98" s="241"/>
      <c r="P98" s="241">
        <v>5190</v>
      </c>
      <c r="Q98" s="241"/>
      <c r="R98" s="241">
        <f t="shared" si="3"/>
        <v>5190</v>
      </c>
      <c r="S98" s="242" t="s">
        <v>1758</v>
      </c>
      <c r="T98" s="243"/>
      <c r="U98" s="241">
        <f t="shared" si="4"/>
        <v>18.684000000000001</v>
      </c>
    </row>
    <row r="99" spans="1:21" ht="16.149999999999999">
      <c r="A99" s="241">
        <v>97</v>
      </c>
      <c r="B99" s="251" t="s">
        <v>1893</v>
      </c>
      <c r="C99" s="251" t="s">
        <v>1894</v>
      </c>
      <c r="D99" s="241">
        <v>6.6</v>
      </c>
      <c r="E99" s="240" t="s">
        <v>1783</v>
      </c>
      <c r="F99" s="241"/>
      <c r="G99" s="241"/>
      <c r="H99" s="241"/>
      <c r="I99" s="241"/>
      <c r="J99" s="241"/>
      <c r="K99" s="241"/>
      <c r="L99" s="241"/>
      <c r="M99" s="241"/>
      <c r="N99" s="241"/>
      <c r="O99" s="241"/>
      <c r="P99" s="241">
        <v>27195</v>
      </c>
      <c r="Q99" s="241"/>
      <c r="R99" s="241">
        <f t="shared" ref="R99:R130" si="5">K99+P99</f>
        <v>27195</v>
      </c>
      <c r="S99" s="242" t="s">
        <v>1758</v>
      </c>
      <c r="T99" s="243"/>
      <c r="U99" s="241">
        <f t="shared" si="4"/>
        <v>179.48699999999999</v>
      </c>
    </row>
    <row r="100" spans="1:21" ht="16.149999999999999">
      <c r="A100" s="241">
        <v>98</v>
      </c>
      <c r="B100" s="251" t="s">
        <v>1895</v>
      </c>
      <c r="C100" s="250" t="s">
        <v>2681</v>
      </c>
      <c r="D100" s="241">
        <v>3</v>
      </c>
      <c r="E100" s="240" t="s">
        <v>1783</v>
      </c>
      <c r="F100" s="250"/>
      <c r="G100" s="250"/>
      <c r="H100" s="250"/>
      <c r="I100" s="250"/>
      <c r="J100" s="250"/>
      <c r="K100" s="241"/>
      <c r="L100" s="241"/>
      <c r="M100" s="241"/>
      <c r="N100" s="241"/>
      <c r="O100" s="241"/>
      <c r="P100" s="241">
        <v>5270</v>
      </c>
      <c r="Q100" s="250"/>
      <c r="R100" s="241">
        <f t="shared" si="5"/>
        <v>5270</v>
      </c>
      <c r="S100" s="242" t="s">
        <v>1758</v>
      </c>
      <c r="T100" s="243"/>
      <c r="U100" s="241">
        <f t="shared" si="4"/>
        <v>15.81</v>
      </c>
    </row>
    <row r="101" spans="1:21" ht="16.149999999999999">
      <c r="A101" s="241">
        <v>99</v>
      </c>
      <c r="B101" s="251" t="s">
        <v>1896</v>
      </c>
      <c r="C101" s="250" t="s">
        <v>2682</v>
      </c>
      <c r="D101" s="241">
        <v>5.8</v>
      </c>
      <c r="E101" s="240" t="s">
        <v>1783</v>
      </c>
      <c r="F101" s="250"/>
      <c r="G101" s="250"/>
      <c r="H101" s="250"/>
      <c r="I101" s="250"/>
      <c r="J101" s="250"/>
      <c r="K101" s="241"/>
      <c r="L101" s="241"/>
      <c r="M101" s="241"/>
      <c r="N101" s="241"/>
      <c r="O101" s="241"/>
      <c r="P101" s="241">
        <v>2320</v>
      </c>
      <c r="Q101" s="250"/>
      <c r="R101" s="241">
        <f t="shared" si="5"/>
        <v>2320</v>
      </c>
      <c r="S101" s="242" t="s">
        <v>1758</v>
      </c>
      <c r="T101" s="243"/>
      <c r="U101" s="241">
        <f t="shared" si="4"/>
        <v>13.456</v>
      </c>
    </row>
    <row r="102" spans="1:21" ht="16.149999999999999">
      <c r="A102" s="241">
        <v>100</v>
      </c>
      <c r="B102" s="251" t="s">
        <v>1897</v>
      </c>
      <c r="C102" s="250" t="s">
        <v>2683</v>
      </c>
      <c r="D102" s="241">
        <v>3.9</v>
      </c>
      <c r="E102" s="240" t="s">
        <v>1783</v>
      </c>
      <c r="F102" s="250"/>
      <c r="G102" s="250"/>
      <c r="H102" s="250"/>
      <c r="I102" s="250"/>
      <c r="J102" s="250"/>
      <c r="K102" s="241"/>
      <c r="L102" s="241"/>
      <c r="M102" s="241"/>
      <c r="N102" s="241"/>
      <c r="O102" s="241"/>
      <c r="P102" s="241">
        <v>3190</v>
      </c>
      <c r="Q102" s="250"/>
      <c r="R102" s="241">
        <f t="shared" si="5"/>
        <v>3190</v>
      </c>
      <c r="S102" s="242" t="s">
        <v>1758</v>
      </c>
      <c r="T102" s="243"/>
      <c r="U102" s="241">
        <f t="shared" si="4"/>
        <v>12.441000000000001</v>
      </c>
    </row>
    <row r="103" spans="1:21" ht="16.149999999999999">
      <c r="A103" s="241">
        <v>101</v>
      </c>
      <c r="B103" s="251" t="s">
        <v>1898</v>
      </c>
      <c r="C103" s="250" t="s">
        <v>2684</v>
      </c>
      <c r="D103" s="241">
        <v>7.9</v>
      </c>
      <c r="E103" s="240" t="s">
        <v>1783</v>
      </c>
      <c r="F103" s="250"/>
      <c r="G103" s="250"/>
      <c r="H103" s="250"/>
      <c r="I103" s="250"/>
      <c r="J103" s="250"/>
      <c r="K103" s="241"/>
      <c r="L103" s="241"/>
      <c r="M103" s="241"/>
      <c r="N103" s="241"/>
      <c r="O103" s="241"/>
      <c r="P103" s="241">
        <v>2740</v>
      </c>
      <c r="Q103" s="250"/>
      <c r="R103" s="241">
        <f t="shared" si="5"/>
        <v>2740</v>
      </c>
      <c r="S103" s="242" t="s">
        <v>1758</v>
      </c>
      <c r="T103" s="243"/>
      <c r="U103" s="241">
        <f t="shared" si="4"/>
        <v>21.646000000000001</v>
      </c>
    </row>
    <row r="104" spans="1:21" ht="16.149999999999999">
      <c r="A104" s="241">
        <v>102</v>
      </c>
      <c r="B104" s="251" t="s">
        <v>1899</v>
      </c>
      <c r="C104" s="250" t="s">
        <v>2677</v>
      </c>
      <c r="D104" s="241">
        <v>7.9</v>
      </c>
      <c r="E104" s="240" t="s">
        <v>1783</v>
      </c>
      <c r="F104" s="250"/>
      <c r="G104" s="250"/>
      <c r="H104" s="250"/>
      <c r="I104" s="250"/>
      <c r="J104" s="250"/>
      <c r="K104" s="241"/>
      <c r="L104" s="241"/>
      <c r="M104" s="241"/>
      <c r="N104" s="241"/>
      <c r="O104" s="241"/>
      <c r="P104" s="241">
        <v>1565</v>
      </c>
      <c r="Q104" s="250"/>
      <c r="R104" s="241">
        <f t="shared" si="5"/>
        <v>1565</v>
      </c>
      <c r="S104" s="242" t="s">
        <v>1758</v>
      </c>
      <c r="T104" s="243"/>
      <c r="U104" s="241">
        <f t="shared" si="4"/>
        <v>12.3635</v>
      </c>
    </row>
    <row r="105" spans="1:21" ht="16.149999999999999">
      <c r="A105" s="241">
        <v>103</v>
      </c>
      <c r="B105" s="248" t="s">
        <v>1900</v>
      </c>
      <c r="C105" s="246" t="s">
        <v>2685</v>
      </c>
      <c r="D105" s="247">
        <v>4.5999999999999996</v>
      </c>
      <c r="E105" s="248" t="s">
        <v>1783</v>
      </c>
      <c r="F105" s="246"/>
      <c r="G105" s="246"/>
      <c r="H105" s="246"/>
      <c r="I105" s="246"/>
      <c r="J105" s="246"/>
      <c r="K105" s="247"/>
      <c r="L105" s="247"/>
      <c r="M105" s="247"/>
      <c r="N105" s="247"/>
      <c r="O105" s="247"/>
      <c r="P105" s="247">
        <v>10095</v>
      </c>
      <c r="Q105" s="246"/>
      <c r="R105" s="247">
        <f t="shared" si="5"/>
        <v>10095</v>
      </c>
      <c r="S105" s="246" t="s">
        <v>1758</v>
      </c>
      <c r="T105" s="246"/>
      <c r="U105" s="241">
        <f t="shared" si="4"/>
        <v>46.436999999999998</v>
      </c>
    </row>
    <row r="106" spans="1:21" ht="16.149999999999999">
      <c r="A106" s="241">
        <v>104</v>
      </c>
      <c r="B106" s="251" t="s">
        <v>1901</v>
      </c>
      <c r="C106" s="251" t="s">
        <v>2686</v>
      </c>
      <c r="D106" s="241">
        <v>8.1999999999999993</v>
      </c>
      <c r="E106" s="240" t="s">
        <v>1783</v>
      </c>
      <c r="F106" s="250"/>
      <c r="G106" s="250"/>
      <c r="H106" s="250"/>
      <c r="I106" s="250"/>
      <c r="J106" s="250"/>
      <c r="K106" s="241"/>
      <c r="L106" s="241"/>
      <c r="M106" s="241"/>
      <c r="N106" s="241"/>
      <c r="O106" s="241"/>
      <c r="P106" s="241">
        <v>6210</v>
      </c>
      <c r="Q106" s="250"/>
      <c r="R106" s="241">
        <f t="shared" si="5"/>
        <v>6210</v>
      </c>
      <c r="S106" s="242" t="s">
        <v>1758</v>
      </c>
      <c r="T106" s="251" t="s">
        <v>1901</v>
      </c>
      <c r="U106" s="241">
        <f t="shared" si="4"/>
        <v>50.92199999999999</v>
      </c>
    </row>
    <row r="107" spans="1:21" ht="16.149999999999999">
      <c r="A107" s="241">
        <v>105</v>
      </c>
      <c r="B107" s="251" t="s">
        <v>1903</v>
      </c>
      <c r="C107" s="251" t="s">
        <v>1902</v>
      </c>
      <c r="D107" s="241">
        <v>8.1999999999999993</v>
      </c>
      <c r="E107" s="240" t="s">
        <v>1783</v>
      </c>
      <c r="F107" s="250"/>
      <c r="G107" s="250"/>
      <c r="H107" s="250"/>
      <c r="I107" s="250"/>
      <c r="J107" s="250"/>
      <c r="K107" s="241"/>
      <c r="L107" s="241"/>
      <c r="M107" s="241"/>
      <c r="N107" s="241"/>
      <c r="O107" s="241"/>
      <c r="P107" s="241">
        <v>1320</v>
      </c>
      <c r="Q107" s="250"/>
      <c r="R107" s="241">
        <f t="shared" si="5"/>
        <v>1320</v>
      </c>
      <c r="S107" s="242" t="s">
        <v>1758</v>
      </c>
      <c r="T107" s="251" t="s">
        <v>1901</v>
      </c>
      <c r="U107" s="241">
        <f t="shared" si="4"/>
        <v>10.823999999999998</v>
      </c>
    </row>
    <row r="108" spans="1:21" ht="16.149999999999999">
      <c r="A108" s="241">
        <v>106</v>
      </c>
      <c r="B108" s="251" t="s">
        <v>1904</v>
      </c>
      <c r="C108" s="250" t="s">
        <v>2687</v>
      </c>
      <c r="D108" s="241">
        <v>4.4000000000000004</v>
      </c>
      <c r="E108" s="240" t="s">
        <v>1783</v>
      </c>
      <c r="F108" s="250"/>
      <c r="G108" s="250"/>
      <c r="H108" s="250"/>
      <c r="I108" s="250"/>
      <c r="J108" s="250"/>
      <c r="K108" s="241"/>
      <c r="L108" s="241"/>
      <c r="M108" s="241"/>
      <c r="N108" s="241"/>
      <c r="O108" s="241"/>
      <c r="P108" s="241">
        <v>33185</v>
      </c>
      <c r="Q108" s="250"/>
      <c r="R108" s="241">
        <f t="shared" si="5"/>
        <v>33185</v>
      </c>
      <c r="S108" s="242" t="s">
        <v>1758</v>
      </c>
      <c r="T108" s="243"/>
      <c r="U108" s="241">
        <f t="shared" si="4"/>
        <v>146.01400000000001</v>
      </c>
    </row>
    <row r="109" spans="1:21" ht="16.149999999999999">
      <c r="A109" s="241">
        <v>107</v>
      </c>
      <c r="B109" s="251" t="s">
        <v>1905</v>
      </c>
      <c r="C109" s="251" t="s">
        <v>2688</v>
      </c>
      <c r="D109" s="241">
        <v>3.8</v>
      </c>
      <c r="E109" s="240" t="s">
        <v>1783</v>
      </c>
      <c r="F109" s="250"/>
      <c r="G109" s="250"/>
      <c r="H109" s="250"/>
      <c r="I109" s="250"/>
      <c r="J109" s="250"/>
      <c r="K109" s="241"/>
      <c r="L109" s="241"/>
      <c r="M109" s="241"/>
      <c r="N109" s="241"/>
      <c r="O109" s="241"/>
      <c r="P109" s="241">
        <v>38705</v>
      </c>
      <c r="Q109" s="250"/>
      <c r="R109" s="241">
        <f t="shared" si="5"/>
        <v>38705</v>
      </c>
      <c r="S109" s="242" t="s">
        <v>1758</v>
      </c>
      <c r="T109" s="243"/>
      <c r="U109" s="241">
        <f t="shared" si="4"/>
        <v>147.07900000000001</v>
      </c>
    </row>
    <row r="110" spans="1:21" ht="16.149999999999999">
      <c r="A110" s="241">
        <v>108</v>
      </c>
      <c r="B110" s="251" t="s">
        <v>1906</v>
      </c>
      <c r="C110" s="250" t="s">
        <v>2677</v>
      </c>
      <c r="D110" s="241">
        <v>7.9</v>
      </c>
      <c r="E110" s="240" t="s">
        <v>1783</v>
      </c>
      <c r="F110" s="250"/>
      <c r="G110" s="250"/>
      <c r="H110" s="250"/>
      <c r="I110" s="250"/>
      <c r="J110" s="250"/>
      <c r="K110" s="241"/>
      <c r="L110" s="241"/>
      <c r="M110" s="241"/>
      <c r="N110" s="241"/>
      <c r="O110" s="241"/>
      <c r="P110" s="241">
        <v>1085</v>
      </c>
      <c r="Q110" s="250"/>
      <c r="R110" s="241">
        <f t="shared" si="5"/>
        <v>1085</v>
      </c>
      <c r="S110" s="242" t="s">
        <v>1758</v>
      </c>
      <c r="T110" s="251" t="s">
        <v>1906</v>
      </c>
      <c r="U110" s="241">
        <f t="shared" si="4"/>
        <v>8.5715000000000003</v>
      </c>
    </row>
    <row r="111" spans="1:21" ht="16.149999999999999">
      <c r="A111" s="241">
        <v>109</v>
      </c>
      <c r="B111" s="251" t="s">
        <v>1907</v>
      </c>
      <c r="C111" s="251" t="s">
        <v>1902</v>
      </c>
      <c r="D111" s="241">
        <v>8.1999999999999993</v>
      </c>
      <c r="E111" s="240" t="s">
        <v>1783</v>
      </c>
      <c r="F111" s="250"/>
      <c r="G111" s="250"/>
      <c r="H111" s="250"/>
      <c r="I111" s="250"/>
      <c r="J111" s="250"/>
      <c r="K111" s="241"/>
      <c r="L111" s="241"/>
      <c r="M111" s="241"/>
      <c r="N111" s="241"/>
      <c r="O111" s="241"/>
      <c r="P111" s="241">
        <v>5025</v>
      </c>
      <c r="Q111" s="250"/>
      <c r="R111" s="241">
        <f t="shared" si="5"/>
        <v>5025</v>
      </c>
      <c r="S111" s="242" t="s">
        <v>1758</v>
      </c>
      <c r="T111" s="251" t="s">
        <v>1901</v>
      </c>
      <c r="U111" s="241">
        <f t="shared" si="4"/>
        <v>41.204999999999998</v>
      </c>
    </row>
    <row r="112" spans="1:21" ht="16.149999999999999">
      <c r="A112" s="241">
        <v>110</v>
      </c>
      <c r="B112" s="251" t="s">
        <v>1908</v>
      </c>
      <c r="C112" s="250" t="s">
        <v>1882</v>
      </c>
      <c r="D112" s="241">
        <v>7.9</v>
      </c>
      <c r="E112" s="240" t="s">
        <v>1783</v>
      </c>
      <c r="F112" s="250"/>
      <c r="G112" s="250"/>
      <c r="H112" s="250"/>
      <c r="I112" s="250"/>
      <c r="J112" s="250"/>
      <c r="K112" s="241"/>
      <c r="L112" s="241"/>
      <c r="M112" s="241"/>
      <c r="N112" s="241"/>
      <c r="O112" s="241"/>
      <c r="P112" s="241">
        <v>3655</v>
      </c>
      <c r="Q112" s="250"/>
      <c r="R112" s="241">
        <f t="shared" si="5"/>
        <v>3655</v>
      </c>
      <c r="S112" s="242" t="s">
        <v>1758</v>
      </c>
      <c r="T112" s="251" t="s">
        <v>1906</v>
      </c>
      <c r="U112" s="241">
        <f t="shared" si="4"/>
        <v>28.874500000000001</v>
      </c>
    </row>
    <row r="113" spans="1:21" ht="16.149999999999999">
      <c r="A113" s="241">
        <v>111</v>
      </c>
      <c r="B113" s="251" t="s">
        <v>1909</v>
      </c>
      <c r="C113" s="250" t="s">
        <v>1882</v>
      </c>
      <c r="D113" s="241">
        <v>7.9</v>
      </c>
      <c r="E113" s="240" t="s">
        <v>1783</v>
      </c>
      <c r="F113" s="250"/>
      <c r="G113" s="250"/>
      <c r="H113" s="250"/>
      <c r="I113" s="250"/>
      <c r="J113" s="250"/>
      <c r="K113" s="241"/>
      <c r="L113" s="241"/>
      <c r="M113" s="241"/>
      <c r="N113" s="241"/>
      <c r="O113" s="241"/>
      <c r="P113" s="241">
        <v>12525</v>
      </c>
      <c r="Q113" s="250"/>
      <c r="R113" s="241">
        <f t="shared" si="5"/>
        <v>12525</v>
      </c>
      <c r="S113" s="242" t="s">
        <v>1758</v>
      </c>
      <c r="T113" s="251" t="s">
        <v>1906</v>
      </c>
      <c r="U113" s="241">
        <f t="shared" si="4"/>
        <v>98.947500000000005</v>
      </c>
    </row>
    <row r="114" spans="1:21" ht="16.149999999999999">
      <c r="A114" s="241">
        <v>112</v>
      </c>
      <c r="B114" s="251" t="s">
        <v>1910</v>
      </c>
      <c r="C114" s="251" t="s">
        <v>1902</v>
      </c>
      <c r="D114" s="241">
        <v>8.1999999999999993</v>
      </c>
      <c r="E114" s="240" t="s">
        <v>1783</v>
      </c>
      <c r="F114" s="250"/>
      <c r="G114" s="250"/>
      <c r="H114" s="250"/>
      <c r="I114" s="250"/>
      <c r="J114" s="250"/>
      <c r="K114" s="241"/>
      <c r="L114" s="241"/>
      <c r="M114" s="241"/>
      <c r="N114" s="241"/>
      <c r="O114" s="241"/>
      <c r="P114" s="241">
        <v>3415</v>
      </c>
      <c r="Q114" s="250"/>
      <c r="R114" s="241">
        <f t="shared" si="5"/>
        <v>3415</v>
      </c>
      <c r="S114" s="242" t="s">
        <v>1758</v>
      </c>
      <c r="T114" s="251" t="s">
        <v>1901</v>
      </c>
      <c r="U114" s="241">
        <f t="shared" si="4"/>
        <v>28.002999999999997</v>
      </c>
    </row>
    <row r="115" spans="1:21" ht="16.149999999999999">
      <c r="A115" s="241">
        <v>113</v>
      </c>
      <c r="B115" s="251" t="s">
        <v>1911</v>
      </c>
      <c r="C115" s="251" t="s">
        <v>2689</v>
      </c>
      <c r="D115" s="241">
        <v>9.1999999999999993</v>
      </c>
      <c r="E115" s="240" t="s">
        <v>1783</v>
      </c>
      <c r="F115" s="250"/>
      <c r="G115" s="250"/>
      <c r="H115" s="250"/>
      <c r="I115" s="250"/>
      <c r="J115" s="250"/>
      <c r="K115" s="241"/>
      <c r="L115" s="241"/>
      <c r="M115" s="241"/>
      <c r="N115" s="241"/>
      <c r="O115" s="241"/>
      <c r="P115" s="241">
        <v>25925</v>
      </c>
      <c r="Q115" s="250"/>
      <c r="R115" s="241">
        <f t="shared" si="5"/>
        <v>25925</v>
      </c>
      <c r="S115" s="242" t="s">
        <v>1758</v>
      </c>
      <c r="T115" s="243"/>
      <c r="U115" s="241">
        <f t="shared" si="4"/>
        <v>238.50999999999996</v>
      </c>
    </row>
    <row r="116" spans="1:21" ht="16.149999999999999">
      <c r="A116" s="241">
        <v>114</v>
      </c>
      <c r="B116" s="251" t="s">
        <v>1912</v>
      </c>
      <c r="C116" s="251" t="s">
        <v>2690</v>
      </c>
      <c r="D116" s="241">
        <v>9.1999999999999993</v>
      </c>
      <c r="E116" s="240" t="s">
        <v>1783</v>
      </c>
      <c r="F116" s="250"/>
      <c r="G116" s="250"/>
      <c r="H116" s="250"/>
      <c r="I116" s="250"/>
      <c r="J116" s="250"/>
      <c r="K116" s="241"/>
      <c r="L116" s="241"/>
      <c r="M116" s="241"/>
      <c r="N116" s="241"/>
      <c r="O116" s="241"/>
      <c r="P116" s="241">
        <v>26505</v>
      </c>
      <c r="Q116" s="250"/>
      <c r="R116" s="241">
        <f t="shared" si="5"/>
        <v>26505</v>
      </c>
      <c r="S116" s="242" t="s">
        <v>1758</v>
      </c>
      <c r="T116" s="243"/>
      <c r="U116" s="241">
        <f t="shared" si="4"/>
        <v>243.84599999999998</v>
      </c>
    </row>
    <row r="117" spans="1:21" ht="16.149999999999999">
      <c r="A117" s="241">
        <v>115</v>
      </c>
      <c r="B117" s="251" t="s">
        <v>2691</v>
      </c>
      <c r="C117" s="251" t="s">
        <v>2692</v>
      </c>
      <c r="D117" s="241">
        <v>6.9</v>
      </c>
      <c r="E117" s="240" t="s">
        <v>1783</v>
      </c>
      <c r="F117" s="250"/>
      <c r="G117" s="250"/>
      <c r="H117" s="250"/>
      <c r="I117" s="250"/>
      <c r="J117" s="250"/>
      <c r="K117" s="241"/>
      <c r="L117" s="241"/>
      <c r="M117" s="241"/>
      <c r="N117" s="241"/>
      <c r="O117" s="241"/>
      <c r="P117" s="241">
        <v>17185</v>
      </c>
      <c r="Q117" s="250"/>
      <c r="R117" s="241">
        <f t="shared" si="5"/>
        <v>17185</v>
      </c>
      <c r="S117" s="242" t="s">
        <v>1758</v>
      </c>
      <c r="T117" s="243"/>
      <c r="U117" s="241">
        <f t="shared" si="4"/>
        <v>118.5765</v>
      </c>
    </row>
    <row r="118" spans="1:21" ht="16.149999999999999">
      <c r="A118" s="241">
        <v>116</v>
      </c>
      <c r="B118" s="251" t="s">
        <v>1913</v>
      </c>
      <c r="C118" s="251" t="s">
        <v>1914</v>
      </c>
      <c r="D118" s="241">
        <v>12.9</v>
      </c>
      <c r="E118" s="240" t="s">
        <v>1783</v>
      </c>
      <c r="F118" s="241"/>
      <c r="G118" s="241"/>
      <c r="H118" s="241"/>
      <c r="I118" s="241"/>
      <c r="J118" s="241"/>
      <c r="K118" s="241"/>
      <c r="L118" s="241"/>
      <c r="M118" s="241"/>
      <c r="N118" s="241"/>
      <c r="O118" s="241"/>
      <c r="P118" s="241">
        <v>10825</v>
      </c>
      <c r="Q118" s="241"/>
      <c r="R118" s="241">
        <f t="shared" si="5"/>
        <v>10825</v>
      </c>
      <c r="S118" s="242" t="s">
        <v>1758</v>
      </c>
      <c r="T118" s="243"/>
      <c r="U118" s="241">
        <f t="shared" si="4"/>
        <v>139.64250000000001</v>
      </c>
    </row>
    <row r="119" spans="1:21" ht="16.149999999999999">
      <c r="A119" s="241">
        <v>117</v>
      </c>
      <c r="B119" s="251" t="s">
        <v>1915</v>
      </c>
      <c r="C119" s="251" t="s">
        <v>2693</v>
      </c>
      <c r="D119" s="241">
        <v>9.1</v>
      </c>
      <c r="E119" s="240" t="s">
        <v>1783</v>
      </c>
      <c r="F119" s="241"/>
      <c r="G119" s="241"/>
      <c r="H119" s="241"/>
      <c r="I119" s="241"/>
      <c r="J119" s="241"/>
      <c r="K119" s="241"/>
      <c r="L119" s="241"/>
      <c r="M119" s="241"/>
      <c r="N119" s="241"/>
      <c r="O119" s="241"/>
      <c r="P119" s="241">
        <v>7515</v>
      </c>
      <c r="Q119" s="241"/>
      <c r="R119" s="241">
        <f t="shared" si="5"/>
        <v>7515</v>
      </c>
      <c r="S119" s="242" t="s">
        <v>1758</v>
      </c>
      <c r="T119" s="243"/>
      <c r="U119" s="241">
        <f t="shared" si="4"/>
        <v>68.386499999999998</v>
      </c>
    </row>
    <row r="120" spans="1:21" ht="16.149999999999999">
      <c r="A120" s="241">
        <v>118</v>
      </c>
      <c r="B120" s="251" t="s">
        <v>1916</v>
      </c>
      <c r="C120" s="251" t="s">
        <v>2694</v>
      </c>
      <c r="D120" s="241">
        <v>3.7</v>
      </c>
      <c r="E120" s="240" t="s">
        <v>1783</v>
      </c>
      <c r="F120" s="241"/>
      <c r="G120" s="241"/>
      <c r="H120" s="241"/>
      <c r="I120" s="241"/>
      <c r="J120" s="241"/>
      <c r="K120" s="241"/>
      <c r="L120" s="241"/>
      <c r="M120" s="241"/>
      <c r="N120" s="241"/>
      <c r="O120" s="241"/>
      <c r="P120" s="241">
        <v>4835</v>
      </c>
      <c r="Q120" s="241"/>
      <c r="R120" s="241">
        <f t="shared" si="5"/>
        <v>4835</v>
      </c>
      <c r="S120" s="242" t="s">
        <v>1758</v>
      </c>
      <c r="T120" s="243"/>
      <c r="U120" s="241">
        <f t="shared" si="4"/>
        <v>17.889500000000002</v>
      </c>
    </row>
    <row r="121" spans="1:21" ht="16.149999999999999">
      <c r="A121" s="241">
        <v>119</v>
      </c>
      <c r="B121" s="248" t="s">
        <v>1918</v>
      </c>
      <c r="C121" s="248" t="s">
        <v>2695</v>
      </c>
      <c r="D121" s="247">
        <v>8</v>
      </c>
      <c r="E121" s="248" t="s">
        <v>1783</v>
      </c>
      <c r="F121" s="247"/>
      <c r="G121" s="247"/>
      <c r="H121" s="247"/>
      <c r="I121" s="247"/>
      <c r="J121" s="247"/>
      <c r="K121" s="247"/>
      <c r="L121" s="247"/>
      <c r="M121" s="247"/>
      <c r="N121" s="247"/>
      <c r="O121" s="247"/>
      <c r="P121" s="247">
        <v>3365</v>
      </c>
      <c r="Q121" s="247"/>
      <c r="R121" s="247">
        <f t="shared" si="5"/>
        <v>3365</v>
      </c>
      <c r="S121" s="246" t="s">
        <v>1758</v>
      </c>
      <c r="T121" s="246"/>
      <c r="U121" s="241">
        <f t="shared" si="4"/>
        <v>26.92</v>
      </c>
    </row>
    <row r="122" spans="1:21" ht="16.149999999999999">
      <c r="A122" s="241">
        <v>120</v>
      </c>
      <c r="B122" s="251" t="s">
        <v>1919</v>
      </c>
      <c r="C122" s="251" t="s">
        <v>1920</v>
      </c>
      <c r="D122" s="241">
        <v>5.3</v>
      </c>
      <c r="E122" s="240" t="s">
        <v>1783</v>
      </c>
      <c r="F122" s="241"/>
      <c r="G122" s="241"/>
      <c r="H122" s="241"/>
      <c r="I122" s="241"/>
      <c r="J122" s="241"/>
      <c r="K122" s="241"/>
      <c r="L122" s="241"/>
      <c r="M122" s="241"/>
      <c r="N122" s="241"/>
      <c r="O122" s="241"/>
      <c r="P122" s="241">
        <v>1315</v>
      </c>
      <c r="Q122" s="241"/>
      <c r="R122" s="241">
        <f t="shared" si="5"/>
        <v>1315</v>
      </c>
      <c r="S122" s="242" t="s">
        <v>1758</v>
      </c>
      <c r="T122" s="243"/>
      <c r="U122" s="241">
        <f t="shared" si="4"/>
        <v>6.9695</v>
      </c>
    </row>
    <row r="123" spans="1:21" ht="16.149999999999999">
      <c r="A123" s="241">
        <v>121</v>
      </c>
      <c r="B123" s="251" t="s">
        <v>1921</v>
      </c>
      <c r="C123" s="250" t="s">
        <v>1917</v>
      </c>
      <c r="D123" s="241">
        <v>3.7</v>
      </c>
      <c r="E123" s="240" t="s">
        <v>1783</v>
      </c>
      <c r="F123" s="250"/>
      <c r="G123" s="250"/>
      <c r="H123" s="250"/>
      <c r="I123" s="250"/>
      <c r="J123" s="250"/>
      <c r="K123" s="241"/>
      <c r="L123" s="241"/>
      <c r="M123" s="241"/>
      <c r="N123" s="241"/>
      <c r="O123" s="241"/>
      <c r="P123" s="241">
        <v>14875</v>
      </c>
      <c r="Q123" s="250"/>
      <c r="R123" s="241">
        <f t="shared" si="5"/>
        <v>14875</v>
      </c>
      <c r="S123" s="242" t="s">
        <v>1758</v>
      </c>
      <c r="T123" s="251" t="s">
        <v>1916</v>
      </c>
      <c r="U123" s="241">
        <f t="shared" si="4"/>
        <v>55.037500000000001</v>
      </c>
    </row>
    <row r="124" spans="1:21" ht="16.149999999999999">
      <c r="A124" s="241">
        <v>122</v>
      </c>
      <c r="B124" s="251" t="s">
        <v>1922</v>
      </c>
      <c r="C124" s="250" t="s">
        <v>2696</v>
      </c>
      <c r="D124" s="241">
        <v>8.8000000000000007</v>
      </c>
      <c r="E124" s="240" t="s">
        <v>1783</v>
      </c>
      <c r="F124" s="250"/>
      <c r="G124" s="250"/>
      <c r="H124" s="250"/>
      <c r="I124" s="250"/>
      <c r="J124" s="250"/>
      <c r="K124" s="241"/>
      <c r="L124" s="241"/>
      <c r="M124" s="241"/>
      <c r="N124" s="241"/>
      <c r="O124" s="241"/>
      <c r="P124" s="241">
        <v>32200</v>
      </c>
      <c r="Q124" s="250"/>
      <c r="R124" s="241">
        <f t="shared" si="5"/>
        <v>32200</v>
      </c>
      <c r="S124" s="242" t="s">
        <v>1758</v>
      </c>
      <c r="T124" s="243"/>
      <c r="U124" s="241">
        <f t="shared" si="4"/>
        <v>283.36</v>
      </c>
    </row>
    <row r="125" spans="1:21" ht="16.149999999999999">
      <c r="A125" s="241">
        <v>123</v>
      </c>
      <c r="B125" s="251" t="s">
        <v>1923</v>
      </c>
      <c r="C125" s="250" t="s">
        <v>2697</v>
      </c>
      <c r="D125" s="241">
        <v>5.3</v>
      </c>
      <c r="E125" s="240" t="s">
        <v>1783</v>
      </c>
      <c r="F125" s="250"/>
      <c r="G125" s="250"/>
      <c r="H125" s="250"/>
      <c r="I125" s="250"/>
      <c r="J125" s="250"/>
      <c r="K125" s="241"/>
      <c r="L125" s="241"/>
      <c r="M125" s="241"/>
      <c r="N125" s="241"/>
      <c r="O125" s="241"/>
      <c r="P125" s="241">
        <v>6425</v>
      </c>
      <c r="Q125" s="250"/>
      <c r="R125" s="241">
        <f t="shared" si="5"/>
        <v>6425</v>
      </c>
      <c r="S125" s="242" t="s">
        <v>1758</v>
      </c>
      <c r="T125" s="243"/>
      <c r="U125" s="241">
        <f t="shared" si="4"/>
        <v>34.052500000000002</v>
      </c>
    </row>
    <row r="126" spans="1:21" ht="16.149999999999999">
      <c r="A126" s="241">
        <v>124</v>
      </c>
      <c r="B126" s="248" t="s">
        <v>1924</v>
      </c>
      <c r="C126" s="246" t="s">
        <v>2698</v>
      </c>
      <c r="D126" s="247">
        <v>2</v>
      </c>
      <c r="E126" s="248" t="s">
        <v>1783</v>
      </c>
      <c r="F126" s="246"/>
      <c r="G126" s="246"/>
      <c r="H126" s="246"/>
      <c r="I126" s="246"/>
      <c r="J126" s="246"/>
      <c r="K126" s="247"/>
      <c r="L126" s="247"/>
      <c r="M126" s="247"/>
      <c r="N126" s="247"/>
      <c r="O126" s="247"/>
      <c r="P126" s="247">
        <v>1320</v>
      </c>
      <c r="Q126" s="246"/>
      <c r="R126" s="247">
        <f t="shared" si="5"/>
        <v>1320</v>
      </c>
      <c r="S126" s="246" t="s">
        <v>1758</v>
      </c>
      <c r="T126" s="246"/>
      <c r="U126" s="241">
        <f t="shared" si="4"/>
        <v>2.64</v>
      </c>
    </row>
    <row r="127" spans="1:21" ht="16.149999999999999">
      <c r="A127" s="241">
        <v>125</v>
      </c>
      <c r="B127" s="248" t="s">
        <v>1925</v>
      </c>
      <c r="C127" s="246" t="s">
        <v>2699</v>
      </c>
      <c r="D127" s="295">
        <v>7.4</v>
      </c>
      <c r="E127" s="248" t="s">
        <v>1783</v>
      </c>
      <c r="F127" s="246"/>
      <c r="G127" s="246"/>
      <c r="H127" s="246"/>
      <c r="I127" s="246"/>
      <c r="J127" s="246"/>
      <c r="K127" s="247"/>
      <c r="L127" s="247"/>
      <c r="M127" s="247"/>
      <c r="N127" s="247"/>
      <c r="O127" s="247"/>
      <c r="P127" s="247">
        <v>7790</v>
      </c>
      <c r="Q127" s="246"/>
      <c r="R127" s="247">
        <f t="shared" si="5"/>
        <v>7790</v>
      </c>
      <c r="S127" s="246" t="s">
        <v>1758</v>
      </c>
      <c r="T127" s="246"/>
      <c r="U127" s="241">
        <f t="shared" si="4"/>
        <v>57.646000000000001</v>
      </c>
    </row>
    <row r="128" spans="1:21" ht="16.149999999999999">
      <c r="A128" s="241">
        <v>126</v>
      </c>
      <c r="B128" s="251" t="s">
        <v>1926</v>
      </c>
      <c r="C128" s="250" t="s">
        <v>1882</v>
      </c>
      <c r="D128" s="241">
        <v>7.9</v>
      </c>
      <c r="E128" s="240" t="s">
        <v>1783</v>
      </c>
      <c r="F128" s="250"/>
      <c r="G128" s="250"/>
      <c r="H128" s="250"/>
      <c r="I128" s="250"/>
      <c r="J128" s="250"/>
      <c r="K128" s="241"/>
      <c r="L128" s="241"/>
      <c r="M128" s="241"/>
      <c r="N128" s="241"/>
      <c r="O128" s="241"/>
      <c r="P128" s="241">
        <v>4380</v>
      </c>
      <c r="Q128" s="250"/>
      <c r="R128" s="241">
        <f t="shared" si="5"/>
        <v>4380</v>
      </c>
      <c r="S128" s="242" t="s">
        <v>1758</v>
      </c>
      <c r="T128" s="251" t="s">
        <v>1906</v>
      </c>
      <c r="U128" s="241">
        <f t="shared" si="4"/>
        <v>34.601999999999997</v>
      </c>
    </row>
    <row r="129" spans="1:21" ht="16.149999999999999">
      <c r="A129" s="241">
        <v>127</v>
      </c>
      <c r="B129" s="251" t="s">
        <v>1927</v>
      </c>
      <c r="C129" s="250" t="s">
        <v>1882</v>
      </c>
      <c r="D129" s="241">
        <v>7.9</v>
      </c>
      <c r="E129" s="240" t="s">
        <v>1783</v>
      </c>
      <c r="F129" s="250"/>
      <c r="G129" s="250"/>
      <c r="H129" s="250"/>
      <c r="I129" s="250"/>
      <c r="J129" s="250"/>
      <c r="K129" s="241"/>
      <c r="L129" s="241"/>
      <c r="M129" s="241"/>
      <c r="N129" s="241"/>
      <c r="O129" s="241"/>
      <c r="P129" s="241">
        <v>5830</v>
      </c>
      <c r="Q129" s="250"/>
      <c r="R129" s="241">
        <f t="shared" si="5"/>
        <v>5830</v>
      </c>
      <c r="S129" s="242" t="s">
        <v>1758</v>
      </c>
      <c r="T129" s="251" t="s">
        <v>1906</v>
      </c>
      <c r="U129" s="241">
        <f t="shared" si="4"/>
        <v>46.057000000000002</v>
      </c>
    </row>
    <row r="130" spans="1:21" ht="16.149999999999999">
      <c r="A130" s="241">
        <v>128</v>
      </c>
      <c r="B130" s="251" t="s">
        <v>1928</v>
      </c>
      <c r="C130" s="250" t="s">
        <v>1929</v>
      </c>
      <c r="D130" s="241">
        <v>8.6</v>
      </c>
      <c r="E130" s="240" t="s">
        <v>1783</v>
      </c>
      <c r="F130" s="250"/>
      <c r="G130" s="250"/>
      <c r="H130" s="250"/>
      <c r="I130" s="250"/>
      <c r="J130" s="250"/>
      <c r="K130" s="241"/>
      <c r="L130" s="241"/>
      <c r="M130" s="241"/>
      <c r="N130" s="241"/>
      <c r="O130" s="241"/>
      <c r="P130" s="241">
        <v>2025</v>
      </c>
      <c r="Q130" s="250"/>
      <c r="R130" s="241">
        <f t="shared" si="5"/>
        <v>2025</v>
      </c>
      <c r="S130" s="242" t="s">
        <v>1758</v>
      </c>
      <c r="T130" s="243"/>
      <c r="U130" s="241">
        <f t="shared" si="4"/>
        <v>17.414999999999999</v>
      </c>
    </row>
    <row r="131" spans="1:21" ht="16.149999999999999">
      <c r="A131" s="241">
        <v>129</v>
      </c>
      <c r="B131" s="251" t="s">
        <v>1930</v>
      </c>
      <c r="C131" s="250" t="s">
        <v>1882</v>
      </c>
      <c r="D131" s="241">
        <v>7.9</v>
      </c>
      <c r="E131" s="240" t="s">
        <v>1783</v>
      </c>
      <c r="F131" s="250"/>
      <c r="G131" s="250"/>
      <c r="H131" s="250"/>
      <c r="I131" s="250"/>
      <c r="J131" s="250"/>
      <c r="K131" s="241"/>
      <c r="L131" s="241"/>
      <c r="M131" s="241"/>
      <c r="N131" s="241"/>
      <c r="O131" s="241"/>
      <c r="P131" s="241">
        <v>11590</v>
      </c>
      <c r="Q131" s="250"/>
      <c r="R131" s="241">
        <f t="shared" ref="R131:R162" si="6">K131+P131</f>
        <v>11590</v>
      </c>
      <c r="S131" s="242" t="s">
        <v>1758</v>
      </c>
      <c r="T131" s="251" t="s">
        <v>1906</v>
      </c>
      <c r="U131" s="241">
        <f t="shared" ref="U131:U178" si="7">R131*D131/1000</f>
        <v>91.561000000000007</v>
      </c>
    </row>
    <row r="132" spans="1:21" ht="16.149999999999999">
      <c r="A132" s="241">
        <v>130</v>
      </c>
      <c r="B132" s="248" t="s">
        <v>1931</v>
      </c>
      <c r="C132" s="248" t="s">
        <v>2700</v>
      </c>
      <c r="D132" s="247">
        <v>13</v>
      </c>
      <c r="E132" s="248" t="s">
        <v>1783</v>
      </c>
      <c r="F132" s="246"/>
      <c r="G132" s="246"/>
      <c r="H132" s="246"/>
      <c r="I132" s="246"/>
      <c r="J132" s="246"/>
      <c r="K132" s="247"/>
      <c r="L132" s="247"/>
      <c r="M132" s="247"/>
      <c r="N132" s="247"/>
      <c r="O132" s="247"/>
      <c r="P132" s="247">
        <v>9455</v>
      </c>
      <c r="Q132" s="246"/>
      <c r="R132" s="247">
        <f t="shared" si="6"/>
        <v>9455</v>
      </c>
      <c r="S132" s="246" t="s">
        <v>1758</v>
      </c>
      <c r="T132" s="246"/>
      <c r="U132" s="241">
        <f t="shared" si="7"/>
        <v>122.91500000000001</v>
      </c>
    </row>
    <row r="133" spans="1:21" ht="16.149999999999999">
      <c r="A133" s="241">
        <v>131</v>
      </c>
      <c r="B133" s="251" t="s">
        <v>1932</v>
      </c>
      <c r="C133" s="251" t="s">
        <v>1902</v>
      </c>
      <c r="D133" s="241">
        <v>8.1999999999999993</v>
      </c>
      <c r="E133" s="240" t="s">
        <v>1783</v>
      </c>
      <c r="F133" s="250"/>
      <c r="G133" s="250"/>
      <c r="H133" s="250"/>
      <c r="I133" s="250"/>
      <c r="J133" s="250"/>
      <c r="K133" s="241"/>
      <c r="L133" s="241"/>
      <c r="M133" s="241"/>
      <c r="N133" s="241"/>
      <c r="O133" s="241"/>
      <c r="P133" s="241">
        <v>11000</v>
      </c>
      <c r="Q133" s="250"/>
      <c r="R133" s="241">
        <f t="shared" si="6"/>
        <v>11000</v>
      </c>
      <c r="S133" s="242" t="s">
        <v>1758</v>
      </c>
      <c r="T133" s="251" t="s">
        <v>1901</v>
      </c>
      <c r="U133" s="241">
        <f t="shared" si="7"/>
        <v>90.199999999999989</v>
      </c>
    </row>
    <row r="134" spans="1:21" ht="16.149999999999999">
      <c r="A134" s="241">
        <v>132</v>
      </c>
      <c r="B134" s="251" t="s">
        <v>1933</v>
      </c>
      <c r="C134" s="251" t="s">
        <v>2701</v>
      </c>
      <c r="D134" s="279">
        <v>3.3</v>
      </c>
      <c r="E134" s="240" t="s">
        <v>1783</v>
      </c>
      <c r="F134" s="250"/>
      <c r="G134" s="250"/>
      <c r="H134" s="250"/>
      <c r="I134" s="250"/>
      <c r="J134" s="250"/>
      <c r="K134" s="241"/>
      <c r="L134" s="241"/>
      <c r="M134" s="241"/>
      <c r="N134" s="241"/>
      <c r="O134" s="241"/>
      <c r="P134" s="241">
        <v>13745</v>
      </c>
      <c r="Q134" s="250"/>
      <c r="R134" s="241">
        <f t="shared" si="6"/>
        <v>13745</v>
      </c>
      <c r="S134" s="242" t="s">
        <v>1758</v>
      </c>
      <c r="T134" s="243"/>
      <c r="U134" s="241">
        <f t="shared" si="7"/>
        <v>45.358499999999999</v>
      </c>
    </row>
    <row r="135" spans="1:21" ht="16.149999999999999">
      <c r="A135" s="241">
        <v>133</v>
      </c>
      <c r="B135" s="248" t="s">
        <v>1934</v>
      </c>
      <c r="C135" s="248" t="s">
        <v>2702</v>
      </c>
      <c r="D135" s="295">
        <v>1.4</v>
      </c>
      <c r="E135" s="248" t="s">
        <v>1783</v>
      </c>
      <c r="F135" s="246"/>
      <c r="G135" s="246"/>
      <c r="H135" s="246"/>
      <c r="I135" s="246"/>
      <c r="J135" s="246"/>
      <c r="K135" s="247"/>
      <c r="L135" s="247"/>
      <c r="M135" s="247"/>
      <c r="N135" s="247"/>
      <c r="O135" s="247"/>
      <c r="P135" s="247">
        <v>3280</v>
      </c>
      <c r="Q135" s="246"/>
      <c r="R135" s="247">
        <f t="shared" si="6"/>
        <v>3280</v>
      </c>
      <c r="S135" s="246" t="s">
        <v>1758</v>
      </c>
      <c r="T135" s="246"/>
      <c r="U135" s="241">
        <f t="shared" si="7"/>
        <v>4.5919999999999996</v>
      </c>
    </row>
    <row r="136" spans="1:21" ht="16.149999999999999">
      <c r="A136" s="241">
        <v>134</v>
      </c>
      <c r="B136" s="251" t="s">
        <v>1935</v>
      </c>
      <c r="C136" s="250" t="s">
        <v>2654</v>
      </c>
      <c r="D136" s="241">
        <v>8.1</v>
      </c>
      <c r="E136" s="240" t="s">
        <v>1783</v>
      </c>
      <c r="F136" s="250"/>
      <c r="G136" s="250"/>
      <c r="H136" s="250"/>
      <c r="I136" s="250"/>
      <c r="J136" s="250"/>
      <c r="K136" s="241"/>
      <c r="L136" s="241"/>
      <c r="M136" s="241"/>
      <c r="N136" s="241"/>
      <c r="O136" s="241"/>
      <c r="P136" s="241">
        <v>11310</v>
      </c>
      <c r="Q136" s="250"/>
      <c r="R136" s="241">
        <f t="shared" si="6"/>
        <v>11310</v>
      </c>
      <c r="S136" s="242" t="s">
        <v>1758</v>
      </c>
      <c r="T136" s="251"/>
      <c r="U136" s="241">
        <f t="shared" si="7"/>
        <v>91.611000000000004</v>
      </c>
    </row>
    <row r="137" spans="1:21" ht="16.149999999999999">
      <c r="A137" s="241">
        <v>135</v>
      </c>
      <c r="B137" s="251" t="s">
        <v>1936</v>
      </c>
      <c r="C137" s="250" t="s">
        <v>1845</v>
      </c>
      <c r="D137" s="241">
        <v>8.1</v>
      </c>
      <c r="E137" s="240" t="s">
        <v>1783</v>
      </c>
      <c r="F137" s="250"/>
      <c r="G137" s="250"/>
      <c r="H137" s="250"/>
      <c r="I137" s="250"/>
      <c r="J137" s="250"/>
      <c r="K137" s="241"/>
      <c r="L137" s="241"/>
      <c r="M137" s="241"/>
      <c r="N137" s="241"/>
      <c r="O137" s="241"/>
      <c r="P137" s="241">
        <v>18080</v>
      </c>
      <c r="Q137" s="250"/>
      <c r="R137" s="241">
        <f t="shared" si="6"/>
        <v>18080</v>
      </c>
      <c r="S137" s="242" t="s">
        <v>1758</v>
      </c>
      <c r="T137" s="251" t="s">
        <v>1935</v>
      </c>
      <c r="U137" s="241">
        <f t="shared" si="7"/>
        <v>146.44800000000001</v>
      </c>
    </row>
    <row r="138" spans="1:21" ht="16.149999999999999">
      <c r="A138" s="241">
        <v>136</v>
      </c>
      <c r="B138" s="251" t="s">
        <v>1937</v>
      </c>
      <c r="C138" s="251" t="s">
        <v>2703</v>
      </c>
      <c r="D138" s="241">
        <v>10.199999999999999</v>
      </c>
      <c r="E138" s="240" t="s">
        <v>1783</v>
      </c>
      <c r="F138" s="250"/>
      <c r="G138" s="250"/>
      <c r="H138" s="250"/>
      <c r="I138" s="250"/>
      <c r="J138" s="250"/>
      <c r="K138" s="241"/>
      <c r="L138" s="241"/>
      <c r="M138" s="241"/>
      <c r="N138" s="241"/>
      <c r="O138" s="241"/>
      <c r="P138" s="241">
        <v>19035</v>
      </c>
      <c r="Q138" s="250"/>
      <c r="R138" s="241">
        <f t="shared" si="6"/>
        <v>19035</v>
      </c>
      <c r="S138" s="242" t="s">
        <v>1758</v>
      </c>
      <c r="T138" s="243"/>
      <c r="U138" s="241">
        <f t="shared" si="7"/>
        <v>194.15700000000001</v>
      </c>
    </row>
    <row r="139" spans="1:21" ht="16.149999999999999">
      <c r="A139" s="241">
        <v>137</v>
      </c>
      <c r="B139" s="248" t="s">
        <v>1938</v>
      </c>
      <c r="C139" s="248" t="s">
        <v>2704</v>
      </c>
      <c r="D139" s="247">
        <v>8.6999999999999993</v>
      </c>
      <c r="E139" s="248" t="s">
        <v>1783</v>
      </c>
      <c r="F139" s="246"/>
      <c r="G139" s="246"/>
      <c r="H139" s="246"/>
      <c r="I139" s="246"/>
      <c r="J139" s="246"/>
      <c r="K139" s="247"/>
      <c r="L139" s="247"/>
      <c r="M139" s="247"/>
      <c r="N139" s="247"/>
      <c r="O139" s="247"/>
      <c r="P139" s="247">
        <v>7370</v>
      </c>
      <c r="Q139" s="246"/>
      <c r="R139" s="247">
        <f t="shared" si="6"/>
        <v>7370</v>
      </c>
      <c r="S139" s="246" t="s">
        <v>1758</v>
      </c>
      <c r="T139" s="246"/>
      <c r="U139" s="241">
        <f t="shared" si="7"/>
        <v>64.119</v>
      </c>
    </row>
    <row r="140" spans="1:21" ht="16.149999999999999">
      <c r="A140" s="241">
        <v>138</v>
      </c>
      <c r="B140" s="248" t="s">
        <v>1939</v>
      </c>
      <c r="C140" s="248" t="s">
        <v>2705</v>
      </c>
      <c r="D140" s="247">
        <v>10.8</v>
      </c>
      <c r="E140" s="248" t="s">
        <v>1783</v>
      </c>
      <c r="F140" s="246"/>
      <c r="G140" s="246"/>
      <c r="H140" s="246"/>
      <c r="I140" s="246"/>
      <c r="J140" s="246"/>
      <c r="K140" s="247"/>
      <c r="L140" s="247"/>
      <c r="M140" s="247"/>
      <c r="N140" s="247"/>
      <c r="O140" s="247"/>
      <c r="P140" s="247">
        <v>5365</v>
      </c>
      <c r="Q140" s="246"/>
      <c r="R140" s="247">
        <f t="shared" si="6"/>
        <v>5365</v>
      </c>
      <c r="S140" s="246" t="s">
        <v>1758</v>
      </c>
      <c r="T140" s="246"/>
      <c r="U140" s="241">
        <f t="shared" si="7"/>
        <v>57.942000000000007</v>
      </c>
    </row>
    <row r="141" spans="1:21" ht="16.149999999999999">
      <c r="A141" s="241">
        <v>139</v>
      </c>
      <c r="B141" s="248" t="s">
        <v>1940</v>
      </c>
      <c r="C141" s="248" t="s">
        <v>2706</v>
      </c>
      <c r="D141" s="247">
        <v>9.1</v>
      </c>
      <c r="E141" s="248" t="s">
        <v>1783</v>
      </c>
      <c r="F141" s="247"/>
      <c r="G141" s="247"/>
      <c r="H141" s="247"/>
      <c r="I141" s="247"/>
      <c r="J141" s="247"/>
      <c r="K141" s="247"/>
      <c r="L141" s="247"/>
      <c r="M141" s="247"/>
      <c r="N141" s="247"/>
      <c r="O141" s="247"/>
      <c r="P141" s="247">
        <v>5210</v>
      </c>
      <c r="Q141" s="247"/>
      <c r="R141" s="247">
        <f t="shared" si="6"/>
        <v>5210</v>
      </c>
      <c r="S141" s="246" t="s">
        <v>1758</v>
      </c>
      <c r="T141" s="246"/>
      <c r="U141" s="241">
        <f t="shared" si="7"/>
        <v>47.411000000000001</v>
      </c>
    </row>
    <row r="142" spans="1:21" ht="16.149999999999999">
      <c r="A142" s="241">
        <v>140</v>
      </c>
      <c r="B142" s="251" t="s">
        <v>2707</v>
      </c>
      <c r="C142" s="251" t="s">
        <v>2679</v>
      </c>
      <c r="D142" s="241">
        <v>7.6</v>
      </c>
      <c r="E142" s="240" t="s">
        <v>1783</v>
      </c>
      <c r="F142" s="241"/>
      <c r="G142" s="241"/>
      <c r="H142" s="241"/>
      <c r="I142" s="241"/>
      <c r="J142" s="241"/>
      <c r="K142" s="241"/>
      <c r="L142" s="241"/>
      <c r="M142" s="241"/>
      <c r="N142" s="241"/>
      <c r="O142" s="241"/>
      <c r="P142" s="241">
        <v>13600</v>
      </c>
      <c r="Q142" s="241"/>
      <c r="R142" s="241">
        <f t="shared" si="6"/>
        <v>13600</v>
      </c>
      <c r="S142" s="242" t="s">
        <v>1758</v>
      </c>
      <c r="T142" s="243"/>
      <c r="U142" s="241">
        <f t="shared" si="7"/>
        <v>103.36</v>
      </c>
    </row>
    <row r="143" spans="1:21" ht="16.149999999999999">
      <c r="A143" s="241">
        <v>141</v>
      </c>
      <c r="B143" s="251" t="s">
        <v>1941</v>
      </c>
      <c r="C143" s="251" t="s">
        <v>2708</v>
      </c>
      <c r="D143" s="241">
        <v>5.6</v>
      </c>
      <c r="E143" s="240" t="s">
        <v>1783</v>
      </c>
      <c r="F143" s="241"/>
      <c r="G143" s="241"/>
      <c r="H143" s="241"/>
      <c r="I143" s="241"/>
      <c r="J143" s="241"/>
      <c r="K143" s="241"/>
      <c r="L143" s="241"/>
      <c r="M143" s="241"/>
      <c r="N143" s="241"/>
      <c r="O143" s="241"/>
      <c r="P143" s="241">
        <v>9865</v>
      </c>
      <c r="Q143" s="241"/>
      <c r="R143" s="241">
        <f t="shared" si="6"/>
        <v>9865</v>
      </c>
      <c r="S143" s="242" t="s">
        <v>1758</v>
      </c>
      <c r="T143" s="243"/>
      <c r="U143" s="241">
        <f t="shared" si="7"/>
        <v>55.244</v>
      </c>
    </row>
    <row r="144" spans="1:21" ht="16.149999999999999">
      <c r="A144" s="241">
        <v>142</v>
      </c>
      <c r="B144" s="251" t="s">
        <v>1942</v>
      </c>
      <c r="C144" s="251" t="s">
        <v>2709</v>
      </c>
      <c r="D144" s="241">
        <v>3.4</v>
      </c>
      <c r="E144" s="240" t="s">
        <v>1783</v>
      </c>
      <c r="F144" s="241"/>
      <c r="G144" s="241"/>
      <c r="H144" s="241"/>
      <c r="I144" s="241"/>
      <c r="J144" s="241"/>
      <c r="K144" s="241"/>
      <c r="L144" s="241"/>
      <c r="M144" s="241"/>
      <c r="N144" s="241"/>
      <c r="O144" s="241"/>
      <c r="P144" s="241">
        <v>31675</v>
      </c>
      <c r="Q144" s="241"/>
      <c r="R144" s="241">
        <f t="shared" si="6"/>
        <v>31675</v>
      </c>
      <c r="S144" s="242" t="s">
        <v>1758</v>
      </c>
      <c r="T144" s="243"/>
      <c r="U144" s="241">
        <f t="shared" si="7"/>
        <v>107.69499999999999</v>
      </c>
    </row>
    <row r="145" spans="1:21" ht="16.149999999999999">
      <c r="A145" s="241">
        <v>143</v>
      </c>
      <c r="B145" s="251" t="s">
        <v>1943</v>
      </c>
      <c r="C145" s="251" t="s">
        <v>2686</v>
      </c>
      <c r="D145" s="241">
        <v>8.1999999999999993</v>
      </c>
      <c r="E145" s="240" t="s">
        <v>1783</v>
      </c>
      <c r="F145" s="241"/>
      <c r="G145" s="241"/>
      <c r="H145" s="241"/>
      <c r="I145" s="241"/>
      <c r="J145" s="241"/>
      <c r="K145" s="241"/>
      <c r="L145" s="241"/>
      <c r="M145" s="241"/>
      <c r="N145" s="241"/>
      <c r="O145" s="241"/>
      <c r="P145" s="241">
        <v>9515</v>
      </c>
      <c r="Q145" s="241"/>
      <c r="R145" s="241">
        <f t="shared" si="6"/>
        <v>9515</v>
      </c>
      <c r="S145" s="242" t="s">
        <v>1758</v>
      </c>
      <c r="T145" s="243"/>
      <c r="U145" s="241">
        <f t="shared" si="7"/>
        <v>78.022999999999996</v>
      </c>
    </row>
    <row r="146" spans="1:21" ht="16.149999999999999">
      <c r="A146" s="241">
        <v>144</v>
      </c>
      <c r="B146" s="251" t="s">
        <v>1944</v>
      </c>
      <c r="C146" s="250" t="s">
        <v>2710</v>
      </c>
      <c r="D146" s="241">
        <v>3.8</v>
      </c>
      <c r="E146" s="240" t="s">
        <v>1783</v>
      </c>
      <c r="F146" s="250"/>
      <c r="G146" s="250"/>
      <c r="H146" s="250"/>
      <c r="I146" s="250"/>
      <c r="J146" s="250"/>
      <c r="K146" s="241"/>
      <c r="L146" s="241"/>
      <c r="M146" s="241"/>
      <c r="N146" s="241"/>
      <c r="O146" s="241"/>
      <c r="P146" s="241">
        <v>6850</v>
      </c>
      <c r="Q146" s="250"/>
      <c r="R146" s="241">
        <f t="shared" si="6"/>
        <v>6850</v>
      </c>
      <c r="S146" s="242" t="s">
        <v>1758</v>
      </c>
      <c r="T146" s="243"/>
      <c r="U146" s="241">
        <f t="shared" si="7"/>
        <v>26.03</v>
      </c>
    </row>
    <row r="147" spans="1:21" ht="16.149999999999999">
      <c r="A147" s="241">
        <v>145</v>
      </c>
      <c r="B147" s="248" t="s">
        <v>1945</v>
      </c>
      <c r="C147" s="246" t="s">
        <v>2711</v>
      </c>
      <c r="D147" s="247">
        <v>4</v>
      </c>
      <c r="E147" s="248" t="s">
        <v>1783</v>
      </c>
      <c r="F147" s="246"/>
      <c r="G147" s="246"/>
      <c r="H147" s="246"/>
      <c r="I147" s="246"/>
      <c r="J147" s="246"/>
      <c r="K147" s="247"/>
      <c r="L147" s="247"/>
      <c r="M147" s="247"/>
      <c r="N147" s="247"/>
      <c r="O147" s="247"/>
      <c r="P147" s="247">
        <v>3400</v>
      </c>
      <c r="Q147" s="246"/>
      <c r="R147" s="247">
        <f t="shared" si="6"/>
        <v>3400</v>
      </c>
      <c r="S147" s="246" t="s">
        <v>1758</v>
      </c>
      <c r="T147" s="246"/>
      <c r="U147" s="241">
        <f t="shared" si="7"/>
        <v>13.6</v>
      </c>
    </row>
    <row r="148" spans="1:21" ht="16.149999999999999">
      <c r="A148" s="241">
        <v>146</v>
      </c>
      <c r="B148" s="248" t="s">
        <v>1946</v>
      </c>
      <c r="C148" s="246" t="s">
        <v>2712</v>
      </c>
      <c r="D148" s="247">
        <v>11.5</v>
      </c>
      <c r="E148" s="248" t="s">
        <v>1783</v>
      </c>
      <c r="F148" s="246"/>
      <c r="G148" s="246"/>
      <c r="H148" s="246"/>
      <c r="I148" s="246"/>
      <c r="J148" s="246"/>
      <c r="K148" s="247"/>
      <c r="L148" s="247"/>
      <c r="M148" s="247"/>
      <c r="N148" s="247"/>
      <c r="O148" s="247"/>
      <c r="P148" s="247">
        <v>26575</v>
      </c>
      <c r="Q148" s="246"/>
      <c r="R148" s="247">
        <f t="shared" si="6"/>
        <v>26575</v>
      </c>
      <c r="S148" s="246" t="s">
        <v>1758</v>
      </c>
      <c r="T148" s="246"/>
      <c r="U148" s="241">
        <f t="shared" si="7"/>
        <v>305.61250000000001</v>
      </c>
    </row>
    <row r="149" spans="1:21" ht="16.149999999999999">
      <c r="A149" s="241">
        <v>147</v>
      </c>
      <c r="B149" s="248" t="s">
        <v>1947</v>
      </c>
      <c r="C149" s="246" t="s">
        <v>1948</v>
      </c>
      <c r="D149" s="247">
        <v>7.4</v>
      </c>
      <c r="E149" s="248" t="s">
        <v>1783</v>
      </c>
      <c r="F149" s="246"/>
      <c r="G149" s="246"/>
      <c r="H149" s="246"/>
      <c r="I149" s="246"/>
      <c r="J149" s="246"/>
      <c r="K149" s="247"/>
      <c r="L149" s="247"/>
      <c r="M149" s="247"/>
      <c r="N149" s="247"/>
      <c r="O149" s="247"/>
      <c r="P149" s="247">
        <v>11345</v>
      </c>
      <c r="Q149" s="246"/>
      <c r="R149" s="247">
        <f t="shared" si="6"/>
        <v>11345</v>
      </c>
      <c r="S149" s="246" t="s">
        <v>1758</v>
      </c>
      <c r="T149" s="246"/>
      <c r="U149" s="241">
        <f t="shared" si="7"/>
        <v>83.953000000000003</v>
      </c>
    </row>
    <row r="150" spans="1:21" ht="16.149999999999999">
      <c r="A150" s="241">
        <v>148</v>
      </c>
      <c r="B150" s="251" t="s">
        <v>1949</v>
      </c>
      <c r="C150" s="250" t="s">
        <v>1864</v>
      </c>
      <c r="D150" s="279">
        <v>8.3000000000000007</v>
      </c>
      <c r="E150" s="240" t="s">
        <v>1783</v>
      </c>
      <c r="F150" s="250"/>
      <c r="G150" s="250"/>
      <c r="H150" s="250"/>
      <c r="I150" s="250"/>
      <c r="J150" s="250"/>
      <c r="K150" s="241"/>
      <c r="L150" s="241"/>
      <c r="M150" s="241"/>
      <c r="N150" s="241"/>
      <c r="O150" s="241"/>
      <c r="P150" s="241">
        <v>13640</v>
      </c>
      <c r="Q150" s="250"/>
      <c r="R150" s="241">
        <f t="shared" si="6"/>
        <v>13640</v>
      </c>
      <c r="S150" s="242" t="s">
        <v>1758</v>
      </c>
      <c r="T150" s="240" t="s">
        <v>1863</v>
      </c>
      <c r="U150" s="241">
        <f t="shared" si="7"/>
        <v>113.21200000000002</v>
      </c>
    </row>
    <row r="151" spans="1:21" ht="16.149999999999999">
      <c r="A151" s="241">
        <v>149</v>
      </c>
      <c r="B151" s="251" t="s">
        <v>1950</v>
      </c>
      <c r="C151" s="250" t="s">
        <v>1951</v>
      </c>
      <c r="D151" s="241">
        <v>5.8</v>
      </c>
      <c r="E151" s="240" t="s">
        <v>1783</v>
      </c>
      <c r="F151" s="250"/>
      <c r="G151" s="250"/>
      <c r="H151" s="250"/>
      <c r="I151" s="250"/>
      <c r="J151" s="250"/>
      <c r="K151" s="241"/>
      <c r="L151" s="241"/>
      <c r="M151" s="241"/>
      <c r="N151" s="241"/>
      <c r="O151" s="241"/>
      <c r="P151" s="241">
        <v>11380</v>
      </c>
      <c r="Q151" s="250"/>
      <c r="R151" s="241">
        <f t="shared" si="6"/>
        <v>11380</v>
      </c>
      <c r="S151" s="242" t="s">
        <v>1758</v>
      </c>
      <c r="T151" s="243"/>
      <c r="U151" s="241">
        <f t="shared" si="7"/>
        <v>66.004000000000005</v>
      </c>
    </row>
    <row r="152" spans="1:21" ht="16.149999999999999">
      <c r="A152" s="241">
        <v>150</v>
      </c>
      <c r="B152" s="251" t="s">
        <v>1952</v>
      </c>
      <c r="C152" s="250" t="s">
        <v>1953</v>
      </c>
      <c r="D152" s="279">
        <v>5.8</v>
      </c>
      <c r="E152" s="240" t="s">
        <v>1783</v>
      </c>
      <c r="F152" s="250"/>
      <c r="G152" s="250"/>
      <c r="H152" s="250"/>
      <c r="I152" s="250"/>
      <c r="J152" s="250"/>
      <c r="K152" s="241"/>
      <c r="L152" s="241"/>
      <c r="M152" s="241"/>
      <c r="N152" s="241"/>
      <c r="O152" s="241"/>
      <c r="P152" s="241">
        <v>30300</v>
      </c>
      <c r="Q152" s="250"/>
      <c r="R152" s="241">
        <f t="shared" si="6"/>
        <v>30300</v>
      </c>
      <c r="S152" s="242" t="s">
        <v>1758</v>
      </c>
      <c r="T152" s="243"/>
      <c r="U152" s="241">
        <f t="shared" si="7"/>
        <v>175.74</v>
      </c>
    </row>
    <row r="153" spans="1:21" ht="16.149999999999999">
      <c r="A153" s="241">
        <v>151</v>
      </c>
      <c r="B153" s="251" t="s">
        <v>1954</v>
      </c>
      <c r="C153" s="251" t="s">
        <v>2686</v>
      </c>
      <c r="D153" s="241">
        <v>8.1999999999999993</v>
      </c>
      <c r="E153" s="240" t="s">
        <v>1783</v>
      </c>
      <c r="F153" s="250"/>
      <c r="G153" s="250"/>
      <c r="H153" s="250"/>
      <c r="I153" s="250"/>
      <c r="J153" s="250"/>
      <c r="K153" s="241"/>
      <c r="L153" s="241"/>
      <c r="M153" s="241"/>
      <c r="N153" s="241"/>
      <c r="O153" s="241"/>
      <c r="P153" s="241">
        <v>7650</v>
      </c>
      <c r="Q153" s="250"/>
      <c r="R153" s="241">
        <f t="shared" si="6"/>
        <v>7650</v>
      </c>
      <c r="S153" s="242" t="s">
        <v>1758</v>
      </c>
      <c r="T153" s="243"/>
      <c r="U153" s="241">
        <f t="shared" si="7"/>
        <v>62.72999999999999</v>
      </c>
    </row>
    <row r="154" spans="1:21" ht="16.149999999999999">
      <c r="A154" s="241">
        <v>152</v>
      </c>
      <c r="B154" s="251" t="s">
        <v>2713</v>
      </c>
      <c r="C154" s="250" t="s">
        <v>2714</v>
      </c>
      <c r="D154" s="241">
        <v>6.9</v>
      </c>
      <c r="E154" s="240" t="s">
        <v>1783</v>
      </c>
      <c r="F154" s="250"/>
      <c r="G154" s="250"/>
      <c r="H154" s="250"/>
      <c r="I154" s="250"/>
      <c r="J154" s="250"/>
      <c r="K154" s="241"/>
      <c r="L154" s="241"/>
      <c r="M154" s="241"/>
      <c r="N154" s="241"/>
      <c r="O154" s="241"/>
      <c r="P154" s="241">
        <v>7855</v>
      </c>
      <c r="Q154" s="250"/>
      <c r="R154" s="241">
        <f t="shared" si="6"/>
        <v>7855</v>
      </c>
      <c r="S154" s="242" t="s">
        <v>1758</v>
      </c>
      <c r="T154" s="243"/>
      <c r="U154" s="241">
        <f t="shared" si="7"/>
        <v>54.1995</v>
      </c>
    </row>
    <row r="155" spans="1:21" ht="16.149999999999999">
      <c r="A155" s="241">
        <v>153</v>
      </c>
      <c r="B155" s="251" t="s">
        <v>1955</v>
      </c>
      <c r="C155" s="251" t="s">
        <v>2715</v>
      </c>
      <c r="D155" s="241">
        <v>8.1</v>
      </c>
      <c r="E155" s="240" t="s">
        <v>1783</v>
      </c>
      <c r="F155" s="250"/>
      <c r="G155" s="250"/>
      <c r="H155" s="250"/>
      <c r="I155" s="250"/>
      <c r="J155" s="250"/>
      <c r="K155" s="241"/>
      <c r="L155" s="241"/>
      <c r="M155" s="241"/>
      <c r="N155" s="241"/>
      <c r="O155" s="241"/>
      <c r="P155" s="241">
        <v>27080</v>
      </c>
      <c r="Q155" s="250"/>
      <c r="R155" s="241">
        <f t="shared" si="6"/>
        <v>27080</v>
      </c>
      <c r="S155" s="242" t="s">
        <v>1758</v>
      </c>
      <c r="T155" s="243"/>
      <c r="U155" s="241">
        <f t="shared" si="7"/>
        <v>219.34800000000001</v>
      </c>
    </row>
    <row r="156" spans="1:21" ht="16.149999999999999">
      <c r="A156" s="241">
        <v>154</v>
      </c>
      <c r="B156" s="251" t="s">
        <v>1956</v>
      </c>
      <c r="C156" s="251" t="s">
        <v>1957</v>
      </c>
      <c r="D156" s="241">
        <v>4.5</v>
      </c>
      <c r="E156" s="240" t="s">
        <v>1783</v>
      </c>
      <c r="F156" s="250"/>
      <c r="G156" s="250"/>
      <c r="H156" s="250"/>
      <c r="I156" s="250"/>
      <c r="J156" s="250"/>
      <c r="K156" s="241"/>
      <c r="L156" s="241"/>
      <c r="M156" s="241"/>
      <c r="N156" s="241"/>
      <c r="O156" s="241"/>
      <c r="P156" s="241">
        <v>32665</v>
      </c>
      <c r="Q156" s="250"/>
      <c r="R156" s="241">
        <f t="shared" si="6"/>
        <v>32665</v>
      </c>
      <c r="S156" s="242" t="s">
        <v>1758</v>
      </c>
      <c r="T156" s="243"/>
      <c r="U156" s="241">
        <f t="shared" si="7"/>
        <v>146.99250000000001</v>
      </c>
    </row>
    <row r="157" spans="1:21" ht="16.149999999999999">
      <c r="A157" s="241">
        <v>155</v>
      </c>
      <c r="B157" s="251" t="s">
        <v>1958</v>
      </c>
      <c r="C157" s="251" t="s">
        <v>2716</v>
      </c>
      <c r="D157" s="241">
        <v>5.2</v>
      </c>
      <c r="E157" s="240" t="s">
        <v>1783</v>
      </c>
      <c r="F157" s="250"/>
      <c r="G157" s="250"/>
      <c r="H157" s="250"/>
      <c r="I157" s="250"/>
      <c r="J157" s="250"/>
      <c r="K157" s="241"/>
      <c r="L157" s="241"/>
      <c r="M157" s="241"/>
      <c r="N157" s="241"/>
      <c r="O157" s="241"/>
      <c r="P157" s="241">
        <v>40700</v>
      </c>
      <c r="Q157" s="250"/>
      <c r="R157" s="241">
        <f t="shared" si="6"/>
        <v>40700</v>
      </c>
      <c r="S157" s="242" t="s">
        <v>1758</v>
      </c>
      <c r="T157" s="243"/>
      <c r="U157" s="241">
        <f t="shared" si="7"/>
        <v>211.64</v>
      </c>
    </row>
    <row r="158" spans="1:21" ht="16.149999999999999">
      <c r="A158" s="241">
        <v>156</v>
      </c>
      <c r="B158" s="248" t="s">
        <v>1959</v>
      </c>
      <c r="C158" s="248" t="s">
        <v>2717</v>
      </c>
      <c r="D158" s="247">
        <v>8.8000000000000007</v>
      </c>
      <c r="E158" s="248" t="s">
        <v>1783</v>
      </c>
      <c r="F158" s="246"/>
      <c r="G158" s="246"/>
      <c r="H158" s="246"/>
      <c r="I158" s="246"/>
      <c r="J158" s="246"/>
      <c r="K158" s="247"/>
      <c r="L158" s="247"/>
      <c r="M158" s="247"/>
      <c r="N158" s="247"/>
      <c r="O158" s="247"/>
      <c r="P158" s="247">
        <v>5045</v>
      </c>
      <c r="Q158" s="246"/>
      <c r="R158" s="247">
        <f t="shared" si="6"/>
        <v>5045</v>
      </c>
      <c r="S158" s="246" t="s">
        <v>1758</v>
      </c>
      <c r="T158" s="246"/>
      <c r="U158" s="241">
        <f t="shared" si="7"/>
        <v>44.396000000000001</v>
      </c>
    </row>
    <row r="159" spans="1:21" ht="16.149999999999999">
      <c r="A159" s="241">
        <v>157</v>
      </c>
      <c r="B159" s="248" t="s">
        <v>1960</v>
      </c>
      <c r="C159" s="248" t="s">
        <v>2718</v>
      </c>
      <c r="D159" s="247">
        <v>3</v>
      </c>
      <c r="E159" s="248" t="s">
        <v>1783</v>
      </c>
      <c r="F159" s="246"/>
      <c r="G159" s="246"/>
      <c r="H159" s="246"/>
      <c r="I159" s="246"/>
      <c r="J159" s="246"/>
      <c r="K159" s="247"/>
      <c r="L159" s="247"/>
      <c r="M159" s="247"/>
      <c r="N159" s="247"/>
      <c r="O159" s="247"/>
      <c r="P159" s="247">
        <v>10600</v>
      </c>
      <c r="Q159" s="246"/>
      <c r="R159" s="247">
        <f t="shared" si="6"/>
        <v>10600</v>
      </c>
      <c r="S159" s="246" t="s">
        <v>1758</v>
      </c>
      <c r="T159" s="246"/>
      <c r="U159" s="241">
        <f t="shared" si="7"/>
        <v>31.8</v>
      </c>
    </row>
    <row r="160" spans="1:21" ht="16.149999999999999">
      <c r="A160" s="241">
        <v>158</v>
      </c>
      <c r="B160" s="248" t="s">
        <v>1961</v>
      </c>
      <c r="C160" s="248" t="s">
        <v>2719</v>
      </c>
      <c r="D160" s="247">
        <v>9.9</v>
      </c>
      <c r="E160" s="248" t="s">
        <v>1783</v>
      </c>
      <c r="F160" s="246"/>
      <c r="G160" s="246"/>
      <c r="H160" s="246"/>
      <c r="I160" s="246"/>
      <c r="J160" s="246"/>
      <c r="K160" s="247"/>
      <c r="L160" s="247"/>
      <c r="M160" s="247"/>
      <c r="N160" s="247"/>
      <c r="O160" s="247"/>
      <c r="P160" s="247">
        <v>5515</v>
      </c>
      <c r="Q160" s="246"/>
      <c r="R160" s="247">
        <f t="shared" si="6"/>
        <v>5515</v>
      </c>
      <c r="S160" s="246" t="s">
        <v>1758</v>
      </c>
      <c r="T160" s="246"/>
      <c r="U160" s="241">
        <f t="shared" si="7"/>
        <v>54.598500000000001</v>
      </c>
    </row>
    <row r="161" spans="1:21" ht="16.149999999999999">
      <c r="A161" s="241">
        <v>159</v>
      </c>
      <c r="B161" s="248" t="s">
        <v>1962</v>
      </c>
      <c r="C161" s="248" t="s">
        <v>2720</v>
      </c>
      <c r="D161" s="247">
        <v>2.7</v>
      </c>
      <c r="E161" s="248" t="s">
        <v>1783</v>
      </c>
      <c r="F161" s="246"/>
      <c r="G161" s="246"/>
      <c r="H161" s="246"/>
      <c r="I161" s="246"/>
      <c r="J161" s="246"/>
      <c r="K161" s="247"/>
      <c r="L161" s="247"/>
      <c r="M161" s="247"/>
      <c r="N161" s="247"/>
      <c r="O161" s="247"/>
      <c r="P161" s="247">
        <v>14355</v>
      </c>
      <c r="Q161" s="246"/>
      <c r="R161" s="247">
        <f t="shared" si="6"/>
        <v>14355</v>
      </c>
      <c r="S161" s="246" t="s">
        <v>1758</v>
      </c>
      <c r="T161" s="246"/>
      <c r="U161" s="241">
        <f t="shared" si="7"/>
        <v>38.758499999999998</v>
      </c>
    </row>
    <row r="162" spans="1:21" ht="16.149999999999999">
      <c r="A162" s="241">
        <v>160</v>
      </c>
      <c r="B162" s="251" t="s">
        <v>1963</v>
      </c>
      <c r="C162" s="251" t="s">
        <v>1964</v>
      </c>
      <c r="D162" s="241">
        <v>8.6999999999999993</v>
      </c>
      <c r="E162" s="240" t="s">
        <v>1783</v>
      </c>
      <c r="F162" s="250"/>
      <c r="G162" s="250"/>
      <c r="H162" s="250"/>
      <c r="I162" s="250"/>
      <c r="J162" s="250"/>
      <c r="K162" s="241"/>
      <c r="L162" s="241"/>
      <c r="M162" s="241"/>
      <c r="N162" s="241"/>
      <c r="O162" s="241"/>
      <c r="P162" s="241">
        <v>13640</v>
      </c>
      <c r="Q162" s="250"/>
      <c r="R162" s="241">
        <f t="shared" si="6"/>
        <v>13640</v>
      </c>
      <c r="S162" s="242" t="s">
        <v>1758</v>
      </c>
      <c r="T162" s="243"/>
      <c r="U162" s="241">
        <f t="shared" si="7"/>
        <v>118.66799999999999</v>
      </c>
    </row>
    <row r="163" spans="1:21" ht="16.149999999999999">
      <c r="A163" s="241">
        <v>161</v>
      </c>
      <c r="B163" s="248" t="s">
        <v>1965</v>
      </c>
      <c r="C163" s="248" t="s">
        <v>2721</v>
      </c>
      <c r="D163" s="295">
        <v>9.5</v>
      </c>
      <c r="E163" s="248" t="s">
        <v>1783</v>
      </c>
      <c r="F163" s="247"/>
      <c r="G163" s="247"/>
      <c r="H163" s="247"/>
      <c r="I163" s="247"/>
      <c r="J163" s="247"/>
      <c r="K163" s="247"/>
      <c r="L163" s="247"/>
      <c r="M163" s="247"/>
      <c r="N163" s="247"/>
      <c r="O163" s="247"/>
      <c r="P163" s="247">
        <v>1555</v>
      </c>
      <c r="Q163" s="247"/>
      <c r="R163" s="247">
        <f t="shared" ref="R163:R168" si="8">K163+P163</f>
        <v>1555</v>
      </c>
      <c r="S163" s="246" t="s">
        <v>1758</v>
      </c>
      <c r="T163" s="246"/>
      <c r="U163" s="241">
        <f t="shared" si="7"/>
        <v>14.772500000000001</v>
      </c>
    </row>
    <row r="164" spans="1:21" ht="16.149999999999999">
      <c r="A164" s="241">
        <v>162</v>
      </c>
      <c r="B164" s="251" t="s">
        <v>1966</v>
      </c>
      <c r="C164" s="251" t="s">
        <v>2722</v>
      </c>
      <c r="D164" s="241">
        <v>6.8</v>
      </c>
      <c r="E164" s="240" t="s">
        <v>1783</v>
      </c>
      <c r="F164" s="241"/>
      <c r="G164" s="241"/>
      <c r="H164" s="241"/>
      <c r="I164" s="241"/>
      <c r="J164" s="241"/>
      <c r="K164" s="241"/>
      <c r="L164" s="241"/>
      <c r="M164" s="241"/>
      <c r="N164" s="241"/>
      <c r="O164" s="241"/>
      <c r="P164" s="241">
        <v>12880</v>
      </c>
      <c r="Q164" s="241"/>
      <c r="R164" s="241">
        <f t="shared" si="8"/>
        <v>12880</v>
      </c>
      <c r="S164" s="242" t="s">
        <v>1758</v>
      </c>
      <c r="T164" s="243"/>
      <c r="U164" s="241">
        <f t="shared" si="7"/>
        <v>87.584000000000003</v>
      </c>
    </row>
    <row r="165" spans="1:21" ht="16.149999999999999">
      <c r="A165" s="241">
        <v>163</v>
      </c>
      <c r="B165" s="248" t="s">
        <v>1967</v>
      </c>
      <c r="C165" s="248" t="s">
        <v>2723</v>
      </c>
      <c r="D165" s="247">
        <v>9.6</v>
      </c>
      <c r="E165" s="248" t="s">
        <v>1783</v>
      </c>
      <c r="F165" s="247"/>
      <c r="G165" s="247"/>
      <c r="H165" s="247"/>
      <c r="I165" s="247"/>
      <c r="J165" s="247"/>
      <c r="K165" s="247"/>
      <c r="L165" s="247"/>
      <c r="M165" s="247"/>
      <c r="N165" s="247"/>
      <c r="O165" s="247"/>
      <c r="P165" s="247">
        <v>5245</v>
      </c>
      <c r="Q165" s="247"/>
      <c r="R165" s="247">
        <f t="shared" si="8"/>
        <v>5245</v>
      </c>
      <c r="S165" s="246" t="s">
        <v>1758</v>
      </c>
      <c r="T165" s="246"/>
      <c r="U165" s="241">
        <f t="shared" si="7"/>
        <v>50.351999999999997</v>
      </c>
    </row>
    <row r="166" spans="1:21" ht="16.149999999999999">
      <c r="A166" s="241">
        <v>164</v>
      </c>
      <c r="B166" s="248" t="s">
        <v>1968</v>
      </c>
      <c r="C166" s="246" t="s">
        <v>2724</v>
      </c>
      <c r="D166" s="295">
        <v>4</v>
      </c>
      <c r="E166" s="248" t="s">
        <v>1783</v>
      </c>
      <c r="F166" s="246"/>
      <c r="G166" s="246"/>
      <c r="H166" s="246"/>
      <c r="I166" s="246"/>
      <c r="J166" s="246"/>
      <c r="K166" s="247"/>
      <c r="L166" s="247"/>
      <c r="M166" s="247"/>
      <c r="N166" s="247"/>
      <c r="O166" s="247"/>
      <c r="P166" s="247">
        <v>10115</v>
      </c>
      <c r="Q166" s="246"/>
      <c r="R166" s="247">
        <f t="shared" si="8"/>
        <v>10115</v>
      </c>
      <c r="S166" s="246" t="s">
        <v>1758</v>
      </c>
      <c r="T166" s="246"/>
      <c r="U166" s="241">
        <f t="shared" si="7"/>
        <v>40.46</v>
      </c>
    </row>
    <row r="167" spans="1:21" ht="16.149999999999999">
      <c r="A167" s="241">
        <v>165</v>
      </c>
      <c r="B167" s="248" t="s">
        <v>1969</v>
      </c>
      <c r="C167" s="246" t="s">
        <v>2725</v>
      </c>
      <c r="D167" s="247">
        <v>5.0999999999999996</v>
      </c>
      <c r="E167" s="248" t="s">
        <v>1783</v>
      </c>
      <c r="F167" s="246"/>
      <c r="G167" s="246"/>
      <c r="H167" s="246"/>
      <c r="I167" s="246"/>
      <c r="J167" s="246"/>
      <c r="K167" s="247"/>
      <c r="L167" s="247"/>
      <c r="M167" s="247"/>
      <c r="N167" s="247"/>
      <c r="O167" s="247"/>
      <c r="P167" s="247">
        <v>5545</v>
      </c>
      <c r="Q167" s="246"/>
      <c r="R167" s="247">
        <f t="shared" si="8"/>
        <v>5545</v>
      </c>
      <c r="S167" s="246" t="s">
        <v>1758</v>
      </c>
      <c r="T167" s="246"/>
      <c r="U167" s="241">
        <f t="shared" si="7"/>
        <v>28.279499999999995</v>
      </c>
    </row>
    <row r="168" spans="1:21" ht="16.149999999999999">
      <c r="A168" s="241">
        <v>166</v>
      </c>
      <c r="B168" s="251" t="s">
        <v>1970</v>
      </c>
      <c r="C168" s="258" t="s">
        <v>2726</v>
      </c>
      <c r="D168" s="241">
        <v>7.1</v>
      </c>
      <c r="E168" s="251" t="s">
        <v>1783</v>
      </c>
      <c r="F168" s="250"/>
      <c r="G168" s="250"/>
      <c r="H168" s="250"/>
      <c r="I168" s="250"/>
      <c r="J168" s="250"/>
      <c r="K168" s="241"/>
      <c r="L168" s="241"/>
      <c r="M168" s="241"/>
      <c r="N168" s="241"/>
      <c r="O168" s="241"/>
      <c r="P168" s="241">
        <v>12155</v>
      </c>
      <c r="Q168" s="250"/>
      <c r="R168" s="241">
        <f t="shared" si="8"/>
        <v>12155</v>
      </c>
      <c r="S168" s="242" t="s">
        <v>1758</v>
      </c>
      <c r="T168" s="250"/>
      <c r="U168" s="241">
        <f t="shared" si="7"/>
        <v>86.3005</v>
      </c>
    </row>
    <row r="169" spans="1:21" ht="16.149999999999999">
      <c r="A169" s="241">
        <v>167</v>
      </c>
      <c r="B169" s="259" t="s">
        <v>2727</v>
      </c>
      <c r="C169" s="258" t="s">
        <v>2728</v>
      </c>
      <c r="D169" s="241">
        <v>162</v>
      </c>
      <c r="E169" s="251" t="s">
        <v>1783</v>
      </c>
      <c r="F169" s="250"/>
      <c r="G169" s="250"/>
      <c r="H169" s="250"/>
      <c r="I169" s="250"/>
      <c r="J169" s="250">
        <v>258250</v>
      </c>
      <c r="K169" s="241"/>
      <c r="L169" s="241"/>
      <c r="M169" s="241"/>
      <c r="N169" s="241"/>
      <c r="O169" s="241"/>
      <c r="P169" s="241"/>
      <c r="Q169" s="250"/>
      <c r="R169" s="241">
        <f t="shared" ref="R169:R178" si="9">SUM(F169:Q169)</f>
        <v>258250</v>
      </c>
      <c r="S169" s="242" t="s">
        <v>1758</v>
      </c>
      <c r="T169" s="250"/>
      <c r="U169" s="241">
        <f t="shared" si="7"/>
        <v>41836.5</v>
      </c>
    </row>
    <row r="170" spans="1:21" ht="16.149999999999999">
      <c r="A170" s="241">
        <v>168</v>
      </c>
      <c r="B170" s="259" t="s">
        <v>2729</v>
      </c>
      <c r="C170" s="258" t="s">
        <v>2730</v>
      </c>
      <c r="D170" s="241">
        <v>17.100000000000001</v>
      </c>
      <c r="E170" s="251" t="s">
        <v>1783</v>
      </c>
      <c r="F170" s="250"/>
      <c r="G170" s="250"/>
      <c r="H170" s="250">
        <v>24210</v>
      </c>
      <c r="I170" s="250">
        <v>54080</v>
      </c>
      <c r="J170" s="250"/>
      <c r="K170" s="241"/>
      <c r="L170" s="241"/>
      <c r="M170" s="241"/>
      <c r="N170" s="241"/>
      <c r="O170" s="241"/>
      <c r="P170" s="241"/>
      <c r="Q170" s="250"/>
      <c r="R170" s="241">
        <f t="shared" si="9"/>
        <v>78290</v>
      </c>
      <c r="S170" s="242" t="s">
        <v>1758</v>
      </c>
      <c r="T170" s="250"/>
      <c r="U170" s="241">
        <f t="shared" si="7"/>
        <v>1338.759</v>
      </c>
    </row>
    <row r="171" spans="1:21" ht="16.149999999999999">
      <c r="A171" s="241">
        <v>169</v>
      </c>
      <c r="B171" s="259" t="s">
        <v>2731</v>
      </c>
      <c r="C171" s="258" t="s">
        <v>2732</v>
      </c>
      <c r="D171" s="241">
        <v>21.5</v>
      </c>
      <c r="E171" s="251" t="s">
        <v>1783</v>
      </c>
      <c r="F171" s="250"/>
      <c r="G171" s="250"/>
      <c r="H171" s="250"/>
      <c r="I171" s="250">
        <v>80380</v>
      </c>
      <c r="J171" s="250"/>
      <c r="K171" s="241"/>
      <c r="L171" s="241"/>
      <c r="M171" s="241"/>
      <c r="N171" s="241"/>
      <c r="O171" s="241"/>
      <c r="P171" s="241"/>
      <c r="Q171" s="250"/>
      <c r="R171" s="241">
        <f t="shared" si="9"/>
        <v>80380</v>
      </c>
      <c r="S171" s="242" t="s">
        <v>1758</v>
      </c>
      <c r="T171" s="250"/>
      <c r="U171" s="241">
        <f t="shared" si="7"/>
        <v>1728.17</v>
      </c>
    </row>
    <row r="172" spans="1:21" ht="16.149999999999999">
      <c r="A172" s="241">
        <v>170</v>
      </c>
      <c r="B172" s="259" t="s">
        <v>2733</v>
      </c>
      <c r="C172" s="258" t="s">
        <v>2734</v>
      </c>
      <c r="D172" s="241">
        <v>21.6</v>
      </c>
      <c r="E172" s="251" t="s">
        <v>1783</v>
      </c>
      <c r="F172" s="250"/>
      <c r="G172" s="250"/>
      <c r="H172" s="250">
        <v>25980</v>
      </c>
      <c r="I172" s="250">
        <v>236100</v>
      </c>
      <c r="J172" s="250">
        <v>77290</v>
      </c>
      <c r="K172" s="241">
        <v>52620</v>
      </c>
      <c r="L172" s="241"/>
      <c r="M172" s="241"/>
      <c r="N172" s="241"/>
      <c r="O172" s="241"/>
      <c r="P172" s="241"/>
      <c r="Q172" s="250"/>
      <c r="R172" s="241">
        <f t="shared" si="9"/>
        <v>391990</v>
      </c>
      <c r="S172" s="242" t="s">
        <v>1758</v>
      </c>
      <c r="T172" s="250"/>
      <c r="U172" s="241">
        <f t="shared" si="7"/>
        <v>8466.9840000000004</v>
      </c>
    </row>
    <row r="173" spans="1:21" ht="16.149999999999999">
      <c r="A173" s="241">
        <v>171</v>
      </c>
      <c r="B173" s="259" t="s">
        <v>2735</v>
      </c>
      <c r="C173" s="258" t="s">
        <v>2736</v>
      </c>
      <c r="D173" s="279">
        <v>29.7</v>
      </c>
      <c r="E173" s="251" t="s">
        <v>1783</v>
      </c>
      <c r="F173" s="250"/>
      <c r="G173" s="250"/>
      <c r="H173" s="250"/>
      <c r="I173" s="250">
        <v>81465</v>
      </c>
      <c r="J173" s="250"/>
      <c r="K173" s="241"/>
      <c r="L173" s="241"/>
      <c r="M173" s="241"/>
      <c r="N173" s="241"/>
      <c r="O173" s="241"/>
      <c r="P173" s="241"/>
      <c r="Q173" s="250"/>
      <c r="R173" s="241">
        <f t="shared" si="9"/>
        <v>81465</v>
      </c>
      <c r="S173" s="242" t="s">
        <v>1758</v>
      </c>
      <c r="T173" s="250"/>
      <c r="U173" s="241">
        <f t="shared" si="7"/>
        <v>2419.5104999999999</v>
      </c>
    </row>
    <row r="174" spans="1:21" ht="16.149999999999999">
      <c r="A174" s="241">
        <v>172</v>
      </c>
      <c r="B174" s="259" t="s">
        <v>2737</v>
      </c>
      <c r="C174" s="258" t="s">
        <v>2738</v>
      </c>
      <c r="D174" s="279">
        <v>66.900000000000006</v>
      </c>
      <c r="E174" s="251" t="s">
        <v>1783</v>
      </c>
      <c r="F174" s="250"/>
      <c r="G174" s="250"/>
      <c r="H174" s="250"/>
      <c r="I174" s="250"/>
      <c r="J174" s="250"/>
      <c r="K174" s="241"/>
      <c r="L174" s="241">
        <v>53380</v>
      </c>
      <c r="M174" s="241"/>
      <c r="N174" s="241"/>
      <c r="O174" s="241"/>
      <c r="P174" s="241"/>
      <c r="Q174" s="250"/>
      <c r="R174" s="241">
        <f t="shared" si="9"/>
        <v>53380</v>
      </c>
      <c r="S174" s="242" t="s">
        <v>1758</v>
      </c>
      <c r="T174" s="250"/>
      <c r="U174" s="241">
        <f t="shared" si="7"/>
        <v>3571.1220000000003</v>
      </c>
    </row>
    <row r="175" spans="1:21" ht="16.149999999999999">
      <c r="A175" s="241">
        <v>173</v>
      </c>
      <c r="B175" s="259" t="s">
        <v>2739</v>
      </c>
      <c r="C175" s="258" t="s">
        <v>2740</v>
      </c>
      <c r="D175" s="279">
        <v>15.3</v>
      </c>
      <c r="E175" s="251" t="s">
        <v>1783</v>
      </c>
      <c r="F175" s="250"/>
      <c r="G175" s="250"/>
      <c r="H175" s="250"/>
      <c r="I175" s="250"/>
      <c r="J175" s="250"/>
      <c r="K175" s="241">
        <v>243540</v>
      </c>
      <c r="L175" s="241"/>
      <c r="M175" s="241"/>
      <c r="N175" s="241"/>
      <c r="O175" s="241"/>
      <c r="P175" s="241"/>
      <c r="Q175" s="250"/>
      <c r="R175" s="241">
        <f t="shared" si="9"/>
        <v>243540</v>
      </c>
      <c r="S175" s="242" t="s">
        <v>1758</v>
      </c>
      <c r="T175" s="250"/>
      <c r="U175" s="241">
        <f t="shared" si="7"/>
        <v>3726.1619999999998</v>
      </c>
    </row>
    <row r="176" spans="1:21" ht="16.149999999999999">
      <c r="A176" s="241">
        <v>174</v>
      </c>
      <c r="B176" s="259" t="s">
        <v>2741</v>
      </c>
      <c r="C176" s="258" t="s">
        <v>2742</v>
      </c>
      <c r="D176" s="279">
        <v>57.6</v>
      </c>
      <c r="E176" s="251" t="s">
        <v>1783</v>
      </c>
      <c r="F176" s="250">
        <v>56260</v>
      </c>
      <c r="G176" s="260">
        <v>50875</v>
      </c>
      <c r="H176" s="250">
        <v>29460</v>
      </c>
      <c r="I176" s="261">
        <v>55275</v>
      </c>
      <c r="J176" s="250">
        <v>58550</v>
      </c>
      <c r="K176" s="241"/>
      <c r="L176" s="241"/>
      <c r="M176" s="241">
        <v>30420</v>
      </c>
      <c r="N176" s="241">
        <v>57235</v>
      </c>
      <c r="O176" s="241"/>
      <c r="P176" s="241">
        <v>58840</v>
      </c>
      <c r="Q176" s="250">
        <v>46830</v>
      </c>
      <c r="R176" s="241">
        <f t="shared" si="9"/>
        <v>443745</v>
      </c>
      <c r="S176" s="242" t="s">
        <v>1758</v>
      </c>
      <c r="T176" s="250"/>
      <c r="U176" s="241">
        <f t="shared" si="7"/>
        <v>25559.712</v>
      </c>
    </row>
    <row r="177" spans="1:21" ht="16.149999999999999">
      <c r="A177" s="241">
        <v>175</v>
      </c>
      <c r="B177" s="259" t="s">
        <v>2743</v>
      </c>
      <c r="C177" s="258" t="s">
        <v>2744</v>
      </c>
      <c r="D177" s="241">
        <v>54.1</v>
      </c>
      <c r="E177" s="251" t="s">
        <v>1783</v>
      </c>
      <c r="F177" s="250"/>
      <c r="G177" s="260"/>
      <c r="H177" s="250"/>
      <c r="I177" s="261"/>
      <c r="J177" s="250"/>
      <c r="K177" s="241">
        <v>43015</v>
      </c>
      <c r="L177" s="241"/>
      <c r="M177" s="241"/>
      <c r="N177" s="241"/>
      <c r="O177" s="241"/>
      <c r="P177" s="241">
        <v>30945</v>
      </c>
      <c r="Q177" s="250"/>
      <c r="R177" s="241">
        <f t="shared" si="9"/>
        <v>73960</v>
      </c>
      <c r="S177" s="242" t="s">
        <v>1758</v>
      </c>
      <c r="T177" s="250"/>
      <c r="U177" s="241">
        <f t="shared" si="7"/>
        <v>4001.2359999999999</v>
      </c>
    </row>
    <row r="178" spans="1:21" ht="16.149999999999999">
      <c r="A178" s="241">
        <v>176</v>
      </c>
      <c r="B178" s="259" t="s">
        <v>2745</v>
      </c>
      <c r="C178" s="258" t="s">
        <v>2746</v>
      </c>
      <c r="D178" s="241">
        <v>48.2</v>
      </c>
      <c r="E178" s="251" t="s">
        <v>1783</v>
      </c>
      <c r="F178" s="250"/>
      <c r="G178" s="260"/>
      <c r="H178" s="250"/>
      <c r="I178" s="261"/>
      <c r="J178" s="250"/>
      <c r="K178" s="241">
        <v>8585</v>
      </c>
      <c r="L178" s="241"/>
      <c r="M178" s="241"/>
      <c r="N178" s="241"/>
      <c r="O178" s="241"/>
      <c r="P178" s="241"/>
      <c r="Q178" s="250"/>
      <c r="R178" s="241">
        <f t="shared" si="9"/>
        <v>8585</v>
      </c>
      <c r="S178" s="242" t="s">
        <v>2747</v>
      </c>
      <c r="T178" s="250"/>
      <c r="U178" s="241">
        <f t="shared" si="7"/>
        <v>413.79700000000003</v>
      </c>
    </row>
    <row r="179" spans="1:21" ht="16.149999999999999">
      <c r="T179" s="60" t="s">
        <v>2750</v>
      </c>
      <c r="U179" s="241">
        <f>SUM(U3:U178)</f>
        <v>124906.6407</v>
      </c>
    </row>
  </sheetData>
  <autoFilter ref="A1:U179" xr:uid="{BF54850C-D5B3-426C-8962-E8C21F5F7227}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sortState xmlns:xlrd2="http://schemas.microsoft.com/office/spreadsheetml/2017/richdata2" ref="A4:U179">
      <sortCondition ref="A1:A179"/>
    </sortState>
  </autoFilter>
  <mergeCells count="6">
    <mergeCell ref="H1:Q1"/>
    <mergeCell ref="A1:A2"/>
    <mergeCell ref="B1:B2"/>
    <mergeCell ref="C1:C2"/>
    <mergeCell ref="D1:D2"/>
    <mergeCell ref="E1:E2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ACD07-8638-4BCC-9547-5145D4060463}">
  <dimension ref="A1:Z1332"/>
  <sheetViews>
    <sheetView topLeftCell="K1" workbookViewId="0">
      <selection activeCell="W8" sqref="W8"/>
    </sheetView>
  </sheetViews>
  <sheetFormatPr defaultRowHeight="15.4"/>
  <cols>
    <col min="1" max="1" width="16.89453125" style="298" customWidth="1"/>
    <col min="2" max="2" width="25.7890625" style="298" customWidth="1"/>
    <col min="3" max="20" width="8.89453125" style="298"/>
    <col min="21" max="21" width="19.3125" style="298" customWidth="1"/>
    <col min="22" max="22" width="14.68359375" style="298" customWidth="1"/>
    <col min="23" max="23" width="11.1015625" style="298" bestFit="1" customWidth="1"/>
    <col min="24" max="256" width="8.89453125" style="298"/>
    <col min="257" max="257" width="16.89453125" style="298" customWidth="1"/>
    <col min="258" max="258" width="25.7890625" style="298" customWidth="1"/>
    <col min="259" max="276" width="8.89453125" style="298"/>
    <col min="277" max="277" width="19.3125" style="298" customWidth="1"/>
    <col min="278" max="278" width="14.68359375" style="298" customWidth="1"/>
    <col min="279" max="512" width="8.89453125" style="298"/>
    <col min="513" max="513" width="16.89453125" style="298" customWidth="1"/>
    <col min="514" max="514" width="25.7890625" style="298" customWidth="1"/>
    <col min="515" max="532" width="8.89453125" style="298"/>
    <col min="533" max="533" width="19.3125" style="298" customWidth="1"/>
    <col min="534" max="534" width="14.68359375" style="298" customWidth="1"/>
    <col min="535" max="768" width="8.89453125" style="298"/>
    <col min="769" max="769" width="16.89453125" style="298" customWidth="1"/>
    <col min="770" max="770" width="25.7890625" style="298" customWidth="1"/>
    <col min="771" max="788" width="8.89453125" style="298"/>
    <col min="789" max="789" width="19.3125" style="298" customWidth="1"/>
    <col min="790" max="790" width="14.68359375" style="298" customWidth="1"/>
    <col min="791" max="1024" width="8.89453125" style="298"/>
    <col min="1025" max="1025" width="16.89453125" style="298" customWidth="1"/>
    <col min="1026" max="1026" width="25.7890625" style="298" customWidth="1"/>
    <col min="1027" max="1044" width="8.89453125" style="298"/>
    <col min="1045" max="1045" width="19.3125" style="298" customWidth="1"/>
    <col min="1046" max="1046" width="14.68359375" style="298" customWidth="1"/>
    <col min="1047" max="1280" width="8.89453125" style="298"/>
    <col min="1281" max="1281" width="16.89453125" style="298" customWidth="1"/>
    <col min="1282" max="1282" width="25.7890625" style="298" customWidth="1"/>
    <col min="1283" max="1300" width="8.89453125" style="298"/>
    <col min="1301" max="1301" width="19.3125" style="298" customWidth="1"/>
    <col min="1302" max="1302" width="14.68359375" style="298" customWidth="1"/>
    <col min="1303" max="1536" width="8.89453125" style="298"/>
    <col min="1537" max="1537" width="16.89453125" style="298" customWidth="1"/>
    <col min="1538" max="1538" width="25.7890625" style="298" customWidth="1"/>
    <col min="1539" max="1556" width="8.89453125" style="298"/>
    <col min="1557" max="1557" width="19.3125" style="298" customWidth="1"/>
    <col min="1558" max="1558" width="14.68359375" style="298" customWidth="1"/>
    <col min="1559" max="1792" width="8.89453125" style="298"/>
    <col min="1793" max="1793" width="16.89453125" style="298" customWidth="1"/>
    <col min="1794" max="1794" width="25.7890625" style="298" customWidth="1"/>
    <col min="1795" max="1812" width="8.89453125" style="298"/>
    <col min="1813" max="1813" width="19.3125" style="298" customWidth="1"/>
    <col min="1814" max="1814" width="14.68359375" style="298" customWidth="1"/>
    <col min="1815" max="2048" width="8.89453125" style="298"/>
    <col min="2049" max="2049" width="16.89453125" style="298" customWidth="1"/>
    <col min="2050" max="2050" width="25.7890625" style="298" customWidth="1"/>
    <col min="2051" max="2068" width="8.89453125" style="298"/>
    <col min="2069" max="2069" width="19.3125" style="298" customWidth="1"/>
    <col min="2070" max="2070" width="14.68359375" style="298" customWidth="1"/>
    <col min="2071" max="2304" width="8.89453125" style="298"/>
    <col min="2305" max="2305" width="16.89453125" style="298" customWidth="1"/>
    <col min="2306" max="2306" width="25.7890625" style="298" customWidth="1"/>
    <col min="2307" max="2324" width="8.89453125" style="298"/>
    <col min="2325" max="2325" width="19.3125" style="298" customWidth="1"/>
    <col min="2326" max="2326" width="14.68359375" style="298" customWidth="1"/>
    <col min="2327" max="2560" width="8.89453125" style="298"/>
    <col min="2561" max="2561" width="16.89453125" style="298" customWidth="1"/>
    <col min="2562" max="2562" width="25.7890625" style="298" customWidth="1"/>
    <col min="2563" max="2580" width="8.89453125" style="298"/>
    <col min="2581" max="2581" width="19.3125" style="298" customWidth="1"/>
    <col min="2582" max="2582" width="14.68359375" style="298" customWidth="1"/>
    <col min="2583" max="2816" width="8.89453125" style="298"/>
    <col min="2817" max="2817" width="16.89453125" style="298" customWidth="1"/>
    <col min="2818" max="2818" width="25.7890625" style="298" customWidth="1"/>
    <col min="2819" max="2836" width="8.89453125" style="298"/>
    <col min="2837" max="2837" width="19.3125" style="298" customWidth="1"/>
    <col min="2838" max="2838" width="14.68359375" style="298" customWidth="1"/>
    <col min="2839" max="3072" width="8.89453125" style="298"/>
    <col min="3073" max="3073" width="16.89453125" style="298" customWidth="1"/>
    <col min="3074" max="3074" width="25.7890625" style="298" customWidth="1"/>
    <col min="3075" max="3092" width="8.89453125" style="298"/>
    <col min="3093" max="3093" width="19.3125" style="298" customWidth="1"/>
    <col min="3094" max="3094" width="14.68359375" style="298" customWidth="1"/>
    <col min="3095" max="3328" width="8.89453125" style="298"/>
    <col min="3329" max="3329" width="16.89453125" style="298" customWidth="1"/>
    <col min="3330" max="3330" width="25.7890625" style="298" customWidth="1"/>
    <col min="3331" max="3348" width="8.89453125" style="298"/>
    <col min="3349" max="3349" width="19.3125" style="298" customWidth="1"/>
    <col min="3350" max="3350" width="14.68359375" style="298" customWidth="1"/>
    <col min="3351" max="3584" width="8.89453125" style="298"/>
    <col min="3585" max="3585" width="16.89453125" style="298" customWidth="1"/>
    <col min="3586" max="3586" width="25.7890625" style="298" customWidth="1"/>
    <col min="3587" max="3604" width="8.89453125" style="298"/>
    <col min="3605" max="3605" width="19.3125" style="298" customWidth="1"/>
    <col min="3606" max="3606" width="14.68359375" style="298" customWidth="1"/>
    <col min="3607" max="3840" width="8.89453125" style="298"/>
    <col min="3841" max="3841" width="16.89453125" style="298" customWidth="1"/>
    <col min="3842" max="3842" width="25.7890625" style="298" customWidth="1"/>
    <col min="3843" max="3860" width="8.89453125" style="298"/>
    <col min="3861" max="3861" width="19.3125" style="298" customWidth="1"/>
    <col min="3862" max="3862" width="14.68359375" style="298" customWidth="1"/>
    <col min="3863" max="4096" width="8.89453125" style="298"/>
    <col min="4097" max="4097" width="16.89453125" style="298" customWidth="1"/>
    <col min="4098" max="4098" width="25.7890625" style="298" customWidth="1"/>
    <col min="4099" max="4116" width="8.89453125" style="298"/>
    <col min="4117" max="4117" width="19.3125" style="298" customWidth="1"/>
    <col min="4118" max="4118" width="14.68359375" style="298" customWidth="1"/>
    <col min="4119" max="4352" width="8.89453125" style="298"/>
    <col min="4353" max="4353" width="16.89453125" style="298" customWidth="1"/>
    <col min="4354" max="4354" width="25.7890625" style="298" customWidth="1"/>
    <col min="4355" max="4372" width="8.89453125" style="298"/>
    <col min="4373" max="4373" width="19.3125" style="298" customWidth="1"/>
    <col min="4374" max="4374" width="14.68359375" style="298" customWidth="1"/>
    <col min="4375" max="4608" width="8.89453125" style="298"/>
    <col min="4609" max="4609" width="16.89453125" style="298" customWidth="1"/>
    <col min="4610" max="4610" width="25.7890625" style="298" customWidth="1"/>
    <col min="4611" max="4628" width="8.89453125" style="298"/>
    <col min="4629" max="4629" width="19.3125" style="298" customWidth="1"/>
    <col min="4630" max="4630" width="14.68359375" style="298" customWidth="1"/>
    <col min="4631" max="4864" width="8.89453125" style="298"/>
    <col min="4865" max="4865" width="16.89453125" style="298" customWidth="1"/>
    <col min="4866" max="4866" width="25.7890625" style="298" customWidth="1"/>
    <col min="4867" max="4884" width="8.89453125" style="298"/>
    <col min="4885" max="4885" width="19.3125" style="298" customWidth="1"/>
    <col min="4886" max="4886" width="14.68359375" style="298" customWidth="1"/>
    <col min="4887" max="5120" width="8.89453125" style="298"/>
    <col min="5121" max="5121" width="16.89453125" style="298" customWidth="1"/>
    <col min="5122" max="5122" width="25.7890625" style="298" customWidth="1"/>
    <col min="5123" max="5140" width="8.89453125" style="298"/>
    <col min="5141" max="5141" width="19.3125" style="298" customWidth="1"/>
    <col min="5142" max="5142" width="14.68359375" style="298" customWidth="1"/>
    <col min="5143" max="5376" width="8.89453125" style="298"/>
    <col min="5377" max="5377" width="16.89453125" style="298" customWidth="1"/>
    <col min="5378" max="5378" width="25.7890625" style="298" customWidth="1"/>
    <col min="5379" max="5396" width="8.89453125" style="298"/>
    <col min="5397" max="5397" width="19.3125" style="298" customWidth="1"/>
    <col min="5398" max="5398" width="14.68359375" style="298" customWidth="1"/>
    <col min="5399" max="5632" width="8.89453125" style="298"/>
    <col min="5633" max="5633" width="16.89453125" style="298" customWidth="1"/>
    <col min="5634" max="5634" width="25.7890625" style="298" customWidth="1"/>
    <col min="5635" max="5652" width="8.89453125" style="298"/>
    <col min="5653" max="5653" width="19.3125" style="298" customWidth="1"/>
    <col min="5654" max="5654" width="14.68359375" style="298" customWidth="1"/>
    <col min="5655" max="5888" width="8.89453125" style="298"/>
    <col min="5889" max="5889" width="16.89453125" style="298" customWidth="1"/>
    <col min="5890" max="5890" width="25.7890625" style="298" customWidth="1"/>
    <col min="5891" max="5908" width="8.89453125" style="298"/>
    <col min="5909" max="5909" width="19.3125" style="298" customWidth="1"/>
    <col min="5910" max="5910" width="14.68359375" style="298" customWidth="1"/>
    <col min="5911" max="6144" width="8.89453125" style="298"/>
    <col min="6145" max="6145" width="16.89453125" style="298" customWidth="1"/>
    <col min="6146" max="6146" width="25.7890625" style="298" customWidth="1"/>
    <col min="6147" max="6164" width="8.89453125" style="298"/>
    <col min="6165" max="6165" width="19.3125" style="298" customWidth="1"/>
    <col min="6166" max="6166" width="14.68359375" style="298" customWidth="1"/>
    <col min="6167" max="6400" width="8.89453125" style="298"/>
    <col min="6401" max="6401" width="16.89453125" style="298" customWidth="1"/>
    <col min="6402" max="6402" width="25.7890625" style="298" customWidth="1"/>
    <col min="6403" max="6420" width="8.89453125" style="298"/>
    <col min="6421" max="6421" width="19.3125" style="298" customWidth="1"/>
    <col min="6422" max="6422" width="14.68359375" style="298" customWidth="1"/>
    <col min="6423" max="6656" width="8.89453125" style="298"/>
    <col min="6657" max="6657" width="16.89453125" style="298" customWidth="1"/>
    <col min="6658" max="6658" width="25.7890625" style="298" customWidth="1"/>
    <col min="6659" max="6676" width="8.89453125" style="298"/>
    <col min="6677" max="6677" width="19.3125" style="298" customWidth="1"/>
    <col min="6678" max="6678" width="14.68359375" style="298" customWidth="1"/>
    <col min="6679" max="6912" width="8.89453125" style="298"/>
    <col min="6913" max="6913" width="16.89453125" style="298" customWidth="1"/>
    <col min="6914" max="6914" width="25.7890625" style="298" customWidth="1"/>
    <col min="6915" max="6932" width="8.89453125" style="298"/>
    <col min="6933" max="6933" width="19.3125" style="298" customWidth="1"/>
    <col min="6934" max="6934" width="14.68359375" style="298" customWidth="1"/>
    <col min="6935" max="7168" width="8.89453125" style="298"/>
    <col min="7169" max="7169" width="16.89453125" style="298" customWidth="1"/>
    <col min="7170" max="7170" width="25.7890625" style="298" customWidth="1"/>
    <col min="7171" max="7188" width="8.89453125" style="298"/>
    <col min="7189" max="7189" width="19.3125" style="298" customWidth="1"/>
    <col min="7190" max="7190" width="14.68359375" style="298" customWidth="1"/>
    <col min="7191" max="7424" width="8.89453125" style="298"/>
    <col min="7425" max="7425" width="16.89453125" style="298" customWidth="1"/>
    <col min="7426" max="7426" width="25.7890625" style="298" customWidth="1"/>
    <col min="7427" max="7444" width="8.89453125" style="298"/>
    <col min="7445" max="7445" width="19.3125" style="298" customWidth="1"/>
    <col min="7446" max="7446" width="14.68359375" style="298" customWidth="1"/>
    <col min="7447" max="7680" width="8.89453125" style="298"/>
    <col min="7681" max="7681" width="16.89453125" style="298" customWidth="1"/>
    <col min="7682" max="7682" width="25.7890625" style="298" customWidth="1"/>
    <col min="7683" max="7700" width="8.89453125" style="298"/>
    <col min="7701" max="7701" width="19.3125" style="298" customWidth="1"/>
    <col min="7702" max="7702" width="14.68359375" style="298" customWidth="1"/>
    <col min="7703" max="7936" width="8.89453125" style="298"/>
    <col min="7937" max="7937" width="16.89453125" style="298" customWidth="1"/>
    <col min="7938" max="7938" width="25.7890625" style="298" customWidth="1"/>
    <col min="7939" max="7956" width="8.89453125" style="298"/>
    <col min="7957" max="7957" width="19.3125" style="298" customWidth="1"/>
    <col min="7958" max="7958" width="14.68359375" style="298" customWidth="1"/>
    <col min="7959" max="8192" width="8.89453125" style="298"/>
    <col min="8193" max="8193" width="16.89453125" style="298" customWidth="1"/>
    <col min="8194" max="8194" width="25.7890625" style="298" customWidth="1"/>
    <col min="8195" max="8212" width="8.89453125" style="298"/>
    <col min="8213" max="8213" width="19.3125" style="298" customWidth="1"/>
    <col min="8214" max="8214" width="14.68359375" style="298" customWidth="1"/>
    <col min="8215" max="8448" width="8.89453125" style="298"/>
    <col min="8449" max="8449" width="16.89453125" style="298" customWidth="1"/>
    <col min="8450" max="8450" width="25.7890625" style="298" customWidth="1"/>
    <col min="8451" max="8468" width="8.89453125" style="298"/>
    <col min="8469" max="8469" width="19.3125" style="298" customWidth="1"/>
    <col min="8470" max="8470" width="14.68359375" style="298" customWidth="1"/>
    <col min="8471" max="8704" width="8.89453125" style="298"/>
    <col min="8705" max="8705" width="16.89453125" style="298" customWidth="1"/>
    <col min="8706" max="8706" width="25.7890625" style="298" customWidth="1"/>
    <col min="8707" max="8724" width="8.89453125" style="298"/>
    <col min="8725" max="8725" width="19.3125" style="298" customWidth="1"/>
    <col min="8726" max="8726" width="14.68359375" style="298" customWidth="1"/>
    <col min="8727" max="8960" width="8.89453125" style="298"/>
    <col min="8961" max="8961" width="16.89453125" style="298" customWidth="1"/>
    <col min="8962" max="8962" width="25.7890625" style="298" customWidth="1"/>
    <col min="8963" max="8980" width="8.89453125" style="298"/>
    <col min="8981" max="8981" width="19.3125" style="298" customWidth="1"/>
    <col min="8982" max="8982" width="14.68359375" style="298" customWidth="1"/>
    <col min="8983" max="9216" width="8.89453125" style="298"/>
    <col min="9217" max="9217" width="16.89453125" style="298" customWidth="1"/>
    <col min="9218" max="9218" width="25.7890625" style="298" customWidth="1"/>
    <col min="9219" max="9236" width="8.89453125" style="298"/>
    <col min="9237" max="9237" width="19.3125" style="298" customWidth="1"/>
    <col min="9238" max="9238" width="14.68359375" style="298" customWidth="1"/>
    <col min="9239" max="9472" width="8.89453125" style="298"/>
    <col min="9473" max="9473" width="16.89453125" style="298" customWidth="1"/>
    <col min="9474" max="9474" width="25.7890625" style="298" customWidth="1"/>
    <col min="9475" max="9492" width="8.89453125" style="298"/>
    <col min="9493" max="9493" width="19.3125" style="298" customWidth="1"/>
    <col min="9494" max="9494" width="14.68359375" style="298" customWidth="1"/>
    <col min="9495" max="9728" width="8.89453125" style="298"/>
    <col min="9729" max="9729" width="16.89453125" style="298" customWidth="1"/>
    <col min="9730" max="9730" width="25.7890625" style="298" customWidth="1"/>
    <col min="9731" max="9748" width="8.89453125" style="298"/>
    <col min="9749" max="9749" width="19.3125" style="298" customWidth="1"/>
    <col min="9750" max="9750" width="14.68359375" style="298" customWidth="1"/>
    <col min="9751" max="9984" width="8.89453125" style="298"/>
    <col min="9985" max="9985" width="16.89453125" style="298" customWidth="1"/>
    <col min="9986" max="9986" width="25.7890625" style="298" customWidth="1"/>
    <col min="9987" max="10004" width="8.89453125" style="298"/>
    <col min="10005" max="10005" width="19.3125" style="298" customWidth="1"/>
    <col min="10006" max="10006" width="14.68359375" style="298" customWidth="1"/>
    <col min="10007" max="10240" width="8.89453125" style="298"/>
    <col min="10241" max="10241" width="16.89453125" style="298" customWidth="1"/>
    <col min="10242" max="10242" width="25.7890625" style="298" customWidth="1"/>
    <col min="10243" max="10260" width="8.89453125" style="298"/>
    <col min="10261" max="10261" width="19.3125" style="298" customWidth="1"/>
    <col min="10262" max="10262" width="14.68359375" style="298" customWidth="1"/>
    <col min="10263" max="10496" width="8.89453125" style="298"/>
    <col min="10497" max="10497" width="16.89453125" style="298" customWidth="1"/>
    <col min="10498" max="10498" width="25.7890625" style="298" customWidth="1"/>
    <col min="10499" max="10516" width="8.89453125" style="298"/>
    <col min="10517" max="10517" width="19.3125" style="298" customWidth="1"/>
    <col min="10518" max="10518" width="14.68359375" style="298" customWidth="1"/>
    <col min="10519" max="10752" width="8.89453125" style="298"/>
    <col min="10753" max="10753" width="16.89453125" style="298" customWidth="1"/>
    <col min="10754" max="10754" width="25.7890625" style="298" customWidth="1"/>
    <col min="10755" max="10772" width="8.89453125" style="298"/>
    <col min="10773" max="10773" width="19.3125" style="298" customWidth="1"/>
    <col min="10774" max="10774" width="14.68359375" style="298" customWidth="1"/>
    <col min="10775" max="11008" width="8.89453125" style="298"/>
    <col min="11009" max="11009" width="16.89453125" style="298" customWidth="1"/>
    <col min="11010" max="11010" width="25.7890625" style="298" customWidth="1"/>
    <col min="11011" max="11028" width="8.89453125" style="298"/>
    <col min="11029" max="11029" width="19.3125" style="298" customWidth="1"/>
    <col min="11030" max="11030" width="14.68359375" style="298" customWidth="1"/>
    <col min="11031" max="11264" width="8.89453125" style="298"/>
    <col min="11265" max="11265" width="16.89453125" style="298" customWidth="1"/>
    <col min="11266" max="11266" width="25.7890625" style="298" customWidth="1"/>
    <col min="11267" max="11284" width="8.89453125" style="298"/>
    <col min="11285" max="11285" width="19.3125" style="298" customWidth="1"/>
    <col min="11286" max="11286" width="14.68359375" style="298" customWidth="1"/>
    <col min="11287" max="11520" width="8.89453125" style="298"/>
    <col min="11521" max="11521" width="16.89453125" style="298" customWidth="1"/>
    <col min="11522" max="11522" width="25.7890625" style="298" customWidth="1"/>
    <col min="11523" max="11540" width="8.89453125" style="298"/>
    <col min="11541" max="11541" width="19.3125" style="298" customWidth="1"/>
    <col min="11542" max="11542" width="14.68359375" style="298" customWidth="1"/>
    <col min="11543" max="11776" width="8.89453125" style="298"/>
    <col min="11777" max="11777" width="16.89453125" style="298" customWidth="1"/>
    <col min="11778" max="11778" width="25.7890625" style="298" customWidth="1"/>
    <col min="11779" max="11796" width="8.89453125" style="298"/>
    <col min="11797" max="11797" width="19.3125" style="298" customWidth="1"/>
    <col min="11798" max="11798" width="14.68359375" style="298" customWidth="1"/>
    <col min="11799" max="12032" width="8.89453125" style="298"/>
    <col min="12033" max="12033" width="16.89453125" style="298" customWidth="1"/>
    <col min="12034" max="12034" width="25.7890625" style="298" customWidth="1"/>
    <col min="12035" max="12052" width="8.89453125" style="298"/>
    <col min="12053" max="12053" width="19.3125" style="298" customWidth="1"/>
    <col min="12054" max="12054" width="14.68359375" style="298" customWidth="1"/>
    <col min="12055" max="12288" width="8.89453125" style="298"/>
    <col min="12289" max="12289" width="16.89453125" style="298" customWidth="1"/>
    <col min="12290" max="12290" width="25.7890625" style="298" customWidth="1"/>
    <col min="12291" max="12308" width="8.89453125" style="298"/>
    <col min="12309" max="12309" width="19.3125" style="298" customWidth="1"/>
    <col min="12310" max="12310" width="14.68359375" style="298" customWidth="1"/>
    <col min="12311" max="12544" width="8.89453125" style="298"/>
    <col min="12545" max="12545" width="16.89453125" style="298" customWidth="1"/>
    <col min="12546" max="12546" width="25.7890625" style="298" customWidth="1"/>
    <col min="12547" max="12564" width="8.89453125" style="298"/>
    <col min="12565" max="12565" width="19.3125" style="298" customWidth="1"/>
    <col min="12566" max="12566" width="14.68359375" style="298" customWidth="1"/>
    <col min="12567" max="12800" width="8.89453125" style="298"/>
    <col min="12801" max="12801" width="16.89453125" style="298" customWidth="1"/>
    <col min="12802" max="12802" width="25.7890625" style="298" customWidth="1"/>
    <col min="12803" max="12820" width="8.89453125" style="298"/>
    <col min="12821" max="12821" width="19.3125" style="298" customWidth="1"/>
    <col min="12822" max="12822" width="14.68359375" style="298" customWidth="1"/>
    <col min="12823" max="13056" width="8.89453125" style="298"/>
    <col min="13057" max="13057" width="16.89453125" style="298" customWidth="1"/>
    <col min="13058" max="13058" width="25.7890625" style="298" customWidth="1"/>
    <col min="13059" max="13076" width="8.89453125" style="298"/>
    <col min="13077" max="13077" width="19.3125" style="298" customWidth="1"/>
    <col min="13078" max="13078" width="14.68359375" style="298" customWidth="1"/>
    <col min="13079" max="13312" width="8.89453125" style="298"/>
    <col min="13313" max="13313" width="16.89453125" style="298" customWidth="1"/>
    <col min="13314" max="13314" width="25.7890625" style="298" customWidth="1"/>
    <col min="13315" max="13332" width="8.89453125" style="298"/>
    <col min="13333" max="13333" width="19.3125" style="298" customWidth="1"/>
    <col min="13334" max="13334" width="14.68359375" style="298" customWidth="1"/>
    <col min="13335" max="13568" width="8.89453125" style="298"/>
    <col min="13569" max="13569" width="16.89453125" style="298" customWidth="1"/>
    <col min="13570" max="13570" width="25.7890625" style="298" customWidth="1"/>
    <col min="13571" max="13588" width="8.89453125" style="298"/>
    <col min="13589" max="13589" width="19.3125" style="298" customWidth="1"/>
    <col min="13590" max="13590" width="14.68359375" style="298" customWidth="1"/>
    <col min="13591" max="13824" width="8.89453125" style="298"/>
    <col min="13825" max="13825" width="16.89453125" style="298" customWidth="1"/>
    <col min="13826" max="13826" width="25.7890625" style="298" customWidth="1"/>
    <col min="13827" max="13844" width="8.89453125" style="298"/>
    <col min="13845" max="13845" width="19.3125" style="298" customWidth="1"/>
    <col min="13846" max="13846" width="14.68359375" style="298" customWidth="1"/>
    <col min="13847" max="14080" width="8.89453125" style="298"/>
    <col min="14081" max="14081" width="16.89453125" style="298" customWidth="1"/>
    <col min="14082" max="14082" width="25.7890625" style="298" customWidth="1"/>
    <col min="14083" max="14100" width="8.89453125" style="298"/>
    <col min="14101" max="14101" width="19.3125" style="298" customWidth="1"/>
    <col min="14102" max="14102" width="14.68359375" style="298" customWidth="1"/>
    <col min="14103" max="14336" width="8.89453125" style="298"/>
    <col min="14337" max="14337" width="16.89453125" style="298" customWidth="1"/>
    <col min="14338" max="14338" width="25.7890625" style="298" customWidth="1"/>
    <col min="14339" max="14356" width="8.89453125" style="298"/>
    <col min="14357" max="14357" width="19.3125" style="298" customWidth="1"/>
    <col min="14358" max="14358" width="14.68359375" style="298" customWidth="1"/>
    <col min="14359" max="14592" width="8.89453125" style="298"/>
    <col min="14593" max="14593" width="16.89453125" style="298" customWidth="1"/>
    <col min="14594" max="14594" width="25.7890625" style="298" customWidth="1"/>
    <col min="14595" max="14612" width="8.89453125" style="298"/>
    <col min="14613" max="14613" width="19.3125" style="298" customWidth="1"/>
    <col min="14614" max="14614" width="14.68359375" style="298" customWidth="1"/>
    <col min="14615" max="14848" width="8.89453125" style="298"/>
    <col min="14849" max="14849" width="16.89453125" style="298" customWidth="1"/>
    <col min="14850" max="14850" width="25.7890625" style="298" customWidth="1"/>
    <col min="14851" max="14868" width="8.89453125" style="298"/>
    <col min="14869" max="14869" width="19.3125" style="298" customWidth="1"/>
    <col min="14870" max="14870" width="14.68359375" style="298" customWidth="1"/>
    <col min="14871" max="15104" width="8.89453125" style="298"/>
    <col min="15105" max="15105" width="16.89453125" style="298" customWidth="1"/>
    <col min="15106" max="15106" width="25.7890625" style="298" customWidth="1"/>
    <col min="15107" max="15124" width="8.89453125" style="298"/>
    <col min="15125" max="15125" width="19.3125" style="298" customWidth="1"/>
    <col min="15126" max="15126" width="14.68359375" style="298" customWidth="1"/>
    <col min="15127" max="15360" width="8.89453125" style="298"/>
    <col min="15361" max="15361" width="16.89453125" style="298" customWidth="1"/>
    <col min="15362" max="15362" width="25.7890625" style="298" customWidth="1"/>
    <col min="15363" max="15380" width="8.89453125" style="298"/>
    <col min="15381" max="15381" width="19.3125" style="298" customWidth="1"/>
    <col min="15382" max="15382" width="14.68359375" style="298" customWidth="1"/>
    <col min="15383" max="15616" width="8.89453125" style="298"/>
    <col min="15617" max="15617" width="16.89453125" style="298" customWidth="1"/>
    <col min="15618" max="15618" width="25.7890625" style="298" customWidth="1"/>
    <col min="15619" max="15636" width="8.89453125" style="298"/>
    <col min="15637" max="15637" width="19.3125" style="298" customWidth="1"/>
    <col min="15638" max="15638" width="14.68359375" style="298" customWidth="1"/>
    <col min="15639" max="15872" width="8.89453125" style="298"/>
    <col min="15873" max="15873" width="16.89453125" style="298" customWidth="1"/>
    <col min="15874" max="15874" width="25.7890625" style="298" customWidth="1"/>
    <col min="15875" max="15892" width="8.89453125" style="298"/>
    <col min="15893" max="15893" width="19.3125" style="298" customWidth="1"/>
    <col min="15894" max="15894" width="14.68359375" style="298" customWidth="1"/>
    <col min="15895" max="16128" width="8.89453125" style="298"/>
    <col min="16129" max="16129" width="16.89453125" style="298" customWidth="1"/>
    <col min="16130" max="16130" width="25.7890625" style="298" customWidth="1"/>
    <col min="16131" max="16148" width="8.89453125" style="298"/>
    <col min="16149" max="16149" width="19.3125" style="298" customWidth="1"/>
    <col min="16150" max="16150" width="14.68359375" style="298" customWidth="1"/>
    <col min="16151" max="16384" width="8.89453125" style="298"/>
  </cols>
  <sheetData>
    <row r="1" spans="1:26" s="256" customFormat="1" ht="16.149999999999999">
      <c r="A1" s="351"/>
      <c r="B1" s="351" t="s">
        <v>1971</v>
      </c>
      <c r="C1" s="351" t="s">
        <v>1972</v>
      </c>
      <c r="D1" s="353" t="s">
        <v>1973</v>
      </c>
      <c r="E1" s="351" t="s">
        <v>1703</v>
      </c>
      <c r="F1" s="252"/>
      <c r="G1" s="253" t="s">
        <v>1699</v>
      </c>
      <c r="H1" s="254">
        <v>2022</v>
      </c>
      <c r="I1" s="349" t="s">
        <v>1700</v>
      </c>
      <c r="J1" s="350"/>
      <c r="K1" s="350"/>
      <c r="L1" s="350"/>
      <c r="M1" s="350"/>
      <c r="N1" s="350"/>
      <c r="O1" s="350"/>
      <c r="P1" s="350"/>
      <c r="Q1" s="350"/>
      <c r="R1" s="350"/>
      <c r="S1" s="255"/>
      <c r="T1" s="255"/>
      <c r="U1" s="255"/>
      <c r="V1" s="236"/>
      <c r="X1" s="280"/>
      <c r="Z1" s="280"/>
    </row>
    <row r="2" spans="1:26" s="256" customFormat="1" ht="16.149999999999999">
      <c r="A2" s="352"/>
      <c r="B2" s="352"/>
      <c r="C2" s="352"/>
      <c r="D2" s="354"/>
      <c r="E2" s="352"/>
      <c r="F2" s="252"/>
      <c r="G2" s="253" t="s">
        <v>1701</v>
      </c>
      <c r="H2" s="253" t="s">
        <v>1224</v>
      </c>
      <c r="I2" s="253" t="s">
        <v>1225</v>
      </c>
      <c r="J2" s="253" t="s">
        <v>1226</v>
      </c>
      <c r="K2" s="253" t="s">
        <v>1227</v>
      </c>
      <c r="L2" s="253" t="s">
        <v>1228</v>
      </c>
      <c r="M2" s="253" t="s">
        <v>1229</v>
      </c>
      <c r="N2" s="253" t="s">
        <v>1230</v>
      </c>
      <c r="O2" s="253" t="s">
        <v>1231</v>
      </c>
      <c r="P2" s="253" t="s">
        <v>1232</v>
      </c>
      <c r="Q2" s="253" t="s">
        <v>1233</v>
      </c>
      <c r="R2" s="297" t="s">
        <v>1234</v>
      </c>
      <c r="S2" s="253" t="s">
        <v>1702</v>
      </c>
      <c r="T2" s="253" t="s">
        <v>1703</v>
      </c>
      <c r="U2" s="253" t="s">
        <v>1974</v>
      </c>
      <c r="V2" s="234" t="s">
        <v>2600</v>
      </c>
      <c r="W2" s="299">
        <f>SUM(V3:V1332)</f>
        <v>4235.2939350000006</v>
      </c>
    </row>
    <row r="3" spans="1:26" customFormat="1">
      <c r="A3" s="301" t="s">
        <v>1975</v>
      </c>
      <c r="B3" s="301" t="s">
        <v>1976</v>
      </c>
      <c r="C3" s="301" t="s">
        <v>2751</v>
      </c>
      <c r="D3" s="301">
        <v>9.3000000000000007</v>
      </c>
      <c r="E3" s="181" t="s">
        <v>1783</v>
      </c>
      <c r="F3" s="181"/>
      <c r="G3" s="301"/>
      <c r="H3" s="301"/>
      <c r="I3" s="301"/>
      <c r="J3" s="301"/>
      <c r="K3" s="301"/>
      <c r="L3" s="301"/>
      <c r="M3" s="301"/>
      <c r="N3" s="301">
        <v>6</v>
      </c>
      <c r="O3" s="301"/>
      <c r="P3" s="301"/>
      <c r="Q3" s="301"/>
      <c r="R3" s="301"/>
      <c r="S3" s="302">
        <f t="shared" ref="S3:S66" si="0">SUM(G3:R3)</f>
        <v>6</v>
      </c>
      <c r="T3" s="303" t="s">
        <v>1758</v>
      </c>
      <c r="U3" s="2"/>
      <c r="V3">
        <f>S3/1000*D3</f>
        <v>5.5800000000000002E-2</v>
      </c>
    </row>
    <row r="4" spans="1:26" customFormat="1">
      <c r="A4" s="301" t="s">
        <v>1977</v>
      </c>
      <c r="B4" s="301" t="s">
        <v>1976</v>
      </c>
      <c r="C4" s="301" t="s">
        <v>2751</v>
      </c>
      <c r="D4" s="301">
        <v>9.3000000000000007</v>
      </c>
      <c r="E4" s="181" t="s">
        <v>1783</v>
      </c>
      <c r="F4" s="181"/>
      <c r="G4" s="301"/>
      <c r="H4" s="301"/>
      <c r="I4" s="301">
        <v>43.199999999999996</v>
      </c>
      <c r="J4" s="301">
        <v>178.95</v>
      </c>
      <c r="K4" s="301">
        <v>143.99999999999997</v>
      </c>
      <c r="L4" s="301">
        <v>188.85000000000002</v>
      </c>
      <c r="M4" s="301">
        <v>158.65</v>
      </c>
      <c r="N4" s="301">
        <v>0</v>
      </c>
      <c r="O4" s="301">
        <v>129.6</v>
      </c>
      <c r="P4" s="301">
        <v>129.6</v>
      </c>
      <c r="Q4" s="301">
        <v>22.600000000000005</v>
      </c>
      <c r="R4" s="301">
        <v>120.29999999999995</v>
      </c>
      <c r="S4" s="302">
        <f t="shared" si="0"/>
        <v>1115.75</v>
      </c>
      <c r="T4" s="303" t="s">
        <v>1758</v>
      </c>
      <c r="U4" s="2"/>
      <c r="V4">
        <f t="shared" ref="V4:V67" si="1">S4/1000*D4</f>
        <v>10.376475000000001</v>
      </c>
    </row>
    <row r="5" spans="1:26" customFormat="1">
      <c r="A5" s="301" t="s">
        <v>1978</v>
      </c>
      <c r="B5" s="301" t="s">
        <v>1976</v>
      </c>
      <c r="C5" s="301" t="s">
        <v>2751</v>
      </c>
      <c r="D5" s="301">
        <v>9.3000000000000007</v>
      </c>
      <c r="E5" s="181" t="s">
        <v>1783</v>
      </c>
      <c r="F5" s="181"/>
      <c r="G5" s="301"/>
      <c r="H5" s="301"/>
      <c r="I5" s="301"/>
      <c r="J5" s="301"/>
      <c r="K5" s="301">
        <v>2.4000000000000004</v>
      </c>
      <c r="L5" s="301">
        <v>19.8</v>
      </c>
      <c r="M5" s="301">
        <v>6.6</v>
      </c>
      <c r="N5" s="301"/>
      <c r="O5" s="301">
        <v>13.2</v>
      </c>
      <c r="P5" s="301"/>
      <c r="Q5" s="301"/>
      <c r="R5" s="301"/>
      <c r="S5" s="302">
        <f t="shared" si="0"/>
        <v>42</v>
      </c>
      <c r="T5" s="303" t="s">
        <v>1758</v>
      </c>
      <c r="U5" s="2"/>
      <c r="V5">
        <f t="shared" si="1"/>
        <v>0.39060000000000006</v>
      </c>
    </row>
    <row r="6" spans="1:26" customFormat="1">
      <c r="A6" s="301" t="s">
        <v>2752</v>
      </c>
      <c r="B6" s="301" t="s">
        <v>1976</v>
      </c>
      <c r="C6" s="301" t="s">
        <v>2751</v>
      </c>
      <c r="D6" s="301">
        <v>9.3000000000000007</v>
      </c>
      <c r="E6" s="181" t="s">
        <v>1783</v>
      </c>
      <c r="F6" s="181"/>
      <c r="G6" s="301"/>
      <c r="H6" s="301"/>
      <c r="I6" s="301"/>
      <c r="J6" s="301">
        <v>4.8</v>
      </c>
      <c r="K6" s="301">
        <v>57.199999999999996</v>
      </c>
      <c r="L6" s="301">
        <v>30.599999999999998</v>
      </c>
      <c r="M6" s="301"/>
      <c r="N6" s="301"/>
      <c r="O6" s="301"/>
      <c r="P6" s="301"/>
      <c r="Q6" s="301"/>
      <c r="R6" s="301"/>
      <c r="S6" s="302">
        <f t="shared" si="0"/>
        <v>92.6</v>
      </c>
      <c r="T6" s="303" t="s">
        <v>1758</v>
      </c>
      <c r="U6" s="2"/>
      <c r="V6">
        <f t="shared" si="1"/>
        <v>0.86117999999999995</v>
      </c>
    </row>
    <row r="7" spans="1:26" customFormat="1">
      <c r="A7" s="301" t="s">
        <v>1979</v>
      </c>
      <c r="B7" s="301" t="s">
        <v>1976</v>
      </c>
      <c r="C7" s="301" t="s">
        <v>2751</v>
      </c>
      <c r="D7" s="301">
        <v>9.3000000000000007</v>
      </c>
      <c r="E7" s="181" t="s">
        <v>1783</v>
      </c>
      <c r="F7" s="181"/>
      <c r="G7" s="301"/>
      <c r="H7" s="301"/>
      <c r="I7" s="301"/>
      <c r="J7" s="301"/>
      <c r="K7" s="301">
        <v>443.40000000000003</v>
      </c>
      <c r="L7" s="301"/>
      <c r="M7" s="301"/>
      <c r="N7" s="301"/>
      <c r="O7" s="301"/>
      <c r="P7" s="301"/>
      <c r="Q7" s="301"/>
      <c r="R7" s="301"/>
      <c r="S7" s="302">
        <f t="shared" si="0"/>
        <v>443.40000000000003</v>
      </c>
      <c r="T7" s="303" t="s">
        <v>1758</v>
      </c>
      <c r="U7" s="2"/>
      <c r="V7">
        <f t="shared" si="1"/>
        <v>4.1236200000000007</v>
      </c>
    </row>
    <row r="8" spans="1:26" customFormat="1">
      <c r="A8" s="301" t="s">
        <v>1980</v>
      </c>
      <c r="B8" s="301" t="s">
        <v>1976</v>
      </c>
      <c r="C8" s="301" t="s">
        <v>2751</v>
      </c>
      <c r="D8" s="301">
        <v>9.3000000000000007</v>
      </c>
      <c r="E8" s="181" t="s">
        <v>1783</v>
      </c>
      <c r="F8" s="181"/>
      <c r="G8" s="301"/>
      <c r="H8" s="301"/>
      <c r="I8" s="301"/>
      <c r="J8" s="301">
        <v>4.8</v>
      </c>
      <c r="K8" s="301"/>
      <c r="L8" s="301"/>
      <c r="M8" s="301"/>
      <c r="N8" s="301"/>
      <c r="O8" s="301"/>
      <c r="P8" s="301"/>
      <c r="Q8" s="301"/>
      <c r="R8" s="301"/>
      <c r="S8" s="302">
        <f t="shared" si="0"/>
        <v>4.8</v>
      </c>
      <c r="T8" s="303" t="s">
        <v>1758</v>
      </c>
      <c r="U8" s="2"/>
      <c r="V8">
        <f t="shared" si="1"/>
        <v>4.4639999999999999E-2</v>
      </c>
    </row>
    <row r="9" spans="1:26" customFormat="1">
      <c r="A9" s="301" t="s">
        <v>2753</v>
      </c>
      <c r="B9" s="301" t="s">
        <v>1976</v>
      </c>
      <c r="C9" s="301" t="s">
        <v>2751</v>
      </c>
      <c r="D9" s="301">
        <v>9.3000000000000007</v>
      </c>
      <c r="E9" s="181" t="s">
        <v>1783</v>
      </c>
      <c r="F9" s="181"/>
      <c r="G9" s="301"/>
      <c r="H9" s="301"/>
      <c r="I9" s="301">
        <v>34.4</v>
      </c>
      <c r="J9" s="301">
        <v>398.99999999999994</v>
      </c>
      <c r="K9" s="301">
        <v>62.199999999999996</v>
      </c>
      <c r="L9" s="301">
        <v>401.40000000000003</v>
      </c>
      <c r="M9" s="301">
        <v>222.39999999999998</v>
      </c>
      <c r="N9" s="301">
        <v>310</v>
      </c>
      <c r="O9" s="301">
        <v>0</v>
      </c>
      <c r="P9" s="301">
        <v>117.6</v>
      </c>
      <c r="Q9" s="301">
        <v>375.2</v>
      </c>
      <c r="R9" s="301">
        <v>316</v>
      </c>
      <c r="S9" s="302">
        <f t="shared" si="0"/>
        <v>2238.1999999999998</v>
      </c>
      <c r="T9" s="303" t="s">
        <v>1758</v>
      </c>
      <c r="U9" s="2"/>
      <c r="V9">
        <f t="shared" si="1"/>
        <v>20.815260000000002</v>
      </c>
    </row>
    <row r="10" spans="1:26" customFormat="1">
      <c r="A10" s="301" t="s">
        <v>1981</v>
      </c>
      <c r="B10" s="301" t="s">
        <v>1976</v>
      </c>
      <c r="C10" s="301" t="s">
        <v>2751</v>
      </c>
      <c r="D10" s="301">
        <v>9.3000000000000007</v>
      </c>
      <c r="E10" s="181" t="s">
        <v>1783</v>
      </c>
      <c r="F10" s="181"/>
      <c r="G10" s="301"/>
      <c r="H10" s="301"/>
      <c r="I10" s="301">
        <v>52.54999999999999</v>
      </c>
      <c r="J10" s="301">
        <v>85.449999999999989</v>
      </c>
      <c r="K10" s="301">
        <v>30.200000000000003</v>
      </c>
      <c r="L10" s="301">
        <v>44.55</v>
      </c>
      <c r="M10" s="301">
        <v>41.8</v>
      </c>
      <c r="N10" s="301">
        <v>45.35</v>
      </c>
      <c r="O10" s="301">
        <v>29.4</v>
      </c>
      <c r="P10" s="301">
        <v>33.4</v>
      </c>
      <c r="Q10" s="301">
        <v>61.100000000000009</v>
      </c>
      <c r="R10" s="301">
        <v>80.399999999999991</v>
      </c>
      <c r="S10" s="302">
        <f t="shared" si="0"/>
        <v>504.2</v>
      </c>
      <c r="T10" s="303" t="s">
        <v>1758</v>
      </c>
      <c r="U10" s="2"/>
      <c r="V10">
        <f t="shared" si="1"/>
        <v>4.6890600000000004</v>
      </c>
    </row>
    <row r="11" spans="1:26" customFormat="1">
      <c r="A11" s="301" t="s">
        <v>1982</v>
      </c>
      <c r="B11" s="301" t="s">
        <v>1976</v>
      </c>
      <c r="C11" s="301" t="s">
        <v>2751</v>
      </c>
      <c r="D11" s="301">
        <v>9.3000000000000007</v>
      </c>
      <c r="E11" s="181" t="s">
        <v>1783</v>
      </c>
      <c r="F11" s="181"/>
      <c r="G11" s="301">
        <v>12</v>
      </c>
      <c r="H11" s="301">
        <v>9</v>
      </c>
      <c r="I11" s="301">
        <v>36</v>
      </c>
      <c r="J11" s="301">
        <v>39.75</v>
      </c>
      <c r="K11" s="301">
        <v>57</v>
      </c>
      <c r="L11" s="301">
        <v>15.6</v>
      </c>
      <c r="M11" s="301"/>
      <c r="N11" s="301">
        <v>18</v>
      </c>
      <c r="O11" s="301">
        <v>30</v>
      </c>
      <c r="P11" s="301">
        <v>18.899999999999999</v>
      </c>
      <c r="Q11" s="301">
        <v>6</v>
      </c>
      <c r="R11" s="301">
        <v>12</v>
      </c>
      <c r="S11" s="302">
        <f t="shared" si="0"/>
        <v>254.25</v>
      </c>
      <c r="T11" s="303" t="s">
        <v>1758</v>
      </c>
      <c r="U11" s="2"/>
      <c r="V11">
        <f t="shared" si="1"/>
        <v>2.364525</v>
      </c>
    </row>
    <row r="12" spans="1:26" customFormat="1">
      <c r="A12" s="301" t="s">
        <v>1983</v>
      </c>
      <c r="B12" s="301" t="s">
        <v>1976</v>
      </c>
      <c r="C12" s="301" t="s">
        <v>2751</v>
      </c>
      <c r="D12" s="301">
        <v>9.3000000000000007</v>
      </c>
      <c r="E12" s="181" t="s">
        <v>1783</v>
      </c>
      <c r="F12" s="181"/>
      <c r="G12" s="301"/>
      <c r="H12" s="301"/>
      <c r="I12" s="301"/>
      <c r="J12" s="301"/>
      <c r="K12" s="301"/>
      <c r="L12" s="301"/>
      <c r="M12" s="301"/>
      <c r="N12" s="301"/>
      <c r="O12" s="301"/>
      <c r="P12" s="301"/>
      <c r="Q12" s="301">
        <v>6.6</v>
      </c>
      <c r="R12" s="301"/>
      <c r="S12" s="302">
        <f t="shared" si="0"/>
        <v>6.6</v>
      </c>
      <c r="T12" s="303" t="s">
        <v>1758</v>
      </c>
      <c r="U12" s="2"/>
      <c r="V12">
        <f t="shared" si="1"/>
        <v>6.1380000000000004E-2</v>
      </c>
    </row>
    <row r="13" spans="1:26" customFormat="1">
      <c r="A13" s="301" t="s">
        <v>2754</v>
      </c>
      <c r="B13" s="301" t="s">
        <v>1976</v>
      </c>
      <c r="C13" s="301" t="s">
        <v>2751</v>
      </c>
      <c r="D13" s="301">
        <v>9.3000000000000007</v>
      </c>
      <c r="E13" s="181" t="s">
        <v>1783</v>
      </c>
      <c r="F13" s="181"/>
      <c r="G13" s="301"/>
      <c r="H13" s="301"/>
      <c r="I13" s="301"/>
      <c r="J13" s="301"/>
      <c r="K13" s="301"/>
      <c r="L13" s="301">
        <v>1.2000000000000002</v>
      </c>
      <c r="M13" s="301">
        <v>6.6</v>
      </c>
      <c r="N13" s="301"/>
      <c r="O13" s="301"/>
      <c r="P13" s="301"/>
      <c r="Q13" s="301"/>
      <c r="R13" s="301"/>
      <c r="S13" s="302">
        <f t="shared" si="0"/>
        <v>7.8</v>
      </c>
      <c r="T13" s="303" t="s">
        <v>1758</v>
      </c>
      <c r="U13" s="2"/>
      <c r="V13">
        <f t="shared" si="1"/>
        <v>7.2540000000000007E-2</v>
      </c>
    </row>
    <row r="14" spans="1:26" customFormat="1">
      <c r="A14" s="301" t="s">
        <v>2755</v>
      </c>
      <c r="B14" s="301" t="s">
        <v>1976</v>
      </c>
      <c r="C14" s="301" t="s">
        <v>2751</v>
      </c>
      <c r="D14" s="301">
        <v>9.3000000000000007</v>
      </c>
      <c r="E14" s="181" t="s">
        <v>1783</v>
      </c>
      <c r="F14" s="181"/>
      <c r="G14" s="301"/>
      <c r="H14" s="301">
        <v>30</v>
      </c>
      <c r="I14" s="301">
        <v>30</v>
      </c>
      <c r="J14" s="301">
        <v>30</v>
      </c>
      <c r="K14" s="301">
        <v>30</v>
      </c>
      <c r="L14" s="301">
        <v>30</v>
      </c>
      <c r="M14" s="301">
        <v>30</v>
      </c>
      <c r="N14" s="301">
        <v>60</v>
      </c>
      <c r="O14" s="301">
        <v>30</v>
      </c>
      <c r="P14" s="301">
        <v>60</v>
      </c>
      <c r="Q14" s="301">
        <v>30</v>
      </c>
      <c r="R14" s="301">
        <v>30</v>
      </c>
      <c r="S14" s="302">
        <f t="shared" si="0"/>
        <v>390</v>
      </c>
      <c r="T14" s="303" t="s">
        <v>1758</v>
      </c>
      <c r="U14" s="2"/>
      <c r="V14">
        <f t="shared" si="1"/>
        <v>3.6270000000000002</v>
      </c>
    </row>
    <row r="15" spans="1:26" customFormat="1">
      <c r="A15" s="301" t="s">
        <v>1984</v>
      </c>
      <c r="B15" s="301" t="s">
        <v>1976</v>
      </c>
      <c r="C15" s="301" t="s">
        <v>2751</v>
      </c>
      <c r="D15" s="301">
        <v>9.3000000000000007</v>
      </c>
      <c r="E15" s="181" t="s">
        <v>1783</v>
      </c>
      <c r="F15" s="181"/>
      <c r="G15" s="301"/>
      <c r="H15" s="301"/>
      <c r="I15" s="301"/>
      <c r="J15" s="301"/>
      <c r="K15" s="301">
        <v>3.6</v>
      </c>
      <c r="L15" s="301"/>
      <c r="M15" s="301"/>
      <c r="N15" s="301"/>
      <c r="O15" s="301"/>
      <c r="P15" s="301"/>
      <c r="Q15" s="301"/>
      <c r="R15" s="301"/>
      <c r="S15" s="302">
        <f t="shared" si="0"/>
        <v>3.6</v>
      </c>
      <c r="T15" s="303" t="s">
        <v>1758</v>
      </c>
      <c r="U15" s="2"/>
      <c r="V15">
        <f t="shared" si="1"/>
        <v>3.3480000000000003E-2</v>
      </c>
    </row>
    <row r="16" spans="1:26" customFormat="1">
      <c r="A16" s="301" t="s">
        <v>1985</v>
      </c>
      <c r="B16" s="301" t="s">
        <v>1976</v>
      </c>
      <c r="C16" s="301" t="s">
        <v>2751</v>
      </c>
      <c r="D16" s="301">
        <v>9.3000000000000007</v>
      </c>
      <c r="E16" s="181" t="s">
        <v>1783</v>
      </c>
      <c r="F16" s="181"/>
      <c r="G16" s="301">
        <v>312.40000000000003</v>
      </c>
      <c r="H16" s="301">
        <v>804.00000000000011</v>
      </c>
      <c r="I16" s="301">
        <v>802.4</v>
      </c>
      <c r="J16" s="301">
        <v>976.39999999999986</v>
      </c>
      <c r="K16" s="301">
        <v>711.2</v>
      </c>
      <c r="L16" s="301">
        <v>470.04999999999995</v>
      </c>
      <c r="M16" s="301">
        <v>2180.5</v>
      </c>
      <c r="N16" s="301">
        <v>480.55</v>
      </c>
      <c r="O16" s="301">
        <v>467.8</v>
      </c>
      <c r="P16" s="301">
        <v>710.19999999999982</v>
      </c>
      <c r="Q16" s="301">
        <v>451.2000000000001</v>
      </c>
      <c r="R16" s="301">
        <v>550.40000000000009</v>
      </c>
      <c r="S16" s="302">
        <f t="shared" si="0"/>
        <v>8917.1</v>
      </c>
      <c r="T16" s="303" t="s">
        <v>1758</v>
      </c>
      <c r="U16" s="2"/>
      <c r="V16">
        <f t="shared" si="1"/>
        <v>82.929029999999997</v>
      </c>
    </row>
    <row r="17" spans="1:22" customFormat="1">
      <c r="A17" s="301" t="s">
        <v>1986</v>
      </c>
      <c r="B17" s="301" t="s">
        <v>1976</v>
      </c>
      <c r="C17" s="301" t="s">
        <v>2751</v>
      </c>
      <c r="D17" s="301">
        <v>9.3000000000000007</v>
      </c>
      <c r="E17" s="181" t="s">
        <v>1783</v>
      </c>
      <c r="F17" s="181"/>
      <c r="G17" s="301"/>
      <c r="H17" s="301"/>
      <c r="I17" s="301"/>
      <c r="J17" s="301"/>
      <c r="K17" s="301">
        <v>1.2000000000000002</v>
      </c>
      <c r="L17" s="301"/>
      <c r="M17" s="301"/>
      <c r="N17" s="301"/>
      <c r="O17" s="301"/>
      <c r="P17" s="301"/>
      <c r="Q17" s="301"/>
      <c r="R17" s="301"/>
      <c r="S17" s="302">
        <f t="shared" si="0"/>
        <v>1.2000000000000002</v>
      </c>
      <c r="T17" s="303" t="s">
        <v>1758</v>
      </c>
      <c r="U17" s="2"/>
      <c r="V17">
        <f t="shared" si="1"/>
        <v>1.1160000000000002E-2</v>
      </c>
    </row>
    <row r="18" spans="1:22" customFormat="1">
      <c r="A18" s="301" t="s">
        <v>2756</v>
      </c>
      <c r="B18" s="301" t="s">
        <v>1976</v>
      </c>
      <c r="C18" s="301" t="s">
        <v>2751</v>
      </c>
      <c r="D18" s="301">
        <v>9.3000000000000007</v>
      </c>
      <c r="E18" s="181" t="s">
        <v>1783</v>
      </c>
      <c r="F18" s="181"/>
      <c r="G18" s="301"/>
      <c r="H18" s="301"/>
      <c r="I18" s="301"/>
      <c r="J18" s="301"/>
      <c r="K18" s="301">
        <v>11.7</v>
      </c>
      <c r="L18" s="301"/>
      <c r="M18" s="301"/>
      <c r="N18" s="301"/>
      <c r="O18" s="301"/>
      <c r="P18" s="301"/>
      <c r="Q18" s="301"/>
      <c r="R18" s="301"/>
      <c r="S18" s="302">
        <f t="shared" si="0"/>
        <v>11.7</v>
      </c>
      <c r="T18" s="303" t="s">
        <v>1758</v>
      </c>
      <c r="U18" s="2"/>
      <c r="V18">
        <f t="shared" si="1"/>
        <v>0.10880999999999999</v>
      </c>
    </row>
    <row r="19" spans="1:22" customFormat="1">
      <c r="A19" s="301" t="s">
        <v>1987</v>
      </c>
      <c r="B19" s="301" t="s">
        <v>1976</v>
      </c>
      <c r="C19" s="301" t="s">
        <v>2751</v>
      </c>
      <c r="D19" s="301">
        <v>9.3000000000000007</v>
      </c>
      <c r="E19" s="181" t="s">
        <v>1783</v>
      </c>
      <c r="F19" s="181"/>
      <c r="G19" s="301"/>
      <c r="H19" s="301"/>
      <c r="I19" s="301"/>
      <c r="J19" s="301">
        <v>900</v>
      </c>
      <c r="K19" s="301"/>
      <c r="L19" s="301"/>
      <c r="M19" s="301"/>
      <c r="N19" s="301">
        <v>870</v>
      </c>
      <c r="O19" s="301"/>
      <c r="P19" s="301"/>
      <c r="Q19" s="301"/>
      <c r="R19" s="301"/>
      <c r="S19" s="302">
        <f t="shared" si="0"/>
        <v>1770</v>
      </c>
      <c r="T19" s="303" t="s">
        <v>1758</v>
      </c>
      <c r="U19" s="2"/>
      <c r="V19">
        <f t="shared" si="1"/>
        <v>16.461000000000002</v>
      </c>
    </row>
    <row r="20" spans="1:22" customFormat="1">
      <c r="A20" s="301" t="s">
        <v>1988</v>
      </c>
      <c r="B20" s="301" t="s">
        <v>1976</v>
      </c>
      <c r="C20" s="301" t="s">
        <v>2751</v>
      </c>
      <c r="D20" s="301">
        <v>9.3000000000000007</v>
      </c>
      <c r="E20" s="181" t="s">
        <v>1783</v>
      </c>
      <c r="F20" s="181"/>
      <c r="G20" s="301"/>
      <c r="H20" s="301"/>
      <c r="I20" s="301"/>
      <c r="J20" s="301"/>
      <c r="K20" s="301">
        <v>11.7</v>
      </c>
      <c r="L20" s="301"/>
      <c r="M20" s="301"/>
      <c r="N20" s="301"/>
      <c r="O20" s="301"/>
      <c r="P20" s="301"/>
      <c r="Q20" s="301"/>
      <c r="R20" s="301"/>
      <c r="S20" s="302">
        <f t="shared" si="0"/>
        <v>11.7</v>
      </c>
      <c r="T20" s="303" t="s">
        <v>1758</v>
      </c>
      <c r="U20" s="2"/>
      <c r="V20">
        <f t="shared" si="1"/>
        <v>0.10880999999999999</v>
      </c>
    </row>
    <row r="21" spans="1:22" customFormat="1">
      <c r="A21" s="301" t="s">
        <v>1989</v>
      </c>
      <c r="B21" s="301" t="s">
        <v>1976</v>
      </c>
      <c r="C21" s="301" t="s">
        <v>2751</v>
      </c>
      <c r="D21" s="301">
        <v>9.3000000000000007</v>
      </c>
      <c r="E21" s="181" t="s">
        <v>1783</v>
      </c>
      <c r="F21" s="181"/>
      <c r="G21" s="301"/>
      <c r="H21" s="301"/>
      <c r="I21" s="301">
        <v>6.6</v>
      </c>
      <c r="J21" s="301">
        <v>12.75</v>
      </c>
      <c r="K21" s="301"/>
      <c r="L21" s="301"/>
      <c r="M21" s="301"/>
      <c r="N21" s="301">
        <v>13.2</v>
      </c>
      <c r="O21" s="301"/>
      <c r="P21" s="301"/>
      <c r="Q21" s="301"/>
      <c r="R21" s="301"/>
      <c r="S21" s="302">
        <f t="shared" si="0"/>
        <v>32.549999999999997</v>
      </c>
      <c r="T21" s="303" t="s">
        <v>1758</v>
      </c>
      <c r="U21" s="2"/>
      <c r="V21">
        <f t="shared" si="1"/>
        <v>0.30271499999999996</v>
      </c>
    </row>
    <row r="22" spans="1:22" customFormat="1">
      <c r="A22" s="301" t="s">
        <v>1990</v>
      </c>
      <c r="B22" s="301" t="s">
        <v>1976</v>
      </c>
      <c r="C22" s="301" t="s">
        <v>2751</v>
      </c>
      <c r="D22" s="301">
        <v>9.3000000000000007</v>
      </c>
      <c r="E22" s="181" t="s">
        <v>1783</v>
      </c>
      <c r="F22" s="181"/>
      <c r="G22" s="301"/>
      <c r="H22" s="301"/>
      <c r="I22" s="301"/>
      <c r="J22" s="301"/>
      <c r="K22" s="301">
        <v>2.4000000000000004</v>
      </c>
      <c r="L22" s="301"/>
      <c r="M22" s="301"/>
      <c r="N22" s="301"/>
      <c r="O22" s="301"/>
      <c r="P22" s="301"/>
      <c r="Q22" s="301"/>
      <c r="R22" s="301"/>
      <c r="S22" s="302">
        <f t="shared" si="0"/>
        <v>2.4000000000000004</v>
      </c>
      <c r="T22" s="303" t="s">
        <v>1758</v>
      </c>
      <c r="U22" s="2"/>
      <c r="V22">
        <f t="shared" si="1"/>
        <v>2.2320000000000003E-2</v>
      </c>
    </row>
    <row r="23" spans="1:22" customFormat="1">
      <c r="A23" s="301" t="s">
        <v>2757</v>
      </c>
      <c r="B23" s="301" t="s">
        <v>1976</v>
      </c>
      <c r="C23" s="301" t="s">
        <v>2751</v>
      </c>
      <c r="D23" s="301">
        <v>9.3000000000000007</v>
      </c>
      <c r="E23" s="181" t="s">
        <v>1783</v>
      </c>
      <c r="F23" s="181"/>
      <c r="G23" s="301"/>
      <c r="H23" s="301"/>
      <c r="I23" s="301"/>
      <c r="J23" s="301"/>
      <c r="K23" s="301">
        <v>0</v>
      </c>
      <c r="L23" s="301"/>
      <c r="M23" s="301"/>
      <c r="N23" s="301"/>
      <c r="O23" s="301"/>
      <c r="P23" s="301"/>
      <c r="Q23" s="301"/>
      <c r="R23" s="301"/>
      <c r="S23" s="302">
        <f t="shared" si="0"/>
        <v>0</v>
      </c>
      <c r="T23" s="303" t="s">
        <v>1758</v>
      </c>
      <c r="U23" s="2"/>
      <c r="V23">
        <f t="shared" si="1"/>
        <v>0</v>
      </c>
    </row>
    <row r="24" spans="1:22" customFormat="1">
      <c r="A24" s="301" t="s">
        <v>1991</v>
      </c>
      <c r="B24" s="301" t="s">
        <v>1976</v>
      </c>
      <c r="C24" s="301" t="s">
        <v>2751</v>
      </c>
      <c r="D24" s="301">
        <v>9.3000000000000007</v>
      </c>
      <c r="E24" s="181" t="s">
        <v>1783</v>
      </c>
      <c r="F24" s="181"/>
      <c r="G24" s="301"/>
      <c r="H24" s="301"/>
      <c r="I24" s="301"/>
      <c r="J24" s="301"/>
      <c r="K24" s="301"/>
      <c r="L24" s="301"/>
      <c r="M24" s="301"/>
      <c r="N24" s="301">
        <v>6.6</v>
      </c>
      <c r="O24" s="301">
        <v>6.6</v>
      </c>
      <c r="P24" s="301">
        <v>6.6</v>
      </c>
      <c r="Q24" s="301"/>
      <c r="R24" s="301"/>
      <c r="S24" s="302">
        <f t="shared" si="0"/>
        <v>19.799999999999997</v>
      </c>
      <c r="T24" s="303" t="s">
        <v>1758</v>
      </c>
      <c r="U24" s="2"/>
      <c r="V24">
        <f t="shared" si="1"/>
        <v>0.18414</v>
      </c>
    </row>
    <row r="25" spans="1:22" customFormat="1">
      <c r="A25" s="301" t="s">
        <v>1992</v>
      </c>
      <c r="B25" s="301" t="s">
        <v>1976</v>
      </c>
      <c r="C25" s="301" t="s">
        <v>2751</v>
      </c>
      <c r="D25" s="301">
        <v>9.3000000000000007</v>
      </c>
      <c r="E25" s="181" t="s">
        <v>1783</v>
      </c>
      <c r="F25" s="181"/>
      <c r="G25" s="301"/>
      <c r="H25" s="301"/>
      <c r="I25" s="301"/>
      <c r="J25" s="301"/>
      <c r="K25" s="301">
        <v>11.7</v>
      </c>
      <c r="L25" s="301"/>
      <c r="M25" s="301"/>
      <c r="N25" s="301"/>
      <c r="O25" s="301"/>
      <c r="P25" s="301"/>
      <c r="Q25" s="301"/>
      <c r="R25" s="301"/>
      <c r="S25" s="302">
        <f t="shared" si="0"/>
        <v>11.7</v>
      </c>
      <c r="T25" s="303" t="s">
        <v>1758</v>
      </c>
      <c r="U25" s="2"/>
      <c r="V25">
        <f t="shared" si="1"/>
        <v>0.10880999999999999</v>
      </c>
    </row>
    <row r="26" spans="1:22" customFormat="1">
      <c r="A26" s="301" t="s">
        <v>2758</v>
      </c>
      <c r="B26" s="301" t="s">
        <v>1976</v>
      </c>
      <c r="C26" s="301" t="s">
        <v>2751</v>
      </c>
      <c r="D26" s="301">
        <v>9.3000000000000007</v>
      </c>
      <c r="E26" s="181" t="s">
        <v>1783</v>
      </c>
      <c r="F26" s="181"/>
      <c r="G26" s="301"/>
      <c r="H26" s="301"/>
      <c r="I26" s="301"/>
      <c r="J26" s="301"/>
      <c r="K26" s="301">
        <v>1.2000000000000002</v>
      </c>
      <c r="L26" s="301"/>
      <c r="M26" s="301"/>
      <c r="N26" s="301"/>
      <c r="O26" s="301"/>
      <c r="P26" s="301"/>
      <c r="Q26" s="301"/>
      <c r="R26" s="301"/>
      <c r="S26" s="302">
        <f t="shared" si="0"/>
        <v>1.2000000000000002</v>
      </c>
      <c r="T26" s="303" t="s">
        <v>1758</v>
      </c>
      <c r="U26" s="2"/>
      <c r="V26">
        <f t="shared" si="1"/>
        <v>1.1160000000000002E-2</v>
      </c>
    </row>
    <row r="27" spans="1:22" customFormat="1">
      <c r="A27" s="301" t="s">
        <v>1993</v>
      </c>
      <c r="B27" s="301" t="s">
        <v>1976</v>
      </c>
      <c r="C27" s="301" t="s">
        <v>2751</v>
      </c>
      <c r="D27" s="301">
        <v>9.3000000000000007</v>
      </c>
      <c r="E27" s="181" t="s">
        <v>1783</v>
      </c>
      <c r="F27" s="181"/>
      <c r="G27" s="301"/>
      <c r="H27" s="301"/>
      <c r="I27" s="301"/>
      <c r="J27" s="301"/>
      <c r="K27" s="301">
        <v>1.2000000000000002</v>
      </c>
      <c r="L27" s="301"/>
      <c r="M27" s="301"/>
      <c r="N27" s="301"/>
      <c r="O27" s="301">
        <v>1.2000000000000002</v>
      </c>
      <c r="P27" s="301"/>
      <c r="Q27" s="301"/>
      <c r="R27" s="301"/>
      <c r="S27" s="302">
        <f t="shared" si="0"/>
        <v>2.4000000000000004</v>
      </c>
      <c r="T27" s="303" t="s">
        <v>1758</v>
      </c>
      <c r="U27" s="2"/>
      <c r="V27">
        <f t="shared" si="1"/>
        <v>2.2320000000000003E-2</v>
      </c>
    </row>
    <row r="28" spans="1:22" customFormat="1">
      <c r="A28" s="301" t="s">
        <v>1994</v>
      </c>
      <c r="B28" s="301" t="s">
        <v>1976</v>
      </c>
      <c r="C28" s="301" t="s">
        <v>2751</v>
      </c>
      <c r="D28" s="301">
        <v>9.3000000000000007</v>
      </c>
      <c r="E28" s="181" t="s">
        <v>1783</v>
      </c>
      <c r="F28" s="181"/>
      <c r="G28" s="301"/>
      <c r="H28" s="301"/>
      <c r="I28" s="301"/>
      <c r="J28" s="301">
        <v>6.75</v>
      </c>
      <c r="K28" s="301"/>
      <c r="L28" s="301"/>
      <c r="M28" s="301"/>
      <c r="N28" s="301"/>
      <c r="O28" s="301"/>
      <c r="P28" s="301"/>
      <c r="Q28" s="301"/>
      <c r="R28" s="301"/>
      <c r="S28" s="302">
        <f t="shared" si="0"/>
        <v>6.75</v>
      </c>
      <c r="T28" s="303" t="s">
        <v>1758</v>
      </c>
      <c r="U28" s="2"/>
      <c r="V28">
        <f t="shared" si="1"/>
        <v>6.2774999999999997E-2</v>
      </c>
    </row>
    <row r="29" spans="1:22" customFormat="1">
      <c r="A29" s="301" t="s">
        <v>2759</v>
      </c>
      <c r="B29" s="301" t="s">
        <v>1976</v>
      </c>
      <c r="C29" s="301" t="s">
        <v>2751</v>
      </c>
      <c r="D29" s="301">
        <v>9.3000000000000007</v>
      </c>
      <c r="E29" s="181" t="s">
        <v>1783</v>
      </c>
      <c r="F29" s="181"/>
      <c r="G29" s="301"/>
      <c r="H29" s="301"/>
      <c r="I29" s="301"/>
      <c r="J29" s="301"/>
      <c r="K29" s="301">
        <v>1.2000000000000002</v>
      </c>
      <c r="L29" s="301"/>
      <c r="M29" s="301"/>
      <c r="N29" s="301"/>
      <c r="O29" s="301"/>
      <c r="P29" s="301"/>
      <c r="Q29" s="301"/>
      <c r="R29" s="301"/>
      <c r="S29" s="302">
        <f t="shared" si="0"/>
        <v>1.2000000000000002</v>
      </c>
      <c r="T29" s="303" t="s">
        <v>1758</v>
      </c>
      <c r="U29" s="2"/>
      <c r="V29">
        <f t="shared" si="1"/>
        <v>1.1160000000000002E-2</v>
      </c>
    </row>
    <row r="30" spans="1:22" customFormat="1">
      <c r="A30" s="301" t="s">
        <v>2760</v>
      </c>
      <c r="B30" s="301" t="s">
        <v>1976</v>
      </c>
      <c r="C30" s="301" t="s">
        <v>2751</v>
      </c>
      <c r="D30" s="301">
        <v>9.3000000000000007</v>
      </c>
      <c r="E30" s="181" t="s">
        <v>1783</v>
      </c>
      <c r="F30" s="181"/>
      <c r="G30" s="301"/>
      <c r="H30" s="301"/>
      <c r="I30" s="301"/>
      <c r="J30" s="301"/>
      <c r="K30" s="301">
        <v>6.6</v>
      </c>
      <c r="L30" s="301"/>
      <c r="M30" s="301"/>
      <c r="N30" s="301"/>
      <c r="O30" s="301"/>
      <c r="P30" s="301"/>
      <c r="Q30" s="301"/>
      <c r="R30" s="301"/>
      <c r="S30" s="302">
        <f t="shared" si="0"/>
        <v>6.6</v>
      </c>
      <c r="T30" s="303" t="s">
        <v>1758</v>
      </c>
      <c r="U30" s="2"/>
      <c r="V30">
        <f t="shared" si="1"/>
        <v>6.1380000000000004E-2</v>
      </c>
    </row>
    <row r="31" spans="1:22" customFormat="1">
      <c r="A31" s="301" t="s">
        <v>1995</v>
      </c>
      <c r="B31" s="301" t="s">
        <v>1976</v>
      </c>
      <c r="C31" s="301" t="s">
        <v>2751</v>
      </c>
      <c r="D31" s="301">
        <v>9.3000000000000007</v>
      </c>
      <c r="E31" s="181" t="s">
        <v>1783</v>
      </c>
      <c r="F31" s="181"/>
      <c r="G31" s="301"/>
      <c r="H31" s="301"/>
      <c r="I31" s="301"/>
      <c r="J31" s="301"/>
      <c r="K31" s="301">
        <v>46.8</v>
      </c>
      <c r="L31" s="301"/>
      <c r="M31" s="301"/>
      <c r="N31" s="301"/>
      <c r="O31" s="301"/>
      <c r="P31" s="301"/>
      <c r="Q31" s="301"/>
      <c r="R31" s="301"/>
      <c r="S31" s="302">
        <f t="shared" si="0"/>
        <v>46.8</v>
      </c>
      <c r="T31" s="303" t="s">
        <v>1758</v>
      </c>
      <c r="U31" s="2"/>
      <c r="V31">
        <f t="shared" si="1"/>
        <v>0.43523999999999996</v>
      </c>
    </row>
    <row r="32" spans="1:22" customFormat="1">
      <c r="A32" s="301" t="s">
        <v>1996</v>
      </c>
      <c r="B32" s="301" t="s">
        <v>1976</v>
      </c>
      <c r="C32" s="301" t="s">
        <v>2751</v>
      </c>
      <c r="D32" s="301">
        <v>9.3000000000000007</v>
      </c>
      <c r="E32" s="181" t="s">
        <v>1783</v>
      </c>
      <c r="F32" s="181"/>
      <c r="G32" s="301"/>
      <c r="H32" s="301"/>
      <c r="I32" s="301"/>
      <c r="J32" s="301"/>
      <c r="K32" s="301">
        <v>11.85</v>
      </c>
      <c r="L32" s="301"/>
      <c r="M32" s="301"/>
      <c r="N32" s="301"/>
      <c r="O32" s="301"/>
      <c r="P32" s="301"/>
      <c r="Q32" s="301"/>
      <c r="R32" s="301"/>
      <c r="S32" s="302">
        <f t="shared" si="0"/>
        <v>11.85</v>
      </c>
      <c r="T32" s="303" t="s">
        <v>1758</v>
      </c>
      <c r="U32" s="2"/>
      <c r="V32">
        <f t="shared" si="1"/>
        <v>0.110205</v>
      </c>
    </row>
    <row r="33" spans="1:22" customFormat="1">
      <c r="A33" s="301" t="s">
        <v>2761</v>
      </c>
      <c r="B33" s="301" t="s">
        <v>1976</v>
      </c>
      <c r="C33" s="301" t="s">
        <v>2751</v>
      </c>
      <c r="D33" s="301">
        <v>9.3000000000000007</v>
      </c>
      <c r="E33" s="181" t="s">
        <v>1783</v>
      </c>
      <c r="F33" s="181"/>
      <c r="G33" s="301"/>
      <c r="H33" s="301">
        <v>0.89999999999999991</v>
      </c>
      <c r="I33" s="301"/>
      <c r="J33" s="301"/>
      <c r="K33" s="301"/>
      <c r="L33" s="301"/>
      <c r="M33" s="301"/>
      <c r="N33" s="301"/>
      <c r="O33" s="301"/>
      <c r="P33" s="301"/>
      <c r="Q33" s="301"/>
      <c r="R33" s="301">
        <v>722</v>
      </c>
      <c r="S33" s="302">
        <f t="shared" si="0"/>
        <v>722.9</v>
      </c>
      <c r="T33" s="303" t="s">
        <v>1758</v>
      </c>
      <c r="U33" s="2"/>
      <c r="V33">
        <f t="shared" si="1"/>
        <v>6.7229700000000001</v>
      </c>
    </row>
    <row r="34" spans="1:22" customFormat="1">
      <c r="A34" s="301" t="s">
        <v>2762</v>
      </c>
      <c r="B34" s="301" t="s">
        <v>1976</v>
      </c>
      <c r="C34" s="301" t="s">
        <v>2751</v>
      </c>
      <c r="D34" s="301">
        <v>9.3000000000000007</v>
      </c>
      <c r="E34" s="181" t="s">
        <v>1783</v>
      </c>
      <c r="F34" s="181"/>
      <c r="G34" s="301"/>
      <c r="H34" s="301"/>
      <c r="I34" s="301"/>
      <c r="J34" s="301"/>
      <c r="K34" s="301"/>
      <c r="L34" s="301">
        <v>6.6</v>
      </c>
      <c r="M34" s="301"/>
      <c r="N34" s="301"/>
      <c r="O34" s="301"/>
      <c r="P34" s="301"/>
      <c r="Q34" s="301"/>
      <c r="R34" s="301"/>
      <c r="S34" s="302">
        <f t="shared" si="0"/>
        <v>6.6</v>
      </c>
      <c r="T34" s="303" t="s">
        <v>1758</v>
      </c>
      <c r="U34" s="2"/>
      <c r="V34">
        <f t="shared" si="1"/>
        <v>6.1380000000000004E-2</v>
      </c>
    </row>
    <row r="35" spans="1:22" customFormat="1">
      <c r="A35" s="301" t="s">
        <v>1997</v>
      </c>
      <c r="B35" s="301" t="s">
        <v>1976</v>
      </c>
      <c r="C35" s="301" t="s">
        <v>2751</v>
      </c>
      <c r="D35" s="301">
        <v>9.3000000000000007</v>
      </c>
      <c r="E35" s="181" t="s">
        <v>1783</v>
      </c>
      <c r="F35" s="181"/>
      <c r="G35" s="301"/>
      <c r="H35" s="301"/>
      <c r="I35" s="301"/>
      <c r="J35" s="301"/>
      <c r="K35" s="301"/>
      <c r="L35" s="301">
        <v>15</v>
      </c>
      <c r="M35" s="301"/>
      <c r="N35" s="301"/>
      <c r="O35" s="301"/>
      <c r="P35" s="301"/>
      <c r="Q35" s="301"/>
      <c r="R35" s="301"/>
      <c r="S35" s="302">
        <f t="shared" si="0"/>
        <v>15</v>
      </c>
      <c r="T35" s="303" t="s">
        <v>1758</v>
      </c>
      <c r="U35" s="2"/>
      <c r="V35">
        <f t="shared" si="1"/>
        <v>0.13950000000000001</v>
      </c>
    </row>
    <row r="36" spans="1:22" customFormat="1">
      <c r="A36" s="301" t="s">
        <v>1998</v>
      </c>
      <c r="B36" s="301" t="s">
        <v>1976</v>
      </c>
      <c r="C36" s="301" t="s">
        <v>2751</v>
      </c>
      <c r="D36" s="301">
        <v>9.3000000000000007</v>
      </c>
      <c r="E36" s="181" t="s">
        <v>1783</v>
      </c>
      <c r="F36" s="181"/>
      <c r="G36" s="301"/>
      <c r="H36" s="301"/>
      <c r="I36" s="301"/>
      <c r="J36" s="301"/>
      <c r="K36" s="301"/>
      <c r="L36" s="301">
        <v>1.2000000000000002</v>
      </c>
      <c r="M36" s="301"/>
      <c r="N36" s="301"/>
      <c r="O36" s="301"/>
      <c r="P36" s="301"/>
      <c r="Q36" s="301"/>
      <c r="R36" s="301"/>
      <c r="S36" s="302">
        <f t="shared" si="0"/>
        <v>1.2000000000000002</v>
      </c>
      <c r="T36" s="303" t="s">
        <v>1758</v>
      </c>
      <c r="U36" s="2"/>
      <c r="V36">
        <f t="shared" si="1"/>
        <v>1.1160000000000002E-2</v>
      </c>
    </row>
    <row r="37" spans="1:22" customFormat="1">
      <c r="A37" s="301" t="s">
        <v>1999</v>
      </c>
      <c r="B37" s="301" t="s">
        <v>1976</v>
      </c>
      <c r="C37" s="301" t="s">
        <v>2751</v>
      </c>
      <c r="D37" s="301">
        <v>9.3000000000000007</v>
      </c>
      <c r="E37" s="181" t="s">
        <v>1783</v>
      </c>
      <c r="F37" s="181"/>
      <c r="G37" s="301"/>
      <c r="H37" s="301"/>
      <c r="I37" s="301"/>
      <c r="J37" s="301"/>
      <c r="K37" s="301">
        <v>1.2000000000000002</v>
      </c>
      <c r="L37" s="301"/>
      <c r="M37" s="301"/>
      <c r="N37" s="301"/>
      <c r="O37" s="301"/>
      <c r="P37" s="301"/>
      <c r="Q37" s="301"/>
      <c r="R37" s="301"/>
      <c r="S37" s="302">
        <f t="shared" si="0"/>
        <v>1.2000000000000002</v>
      </c>
      <c r="T37" s="303" t="s">
        <v>1758</v>
      </c>
      <c r="U37" s="2"/>
      <c r="V37">
        <f t="shared" si="1"/>
        <v>1.1160000000000002E-2</v>
      </c>
    </row>
    <row r="38" spans="1:22" customFormat="1">
      <c r="A38" s="301" t="s">
        <v>2000</v>
      </c>
      <c r="B38" s="301" t="s">
        <v>1976</v>
      </c>
      <c r="C38" s="301" t="s">
        <v>2751</v>
      </c>
      <c r="D38" s="301">
        <v>9.3000000000000007</v>
      </c>
      <c r="E38" s="181" t="s">
        <v>1783</v>
      </c>
      <c r="F38" s="181"/>
      <c r="G38" s="301"/>
      <c r="H38" s="301"/>
      <c r="I38" s="301"/>
      <c r="J38" s="301"/>
      <c r="K38" s="301"/>
      <c r="L38" s="301">
        <v>1.2000000000000002</v>
      </c>
      <c r="M38" s="301"/>
      <c r="N38" s="301"/>
      <c r="O38" s="301"/>
      <c r="P38" s="301"/>
      <c r="Q38" s="301"/>
      <c r="R38" s="301"/>
      <c r="S38" s="302">
        <f t="shared" si="0"/>
        <v>1.2000000000000002</v>
      </c>
      <c r="T38" s="303" t="s">
        <v>1758</v>
      </c>
      <c r="U38" s="2"/>
      <c r="V38">
        <f t="shared" si="1"/>
        <v>1.1160000000000002E-2</v>
      </c>
    </row>
    <row r="39" spans="1:22" customFormat="1">
      <c r="A39" s="301" t="s">
        <v>2001</v>
      </c>
      <c r="B39" s="301" t="s">
        <v>1976</v>
      </c>
      <c r="C39" s="301" t="s">
        <v>2751</v>
      </c>
      <c r="D39" s="301">
        <v>9.3000000000000007</v>
      </c>
      <c r="E39" s="181" t="s">
        <v>1783</v>
      </c>
      <c r="F39" s="181"/>
      <c r="G39" s="301"/>
      <c r="H39" s="301"/>
      <c r="I39" s="301"/>
      <c r="J39" s="301"/>
      <c r="K39" s="301">
        <v>1.35</v>
      </c>
      <c r="L39" s="301"/>
      <c r="M39" s="301"/>
      <c r="N39" s="301"/>
      <c r="O39" s="301"/>
      <c r="P39" s="301"/>
      <c r="Q39" s="301"/>
      <c r="R39" s="301"/>
      <c r="S39" s="302">
        <f t="shared" si="0"/>
        <v>1.35</v>
      </c>
      <c r="T39" s="303" t="s">
        <v>1758</v>
      </c>
      <c r="U39" s="2"/>
      <c r="V39">
        <f t="shared" si="1"/>
        <v>1.2555000000000002E-2</v>
      </c>
    </row>
    <row r="40" spans="1:22" customFormat="1">
      <c r="A40" s="301" t="s">
        <v>2002</v>
      </c>
      <c r="B40" s="301" t="s">
        <v>1976</v>
      </c>
      <c r="C40" s="301" t="s">
        <v>2751</v>
      </c>
      <c r="D40" s="301">
        <v>9.3000000000000007</v>
      </c>
      <c r="E40" s="181" t="s">
        <v>1783</v>
      </c>
      <c r="F40" s="181"/>
      <c r="G40" s="301"/>
      <c r="H40" s="301"/>
      <c r="I40" s="301"/>
      <c r="J40" s="301"/>
      <c r="K40" s="301">
        <v>7.5</v>
      </c>
      <c r="L40" s="301"/>
      <c r="M40" s="301"/>
      <c r="N40" s="301"/>
      <c r="O40" s="301"/>
      <c r="P40" s="301"/>
      <c r="Q40" s="301"/>
      <c r="R40" s="301"/>
      <c r="S40" s="302">
        <f t="shared" si="0"/>
        <v>7.5</v>
      </c>
      <c r="T40" s="303" t="s">
        <v>1758</v>
      </c>
      <c r="U40" s="2"/>
      <c r="V40">
        <f t="shared" si="1"/>
        <v>6.9750000000000006E-2</v>
      </c>
    </row>
    <row r="41" spans="1:22" customFormat="1">
      <c r="A41" s="301" t="s">
        <v>2003</v>
      </c>
      <c r="B41" s="301" t="s">
        <v>1976</v>
      </c>
      <c r="C41" s="301" t="s">
        <v>2751</v>
      </c>
      <c r="D41" s="301">
        <v>9.3000000000000007</v>
      </c>
      <c r="E41" s="181" t="s">
        <v>1783</v>
      </c>
      <c r="F41" s="181"/>
      <c r="G41" s="301"/>
      <c r="H41" s="301"/>
      <c r="I41" s="301"/>
      <c r="J41" s="301"/>
      <c r="K41" s="301"/>
      <c r="L41" s="301"/>
      <c r="M41" s="301"/>
      <c r="N41" s="301"/>
      <c r="O41" s="301">
        <v>84</v>
      </c>
      <c r="P41" s="301"/>
      <c r="Q41" s="301"/>
      <c r="R41" s="301"/>
      <c r="S41" s="302">
        <f t="shared" si="0"/>
        <v>84</v>
      </c>
      <c r="T41" s="303" t="s">
        <v>1758</v>
      </c>
      <c r="U41" s="2"/>
      <c r="V41">
        <f t="shared" si="1"/>
        <v>0.78120000000000012</v>
      </c>
    </row>
    <row r="42" spans="1:22" customFormat="1">
      <c r="A42" s="301" t="s">
        <v>2004</v>
      </c>
      <c r="B42" s="301" t="s">
        <v>1976</v>
      </c>
      <c r="C42" s="301" t="s">
        <v>2751</v>
      </c>
      <c r="D42" s="301">
        <v>9.3000000000000007</v>
      </c>
      <c r="E42" s="181" t="s">
        <v>1783</v>
      </c>
      <c r="F42" s="181"/>
      <c r="G42" s="301"/>
      <c r="H42" s="301"/>
      <c r="I42" s="301"/>
      <c r="J42" s="301"/>
      <c r="K42" s="301"/>
      <c r="L42" s="301">
        <v>24</v>
      </c>
      <c r="M42" s="301"/>
      <c r="N42" s="301"/>
      <c r="O42" s="301">
        <v>9</v>
      </c>
      <c r="P42" s="301"/>
      <c r="Q42" s="301"/>
      <c r="R42" s="301"/>
      <c r="S42" s="302">
        <f t="shared" si="0"/>
        <v>33</v>
      </c>
      <c r="T42" s="303" t="s">
        <v>1758</v>
      </c>
      <c r="U42" s="2"/>
      <c r="V42">
        <f t="shared" si="1"/>
        <v>0.30690000000000006</v>
      </c>
    </row>
    <row r="43" spans="1:22" customFormat="1">
      <c r="A43" s="301" t="s">
        <v>2763</v>
      </c>
      <c r="B43" s="301" t="s">
        <v>1976</v>
      </c>
      <c r="C43" s="301" t="s">
        <v>2751</v>
      </c>
      <c r="D43" s="301">
        <v>9.3000000000000007</v>
      </c>
      <c r="E43" s="181" t="s">
        <v>1783</v>
      </c>
      <c r="F43" s="181"/>
      <c r="G43" s="301"/>
      <c r="H43" s="301"/>
      <c r="I43" s="301"/>
      <c r="J43" s="301"/>
      <c r="K43" s="301">
        <v>3.3</v>
      </c>
      <c r="L43" s="301"/>
      <c r="M43" s="301"/>
      <c r="N43" s="301"/>
      <c r="O43" s="301"/>
      <c r="P43" s="301"/>
      <c r="Q43" s="301"/>
      <c r="R43" s="301"/>
      <c r="S43" s="302">
        <f t="shared" si="0"/>
        <v>3.3</v>
      </c>
      <c r="T43" s="303" t="s">
        <v>1758</v>
      </c>
      <c r="U43" s="2"/>
      <c r="V43">
        <f t="shared" si="1"/>
        <v>3.0690000000000002E-2</v>
      </c>
    </row>
    <row r="44" spans="1:22" customFormat="1">
      <c r="A44" s="301" t="s">
        <v>2005</v>
      </c>
      <c r="B44" s="301" t="s">
        <v>1976</v>
      </c>
      <c r="C44" s="301" t="s">
        <v>2751</v>
      </c>
      <c r="D44" s="301">
        <v>9.3000000000000007</v>
      </c>
      <c r="E44" s="181" t="s">
        <v>1783</v>
      </c>
      <c r="F44" s="181"/>
      <c r="G44" s="301"/>
      <c r="H44" s="301"/>
      <c r="I44" s="301"/>
      <c r="J44" s="301"/>
      <c r="K44" s="301">
        <v>19.350000000000001</v>
      </c>
      <c r="L44" s="301"/>
      <c r="M44" s="301"/>
      <c r="N44" s="301"/>
      <c r="O44" s="301"/>
      <c r="P44" s="301"/>
      <c r="Q44" s="301"/>
      <c r="R44" s="301"/>
      <c r="S44" s="302">
        <f t="shared" si="0"/>
        <v>19.350000000000001</v>
      </c>
      <c r="T44" s="303" t="s">
        <v>1758</v>
      </c>
      <c r="U44" s="2"/>
      <c r="V44">
        <f t="shared" si="1"/>
        <v>0.17995500000000003</v>
      </c>
    </row>
    <row r="45" spans="1:22" customFormat="1">
      <c r="A45" s="301" t="s">
        <v>2006</v>
      </c>
      <c r="B45" s="301" t="s">
        <v>1976</v>
      </c>
      <c r="C45" s="301" t="s">
        <v>2751</v>
      </c>
      <c r="D45" s="301">
        <v>9.3000000000000007</v>
      </c>
      <c r="E45" s="181" t="s">
        <v>1783</v>
      </c>
      <c r="F45" s="181"/>
      <c r="G45" s="301"/>
      <c r="H45" s="301"/>
      <c r="I45" s="301"/>
      <c r="J45" s="301"/>
      <c r="K45" s="301">
        <v>11.7</v>
      </c>
      <c r="L45" s="301"/>
      <c r="M45" s="301"/>
      <c r="N45" s="301"/>
      <c r="O45" s="301"/>
      <c r="P45" s="301"/>
      <c r="Q45" s="301"/>
      <c r="R45" s="301"/>
      <c r="S45" s="302">
        <f t="shared" si="0"/>
        <v>11.7</v>
      </c>
      <c r="T45" s="303" t="s">
        <v>1758</v>
      </c>
      <c r="U45" s="2"/>
      <c r="V45">
        <f t="shared" si="1"/>
        <v>0.10880999999999999</v>
      </c>
    </row>
    <row r="46" spans="1:22" customFormat="1">
      <c r="A46" s="301" t="s">
        <v>2764</v>
      </c>
      <c r="B46" s="301" t="s">
        <v>1976</v>
      </c>
      <c r="C46" s="301" t="s">
        <v>2751</v>
      </c>
      <c r="D46" s="301">
        <v>9.3000000000000007</v>
      </c>
      <c r="E46" s="181" t="s">
        <v>1783</v>
      </c>
      <c r="F46" s="181"/>
      <c r="G46" s="301"/>
      <c r="H46" s="301"/>
      <c r="I46" s="301"/>
      <c r="J46" s="301"/>
      <c r="K46" s="301"/>
      <c r="L46" s="301"/>
      <c r="M46" s="301"/>
      <c r="N46" s="301"/>
      <c r="O46" s="301"/>
      <c r="P46" s="301"/>
      <c r="Q46" s="301">
        <v>18</v>
      </c>
      <c r="R46" s="301"/>
      <c r="S46" s="302">
        <f t="shared" si="0"/>
        <v>18</v>
      </c>
      <c r="T46" s="303" t="s">
        <v>1758</v>
      </c>
      <c r="U46" s="2"/>
      <c r="V46">
        <f t="shared" si="1"/>
        <v>0.16739999999999999</v>
      </c>
    </row>
    <row r="47" spans="1:22" customFormat="1">
      <c r="A47" s="301" t="s">
        <v>2007</v>
      </c>
      <c r="B47" s="301" t="s">
        <v>1976</v>
      </c>
      <c r="C47" s="301" t="s">
        <v>2751</v>
      </c>
      <c r="D47" s="301">
        <v>9.3000000000000007</v>
      </c>
      <c r="E47" s="181" t="s">
        <v>1783</v>
      </c>
      <c r="F47" s="181"/>
      <c r="G47" s="301"/>
      <c r="H47" s="301"/>
      <c r="I47" s="301"/>
      <c r="J47" s="301"/>
      <c r="K47" s="301">
        <v>6.75</v>
      </c>
      <c r="L47" s="301"/>
      <c r="M47" s="301"/>
      <c r="N47" s="301"/>
      <c r="O47" s="301"/>
      <c r="P47" s="301"/>
      <c r="Q47" s="301"/>
      <c r="R47" s="301">
        <v>6.6</v>
      </c>
      <c r="S47" s="302">
        <f t="shared" si="0"/>
        <v>13.35</v>
      </c>
      <c r="T47" s="303" t="s">
        <v>1758</v>
      </c>
      <c r="U47" s="2"/>
      <c r="V47">
        <f t="shared" si="1"/>
        <v>0.124155</v>
      </c>
    </row>
    <row r="48" spans="1:22" customFormat="1">
      <c r="A48" s="301" t="s">
        <v>2008</v>
      </c>
      <c r="B48" s="301" t="s">
        <v>1976</v>
      </c>
      <c r="C48" s="301" t="s">
        <v>2751</v>
      </c>
      <c r="D48" s="301">
        <v>9.3000000000000007</v>
      </c>
      <c r="E48" s="181" t="s">
        <v>1783</v>
      </c>
      <c r="F48" s="181"/>
      <c r="G48" s="301"/>
      <c r="H48" s="301"/>
      <c r="I48" s="301"/>
      <c r="J48" s="301"/>
      <c r="K48" s="301"/>
      <c r="L48" s="301"/>
      <c r="M48" s="301"/>
      <c r="N48" s="301"/>
      <c r="O48" s="301"/>
      <c r="P48" s="301">
        <v>10265</v>
      </c>
      <c r="Q48" s="301"/>
      <c r="R48" s="301"/>
      <c r="S48" s="302">
        <f t="shared" si="0"/>
        <v>10265</v>
      </c>
      <c r="T48" s="303" t="s">
        <v>1758</v>
      </c>
      <c r="U48" s="2"/>
      <c r="V48">
        <f t="shared" si="1"/>
        <v>95.464500000000015</v>
      </c>
    </row>
    <row r="49" spans="1:22" customFormat="1">
      <c r="A49" s="301" t="s">
        <v>2009</v>
      </c>
      <c r="B49" s="301" t="s">
        <v>1976</v>
      </c>
      <c r="C49" s="301" t="s">
        <v>2751</v>
      </c>
      <c r="D49" s="301">
        <v>9.3000000000000007</v>
      </c>
      <c r="E49" s="181" t="s">
        <v>1783</v>
      </c>
      <c r="F49" s="181"/>
      <c r="G49" s="301"/>
      <c r="H49" s="301"/>
      <c r="I49" s="301">
        <v>1.35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2">
        <f t="shared" si="0"/>
        <v>1.35</v>
      </c>
      <c r="T49" s="303" t="s">
        <v>1758</v>
      </c>
      <c r="U49" s="2"/>
      <c r="V49">
        <f t="shared" si="1"/>
        <v>1.2555000000000002E-2</v>
      </c>
    </row>
    <row r="50" spans="1:22" customFormat="1">
      <c r="A50" s="301" t="s">
        <v>2765</v>
      </c>
      <c r="B50" s="301" t="s">
        <v>1976</v>
      </c>
      <c r="C50" s="301" t="s">
        <v>2751</v>
      </c>
      <c r="D50" s="301">
        <v>9.3000000000000007</v>
      </c>
      <c r="E50" s="181" t="s">
        <v>1783</v>
      </c>
      <c r="F50" s="181"/>
      <c r="G50" s="301"/>
      <c r="H50" s="301"/>
      <c r="I50" s="301"/>
      <c r="J50" s="301"/>
      <c r="K50" s="301">
        <v>2.4000000000000004</v>
      </c>
      <c r="L50" s="301"/>
      <c r="M50" s="301"/>
      <c r="N50" s="301"/>
      <c r="O50" s="301"/>
      <c r="P50" s="301"/>
      <c r="Q50" s="301"/>
      <c r="R50" s="301"/>
      <c r="S50" s="302">
        <f t="shared" si="0"/>
        <v>2.4000000000000004</v>
      </c>
      <c r="T50" s="303" t="s">
        <v>1758</v>
      </c>
      <c r="U50" s="2"/>
      <c r="V50">
        <f t="shared" si="1"/>
        <v>2.2320000000000003E-2</v>
      </c>
    </row>
    <row r="51" spans="1:22" customFormat="1">
      <c r="A51" s="301" t="s">
        <v>2010</v>
      </c>
      <c r="B51" s="301" t="s">
        <v>1976</v>
      </c>
      <c r="C51" s="301" t="s">
        <v>2751</v>
      </c>
      <c r="D51" s="301">
        <v>9.3000000000000007</v>
      </c>
      <c r="E51" s="181" t="s">
        <v>1783</v>
      </c>
      <c r="F51" s="181"/>
      <c r="G51" s="301"/>
      <c r="H51" s="301"/>
      <c r="I51" s="301"/>
      <c r="J51" s="301"/>
      <c r="K51" s="301"/>
      <c r="L51" s="301"/>
      <c r="M51" s="301"/>
      <c r="N51" s="301"/>
      <c r="O51" s="301"/>
      <c r="P51" s="301">
        <v>183.2</v>
      </c>
      <c r="Q51" s="301">
        <v>100.2</v>
      </c>
      <c r="R51" s="301"/>
      <c r="S51" s="302">
        <f t="shared" si="0"/>
        <v>283.39999999999998</v>
      </c>
      <c r="T51" s="303" t="s">
        <v>1758</v>
      </c>
      <c r="U51" s="2"/>
      <c r="V51">
        <f t="shared" si="1"/>
        <v>2.6356199999999999</v>
      </c>
    </row>
    <row r="52" spans="1:22" customFormat="1">
      <c r="A52" s="301" t="s">
        <v>2011</v>
      </c>
      <c r="B52" s="301" t="s">
        <v>1976</v>
      </c>
      <c r="C52" s="301" t="s">
        <v>2751</v>
      </c>
      <c r="D52" s="301">
        <v>9.3000000000000007</v>
      </c>
      <c r="E52" s="181" t="s">
        <v>1783</v>
      </c>
      <c r="F52" s="181"/>
      <c r="G52" s="301"/>
      <c r="H52" s="301"/>
      <c r="I52" s="301"/>
      <c r="J52" s="301"/>
      <c r="K52" s="301"/>
      <c r="L52" s="301"/>
      <c r="M52" s="301"/>
      <c r="N52" s="301"/>
      <c r="O52" s="301"/>
      <c r="P52" s="301"/>
      <c r="Q52" s="301">
        <v>13.2</v>
      </c>
      <c r="R52" s="301"/>
      <c r="S52" s="302">
        <f t="shared" si="0"/>
        <v>13.2</v>
      </c>
      <c r="T52" s="303" t="s">
        <v>1758</v>
      </c>
      <c r="U52" s="2"/>
      <c r="V52">
        <f t="shared" si="1"/>
        <v>0.12276000000000001</v>
      </c>
    </row>
    <row r="53" spans="1:22" customFormat="1">
      <c r="A53" s="301" t="s">
        <v>2012</v>
      </c>
      <c r="B53" s="301" t="s">
        <v>1976</v>
      </c>
      <c r="C53" s="301" t="s">
        <v>2751</v>
      </c>
      <c r="D53" s="301">
        <v>9.3000000000000007</v>
      </c>
      <c r="E53" s="181" t="s">
        <v>1783</v>
      </c>
      <c r="F53" s="181"/>
      <c r="G53" s="301"/>
      <c r="H53" s="301"/>
      <c r="I53" s="301"/>
      <c r="J53" s="301">
        <v>10</v>
      </c>
      <c r="K53" s="301"/>
      <c r="L53" s="301"/>
      <c r="M53" s="301">
        <v>12.6</v>
      </c>
      <c r="N53" s="301"/>
      <c r="O53" s="301"/>
      <c r="P53" s="301"/>
      <c r="Q53" s="301"/>
      <c r="R53" s="301"/>
      <c r="S53" s="302">
        <f t="shared" si="0"/>
        <v>22.6</v>
      </c>
      <c r="T53" s="303" t="s">
        <v>1758</v>
      </c>
      <c r="U53" s="2"/>
      <c r="V53">
        <f t="shared" si="1"/>
        <v>0.21018000000000003</v>
      </c>
    </row>
    <row r="54" spans="1:22" customFormat="1">
      <c r="A54" s="301" t="s">
        <v>2013</v>
      </c>
      <c r="B54" s="301" t="s">
        <v>1976</v>
      </c>
      <c r="C54" s="301" t="s">
        <v>2751</v>
      </c>
      <c r="D54" s="301">
        <v>9.3000000000000007</v>
      </c>
      <c r="E54" s="181" t="s">
        <v>1783</v>
      </c>
      <c r="F54" s="181"/>
      <c r="G54" s="301"/>
      <c r="H54" s="301"/>
      <c r="I54" s="301">
        <v>6</v>
      </c>
      <c r="J54" s="301"/>
      <c r="K54" s="301"/>
      <c r="L54" s="301"/>
      <c r="M54" s="301"/>
      <c r="N54" s="301"/>
      <c r="O54" s="301"/>
      <c r="P54" s="301"/>
      <c r="Q54" s="301"/>
      <c r="R54" s="301"/>
      <c r="S54" s="302">
        <f t="shared" si="0"/>
        <v>6</v>
      </c>
      <c r="T54" s="303" t="s">
        <v>1758</v>
      </c>
      <c r="U54" s="2"/>
      <c r="V54">
        <f t="shared" si="1"/>
        <v>5.5800000000000002E-2</v>
      </c>
    </row>
    <row r="55" spans="1:22" customFormat="1">
      <c r="A55" s="301" t="s">
        <v>3601</v>
      </c>
      <c r="B55" s="301" t="s">
        <v>1976</v>
      </c>
      <c r="C55" s="301" t="s">
        <v>2751</v>
      </c>
      <c r="D55" s="301">
        <v>9.3000000000000007</v>
      </c>
      <c r="E55" s="181" t="s">
        <v>1783</v>
      </c>
      <c r="F55" s="181"/>
      <c r="G55" s="301"/>
      <c r="H55" s="301">
        <v>30</v>
      </c>
      <c r="I55" s="301">
        <v>30</v>
      </c>
      <c r="J55" s="301">
        <v>60</v>
      </c>
      <c r="K55" s="301">
        <v>30</v>
      </c>
      <c r="L55" s="301">
        <v>30</v>
      </c>
      <c r="M55" s="301">
        <v>60</v>
      </c>
      <c r="N55" s="301"/>
      <c r="O55" s="301">
        <v>120</v>
      </c>
      <c r="P55" s="301">
        <v>60</v>
      </c>
      <c r="Q55" s="301">
        <v>90</v>
      </c>
      <c r="R55" s="301">
        <v>30</v>
      </c>
      <c r="S55" s="302">
        <f t="shared" si="0"/>
        <v>540</v>
      </c>
      <c r="T55" s="303" t="s">
        <v>1758</v>
      </c>
      <c r="U55" s="2"/>
      <c r="V55">
        <f t="shared" si="1"/>
        <v>5.0220000000000011</v>
      </c>
    </row>
    <row r="56" spans="1:22" customFormat="1">
      <c r="A56" s="301" t="s">
        <v>2766</v>
      </c>
      <c r="B56" s="301" t="s">
        <v>1976</v>
      </c>
      <c r="C56" s="301" t="s">
        <v>2751</v>
      </c>
      <c r="D56" s="301">
        <v>9.3000000000000007</v>
      </c>
      <c r="E56" s="181" t="s">
        <v>1783</v>
      </c>
      <c r="F56" s="181"/>
      <c r="G56" s="301"/>
      <c r="H56" s="301"/>
      <c r="I56" s="301"/>
      <c r="J56" s="301"/>
      <c r="K56" s="301"/>
      <c r="L56" s="301"/>
      <c r="M56" s="301"/>
      <c r="N56" s="301"/>
      <c r="O56" s="301"/>
      <c r="P56" s="301"/>
      <c r="Q56" s="301"/>
      <c r="R56" s="301">
        <v>3.2</v>
      </c>
      <c r="S56" s="302">
        <f t="shared" si="0"/>
        <v>3.2</v>
      </c>
      <c r="T56" s="303" t="s">
        <v>1758</v>
      </c>
      <c r="U56" s="2"/>
      <c r="V56">
        <f t="shared" si="1"/>
        <v>2.9760000000000005E-2</v>
      </c>
    </row>
    <row r="57" spans="1:22" customFormat="1">
      <c r="A57" s="301" t="s">
        <v>2014</v>
      </c>
      <c r="B57" s="301" t="s">
        <v>1976</v>
      </c>
      <c r="C57" s="301" t="s">
        <v>2751</v>
      </c>
      <c r="D57" s="301">
        <v>9.3000000000000007</v>
      </c>
      <c r="E57" s="181" t="s">
        <v>1783</v>
      </c>
      <c r="F57" s="181"/>
      <c r="G57" s="301"/>
      <c r="H57" s="301"/>
      <c r="I57" s="301">
        <v>9.1999999999999993</v>
      </c>
      <c r="J57" s="301">
        <v>14.399999999999999</v>
      </c>
      <c r="K57" s="301"/>
      <c r="L57" s="301">
        <v>30</v>
      </c>
      <c r="M57" s="301"/>
      <c r="N57" s="301"/>
      <c r="O57" s="301"/>
      <c r="P57" s="301"/>
      <c r="Q57" s="301"/>
      <c r="R57" s="301"/>
      <c r="S57" s="302">
        <f t="shared" si="0"/>
        <v>53.599999999999994</v>
      </c>
      <c r="T57" s="303" t="s">
        <v>1758</v>
      </c>
      <c r="U57" s="2"/>
      <c r="V57">
        <f t="shared" si="1"/>
        <v>0.49847999999999998</v>
      </c>
    </row>
    <row r="58" spans="1:22" customFormat="1">
      <c r="A58" s="301" t="s">
        <v>2767</v>
      </c>
      <c r="B58" s="301" t="s">
        <v>1976</v>
      </c>
      <c r="C58" s="301" t="s">
        <v>2751</v>
      </c>
      <c r="D58" s="301">
        <v>9.3000000000000007</v>
      </c>
      <c r="E58" s="181" t="s">
        <v>1783</v>
      </c>
      <c r="F58" s="181"/>
      <c r="G58" s="301"/>
      <c r="H58" s="301"/>
      <c r="I58" s="301"/>
      <c r="J58" s="301"/>
      <c r="K58" s="301">
        <v>11.7</v>
      </c>
      <c r="L58" s="301"/>
      <c r="M58" s="301"/>
      <c r="N58" s="301"/>
      <c r="O58" s="301"/>
      <c r="P58" s="301"/>
      <c r="Q58" s="301"/>
      <c r="R58" s="301"/>
      <c r="S58" s="302">
        <f t="shared" si="0"/>
        <v>11.7</v>
      </c>
      <c r="T58" s="303" t="s">
        <v>1758</v>
      </c>
      <c r="U58" s="2"/>
      <c r="V58">
        <f t="shared" si="1"/>
        <v>0.10880999999999999</v>
      </c>
    </row>
    <row r="59" spans="1:22" customFormat="1">
      <c r="A59" s="301" t="s">
        <v>2768</v>
      </c>
      <c r="B59" s="301" t="s">
        <v>1976</v>
      </c>
      <c r="C59" s="301" t="s">
        <v>2751</v>
      </c>
      <c r="D59" s="301">
        <v>9.3000000000000007</v>
      </c>
      <c r="E59" s="181" t="s">
        <v>1783</v>
      </c>
      <c r="F59" s="181"/>
      <c r="G59" s="301"/>
      <c r="H59" s="301"/>
      <c r="I59" s="301"/>
      <c r="J59" s="301"/>
      <c r="K59" s="301"/>
      <c r="L59" s="301"/>
      <c r="M59" s="301"/>
      <c r="N59" s="301"/>
      <c r="O59" s="301">
        <v>153.6</v>
      </c>
      <c r="P59" s="301"/>
      <c r="Q59" s="301"/>
      <c r="R59" s="301"/>
      <c r="S59" s="302">
        <f t="shared" si="0"/>
        <v>153.6</v>
      </c>
      <c r="T59" s="303" t="s">
        <v>1758</v>
      </c>
      <c r="U59" s="2"/>
      <c r="V59">
        <f t="shared" si="1"/>
        <v>1.42848</v>
      </c>
    </row>
    <row r="60" spans="1:22" customFormat="1">
      <c r="A60" s="301" t="s">
        <v>2769</v>
      </c>
      <c r="B60" s="301" t="s">
        <v>1976</v>
      </c>
      <c r="C60" s="301" t="s">
        <v>2751</v>
      </c>
      <c r="D60" s="301">
        <v>9.3000000000000007</v>
      </c>
      <c r="E60" s="181" t="s">
        <v>1783</v>
      </c>
      <c r="F60" s="181"/>
      <c r="G60" s="301"/>
      <c r="H60" s="301"/>
      <c r="I60" s="301"/>
      <c r="J60" s="301"/>
      <c r="K60" s="301">
        <v>6.6</v>
      </c>
      <c r="L60" s="301"/>
      <c r="M60" s="301"/>
      <c r="N60" s="301"/>
      <c r="O60" s="301"/>
      <c r="P60" s="301"/>
      <c r="Q60" s="301"/>
      <c r="R60" s="301"/>
      <c r="S60" s="302">
        <f t="shared" si="0"/>
        <v>6.6</v>
      </c>
      <c r="T60" s="303" t="s">
        <v>1758</v>
      </c>
      <c r="U60" s="2"/>
      <c r="V60">
        <f t="shared" si="1"/>
        <v>6.1380000000000004E-2</v>
      </c>
    </row>
    <row r="61" spans="1:22" customFormat="1">
      <c r="A61" s="301" t="s">
        <v>2015</v>
      </c>
      <c r="B61" s="301" t="s">
        <v>1976</v>
      </c>
      <c r="C61" s="301" t="s">
        <v>2751</v>
      </c>
      <c r="D61" s="301">
        <v>9.3000000000000007</v>
      </c>
      <c r="E61" s="181" t="s">
        <v>1783</v>
      </c>
      <c r="F61" s="181"/>
      <c r="G61" s="301"/>
      <c r="H61" s="301"/>
      <c r="I61" s="301">
        <v>13.2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2">
        <f t="shared" si="0"/>
        <v>13.2</v>
      </c>
      <c r="T61" s="303" t="s">
        <v>1758</v>
      </c>
      <c r="U61" s="2"/>
      <c r="V61">
        <f t="shared" si="1"/>
        <v>0.12276000000000001</v>
      </c>
    </row>
    <row r="62" spans="1:22" customFormat="1">
      <c r="A62" s="301" t="s">
        <v>2770</v>
      </c>
      <c r="B62" s="301" t="s">
        <v>1976</v>
      </c>
      <c r="C62" s="301" t="s">
        <v>2751</v>
      </c>
      <c r="D62" s="301">
        <v>9.3000000000000007</v>
      </c>
      <c r="E62" s="181" t="s">
        <v>1783</v>
      </c>
      <c r="F62" s="181"/>
      <c r="G62" s="301"/>
      <c r="H62" s="301"/>
      <c r="I62" s="301"/>
      <c r="J62" s="301"/>
      <c r="K62" s="301">
        <v>1.2000000000000002</v>
      </c>
      <c r="L62" s="301"/>
      <c r="M62" s="301"/>
      <c r="N62" s="301"/>
      <c r="O62" s="301"/>
      <c r="P62" s="301"/>
      <c r="Q62" s="301"/>
      <c r="R62" s="301"/>
      <c r="S62" s="302">
        <f t="shared" si="0"/>
        <v>1.2000000000000002</v>
      </c>
      <c r="T62" s="303" t="s">
        <v>1758</v>
      </c>
      <c r="U62" s="2"/>
      <c r="V62">
        <f t="shared" si="1"/>
        <v>1.1160000000000002E-2</v>
      </c>
    </row>
    <row r="63" spans="1:22" customFormat="1">
      <c r="A63" s="301" t="s">
        <v>2016</v>
      </c>
      <c r="B63" s="301" t="s">
        <v>1976</v>
      </c>
      <c r="C63" s="301" t="s">
        <v>2751</v>
      </c>
      <c r="D63" s="301">
        <v>9.3000000000000007</v>
      </c>
      <c r="E63" s="181" t="s">
        <v>1783</v>
      </c>
      <c r="F63" s="181"/>
      <c r="G63" s="301"/>
      <c r="H63" s="301"/>
      <c r="I63" s="301"/>
      <c r="J63" s="301"/>
      <c r="K63" s="301">
        <v>3.3</v>
      </c>
      <c r="L63" s="301"/>
      <c r="M63" s="301"/>
      <c r="N63" s="301"/>
      <c r="O63" s="301"/>
      <c r="P63" s="301"/>
      <c r="Q63" s="301"/>
      <c r="R63" s="301"/>
      <c r="S63" s="302">
        <f t="shared" si="0"/>
        <v>3.3</v>
      </c>
      <c r="T63" s="303" t="s">
        <v>1758</v>
      </c>
      <c r="U63" s="2"/>
      <c r="V63">
        <f t="shared" si="1"/>
        <v>3.0690000000000002E-2</v>
      </c>
    </row>
    <row r="64" spans="1:22" customFormat="1">
      <c r="A64" s="301" t="s">
        <v>2017</v>
      </c>
      <c r="B64" s="301" t="s">
        <v>1976</v>
      </c>
      <c r="C64" s="301" t="s">
        <v>2751</v>
      </c>
      <c r="D64" s="301">
        <v>9.3000000000000007</v>
      </c>
      <c r="E64" s="181" t="s">
        <v>1783</v>
      </c>
      <c r="F64" s="181"/>
      <c r="G64" s="301"/>
      <c r="H64" s="301"/>
      <c r="I64" s="301"/>
      <c r="J64" s="301"/>
      <c r="K64" s="301"/>
      <c r="L64" s="301"/>
      <c r="M64" s="301"/>
      <c r="N64" s="301">
        <v>6</v>
      </c>
      <c r="O64" s="301"/>
      <c r="P64" s="301"/>
      <c r="Q64" s="301"/>
      <c r="R64" s="301"/>
      <c r="S64" s="302">
        <f t="shared" si="0"/>
        <v>6</v>
      </c>
      <c r="T64" s="303" t="s">
        <v>1758</v>
      </c>
      <c r="U64" s="2"/>
      <c r="V64">
        <f t="shared" si="1"/>
        <v>5.5800000000000002E-2</v>
      </c>
    </row>
    <row r="65" spans="1:22" customFormat="1">
      <c r="A65" s="301" t="s">
        <v>2018</v>
      </c>
      <c r="B65" s="301" t="s">
        <v>1976</v>
      </c>
      <c r="C65" s="301" t="s">
        <v>2751</v>
      </c>
      <c r="D65" s="301">
        <v>9.3000000000000007</v>
      </c>
      <c r="E65" s="181" t="s">
        <v>1783</v>
      </c>
      <c r="F65" s="181"/>
      <c r="G65" s="301"/>
      <c r="H65" s="301"/>
      <c r="I65" s="301"/>
      <c r="J65" s="301"/>
      <c r="K65" s="301">
        <v>1.2000000000000002</v>
      </c>
      <c r="L65" s="301"/>
      <c r="M65" s="301"/>
      <c r="N65" s="301"/>
      <c r="O65" s="301"/>
      <c r="P65" s="301"/>
      <c r="Q65" s="301"/>
      <c r="R65" s="301"/>
      <c r="S65" s="302">
        <f t="shared" si="0"/>
        <v>1.2000000000000002</v>
      </c>
      <c r="T65" s="303" t="s">
        <v>1758</v>
      </c>
      <c r="U65" s="2"/>
      <c r="V65">
        <f t="shared" si="1"/>
        <v>1.1160000000000002E-2</v>
      </c>
    </row>
    <row r="66" spans="1:22" customFormat="1">
      <c r="A66" s="301" t="s">
        <v>2019</v>
      </c>
      <c r="B66" s="301" t="s">
        <v>1976</v>
      </c>
      <c r="C66" s="301" t="s">
        <v>2751</v>
      </c>
      <c r="D66" s="301">
        <v>9.3000000000000007</v>
      </c>
      <c r="E66" s="181" t="s">
        <v>1783</v>
      </c>
      <c r="F66" s="181"/>
      <c r="G66" s="301"/>
      <c r="H66" s="301"/>
      <c r="I66" s="301"/>
      <c r="J66" s="301"/>
      <c r="K66" s="301">
        <v>1.2000000000000002</v>
      </c>
      <c r="L66" s="301"/>
      <c r="M66" s="301"/>
      <c r="N66" s="301"/>
      <c r="O66" s="301"/>
      <c r="P66" s="301"/>
      <c r="Q66" s="301"/>
      <c r="R66" s="301"/>
      <c r="S66" s="302">
        <f t="shared" si="0"/>
        <v>1.2000000000000002</v>
      </c>
      <c r="T66" s="303" t="s">
        <v>1758</v>
      </c>
      <c r="U66" s="2"/>
      <c r="V66">
        <f t="shared" si="1"/>
        <v>1.1160000000000002E-2</v>
      </c>
    </row>
    <row r="67" spans="1:22" customFormat="1">
      <c r="A67" s="301" t="s">
        <v>2020</v>
      </c>
      <c r="B67" s="301" t="s">
        <v>1976</v>
      </c>
      <c r="C67" s="301" t="s">
        <v>2751</v>
      </c>
      <c r="D67" s="301">
        <v>9.3000000000000007</v>
      </c>
      <c r="E67" s="181" t="s">
        <v>1783</v>
      </c>
      <c r="F67" s="181"/>
      <c r="G67" s="301"/>
      <c r="H67" s="301"/>
      <c r="I67" s="301"/>
      <c r="J67" s="301"/>
      <c r="K67" s="301"/>
      <c r="L67" s="301">
        <v>2.4000000000000004</v>
      </c>
      <c r="M67" s="301">
        <v>6.6</v>
      </c>
      <c r="N67" s="301"/>
      <c r="O67" s="301"/>
      <c r="P67" s="301"/>
      <c r="Q67" s="301"/>
      <c r="R67" s="301">
        <v>6.6</v>
      </c>
      <c r="S67" s="302">
        <f t="shared" ref="S67:S130" si="2">SUM(G67:R67)</f>
        <v>15.6</v>
      </c>
      <c r="T67" s="303" t="s">
        <v>1758</v>
      </c>
      <c r="U67" s="2"/>
      <c r="V67">
        <f t="shared" si="1"/>
        <v>0.14508000000000001</v>
      </c>
    </row>
    <row r="68" spans="1:22" customFormat="1">
      <c r="A68" s="301" t="s">
        <v>2021</v>
      </c>
      <c r="B68" s="301" t="s">
        <v>1976</v>
      </c>
      <c r="C68" s="301" t="s">
        <v>2751</v>
      </c>
      <c r="D68" s="301">
        <v>9.3000000000000007</v>
      </c>
      <c r="E68" s="181" t="s">
        <v>1783</v>
      </c>
      <c r="F68" s="181"/>
      <c r="G68" s="301"/>
      <c r="H68" s="301"/>
      <c r="I68" s="301"/>
      <c r="J68" s="301"/>
      <c r="K68" s="301"/>
      <c r="L68" s="301"/>
      <c r="M68" s="301"/>
      <c r="N68" s="301"/>
      <c r="O68" s="301"/>
      <c r="P68" s="301"/>
      <c r="Q68" s="301">
        <v>3.5999999999999996</v>
      </c>
      <c r="R68" s="301"/>
      <c r="S68" s="302">
        <f t="shared" si="2"/>
        <v>3.5999999999999996</v>
      </c>
      <c r="T68" s="303" t="s">
        <v>1758</v>
      </c>
      <c r="U68" s="2"/>
      <c r="V68">
        <f t="shared" ref="V68:V131" si="3">S68/1000*D68</f>
        <v>3.3479999999999996E-2</v>
      </c>
    </row>
    <row r="69" spans="1:22" customFormat="1">
      <c r="A69" s="301" t="s">
        <v>2022</v>
      </c>
      <c r="B69" s="301" t="s">
        <v>1976</v>
      </c>
      <c r="C69" s="301" t="s">
        <v>2751</v>
      </c>
      <c r="D69" s="301">
        <v>9.3000000000000007</v>
      </c>
      <c r="E69" s="181" t="s">
        <v>1783</v>
      </c>
      <c r="F69" s="181"/>
      <c r="G69" s="301"/>
      <c r="H69" s="301"/>
      <c r="I69" s="301"/>
      <c r="J69" s="301"/>
      <c r="K69" s="301">
        <v>2.4000000000000004</v>
      </c>
      <c r="L69" s="301"/>
      <c r="M69" s="301"/>
      <c r="N69" s="301"/>
      <c r="O69" s="301"/>
      <c r="P69" s="301"/>
      <c r="Q69" s="301"/>
      <c r="R69" s="301"/>
      <c r="S69" s="302">
        <f t="shared" si="2"/>
        <v>2.4000000000000004</v>
      </c>
      <c r="T69" s="303" t="s">
        <v>1758</v>
      </c>
      <c r="U69" s="2"/>
      <c r="V69">
        <f t="shared" si="3"/>
        <v>2.2320000000000003E-2</v>
      </c>
    </row>
    <row r="70" spans="1:22" customFormat="1">
      <c r="A70" s="301" t="s">
        <v>2023</v>
      </c>
      <c r="B70" s="301" t="s">
        <v>1976</v>
      </c>
      <c r="C70" s="301" t="s">
        <v>2751</v>
      </c>
      <c r="D70" s="301">
        <v>9.3000000000000007</v>
      </c>
      <c r="E70" s="181" t="s">
        <v>1783</v>
      </c>
      <c r="F70" s="181"/>
      <c r="G70" s="301"/>
      <c r="H70" s="301"/>
      <c r="I70" s="301"/>
      <c r="J70" s="301"/>
      <c r="K70" s="301">
        <v>3.6</v>
      </c>
      <c r="L70" s="301"/>
      <c r="M70" s="301"/>
      <c r="N70" s="301"/>
      <c r="O70" s="301"/>
      <c r="P70" s="301"/>
      <c r="Q70" s="301"/>
      <c r="R70" s="301"/>
      <c r="S70" s="302">
        <f t="shared" si="2"/>
        <v>3.6</v>
      </c>
      <c r="T70" s="303" t="s">
        <v>1758</v>
      </c>
      <c r="U70" s="2"/>
      <c r="V70">
        <f t="shared" si="3"/>
        <v>3.3480000000000003E-2</v>
      </c>
    </row>
    <row r="71" spans="1:22" customFormat="1">
      <c r="A71" s="301" t="s">
        <v>2771</v>
      </c>
      <c r="B71" s="301" t="s">
        <v>1976</v>
      </c>
      <c r="C71" s="301" t="s">
        <v>2751</v>
      </c>
      <c r="D71" s="301">
        <v>9.3000000000000007</v>
      </c>
      <c r="E71" s="181" t="s">
        <v>1783</v>
      </c>
      <c r="F71" s="181"/>
      <c r="G71" s="301"/>
      <c r="H71" s="301"/>
      <c r="I71" s="301"/>
      <c r="J71" s="301"/>
      <c r="K71" s="301">
        <v>13.35</v>
      </c>
      <c r="L71" s="301"/>
      <c r="M71" s="301"/>
      <c r="N71" s="301"/>
      <c r="O71" s="301"/>
      <c r="P71" s="301"/>
      <c r="Q71" s="301"/>
      <c r="R71" s="301"/>
      <c r="S71" s="302">
        <f t="shared" si="2"/>
        <v>13.35</v>
      </c>
      <c r="T71" s="303" t="s">
        <v>1758</v>
      </c>
      <c r="U71" s="2"/>
      <c r="V71">
        <f t="shared" si="3"/>
        <v>0.124155</v>
      </c>
    </row>
    <row r="72" spans="1:22" customFormat="1">
      <c r="A72" s="301" t="s">
        <v>2024</v>
      </c>
      <c r="B72" s="301" t="s">
        <v>1976</v>
      </c>
      <c r="C72" s="301" t="s">
        <v>2751</v>
      </c>
      <c r="D72" s="301">
        <v>9.3000000000000007</v>
      </c>
      <c r="E72" s="181" t="s">
        <v>1783</v>
      </c>
      <c r="F72" s="181"/>
      <c r="G72" s="301"/>
      <c r="H72" s="301"/>
      <c r="I72" s="301"/>
      <c r="J72" s="301"/>
      <c r="K72" s="301">
        <v>3.3</v>
      </c>
      <c r="L72" s="301"/>
      <c r="M72" s="301"/>
      <c r="N72" s="301"/>
      <c r="O72" s="301"/>
      <c r="P72" s="301"/>
      <c r="Q72" s="301"/>
      <c r="R72" s="301"/>
      <c r="S72" s="302">
        <f t="shared" si="2"/>
        <v>3.3</v>
      </c>
      <c r="T72" s="303" t="s">
        <v>1758</v>
      </c>
      <c r="U72" s="2"/>
      <c r="V72">
        <f t="shared" si="3"/>
        <v>3.0690000000000002E-2</v>
      </c>
    </row>
    <row r="73" spans="1:22" customFormat="1">
      <c r="A73" s="301" t="s">
        <v>2025</v>
      </c>
      <c r="B73" s="301" t="s">
        <v>1976</v>
      </c>
      <c r="C73" s="301" t="s">
        <v>2751</v>
      </c>
      <c r="D73" s="301">
        <v>9.3000000000000007</v>
      </c>
      <c r="E73" s="181" t="s">
        <v>1783</v>
      </c>
      <c r="F73" s="181"/>
      <c r="G73" s="301"/>
      <c r="H73" s="301"/>
      <c r="I73" s="301"/>
      <c r="J73" s="301"/>
      <c r="K73" s="301"/>
      <c r="L73" s="301"/>
      <c r="M73" s="301"/>
      <c r="N73" s="301"/>
      <c r="O73" s="301"/>
      <c r="P73" s="301">
        <v>42</v>
      </c>
      <c r="Q73" s="301">
        <v>105</v>
      </c>
      <c r="R73" s="301">
        <v>14</v>
      </c>
      <c r="S73" s="302">
        <f t="shared" si="2"/>
        <v>161</v>
      </c>
      <c r="T73" s="303" t="s">
        <v>1758</v>
      </c>
      <c r="U73" s="2"/>
      <c r="V73">
        <f t="shared" si="3"/>
        <v>1.4973000000000001</v>
      </c>
    </row>
    <row r="74" spans="1:22" customFormat="1">
      <c r="A74" s="301" t="s">
        <v>2026</v>
      </c>
      <c r="B74" s="301" t="s">
        <v>1976</v>
      </c>
      <c r="C74" s="301" t="s">
        <v>2751</v>
      </c>
      <c r="D74" s="301">
        <v>9.3000000000000007</v>
      </c>
      <c r="E74" s="181" t="s">
        <v>1783</v>
      </c>
      <c r="F74" s="181"/>
      <c r="G74" s="301"/>
      <c r="H74" s="301"/>
      <c r="I74" s="301"/>
      <c r="J74" s="301"/>
      <c r="K74" s="301">
        <v>11.85</v>
      </c>
      <c r="L74" s="301"/>
      <c r="M74" s="301"/>
      <c r="N74" s="301"/>
      <c r="O74" s="301"/>
      <c r="P74" s="301"/>
      <c r="Q74" s="301"/>
      <c r="R74" s="301"/>
      <c r="S74" s="302">
        <f t="shared" si="2"/>
        <v>11.85</v>
      </c>
      <c r="T74" s="303" t="s">
        <v>1758</v>
      </c>
      <c r="U74" s="2"/>
      <c r="V74">
        <f t="shared" si="3"/>
        <v>0.110205</v>
      </c>
    </row>
    <row r="75" spans="1:22" customFormat="1">
      <c r="A75" s="301" t="s">
        <v>2027</v>
      </c>
      <c r="B75" s="301" t="s">
        <v>1976</v>
      </c>
      <c r="C75" s="301" t="s">
        <v>2751</v>
      </c>
      <c r="D75" s="301">
        <v>9.3000000000000007</v>
      </c>
      <c r="E75" s="181" t="s">
        <v>1783</v>
      </c>
      <c r="F75" s="181"/>
      <c r="G75" s="301"/>
      <c r="H75" s="301"/>
      <c r="I75" s="301"/>
      <c r="J75" s="301"/>
      <c r="K75" s="301">
        <v>1.2000000000000002</v>
      </c>
      <c r="L75" s="301"/>
      <c r="M75" s="301"/>
      <c r="N75" s="301"/>
      <c r="O75" s="301"/>
      <c r="P75" s="301"/>
      <c r="Q75" s="301"/>
      <c r="R75" s="301"/>
      <c r="S75" s="302">
        <f t="shared" si="2"/>
        <v>1.2000000000000002</v>
      </c>
      <c r="T75" s="303" t="s">
        <v>1758</v>
      </c>
      <c r="U75" s="2"/>
      <c r="V75">
        <f t="shared" si="3"/>
        <v>1.1160000000000002E-2</v>
      </c>
    </row>
    <row r="76" spans="1:22" customFormat="1">
      <c r="A76" s="301" t="s">
        <v>2772</v>
      </c>
      <c r="B76" s="301" t="s">
        <v>1976</v>
      </c>
      <c r="C76" s="301" t="s">
        <v>2751</v>
      </c>
      <c r="D76" s="301">
        <v>9.3000000000000007</v>
      </c>
      <c r="E76" s="181" t="s">
        <v>1783</v>
      </c>
      <c r="F76" s="181"/>
      <c r="G76" s="301"/>
      <c r="H76" s="301"/>
      <c r="I76" s="301"/>
      <c r="J76" s="301"/>
      <c r="K76" s="301"/>
      <c r="L76" s="301">
        <v>1.35</v>
      </c>
      <c r="M76" s="301"/>
      <c r="N76" s="301"/>
      <c r="O76" s="301"/>
      <c r="P76" s="301"/>
      <c r="Q76" s="301"/>
      <c r="R76" s="301"/>
      <c r="S76" s="302">
        <f t="shared" si="2"/>
        <v>1.35</v>
      </c>
      <c r="T76" s="303" t="s">
        <v>1758</v>
      </c>
      <c r="U76" s="2"/>
      <c r="V76">
        <f t="shared" si="3"/>
        <v>1.2555000000000002E-2</v>
      </c>
    </row>
    <row r="77" spans="1:22" customFormat="1">
      <c r="A77" s="301" t="s">
        <v>2773</v>
      </c>
      <c r="B77" s="301" t="s">
        <v>1976</v>
      </c>
      <c r="C77" s="301" t="s">
        <v>2751</v>
      </c>
      <c r="D77" s="301">
        <v>9.3000000000000007</v>
      </c>
      <c r="E77" s="181" t="s">
        <v>1783</v>
      </c>
      <c r="F77" s="181"/>
      <c r="G77" s="301"/>
      <c r="H77" s="301"/>
      <c r="I77" s="301"/>
      <c r="J77" s="301"/>
      <c r="K77" s="301">
        <v>30</v>
      </c>
      <c r="L77" s="301"/>
      <c r="M77" s="301"/>
      <c r="N77" s="301"/>
      <c r="O77" s="301"/>
      <c r="P77" s="301"/>
      <c r="Q77" s="301"/>
      <c r="R77" s="301"/>
      <c r="S77" s="302">
        <f t="shared" si="2"/>
        <v>30</v>
      </c>
      <c r="T77" s="303" t="s">
        <v>1758</v>
      </c>
      <c r="U77" s="2"/>
      <c r="V77">
        <f t="shared" si="3"/>
        <v>0.27900000000000003</v>
      </c>
    </row>
    <row r="78" spans="1:22" customFormat="1">
      <c r="A78" s="301" t="s">
        <v>2774</v>
      </c>
      <c r="B78" s="301" t="s">
        <v>1976</v>
      </c>
      <c r="C78" s="301" t="s">
        <v>2751</v>
      </c>
      <c r="D78" s="301">
        <v>9.3000000000000007</v>
      </c>
      <c r="E78" s="181" t="s">
        <v>1783</v>
      </c>
      <c r="F78" s="181"/>
      <c r="G78" s="301"/>
      <c r="H78" s="301"/>
      <c r="I78" s="301"/>
      <c r="J78" s="301"/>
      <c r="K78" s="301">
        <v>6.75</v>
      </c>
      <c r="L78" s="301"/>
      <c r="M78" s="301"/>
      <c r="N78" s="301"/>
      <c r="O78" s="301"/>
      <c r="P78" s="301"/>
      <c r="Q78" s="301"/>
      <c r="R78" s="301"/>
      <c r="S78" s="302">
        <f t="shared" si="2"/>
        <v>6.75</v>
      </c>
      <c r="T78" s="303" t="s">
        <v>1758</v>
      </c>
      <c r="U78" s="2"/>
      <c r="V78">
        <f t="shared" si="3"/>
        <v>6.2774999999999997E-2</v>
      </c>
    </row>
    <row r="79" spans="1:22" customFormat="1">
      <c r="A79" s="301" t="s">
        <v>2775</v>
      </c>
      <c r="B79" s="301" t="s">
        <v>1976</v>
      </c>
      <c r="C79" s="301" t="s">
        <v>2751</v>
      </c>
      <c r="D79" s="301">
        <v>9.3000000000000007</v>
      </c>
      <c r="E79" s="181" t="s">
        <v>1783</v>
      </c>
      <c r="F79" s="181"/>
      <c r="G79" s="301"/>
      <c r="H79" s="301"/>
      <c r="I79" s="301"/>
      <c r="J79" s="301"/>
      <c r="K79" s="301">
        <v>1.35</v>
      </c>
      <c r="L79" s="301"/>
      <c r="M79" s="301"/>
      <c r="N79" s="301"/>
      <c r="O79" s="301"/>
      <c r="P79" s="301"/>
      <c r="Q79" s="301"/>
      <c r="R79" s="301"/>
      <c r="S79" s="302">
        <f t="shared" si="2"/>
        <v>1.35</v>
      </c>
      <c r="T79" s="303" t="s">
        <v>1758</v>
      </c>
      <c r="U79" s="2"/>
      <c r="V79">
        <f t="shared" si="3"/>
        <v>1.2555000000000002E-2</v>
      </c>
    </row>
    <row r="80" spans="1:22" customFormat="1">
      <c r="A80" s="301" t="s">
        <v>2776</v>
      </c>
      <c r="B80" s="301" t="s">
        <v>1976</v>
      </c>
      <c r="C80" s="301" t="s">
        <v>2751</v>
      </c>
      <c r="D80" s="301">
        <v>9.3000000000000007</v>
      </c>
      <c r="E80" s="181" t="s">
        <v>1783</v>
      </c>
      <c r="F80" s="181"/>
      <c r="G80" s="301"/>
      <c r="H80" s="301"/>
      <c r="I80" s="301"/>
      <c r="J80" s="301"/>
      <c r="K80" s="301">
        <v>1.2000000000000002</v>
      </c>
      <c r="L80" s="301"/>
      <c r="M80" s="301"/>
      <c r="N80" s="301"/>
      <c r="O80" s="301"/>
      <c r="P80" s="301"/>
      <c r="Q80" s="301"/>
      <c r="R80" s="301"/>
      <c r="S80" s="302">
        <f t="shared" si="2"/>
        <v>1.2000000000000002</v>
      </c>
      <c r="T80" s="303" t="s">
        <v>1758</v>
      </c>
      <c r="U80" s="2"/>
      <c r="V80">
        <f t="shared" si="3"/>
        <v>1.1160000000000002E-2</v>
      </c>
    </row>
    <row r="81" spans="1:22" customFormat="1">
      <c r="A81" s="301" t="s">
        <v>2028</v>
      </c>
      <c r="B81" s="301" t="s">
        <v>1976</v>
      </c>
      <c r="C81" s="301" t="s">
        <v>2751</v>
      </c>
      <c r="D81" s="301">
        <v>9.3000000000000007</v>
      </c>
      <c r="E81" s="181" t="s">
        <v>1783</v>
      </c>
      <c r="F81" s="181"/>
      <c r="G81" s="301"/>
      <c r="H81" s="301"/>
      <c r="I81" s="301"/>
      <c r="J81" s="301"/>
      <c r="K81" s="301">
        <v>11.85</v>
      </c>
      <c r="L81" s="301"/>
      <c r="M81" s="301"/>
      <c r="N81" s="301"/>
      <c r="O81" s="301"/>
      <c r="P81" s="301"/>
      <c r="Q81" s="301"/>
      <c r="R81" s="301"/>
      <c r="S81" s="302">
        <f t="shared" si="2"/>
        <v>11.85</v>
      </c>
      <c r="T81" s="303" t="s">
        <v>1758</v>
      </c>
      <c r="U81" s="2"/>
      <c r="V81">
        <f t="shared" si="3"/>
        <v>0.110205</v>
      </c>
    </row>
    <row r="82" spans="1:22" customFormat="1">
      <c r="A82" s="301" t="s">
        <v>2777</v>
      </c>
      <c r="B82" s="301" t="s">
        <v>1976</v>
      </c>
      <c r="C82" s="301" t="s">
        <v>2751</v>
      </c>
      <c r="D82" s="301">
        <v>9.3000000000000007</v>
      </c>
      <c r="E82" s="181" t="s">
        <v>1783</v>
      </c>
      <c r="F82" s="181"/>
      <c r="G82" s="301"/>
      <c r="H82" s="301"/>
      <c r="I82" s="301"/>
      <c r="J82" s="301"/>
      <c r="K82" s="301"/>
      <c r="L82" s="301">
        <v>6.6</v>
      </c>
      <c r="M82" s="301"/>
      <c r="N82" s="301"/>
      <c r="O82" s="301"/>
      <c r="P82" s="301"/>
      <c r="Q82" s="301"/>
      <c r="R82" s="301"/>
      <c r="S82" s="302">
        <f t="shared" si="2"/>
        <v>6.6</v>
      </c>
      <c r="T82" s="303" t="s">
        <v>1758</v>
      </c>
      <c r="U82" s="2"/>
      <c r="V82">
        <f t="shared" si="3"/>
        <v>6.1380000000000004E-2</v>
      </c>
    </row>
    <row r="83" spans="1:22" customFormat="1">
      <c r="A83" s="301" t="s">
        <v>2029</v>
      </c>
      <c r="B83" s="301" t="s">
        <v>1976</v>
      </c>
      <c r="C83" s="301" t="s">
        <v>2751</v>
      </c>
      <c r="D83" s="301">
        <v>9.3000000000000007</v>
      </c>
      <c r="E83" s="181" t="s">
        <v>1783</v>
      </c>
      <c r="F83" s="181"/>
      <c r="G83" s="301"/>
      <c r="H83" s="301"/>
      <c r="I83" s="301"/>
      <c r="J83" s="301"/>
      <c r="K83" s="301">
        <v>6.6</v>
      </c>
      <c r="L83" s="301"/>
      <c r="M83" s="301"/>
      <c r="N83" s="301"/>
      <c r="O83" s="301"/>
      <c r="P83" s="301"/>
      <c r="Q83" s="301"/>
      <c r="R83" s="301"/>
      <c r="S83" s="302">
        <f t="shared" si="2"/>
        <v>6.6</v>
      </c>
      <c r="T83" s="303" t="s">
        <v>1758</v>
      </c>
      <c r="U83" s="2"/>
      <c r="V83">
        <f t="shared" si="3"/>
        <v>6.1380000000000004E-2</v>
      </c>
    </row>
    <row r="84" spans="1:22" customFormat="1">
      <c r="A84" s="301" t="s">
        <v>2030</v>
      </c>
      <c r="B84" s="301" t="s">
        <v>1976</v>
      </c>
      <c r="C84" s="301" t="s">
        <v>2751</v>
      </c>
      <c r="D84" s="301">
        <v>9.3000000000000007</v>
      </c>
      <c r="E84" s="181" t="s">
        <v>1783</v>
      </c>
      <c r="F84" s="181"/>
      <c r="G84" s="301"/>
      <c r="H84" s="301"/>
      <c r="I84" s="301"/>
      <c r="J84" s="301"/>
      <c r="K84" s="301">
        <v>12.9</v>
      </c>
      <c r="L84" s="301"/>
      <c r="M84" s="301"/>
      <c r="N84" s="301"/>
      <c r="O84" s="301"/>
      <c r="P84" s="301"/>
      <c r="Q84" s="301"/>
      <c r="R84" s="301"/>
      <c r="S84" s="302">
        <f t="shared" si="2"/>
        <v>12.9</v>
      </c>
      <c r="T84" s="303" t="s">
        <v>1758</v>
      </c>
      <c r="U84" s="2"/>
      <c r="V84">
        <f t="shared" si="3"/>
        <v>0.11997000000000001</v>
      </c>
    </row>
    <row r="85" spans="1:22" customFormat="1">
      <c r="A85" s="301" t="s">
        <v>2031</v>
      </c>
      <c r="B85" s="301" t="s">
        <v>1976</v>
      </c>
      <c r="C85" s="301" t="s">
        <v>2751</v>
      </c>
      <c r="D85" s="301">
        <v>9.3000000000000007</v>
      </c>
      <c r="E85" s="181" t="s">
        <v>1783</v>
      </c>
      <c r="F85" s="181"/>
      <c r="G85" s="301"/>
      <c r="H85" s="301"/>
      <c r="I85" s="301">
        <v>1.35</v>
      </c>
      <c r="J85" s="301"/>
      <c r="K85" s="301"/>
      <c r="L85" s="301"/>
      <c r="M85" s="301"/>
      <c r="N85" s="301"/>
      <c r="O85" s="301"/>
      <c r="P85" s="301"/>
      <c r="Q85" s="301"/>
      <c r="R85" s="301"/>
      <c r="S85" s="302">
        <f t="shared" si="2"/>
        <v>1.35</v>
      </c>
      <c r="T85" s="303" t="s">
        <v>1758</v>
      </c>
      <c r="U85" s="2"/>
      <c r="V85">
        <f t="shared" si="3"/>
        <v>1.2555000000000002E-2</v>
      </c>
    </row>
    <row r="86" spans="1:22" customFormat="1">
      <c r="A86" s="301" t="s">
        <v>2032</v>
      </c>
      <c r="B86" s="301" t="s">
        <v>1976</v>
      </c>
      <c r="C86" s="301" t="s">
        <v>2751</v>
      </c>
      <c r="D86" s="301">
        <v>9.3000000000000007</v>
      </c>
      <c r="E86" s="181" t="s">
        <v>1783</v>
      </c>
      <c r="F86" s="181"/>
      <c r="G86" s="301"/>
      <c r="H86" s="301"/>
      <c r="I86" s="301"/>
      <c r="J86" s="301"/>
      <c r="K86" s="301"/>
      <c r="L86" s="301"/>
      <c r="M86" s="301"/>
      <c r="N86" s="301"/>
      <c r="O86" s="301">
        <v>17</v>
      </c>
      <c r="P86" s="301"/>
      <c r="Q86" s="301"/>
      <c r="R86" s="301"/>
      <c r="S86" s="302">
        <f t="shared" si="2"/>
        <v>17</v>
      </c>
      <c r="T86" s="303" t="s">
        <v>1758</v>
      </c>
      <c r="U86" s="2"/>
      <c r="V86">
        <f t="shared" si="3"/>
        <v>0.15810000000000002</v>
      </c>
    </row>
    <row r="87" spans="1:22" customFormat="1">
      <c r="A87" s="301" t="s">
        <v>2778</v>
      </c>
      <c r="B87" s="301" t="s">
        <v>1976</v>
      </c>
      <c r="C87" s="301" t="s">
        <v>2751</v>
      </c>
      <c r="D87" s="301">
        <v>9.3000000000000007</v>
      </c>
      <c r="E87" s="181" t="s">
        <v>1783</v>
      </c>
      <c r="F87" s="181"/>
      <c r="G87" s="301"/>
      <c r="H87" s="301"/>
      <c r="I87" s="301"/>
      <c r="J87" s="301"/>
      <c r="K87" s="301">
        <v>7.5</v>
      </c>
      <c r="L87" s="301"/>
      <c r="M87" s="301"/>
      <c r="N87" s="301"/>
      <c r="O87" s="301"/>
      <c r="P87" s="301"/>
      <c r="Q87" s="301"/>
      <c r="R87" s="301"/>
      <c r="S87" s="302">
        <f t="shared" si="2"/>
        <v>7.5</v>
      </c>
      <c r="T87" s="303" t="s">
        <v>1758</v>
      </c>
      <c r="U87" s="2"/>
      <c r="V87">
        <f t="shared" si="3"/>
        <v>6.9750000000000006E-2</v>
      </c>
    </row>
    <row r="88" spans="1:22" customFormat="1">
      <c r="A88" s="301" t="s">
        <v>2033</v>
      </c>
      <c r="B88" s="301" t="s">
        <v>1976</v>
      </c>
      <c r="C88" s="301" t="s">
        <v>2751</v>
      </c>
      <c r="D88" s="301">
        <v>9.3000000000000007</v>
      </c>
      <c r="E88" s="181" t="s">
        <v>1783</v>
      </c>
      <c r="F88" s="181"/>
      <c r="G88" s="301"/>
      <c r="H88" s="301"/>
      <c r="I88" s="301"/>
      <c r="J88" s="301"/>
      <c r="K88" s="301">
        <v>1.7999999999999998</v>
      </c>
      <c r="L88" s="301"/>
      <c r="M88" s="301"/>
      <c r="N88" s="301"/>
      <c r="O88" s="301"/>
      <c r="P88" s="301"/>
      <c r="Q88" s="301"/>
      <c r="R88" s="301"/>
      <c r="S88" s="302">
        <f t="shared" si="2"/>
        <v>1.7999999999999998</v>
      </c>
      <c r="T88" s="303" t="s">
        <v>1758</v>
      </c>
      <c r="U88" s="2"/>
      <c r="V88">
        <f t="shared" si="3"/>
        <v>1.6739999999999998E-2</v>
      </c>
    </row>
    <row r="89" spans="1:22" customFormat="1">
      <c r="A89" s="301" t="s">
        <v>2034</v>
      </c>
      <c r="B89" s="301" t="s">
        <v>1976</v>
      </c>
      <c r="C89" s="301" t="s">
        <v>2751</v>
      </c>
      <c r="D89" s="301">
        <v>9.3000000000000007</v>
      </c>
      <c r="E89" s="181" t="s">
        <v>1783</v>
      </c>
      <c r="F89" s="181"/>
      <c r="G89" s="301"/>
      <c r="H89" s="301"/>
      <c r="I89" s="301"/>
      <c r="J89" s="301"/>
      <c r="K89" s="301">
        <v>11.7</v>
      </c>
      <c r="L89" s="301"/>
      <c r="M89" s="301"/>
      <c r="N89" s="301"/>
      <c r="O89" s="301"/>
      <c r="P89" s="301"/>
      <c r="Q89" s="301"/>
      <c r="R89" s="301"/>
      <c r="S89" s="302">
        <f t="shared" si="2"/>
        <v>11.7</v>
      </c>
      <c r="T89" s="303" t="s">
        <v>1758</v>
      </c>
      <c r="U89" s="2"/>
      <c r="V89">
        <f t="shared" si="3"/>
        <v>0.10880999999999999</v>
      </c>
    </row>
    <row r="90" spans="1:22" customFormat="1">
      <c r="A90" s="301" t="s">
        <v>2779</v>
      </c>
      <c r="B90" s="301" t="s">
        <v>1976</v>
      </c>
      <c r="C90" s="301" t="s">
        <v>2751</v>
      </c>
      <c r="D90" s="301">
        <v>9.3000000000000007</v>
      </c>
      <c r="E90" s="181" t="s">
        <v>1783</v>
      </c>
      <c r="F90" s="181"/>
      <c r="G90" s="301"/>
      <c r="H90" s="301"/>
      <c r="I90" s="301"/>
      <c r="J90" s="301"/>
      <c r="K90" s="301">
        <v>11.7</v>
      </c>
      <c r="L90" s="301"/>
      <c r="M90" s="301"/>
      <c r="N90" s="301"/>
      <c r="O90" s="301"/>
      <c r="P90" s="301"/>
      <c r="Q90" s="301"/>
      <c r="R90" s="301"/>
      <c r="S90" s="302">
        <f t="shared" si="2"/>
        <v>11.7</v>
      </c>
      <c r="T90" s="303" t="s">
        <v>1758</v>
      </c>
      <c r="U90" s="2"/>
      <c r="V90">
        <f t="shared" si="3"/>
        <v>0.10880999999999999</v>
      </c>
    </row>
    <row r="91" spans="1:22" customFormat="1">
      <c r="A91" s="301" t="s">
        <v>2035</v>
      </c>
      <c r="B91" s="301" t="s">
        <v>1976</v>
      </c>
      <c r="C91" s="301" t="s">
        <v>2751</v>
      </c>
      <c r="D91" s="301">
        <v>9.3000000000000007</v>
      </c>
      <c r="E91" s="181" t="s">
        <v>1783</v>
      </c>
      <c r="F91" s="181"/>
      <c r="G91" s="301"/>
      <c r="H91" s="301"/>
      <c r="I91" s="301"/>
      <c r="J91" s="301"/>
      <c r="K91" s="301"/>
      <c r="L91" s="301"/>
      <c r="M91" s="301"/>
      <c r="N91" s="301"/>
      <c r="O91" s="301"/>
      <c r="P91" s="301"/>
      <c r="Q91" s="301">
        <v>3.6</v>
      </c>
      <c r="R91" s="301"/>
      <c r="S91" s="302">
        <f t="shared" si="2"/>
        <v>3.6</v>
      </c>
      <c r="T91" s="303" t="s">
        <v>1758</v>
      </c>
      <c r="U91" s="2"/>
      <c r="V91">
        <f t="shared" si="3"/>
        <v>3.3480000000000003E-2</v>
      </c>
    </row>
    <row r="92" spans="1:22" customFormat="1">
      <c r="A92" s="301" t="s">
        <v>2780</v>
      </c>
      <c r="B92" s="301" t="s">
        <v>1976</v>
      </c>
      <c r="C92" s="301" t="s">
        <v>2751</v>
      </c>
      <c r="D92" s="301">
        <v>9.3000000000000007</v>
      </c>
      <c r="E92" s="181" t="s">
        <v>1783</v>
      </c>
      <c r="F92" s="181"/>
      <c r="G92" s="301"/>
      <c r="H92" s="301"/>
      <c r="I92" s="301"/>
      <c r="J92" s="301"/>
      <c r="K92" s="301">
        <v>2.4000000000000004</v>
      </c>
      <c r="L92" s="301"/>
      <c r="M92" s="301"/>
      <c r="N92" s="301"/>
      <c r="O92" s="301"/>
      <c r="P92" s="301"/>
      <c r="Q92" s="301"/>
      <c r="R92" s="301"/>
      <c r="S92" s="302">
        <f t="shared" si="2"/>
        <v>2.4000000000000004</v>
      </c>
      <c r="T92" s="303" t="s">
        <v>1758</v>
      </c>
      <c r="U92" s="2"/>
      <c r="V92">
        <f t="shared" si="3"/>
        <v>2.2320000000000003E-2</v>
      </c>
    </row>
    <row r="93" spans="1:22" customFormat="1">
      <c r="A93" s="301" t="s">
        <v>2781</v>
      </c>
      <c r="B93" s="301" t="s">
        <v>1976</v>
      </c>
      <c r="C93" s="301" t="s">
        <v>2751</v>
      </c>
      <c r="D93" s="301">
        <v>9.3000000000000007</v>
      </c>
      <c r="E93" s="181" t="s">
        <v>1783</v>
      </c>
      <c r="F93" s="181"/>
      <c r="G93" s="301"/>
      <c r="H93" s="301"/>
      <c r="I93" s="301"/>
      <c r="J93" s="301"/>
      <c r="K93" s="301">
        <v>11.7</v>
      </c>
      <c r="L93" s="301"/>
      <c r="M93" s="301"/>
      <c r="N93" s="301"/>
      <c r="O93" s="301"/>
      <c r="P93" s="301"/>
      <c r="Q93" s="301"/>
      <c r="R93" s="301"/>
      <c r="S93" s="302">
        <f t="shared" si="2"/>
        <v>11.7</v>
      </c>
      <c r="T93" s="303" t="s">
        <v>1758</v>
      </c>
      <c r="U93" s="2"/>
      <c r="V93">
        <f t="shared" si="3"/>
        <v>0.10880999999999999</v>
      </c>
    </row>
    <row r="94" spans="1:22" customFormat="1">
      <c r="A94" s="301" t="s">
        <v>2782</v>
      </c>
      <c r="B94" s="301" t="s">
        <v>1976</v>
      </c>
      <c r="C94" s="301" t="s">
        <v>2751</v>
      </c>
      <c r="D94" s="301">
        <v>9.3000000000000007</v>
      </c>
      <c r="E94" s="181" t="s">
        <v>1783</v>
      </c>
      <c r="F94" s="181"/>
      <c r="G94" s="301"/>
      <c r="H94" s="301"/>
      <c r="I94" s="301"/>
      <c r="J94" s="301"/>
      <c r="K94" s="301">
        <v>11.7</v>
      </c>
      <c r="L94" s="301"/>
      <c r="M94" s="301"/>
      <c r="N94" s="301"/>
      <c r="O94" s="301"/>
      <c r="P94" s="301"/>
      <c r="Q94" s="301"/>
      <c r="R94" s="301"/>
      <c r="S94" s="302">
        <f t="shared" si="2"/>
        <v>11.7</v>
      </c>
      <c r="T94" s="303" t="s">
        <v>1758</v>
      </c>
      <c r="U94" s="2"/>
      <c r="V94">
        <f t="shared" si="3"/>
        <v>0.10880999999999999</v>
      </c>
    </row>
    <row r="95" spans="1:22" customFormat="1">
      <c r="A95" s="301" t="s">
        <v>3602</v>
      </c>
      <c r="B95" s="301" t="s">
        <v>1976</v>
      </c>
      <c r="C95" s="301" t="s">
        <v>2751</v>
      </c>
      <c r="D95" s="301">
        <v>9.3000000000000007</v>
      </c>
      <c r="E95" s="181" t="s">
        <v>1783</v>
      </c>
      <c r="F95" s="181"/>
      <c r="G95" s="301"/>
      <c r="H95" s="301"/>
      <c r="I95" s="301">
        <v>59</v>
      </c>
      <c r="J95" s="301"/>
      <c r="K95" s="301">
        <v>60</v>
      </c>
      <c r="L95" s="301">
        <v>30</v>
      </c>
      <c r="M95" s="301">
        <v>30</v>
      </c>
      <c r="N95" s="301">
        <v>30</v>
      </c>
      <c r="O95" s="301">
        <v>30</v>
      </c>
      <c r="P95" s="301">
        <v>30</v>
      </c>
      <c r="Q95" s="301">
        <v>43.2</v>
      </c>
      <c r="R95" s="301">
        <v>30</v>
      </c>
      <c r="S95" s="302">
        <f t="shared" si="2"/>
        <v>342.2</v>
      </c>
      <c r="T95" s="303" t="s">
        <v>1758</v>
      </c>
      <c r="U95" s="2"/>
      <c r="V95">
        <f t="shared" si="3"/>
        <v>3.1824600000000003</v>
      </c>
    </row>
    <row r="96" spans="1:22" customFormat="1">
      <c r="A96" s="301" t="s">
        <v>2036</v>
      </c>
      <c r="B96" s="301" t="s">
        <v>1976</v>
      </c>
      <c r="C96" s="301" t="s">
        <v>2751</v>
      </c>
      <c r="D96" s="301">
        <v>9.3000000000000007</v>
      </c>
      <c r="E96" s="181" t="s">
        <v>1783</v>
      </c>
      <c r="F96" s="181"/>
      <c r="G96" s="301"/>
      <c r="H96" s="301"/>
      <c r="I96" s="301"/>
      <c r="J96" s="301">
        <v>5.6</v>
      </c>
      <c r="K96" s="301"/>
      <c r="L96" s="301"/>
      <c r="M96" s="301"/>
      <c r="N96" s="301"/>
      <c r="O96" s="301"/>
      <c r="P96" s="301"/>
      <c r="Q96" s="301"/>
      <c r="R96" s="301"/>
      <c r="S96" s="302">
        <f t="shared" si="2"/>
        <v>5.6</v>
      </c>
      <c r="T96" s="303" t="s">
        <v>1758</v>
      </c>
      <c r="U96" s="2"/>
      <c r="V96">
        <f t="shared" si="3"/>
        <v>5.2080000000000001E-2</v>
      </c>
    </row>
    <row r="97" spans="1:22" customFormat="1">
      <c r="A97" s="301" t="s">
        <v>2783</v>
      </c>
      <c r="B97" s="301" t="s">
        <v>1976</v>
      </c>
      <c r="C97" s="301" t="s">
        <v>2751</v>
      </c>
      <c r="D97" s="301">
        <v>9.3000000000000007</v>
      </c>
      <c r="E97" s="181" t="s">
        <v>1783</v>
      </c>
      <c r="F97" s="181"/>
      <c r="G97" s="301"/>
      <c r="H97" s="301"/>
      <c r="I97" s="301"/>
      <c r="J97" s="301"/>
      <c r="K97" s="301">
        <v>1.35</v>
      </c>
      <c r="L97" s="301"/>
      <c r="M97" s="301"/>
      <c r="N97" s="301"/>
      <c r="O97" s="301"/>
      <c r="P97" s="301"/>
      <c r="Q97" s="301"/>
      <c r="R97" s="301"/>
      <c r="S97" s="302">
        <f t="shared" si="2"/>
        <v>1.35</v>
      </c>
      <c r="T97" s="303" t="s">
        <v>1758</v>
      </c>
      <c r="U97" s="2"/>
      <c r="V97">
        <f t="shared" si="3"/>
        <v>1.2555000000000002E-2</v>
      </c>
    </row>
    <row r="98" spans="1:22" customFormat="1">
      <c r="A98" s="301" t="s">
        <v>2037</v>
      </c>
      <c r="B98" s="301" t="s">
        <v>1976</v>
      </c>
      <c r="C98" s="301" t="s">
        <v>2751</v>
      </c>
      <c r="D98" s="301">
        <v>9.3000000000000007</v>
      </c>
      <c r="E98" s="181" t="s">
        <v>1783</v>
      </c>
      <c r="F98" s="181"/>
      <c r="G98" s="301"/>
      <c r="H98" s="301"/>
      <c r="I98" s="301"/>
      <c r="J98" s="301"/>
      <c r="K98" s="301">
        <v>11.7</v>
      </c>
      <c r="L98" s="301"/>
      <c r="M98" s="301"/>
      <c r="N98" s="301"/>
      <c r="O98" s="301"/>
      <c r="P98" s="301"/>
      <c r="Q98" s="301"/>
      <c r="R98" s="301"/>
      <c r="S98" s="302">
        <f t="shared" si="2"/>
        <v>11.7</v>
      </c>
      <c r="T98" s="303" t="s">
        <v>1758</v>
      </c>
      <c r="U98" s="2"/>
      <c r="V98">
        <f t="shared" si="3"/>
        <v>0.10880999999999999</v>
      </c>
    </row>
    <row r="99" spans="1:22" customFormat="1">
      <c r="A99" s="301" t="s">
        <v>2038</v>
      </c>
      <c r="B99" s="301" t="s">
        <v>1976</v>
      </c>
      <c r="C99" s="301" t="s">
        <v>2751</v>
      </c>
      <c r="D99" s="301">
        <v>9.3000000000000007</v>
      </c>
      <c r="E99" s="181" t="s">
        <v>1783</v>
      </c>
      <c r="F99" s="181"/>
      <c r="G99" s="301"/>
      <c r="H99" s="301"/>
      <c r="I99" s="301"/>
      <c r="J99" s="301"/>
      <c r="K99" s="301"/>
      <c r="L99" s="301">
        <v>2.4000000000000004</v>
      </c>
      <c r="M99" s="301"/>
      <c r="N99" s="301"/>
      <c r="O99" s="301"/>
      <c r="P99" s="301"/>
      <c r="Q99" s="301"/>
      <c r="R99" s="301"/>
      <c r="S99" s="302">
        <f t="shared" si="2"/>
        <v>2.4000000000000004</v>
      </c>
      <c r="T99" s="303" t="s">
        <v>1758</v>
      </c>
      <c r="U99" s="2"/>
      <c r="V99">
        <f t="shared" si="3"/>
        <v>2.2320000000000003E-2</v>
      </c>
    </row>
    <row r="100" spans="1:22" customFormat="1">
      <c r="A100" s="301" t="s">
        <v>2784</v>
      </c>
      <c r="B100" s="301" t="s">
        <v>1976</v>
      </c>
      <c r="C100" s="301" t="s">
        <v>2751</v>
      </c>
      <c r="D100" s="301">
        <v>9.3000000000000007</v>
      </c>
      <c r="E100" s="181" t="s">
        <v>1783</v>
      </c>
      <c r="F100" s="181"/>
      <c r="G100" s="301"/>
      <c r="H100" s="301"/>
      <c r="I100" s="301"/>
      <c r="J100" s="301"/>
      <c r="K100" s="301">
        <v>9.7999999999999989</v>
      </c>
      <c r="L100" s="301"/>
      <c r="M100" s="301"/>
      <c r="N100" s="301"/>
      <c r="O100" s="301"/>
      <c r="P100" s="301"/>
      <c r="Q100" s="301"/>
      <c r="R100" s="301"/>
      <c r="S100" s="302">
        <f t="shared" si="2"/>
        <v>9.7999999999999989</v>
      </c>
      <c r="T100" s="303" t="s">
        <v>1758</v>
      </c>
      <c r="U100" s="2"/>
      <c r="V100">
        <f t="shared" si="3"/>
        <v>9.1139999999999999E-2</v>
      </c>
    </row>
    <row r="101" spans="1:22" customFormat="1">
      <c r="A101" s="301" t="s">
        <v>2039</v>
      </c>
      <c r="B101" s="301" t="s">
        <v>1976</v>
      </c>
      <c r="C101" s="301" t="s">
        <v>2751</v>
      </c>
      <c r="D101" s="301">
        <v>9.3000000000000007</v>
      </c>
      <c r="E101" s="181" t="s">
        <v>1783</v>
      </c>
      <c r="F101" s="181"/>
      <c r="G101" s="301"/>
      <c r="H101" s="301">
        <v>3.0000000000000004</v>
      </c>
      <c r="I101" s="301"/>
      <c r="J101" s="301"/>
      <c r="K101" s="301"/>
      <c r="L101" s="301"/>
      <c r="M101" s="301"/>
      <c r="N101" s="301"/>
      <c r="O101" s="301"/>
      <c r="P101" s="301"/>
      <c r="Q101" s="301"/>
      <c r="R101" s="301"/>
      <c r="S101" s="302">
        <f t="shared" si="2"/>
        <v>3.0000000000000004</v>
      </c>
      <c r="T101" s="303" t="s">
        <v>1758</v>
      </c>
      <c r="U101" s="2"/>
      <c r="V101">
        <f t="shared" si="3"/>
        <v>2.7900000000000008E-2</v>
      </c>
    </row>
    <row r="102" spans="1:22" customFormat="1">
      <c r="A102" s="301" t="s">
        <v>2040</v>
      </c>
      <c r="B102" s="301" t="s">
        <v>1976</v>
      </c>
      <c r="C102" s="301" t="s">
        <v>2751</v>
      </c>
      <c r="D102" s="301">
        <v>9.3000000000000007</v>
      </c>
      <c r="E102" s="181" t="s">
        <v>1783</v>
      </c>
      <c r="F102" s="181"/>
      <c r="G102" s="301"/>
      <c r="H102" s="301"/>
      <c r="I102" s="301"/>
      <c r="J102" s="301"/>
      <c r="K102" s="301">
        <v>6.8999999999999995</v>
      </c>
      <c r="L102" s="301"/>
      <c r="M102" s="301"/>
      <c r="N102" s="301"/>
      <c r="O102" s="301"/>
      <c r="P102" s="301"/>
      <c r="Q102" s="301"/>
      <c r="R102" s="301"/>
      <c r="S102" s="302">
        <f t="shared" si="2"/>
        <v>6.8999999999999995</v>
      </c>
      <c r="T102" s="303" t="s">
        <v>1758</v>
      </c>
      <c r="U102" s="2"/>
      <c r="V102">
        <f t="shared" si="3"/>
        <v>6.4170000000000005E-2</v>
      </c>
    </row>
    <row r="103" spans="1:22" customFormat="1">
      <c r="A103" s="301" t="s">
        <v>2785</v>
      </c>
      <c r="B103" s="301" t="s">
        <v>1976</v>
      </c>
      <c r="C103" s="301" t="s">
        <v>2751</v>
      </c>
      <c r="D103" s="301">
        <v>9.3000000000000007</v>
      </c>
      <c r="E103" s="181" t="s">
        <v>1783</v>
      </c>
      <c r="F103" s="181"/>
      <c r="G103" s="301"/>
      <c r="H103" s="301"/>
      <c r="I103" s="301"/>
      <c r="J103" s="301"/>
      <c r="K103" s="301">
        <v>2.4000000000000004</v>
      </c>
      <c r="L103" s="301">
        <v>6.75</v>
      </c>
      <c r="M103" s="301"/>
      <c r="N103" s="301"/>
      <c r="O103" s="301"/>
      <c r="P103" s="301"/>
      <c r="Q103" s="301"/>
      <c r="R103" s="301"/>
      <c r="S103" s="302">
        <f t="shared" si="2"/>
        <v>9.15</v>
      </c>
      <c r="T103" s="303" t="s">
        <v>1758</v>
      </c>
      <c r="U103" s="2"/>
      <c r="V103">
        <f t="shared" si="3"/>
        <v>8.5095000000000004E-2</v>
      </c>
    </row>
    <row r="104" spans="1:22" customFormat="1">
      <c r="A104" s="301" t="s">
        <v>2041</v>
      </c>
      <c r="B104" s="301" t="s">
        <v>1976</v>
      </c>
      <c r="C104" s="301" t="s">
        <v>2751</v>
      </c>
      <c r="D104" s="301">
        <v>9.3000000000000007</v>
      </c>
      <c r="E104" s="181" t="s">
        <v>1783</v>
      </c>
      <c r="F104" s="181"/>
      <c r="G104" s="301"/>
      <c r="H104" s="301"/>
      <c r="I104" s="301"/>
      <c r="J104" s="301">
        <v>19.600000000000001</v>
      </c>
      <c r="K104" s="301"/>
      <c r="L104" s="301"/>
      <c r="M104" s="301"/>
      <c r="N104" s="301"/>
      <c r="O104" s="301"/>
      <c r="P104" s="301"/>
      <c r="Q104" s="301"/>
      <c r="R104" s="301"/>
      <c r="S104" s="302">
        <f t="shared" si="2"/>
        <v>19.600000000000001</v>
      </c>
      <c r="T104" s="303" t="s">
        <v>1758</v>
      </c>
      <c r="U104" s="2"/>
      <c r="V104">
        <f t="shared" si="3"/>
        <v>0.18228000000000005</v>
      </c>
    </row>
    <row r="105" spans="1:22" customFormat="1">
      <c r="A105" s="301" t="s">
        <v>2786</v>
      </c>
      <c r="B105" s="301" t="s">
        <v>1976</v>
      </c>
      <c r="C105" s="301" t="s">
        <v>2751</v>
      </c>
      <c r="D105" s="301">
        <v>9.3000000000000007</v>
      </c>
      <c r="E105" s="181" t="s">
        <v>1783</v>
      </c>
      <c r="F105" s="181"/>
      <c r="G105" s="301"/>
      <c r="H105" s="301"/>
      <c r="I105" s="301"/>
      <c r="J105" s="301"/>
      <c r="K105" s="301">
        <v>11.7</v>
      </c>
      <c r="L105" s="301"/>
      <c r="M105" s="301"/>
      <c r="N105" s="301"/>
      <c r="O105" s="301"/>
      <c r="P105" s="301"/>
      <c r="Q105" s="301"/>
      <c r="R105" s="301"/>
      <c r="S105" s="302">
        <f t="shared" si="2"/>
        <v>11.7</v>
      </c>
      <c r="T105" s="303" t="s">
        <v>1758</v>
      </c>
      <c r="U105" s="2"/>
      <c r="V105">
        <f t="shared" si="3"/>
        <v>0.10880999999999999</v>
      </c>
    </row>
    <row r="106" spans="1:22" customFormat="1">
      <c r="A106" s="301" t="s">
        <v>2042</v>
      </c>
      <c r="B106" s="301" t="s">
        <v>1976</v>
      </c>
      <c r="C106" s="301" t="s">
        <v>2751</v>
      </c>
      <c r="D106" s="301">
        <v>9.3000000000000007</v>
      </c>
      <c r="E106" s="181" t="s">
        <v>1783</v>
      </c>
      <c r="F106" s="181"/>
      <c r="G106" s="301"/>
      <c r="H106" s="301"/>
      <c r="I106" s="301"/>
      <c r="J106" s="301"/>
      <c r="K106" s="301">
        <v>11.7</v>
      </c>
      <c r="L106" s="301"/>
      <c r="M106" s="301"/>
      <c r="N106" s="301"/>
      <c r="O106" s="301"/>
      <c r="P106" s="301"/>
      <c r="Q106" s="301"/>
      <c r="R106" s="301"/>
      <c r="S106" s="302">
        <f t="shared" si="2"/>
        <v>11.7</v>
      </c>
      <c r="T106" s="303" t="s">
        <v>1758</v>
      </c>
      <c r="U106" s="2"/>
      <c r="V106">
        <f t="shared" si="3"/>
        <v>0.10880999999999999</v>
      </c>
    </row>
    <row r="107" spans="1:22" customFormat="1">
      <c r="A107" s="301" t="s">
        <v>2043</v>
      </c>
      <c r="B107" s="301" t="s">
        <v>1976</v>
      </c>
      <c r="C107" s="301" t="s">
        <v>2751</v>
      </c>
      <c r="D107" s="301">
        <v>9.3000000000000007</v>
      </c>
      <c r="E107" s="181" t="s">
        <v>1783</v>
      </c>
      <c r="F107" s="181"/>
      <c r="G107" s="301"/>
      <c r="H107" s="301"/>
      <c r="I107" s="301"/>
      <c r="J107" s="301"/>
      <c r="K107" s="301"/>
      <c r="L107" s="301"/>
      <c r="M107" s="301">
        <v>18.3</v>
      </c>
      <c r="N107" s="301">
        <v>87.75</v>
      </c>
      <c r="O107" s="301"/>
      <c r="P107" s="301"/>
      <c r="Q107" s="301">
        <v>9.6</v>
      </c>
      <c r="R107" s="301">
        <v>3</v>
      </c>
      <c r="S107" s="302">
        <f t="shared" si="2"/>
        <v>118.64999999999999</v>
      </c>
      <c r="T107" s="303" t="s">
        <v>1758</v>
      </c>
      <c r="U107" s="2"/>
      <c r="V107">
        <f t="shared" si="3"/>
        <v>1.103445</v>
      </c>
    </row>
    <row r="108" spans="1:22" customFormat="1">
      <c r="A108" s="301" t="s">
        <v>2044</v>
      </c>
      <c r="B108" s="301" t="s">
        <v>1976</v>
      </c>
      <c r="C108" s="301" t="s">
        <v>2751</v>
      </c>
      <c r="D108" s="301">
        <v>9.3000000000000007</v>
      </c>
      <c r="E108" s="181" t="s">
        <v>1783</v>
      </c>
      <c r="F108" s="181"/>
      <c r="G108" s="301"/>
      <c r="H108" s="301">
        <v>6.15</v>
      </c>
      <c r="I108" s="301"/>
      <c r="J108" s="301"/>
      <c r="K108" s="301"/>
      <c r="L108" s="301"/>
      <c r="M108" s="301"/>
      <c r="N108" s="301"/>
      <c r="O108" s="301"/>
      <c r="P108" s="301"/>
      <c r="Q108" s="301"/>
      <c r="R108" s="301"/>
      <c r="S108" s="302">
        <f t="shared" si="2"/>
        <v>6.15</v>
      </c>
      <c r="T108" s="303" t="s">
        <v>1758</v>
      </c>
      <c r="U108" s="2"/>
      <c r="V108">
        <f t="shared" si="3"/>
        <v>5.7195000000000003E-2</v>
      </c>
    </row>
    <row r="109" spans="1:22" customFormat="1">
      <c r="A109" s="301" t="s">
        <v>2787</v>
      </c>
      <c r="B109" s="301" t="s">
        <v>1976</v>
      </c>
      <c r="C109" s="301" t="s">
        <v>2751</v>
      </c>
      <c r="D109" s="301">
        <v>9.3000000000000007</v>
      </c>
      <c r="E109" s="181" t="s">
        <v>1783</v>
      </c>
      <c r="F109" s="181"/>
      <c r="G109" s="301"/>
      <c r="H109" s="301"/>
      <c r="I109" s="301"/>
      <c r="J109" s="301"/>
      <c r="K109" s="301">
        <v>1.2000000000000002</v>
      </c>
      <c r="L109" s="301"/>
      <c r="M109" s="301"/>
      <c r="N109" s="301"/>
      <c r="O109" s="301"/>
      <c r="P109" s="301"/>
      <c r="Q109" s="301"/>
      <c r="R109" s="301"/>
      <c r="S109" s="302">
        <f t="shared" si="2"/>
        <v>1.2000000000000002</v>
      </c>
      <c r="T109" s="303" t="s">
        <v>1758</v>
      </c>
      <c r="U109" s="2"/>
      <c r="V109">
        <f t="shared" si="3"/>
        <v>1.1160000000000002E-2</v>
      </c>
    </row>
    <row r="110" spans="1:22" customFormat="1">
      <c r="A110" s="301" t="s">
        <v>2788</v>
      </c>
      <c r="B110" s="301" t="s">
        <v>1976</v>
      </c>
      <c r="C110" s="301" t="s">
        <v>2751</v>
      </c>
      <c r="D110" s="301">
        <v>9.3000000000000007</v>
      </c>
      <c r="E110" s="181" t="s">
        <v>1783</v>
      </c>
      <c r="F110" s="181"/>
      <c r="G110" s="301"/>
      <c r="H110" s="301"/>
      <c r="I110" s="301"/>
      <c r="J110" s="301"/>
      <c r="K110" s="301">
        <v>6.6</v>
      </c>
      <c r="L110" s="301"/>
      <c r="M110" s="301"/>
      <c r="N110" s="301"/>
      <c r="O110" s="301"/>
      <c r="P110" s="301"/>
      <c r="Q110" s="301"/>
      <c r="R110" s="301"/>
      <c r="S110" s="302">
        <f t="shared" si="2"/>
        <v>6.6</v>
      </c>
      <c r="T110" s="303" t="s">
        <v>1758</v>
      </c>
      <c r="U110" s="2"/>
      <c r="V110">
        <f t="shared" si="3"/>
        <v>6.1380000000000004E-2</v>
      </c>
    </row>
    <row r="111" spans="1:22" customFormat="1">
      <c r="A111" s="301" t="s">
        <v>2045</v>
      </c>
      <c r="B111" s="301" t="s">
        <v>1976</v>
      </c>
      <c r="C111" s="301" t="s">
        <v>2751</v>
      </c>
      <c r="D111" s="301">
        <v>9.3000000000000007</v>
      </c>
      <c r="E111" s="181" t="s">
        <v>1783</v>
      </c>
      <c r="F111" s="181"/>
      <c r="G111" s="301"/>
      <c r="H111" s="301"/>
      <c r="I111" s="301"/>
      <c r="J111" s="301"/>
      <c r="K111" s="301"/>
      <c r="L111" s="301"/>
      <c r="M111" s="301">
        <v>7.1999999999999993</v>
      </c>
      <c r="N111" s="301"/>
      <c r="O111" s="301"/>
      <c r="P111" s="301"/>
      <c r="Q111" s="301"/>
      <c r="R111" s="301"/>
      <c r="S111" s="302">
        <f t="shared" si="2"/>
        <v>7.1999999999999993</v>
      </c>
      <c r="T111" s="303" t="s">
        <v>1758</v>
      </c>
      <c r="U111" s="2"/>
      <c r="V111">
        <f t="shared" si="3"/>
        <v>6.6959999999999992E-2</v>
      </c>
    </row>
    <row r="112" spans="1:22" customFormat="1">
      <c r="A112" s="301" t="s">
        <v>2046</v>
      </c>
      <c r="B112" s="301" t="s">
        <v>1976</v>
      </c>
      <c r="C112" s="301" t="s">
        <v>2751</v>
      </c>
      <c r="D112" s="301">
        <v>9.3000000000000007</v>
      </c>
      <c r="E112" s="181" t="s">
        <v>1783</v>
      </c>
      <c r="F112" s="181"/>
      <c r="G112" s="301"/>
      <c r="H112" s="301"/>
      <c r="I112" s="301"/>
      <c r="J112" s="301"/>
      <c r="K112" s="301">
        <v>11.7</v>
      </c>
      <c r="L112" s="301"/>
      <c r="M112" s="301"/>
      <c r="N112" s="301"/>
      <c r="O112" s="301"/>
      <c r="P112" s="301"/>
      <c r="Q112" s="301"/>
      <c r="R112" s="301"/>
      <c r="S112" s="302">
        <f t="shared" si="2"/>
        <v>11.7</v>
      </c>
      <c r="T112" s="303" t="s">
        <v>1758</v>
      </c>
      <c r="U112" s="2"/>
      <c r="V112">
        <f t="shared" si="3"/>
        <v>0.10880999999999999</v>
      </c>
    </row>
    <row r="113" spans="1:22" customFormat="1">
      <c r="A113" s="301" t="s">
        <v>2047</v>
      </c>
      <c r="B113" s="301" t="s">
        <v>1976</v>
      </c>
      <c r="C113" s="301" t="s">
        <v>2751</v>
      </c>
      <c r="D113" s="301">
        <v>9.3000000000000007</v>
      </c>
      <c r="E113" s="181" t="s">
        <v>1783</v>
      </c>
      <c r="F113" s="181"/>
      <c r="G113" s="301"/>
      <c r="H113" s="301"/>
      <c r="I113" s="301"/>
      <c r="J113" s="301"/>
      <c r="K113" s="301"/>
      <c r="L113" s="301">
        <v>2.4000000000000004</v>
      </c>
      <c r="M113" s="301">
        <v>6.6</v>
      </c>
      <c r="N113" s="301"/>
      <c r="O113" s="301">
        <v>6.6</v>
      </c>
      <c r="P113" s="301"/>
      <c r="Q113" s="301">
        <v>6.6</v>
      </c>
      <c r="R113" s="301"/>
      <c r="S113" s="302">
        <f t="shared" si="2"/>
        <v>22.2</v>
      </c>
      <c r="T113" s="303" t="s">
        <v>1758</v>
      </c>
      <c r="U113" s="2"/>
      <c r="V113">
        <f t="shared" si="3"/>
        <v>0.20646000000000003</v>
      </c>
    </row>
    <row r="114" spans="1:22" customFormat="1">
      <c r="A114" s="301" t="s">
        <v>2048</v>
      </c>
      <c r="B114" s="301" t="s">
        <v>1976</v>
      </c>
      <c r="C114" s="301" t="s">
        <v>2751</v>
      </c>
      <c r="D114" s="301">
        <v>9.3000000000000007</v>
      </c>
      <c r="E114" s="181" t="s">
        <v>1783</v>
      </c>
      <c r="F114" s="181"/>
      <c r="G114" s="301"/>
      <c r="H114" s="301"/>
      <c r="I114" s="301"/>
      <c r="J114" s="301"/>
      <c r="K114" s="301">
        <v>18.099999999999998</v>
      </c>
      <c r="L114" s="301"/>
      <c r="M114" s="301"/>
      <c r="N114" s="301"/>
      <c r="O114" s="301"/>
      <c r="P114" s="301"/>
      <c r="Q114" s="301"/>
      <c r="R114" s="301"/>
      <c r="S114" s="302">
        <f t="shared" si="2"/>
        <v>18.099999999999998</v>
      </c>
      <c r="T114" s="303" t="s">
        <v>1758</v>
      </c>
      <c r="U114" s="2"/>
      <c r="V114">
        <f t="shared" si="3"/>
        <v>0.16833000000000001</v>
      </c>
    </row>
    <row r="115" spans="1:22" customFormat="1">
      <c r="A115" s="301" t="s">
        <v>2049</v>
      </c>
      <c r="B115" s="301" t="s">
        <v>1976</v>
      </c>
      <c r="C115" s="301" t="s">
        <v>2751</v>
      </c>
      <c r="D115" s="301">
        <v>9.3000000000000007</v>
      </c>
      <c r="E115" s="181" t="s">
        <v>1783</v>
      </c>
      <c r="F115" s="181"/>
      <c r="G115" s="301"/>
      <c r="H115" s="301"/>
      <c r="I115" s="301"/>
      <c r="J115" s="301"/>
      <c r="K115" s="301">
        <v>11.7</v>
      </c>
      <c r="L115" s="301"/>
      <c r="M115" s="301"/>
      <c r="N115" s="301"/>
      <c r="O115" s="301"/>
      <c r="P115" s="301"/>
      <c r="Q115" s="301"/>
      <c r="R115" s="301"/>
      <c r="S115" s="302">
        <f t="shared" si="2"/>
        <v>11.7</v>
      </c>
      <c r="T115" s="303" t="s">
        <v>1758</v>
      </c>
      <c r="U115" s="2"/>
      <c r="V115">
        <f t="shared" si="3"/>
        <v>0.10880999999999999</v>
      </c>
    </row>
    <row r="116" spans="1:22" customFormat="1">
      <c r="A116" s="301" t="s">
        <v>2050</v>
      </c>
      <c r="B116" s="301" t="s">
        <v>1976</v>
      </c>
      <c r="C116" s="301" t="s">
        <v>2751</v>
      </c>
      <c r="D116" s="301">
        <v>9.3000000000000007</v>
      </c>
      <c r="E116" s="181" t="s">
        <v>1783</v>
      </c>
      <c r="F116" s="181"/>
      <c r="G116" s="301"/>
      <c r="H116" s="301"/>
      <c r="I116" s="301"/>
      <c r="J116" s="301"/>
      <c r="K116" s="301">
        <v>11.7</v>
      </c>
      <c r="L116" s="301"/>
      <c r="M116" s="301"/>
      <c r="N116" s="301"/>
      <c r="O116" s="301"/>
      <c r="P116" s="301"/>
      <c r="Q116" s="301"/>
      <c r="R116" s="301"/>
      <c r="S116" s="302">
        <f t="shared" si="2"/>
        <v>11.7</v>
      </c>
      <c r="T116" s="303" t="s">
        <v>1758</v>
      </c>
      <c r="U116" s="2"/>
      <c r="V116">
        <f t="shared" si="3"/>
        <v>0.10880999999999999</v>
      </c>
    </row>
    <row r="117" spans="1:22" customFormat="1">
      <c r="A117" s="301" t="s">
        <v>2051</v>
      </c>
      <c r="B117" s="301" t="s">
        <v>1976</v>
      </c>
      <c r="C117" s="301" t="s">
        <v>2751</v>
      </c>
      <c r="D117" s="301">
        <v>9.3000000000000007</v>
      </c>
      <c r="E117" s="181" t="s">
        <v>1783</v>
      </c>
      <c r="F117" s="181"/>
      <c r="G117" s="301"/>
      <c r="H117" s="301"/>
      <c r="I117" s="301"/>
      <c r="J117" s="301"/>
      <c r="K117" s="301">
        <v>2.4000000000000004</v>
      </c>
      <c r="L117" s="301">
        <v>6.6</v>
      </c>
      <c r="M117" s="301">
        <v>6.6</v>
      </c>
      <c r="N117" s="301"/>
      <c r="O117" s="301"/>
      <c r="P117" s="301"/>
      <c r="Q117" s="301"/>
      <c r="R117" s="301"/>
      <c r="S117" s="302">
        <f t="shared" si="2"/>
        <v>15.6</v>
      </c>
      <c r="T117" s="303" t="s">
        <v>1758</v>
      </c>
      <c r="U117" s="2"/>
      <c r="V117">
        <f t="shared" si="3"/>
        <v>0.14508000000000001</v>
      </c>
    </row>
    <row r="118" spans="1:22" customFormat="1">
      <c r="A118" s="301" t="s">
        <v>2052</v>
      </c>
      <c r="B118" s="301" t="s">
        <v>1976</v>
      </c>
      <c r="C118" s="301" t="s">
        <v>2751</v>
      </c>
      <c r="D118" s="301">
        <v>9.3000000000000007</v>
      </c>
      <c r="E118" s="181" t="s">
        <v>1783</v>
      </c>
      <c r="F118" s="181"/>
      <c r="G118" s="301"/>
      <c r="H118" s="301"/>
      <c r="I118" s="301"/>
      <c r="J118" s="301"/>
      <c r="K118" s="301">
        <v>12.899999999999999</v>
      </c>
      <c r="L118" s="301"/>
      <c r="M118" s="301"/>
      <c r="N118" s="301"/>
      <c r="O118" s="301"/>
      <c r="P118" s="301"/>
      <c r="Q118" s="301"/>
      <c r="R118" s="301"/>
      <c r="S118" s="302">
        <f t="shared" si="2"/>
        <v>12.899999999999999</v>
      </c>
      <c r="T118" s="303" t="s">
        <v>1758</v>
      </c>
      <c r="U118" s="2"/>
      <c r="V118">
        <f t="shared" si="3"/>
        <v>0.11996999999999999</v>
      </c>
    </row>
    <row r="119" spans="1:22" customFormat="1">
      <c r="A119" s="301" t="s">
        <v>2053</v>
      </c>
      <c r="B119" s="301" t="s">
        <v>1976</v>
      </c>
      <c r="C119" s="301" t="s">
        <v>2751</v>
      </c>
      <c r="D119" s="301">
        <v>9.3000000000000007</v>
      </c>
      <c r="E119" s="181" t="s">
        <v>1783</v>
      </c>
      <c r="F119" s="181"/>
      <c r="G119" s="301"/>
      <c r="H119" s="301"/>
      <c r="I119" s="301"/>
      <c r="J119" s="301"/>
      <c r="K119" s="301">
        <v>1.2000000000000002</v>
      </c>
      <c r="L119" s="301"/>
      <c r="M119" s="301"/>
      <c r="N119" s="301"/>
      <c r="O119" s="301"/>
      <c r="P119" s="301"/>
      <c r="Q119" s="301"/>
      <c r="R119" s="301"/>
      <c r="S119" s="302">
        <f t="shared" si="2"/>
        <v>1.2000000000000002</v>
      </c>
      <c r="T119" s="303" t="s">
        <v>1758</v>
      </c>
      <c r="U119" s="2"/>
      <c r="V119">
        <f t="shared" si="3"/>
        <v>1.1160000000000002E-2</v>
      </c>
    </row>
    <row r="120" spans="1:22" customFormat="1">
      <c r="A120" s="301" t="s">
        <v>2054</v>
      </c>
      <c r="B120" s="301" t="s">
        <v>1976</v>
      </c>
      <c r="C120" s="301" t="s">
        <v>2751</v>
      </c>
      <c r="D120" s="301">
        <v>9.3000000000000007</v>
      </c>
      <c r="E120" s="181" t="s">
        <v>1783</v>
      </c>
      <c r="F120" s="181"/>
      <c r="G120" s="301"/>
      <c r="H120" s="301"/>
      <c r="I120" s="301"/>
      <c r="J120" s="301"/>
      <c r="K120" s="301">
        <v>6.6</v>
      </c>
      <c r="L120" s="301"/>
      <c r="M120" s="301"/>
      <c r="N120" s="301"/>
      <c r="O120" s="301"/>
      <c r="P120" s="301"/>
      <c r="Q120" s="301"/>
      <c r="R120" s="301"/>
      <c r="S120" s="302">
        <f t="shared" si="2"/>
        <v>6.6</v>
      </c>
      <c r="T120" s="303" t="s">
        <v>1758</v>
      </c>
      <c r="U120" s="2"/>
      <c r="V120">
        <f t="shared" si="3"/>
        <v>6.1380000000000004E-2</v>
      </c>
    </row>
    <row r="121" spans="1:22" customFormat="1">
      <c r="A121" s="301" t="s">
        <v>2055</v>
      </c>
      <c r="B121" s="301" t="s">
        <v>1976</v>
      </c>
      <c r="C121" s="301" t="s">
        <v>2751</v>
      </c>
      <c r="D121" s="301">
        <v>9.3000000000000007</v>
      </c>
      <c r="E121" s="181" t="s">
        <v>1783</v>
      </c>
      <c r="F121" s="181"/>
      <c r="G121" s="301"/>
      <c r="H121" s="301"/>
      <c r="I121" s="301"/>
      <c r="J121" s="301"/>
      <c r="K121" s="301"/>
      <c r="L121" s="301">
        <v>6.75</v>
      </c>
      <c r="M121" s="301"/>
      <c r="N121" s="301"/>
      <c r="O121" s="301"/>
      <c r="P121" s="301"/>
      <c r="Q121" s="301"/>
      <c r="R121" s="301"/>
      <c r="S121" s="302">
        <f t="shared" si="2"/>
        <v>6.75</v>
      </c>
      <c r="T121" s="303" t="s">
        <v>1758</v>
      </c>
      <c r="U121" s="2"/>
      <c r="V121">
        <f t="shared" si="3"/>
        <v>6.2774999999999997E-2</v>
      </c>
    </row>
    <row r="122" spans="1:22" customFormat="1">
      <c r="A122" s="301" t="s">
        <v>2789</v>
      </c>
      <c r="B122" s="301" t="s">
        <v>1976</v>
      </c>
      <c r="C122" s="301" t="s">
        <v>2751</v>
      </c>
      <c r="D122" s="301">
        <v>9.3000000000000007</v>
      </c>
      <c r="E122" s="181" t="s">
        <v>1783</v>
      </c>
      <c r="F122" s="181"/>
      <c r="G122" s="301"/>
      <c r="H122" s="301"/>
      <c r="I122" s="301"/>
      <c r="J122" s="301"/>
      <c r="K122" s="301">
        <v>6.6</v>
      </c>
      <c r="L122" s="301"/>
      <c r="M122" s="301"/>
      <c r="N122" s="301"/>
      <c r="O122" s="301"/>
      <c r="P122" s="301"/>
      <c r="Q122" s="301"/>
      <c r="R122" s="301"/>
      <c r="S122" s="302">
        <f t="shared" si="2"/>
        <v>6.6</v>
      </c>
      <c r="T122" s="303" t="s">
        <v>1758</v>
      </c>
      <c r="U122" s="2"/>
      <c r="V122">
        <f t="shared" si="3"/>
        <v>6.1380000000000004E-2</v>
      </c>
    </row>
    <row r="123" spans="1:22" customFormat="1">
      <c r="A123" s="301" t="s">
        <v>2056</v>
      </c>
      <c r="B123" s="301" t="s">
        <v>1976</v>
      </c>
      <c r="C123" s="301" t="s">
        <v>2751</v>
      </c>
      <c r="D123" s="301">
        <v>9.3000000000000007</v>
      </c>
      <c r="E123" s="181" t="s">
        <v>1783</v>
      </c>
      <c r="F123" s="181"/>
      <c r="G123" s="301"/>
      <c r="H123" s="301"/>
      <c r="I123" s="301"/>
      <c r="J123" s="301"/>
      <c r="K123" s="301">
        <v>6.6</v>
      </c>
      <c r="L123" s="301"/>
      <c r="M123" s="301"/>
      <c r="N123" s="301"/>
      <c r="O123" s="301"/>
      <c r="P123" s="301"/>
      <c r="Q123" s="301"/>
      <c r="R123" s="301"/>
      <c r="S123" s="302">
        <f t="shared" si="2"/>
        <v>6.6</v>
      </c>
      <c r="T123" s="303" t="s">
        <v>1758</v>
      </c>
      <c r="U123" s="2"/>
      <c r="V123">
        <f t="shared" si="3"/>
        <v>6.1380000000000004E-2</v>
      </c>
    </row>
    <row r="124" spans="1:22" customFormat="1">
      <c r="A124" s="301" t="s">
        <v>2790</v>
      </c>
      <c r="B124" s="301" t="s">
        <v>1976</v>
      </c>
      <c r="C124" s="301" t="s">
        <v>2751</v>
      </c>
      <c r="D124" s="301">
        <v>9.3000000000000007</v>
      </c>
      <c r="E124" s="181" t="s">
        <v>1783</v>
      </c>
      <c r="F124" s="181"/>
      <c r="G124" s="301"/>
      <c r="H124" s="301"/>
      <c r="I124" s="301"/>
      <c r="J124" s="301"/>
      <c r="K124" s="301">
        <v>6.75</v>
      </c>
      <c r="L124" s="301"/>
      <c r="M124" s="301"/>
      <c r="N124" s="301"/>
      <c r="O124" s="301"/>
      <c r="P124" s="301"/>
      <c r="Q124" s="301"/>
      <c r="R124" s="301"/>
      <c r="S124" s="302">
        <f t="shared" si="2"/>
        <v>6.75</v>
      </c>
      <c r="T124" s="303" t="s">
        <v>1758</v>
      </c>
      <c r="U124" s="2"/>
      <c r="V124">
        <f t="shared" si="3"/>
        <v>6.2774999999999997E-2</v>
      </c>
    </row>
    <row r="125" spans="1:22" customFormat="1">
      <c r="A125" s="301" t="s">
        <v>2791</v>
      </c>
      <c r="B125" s="301" t="s">
        <v>1976</v>
      </c>
      <c r="C125" s="301" t="s">
        <v>2751</v>
      </c>
      <c r="D125" s="301">
        <v>9.3000000000000007</v>
      </c>
      <c r="E125" s="181" t="s">
        <v>1783</v>
      </c>
      <c r="F125" s="181"/>
      <c r="G125" s="301"/>
      <c r="H125" s="301"/>
      <c r="I125" s="301"/>
      <c r="J125" s="301"/>
      <c r="K125" s="301">
        <v>0.6</v>
      </c>
      <c r="L125" s="301"/>
      <c r="M125" s="301"/>
      <c r="N125" s="301"/>
      <c r="O125" s="301"/>
      <c r="P125" s="301"/>
      <c r="Q125" s="301"/>
      <c r="R125" s="301"/>
      <c r="S125" s="302">
        <f t="shared" si="2"/>
        <v>0.6</v>
      </c>
      <c r="T125" s="303" t="s">
        <v>1758</v>
      </c>
      <c r="U125" s="2"/>
      <c r="V125">
        <f t="shared" si="3"/>
        <v>5.5799999999999999E-3</v>
      </c>
    </row>
    <row r="126" spans="1:22" customFormat="1">
      <c r="A126" s="301" t="s">
        <v>2792</v>
      </c>
      <c r="B126" s="301" t="s">
        <v>1976</v>
      </c>
      <c r="C126" s="301" t="s">
        <v>2751</v>
      </c>
      <c r="D126" s="301">
        <v>9.3000000000000007</v>
      </c>
      <c r="E126" s="181" t="s">
        <v>1783</v>
      </c>
      <c r="F126" s="181"/>
      <c r="G126" s="301"/>
      <c r="H126" s="301"/>
      <c r="I126" s="301"/>
      <c r="J126" s="301"/>
      <c r="K126" s="301">
        <v>2.5500000000000003</v>
      </c>
      <c r="L126" s="301"/>
      <c r="M126" s="301"/>
      <c r="N126" s="301"/>
      <c r="O126" s="301"/>
      <c r="P126" s="301"/>
      <c r="Q126" s="301"/>
      <c r="R126" s="301"/>
      <c r="S126" s="302">
        <f t="shared" si="2"/>
        <v>2.5500000000000003</v>
      </c>
      <c r="T126" s="303" t="s">
        <v>1758</v>
      </c>
      <c r="U126" s="2"/>
      <c r="V126">
        <f t="shared" si="3"/>
        <v>2.3715000000000003E-2</v>
      </c>
    </row>
    <row r="127" spans="1:22" customFormat="1">
      <c r="A127" s="301" t="s">
        <v>2057</v>
      </c>
      <c r="B127" s="301" t="s">
        <v>1976</v>
      </c>
      <c r="C127" s="301" t="s">
        <v>2751</v>
      </c>
      <c r="D127" s="301">
        <v>9.3000000000000007</v>
      </c>
      <c r="E127" s="181" t="s">
        <v>1783</v>
      </c>
      <c r="F127" s="181"/>
      <c r="G127" s="301"/>
      <c r="H127" s="301"/>
      <c r="I127" s="301"/>
      <c r="J127" s="301"/>
      <c r="K127" s="301">
        <v>2.4000000000000004</v>
      </c>
      <c r="L127" s="301"/>
      <c r="M127" s="301">
        <v>6.6</v>
      </c>
      <c r="N127" s="301">
        <v>6.6</v>
      </c>
      <c r="O127" s="301">
        <v>6.6</v>
      </c>
      <c r="P127" s="301">
        <v>13.2</v>
      </c>
      <c r="Q127" s="301">
        <v>6.6</v>
      </c>
      <c r="R127" s="301"/>
      <c r="S127" s="302">
        <f t="shared" si="2"/>
        <v>42</v>
      </c>
      <c r="T127" s="303" t="s">
        <v>1758</v>
      </c>
      <c r="U127" s="2"/>
      <c r="V127">
        <f t="shared" si="3"/>
        <v>0.39060000000000006</v>
      </c>
    </row>
    <row r="128" spans="1:22" customFormat="1">
      <c r="A128" s="301" t="s">
        <v>2058</v>
      </c>
      <c r="B128" s="301" t="s">
        <v>1976</v>
      </c>
      <c r="C128" s="301" t="s">
        <v>2751</v>
      </c>
      <c r="D128" s="301">
        <v>9.3000000000000007</v>
      </c>
      <c r="E128" s="181" t="s">
        <v>1783</v>
      </c>
      <c r="F128" s="181"/>
      <c r="G128" s="301"/>
      <c r="H128" s="301"/>
      <c r="I128" s="301"/>
      <c r="J128" s="301"/>
      <c r="K128" s="301">
        <v>1.2000000000000002</v>
      </c>
      <c r="L128" s="301"/>
      <c r="M128" s="301"/>
      <c r="N128" s="301"/>
      <c r="O128" s="301"/>
      <c r="P128" s="301"/>
      <c r="Q128" s="301"/>
      <c r="R128" s="301"/>
      <c r="S128" s="302">
        <f t="shared" si="2"/>
        <v>1.2000000000000002</v>
      </c>
      <c r="T128" s="303" t="s">
        <v>1758</v>
      </c>
      <c r="U128" s="2"/>
      <c r="V128">
        <f t="shared" si="3"/>
        <v>1.1160000000000002E-2</v>
      </c>
    </row>
    <row r="129" spans="1:22" customFormat="1">
      <c r="A129" s="301" t="s">
        <v>2059</v>
      </c>
      <c r="B129" s="301" t="s">
        <v>1976</v>
      </c>
      <c r="C129" s="301" t="s">
        <v>2751</v>
      </c>
      <c r="D129" s="301">
        <v>9.3000000000000007</v>
      </c>
      <c r="E129" s="181" t="s">
        <v>1783</v>
      </c>
      <c r="F129" s="181"/>
      <c r="G129" s="301"/>
      <c r="H129" s="301"/>
      <c r="I129" s="301"/>
      <c r="J129" s="301">
        <v>1.2000000000000002</v>
      </c>
      <c r="K129" s="301"/>
      <c r="L129" s="301"/>
      <c r="M129" s="301"/>
      <c r="N129" s="301"/>
      <c r="O129" s="301"/>
      <c r="P129" s="301"/>
      <c r="Q129" s="301"/>
      <c r="R129" s="301"/>
      <c r="S129" s="302">
        <f t="shared" si="2"/>
        <v>1.2000000000000002</v>
      </c>
      <c r="T129" s="303" t="s">
        <v>1758</v>
      </c>
      <c r="U129" s="2"/>
      <c r="V129">
        <f t="shared" si="3"/>
        <v>1.1160000000000002E-2</v>
      </c>
    </row>
    <row r="130" spans="1:22" customFormat="1">
      <c r="A130" s="301" t="s">
        <v>2060</v>
      </c>
      <c r="B130" s="301" t="s">
        <v>1976</v>
      </c>
      <c r="C130" s="301" t="s">
        <v>2751</v>
      </c>
      <c r="D130" s="301">
        <v>9.3000000000000007</v>
      </c>
      <c r="E130" s="181" t="s">
        <v>1783</v>
      </c>
      <c r="F130" s="181"/>
      <c r="G130" s="301"/>
      <c r="H130" s="301"/>
      <c r="I130" s="301"/>
      <c r="J130" s="301"/>
      <c r="K130" s="301">
        <v>1.2000000000000002</v>
      </c>
      <c r="L130" s="301"/>
      <c r="M130" s="301"/>
      <c r="N130" s="301"/>
      <c r="O130" s="301"/>
      <c r="P130" s="301"/>
      <c r="Q130" s="301"/>
      <c r="R130" s="301"/>
      <c r="S130" s="302">
        <f t="shared" si="2"/>
        <v>1.2000000000000002</v>
      </c>
      <c r="T130" s="303" t="s">
        <v>1758</v>
      </c>
      <c r="U130" s="2"/>
      <c r="V130">
        <f t="shared" si="3"/>
        <v>1.1160000000000002E-2</v>
      </c>
    </row>
    <row r="131" spans="1:22" customFormat="1">
      <c r="A131" s="301" t="s">
        <v>2061</v>
      </c>
      <c r="B131" s="301" t="s">
        <v>1976</v>
      </c>
      <c r="C131" s="301" t="s">
        <v>2751</v>
      </c>
      <c r="D131" s="301">
        <v>9.3000000000000007</v>
      </c>
      <c r="E131" s="181" t="s">
        <v>1783</v>
      </c>
      <c r="F131" s="181"/>
      <c r="G131" s="301"/>
      <c r="H131" s="301"/>
      <c r="I131" s="301">
        <v>3.6000000000000005</v>
      </c>
      <c r="J131" s="301"/>
      <c r="K131" s="301"/>
      <c r="L131" s="301"/>
      <c r="M131" s="301"/>
      <c r="N131" s="301"/>
      <c r="O131" s="301"/>
      <c r="P131" s="301"/>
      <c r="Q131" s="301"/>
      <c r="R131" s="301"/>
      <c r="S131" s="302">
        <f t="shared" ref="S131:S194" si="4">SUM(G131:R131)</f>
        <v>3.6000000000000005</v>
      </c>
      <c r="T131" s="303" t="s">
        <v>1758</v>
      </c>
      <c r="U131" s="2"/>
      <c r="V131">
        <f t="shared" si="3"/>
        <v>3.3480000000000003E-2</v>
      </c>
    </row>
    <row r="132" spans="1:22" customFormat="1">
      <c r="A132" s="301" t="s">
        <v>2062</v>
      </c>
      <c r="B132" s="301" t="s">
        <v>1976</v>
      </c>
      <c r="C132" s="301" t="s">
        <v>2751</v>
      </c>
      <c r="D132" s="301">
        <v>9.3000000000000007</v>
      </c>
      <c r="E132" s="181" t="s">
        <v>1783</v>
      </c>
      <c r="F132" s="181"/>
      <c r="G132" s="301"/>
      <c r="H132" s="301">
        <v>60</v>
      </c>
      <c r="I132" s="301">
        <v>60</v>
      </c>
      <c r="J132" s="301">
        <v>120</v>
      </c>
      <c r="K132" s="301">
        <v>90</v>
      </c>
      <c r="L132" s="301">
        <v>60</v>
      </c>
      <c r="M132" s="301">
        <v>60</v>
      </c>
      <c r="N132" s="301">
        <v>90</v>
      </c>
      <c r="O132" s="301">
        <v>60</v>
      </c>
      <c r="P132" s="301">
        <v>120</v>
      </c>
      <c r="Q132" s="301">
        <v>90</v>
      </c>
      <c r="R132" s="301">
        <v>150</v>
      </c>
      <c r="S132" s="302">
        <f t="shared" si="4"/>
        <v>960</v>
      </c>
      <c r="T132" s="303" t="s">
        <v>1758</v>
      </c>
      <c r="U132" s="2"/>
      <c r="V132">
        <f t="shared" ref="V132:V195" si="5">S132/1000*D132</f>
        <v>8.9280000000000008</v>
      </c>
    </row>
    <row r="133" spans="1:22" customFormat="1">
      <c r="A133" s="301" t="s">
        <v>3603</v>
      </c>
      <c r="B133" s="301" t="s">
        <v>1976</v>
      </c>
      <c r="C133" s="301" t="s">
        <v>2751</v>
      </c>
      <c r="D133" s="301">
        <v>9.3000000000000007</v>
      </c>
      <c r="E133" s="181" t="s">
        <v>1783</v>
      </c>
      <c r="F133" s="181"/>
      <c r="G133" s="301"/>
      <c r="H133" s="301"/>
      <c r="I133" s="301">
        <v>20</v>
      </c>
      <c r="J133" s="301">
        <v>20</v>
      </c>
      <c r="K133" s="301"/>
      <c r="L133" s="301">
        <v>20</v>
      </c>
      <c r="M133" s="301">
        <v>20</v>
      </c>
      <c r="N133" s="301">
        <v>20</v>
      </c>
      <c r="O133" s="301">
        <v>20</v>
      </c>
      <c r="P133" s="301"/>
      <c r="Q133" s="301"/>
      <c r="R133" s="301">
        <v>20</v>
      </c>
      <c r="S133" s="302">
        <f t="shared" si="4"/>
        <v>140</v>
      </c>
      <c r="T133" s="303" t="s">
        <v>1758</v>
      </c>
      <c r="U133" s="2"/>
      <c r="V133">
        <f t="shared" si="5"/>
        <v>1.3020000000000003</v>
      </c>
    </row>
    <row r="134" spans="1:22" customFormat="1">
      <c r="A134" s="301" t="s">
        <v>2063</v>
      </c>
      <c r="B134" s="301" t="s">
        <v>1976</v>
      </c>
      <c r="C134" s="301" t="s">
        <v>2751</v>
      </c>
      <c r="D134" s="301">
        <v>9.3000000000000007</v>
      </c>
      <c r="E134" s="181" t="s">
        <v>1783</v>
      </c>
      <c r="F134" s="181"/>
      <c r="G134" s="301"/>
      <c r="H134" s="301"/>
      <c r="I134" s="301"/>
      <c r="J134" s="301"/>
      <c r="K134" s="301">
        <v>1.2000000000000002</v>
      </c>
      <c r="L134" s="301"/>
      <c r="M134" s="301"/>
      <c r="N134" s="301"/>
      <c r="O134" s="301"/>
      <c r="P134" s="301"/>
      <c r="Q134" s="301"/>
      <c r="R134" s="301"/>
      <c r="S134" s="302">
        <f t="shared" si="4"/>
        <v>1.2000000000000002</v>
      </c>
      <c r="T134" s="303" t="s">
        <v>1758</v>
      </c>
      <c r="U134" s="2"/>
      <c r="V134">
        <f t="shared" si="5"/>
        <v>1.1160000000000002E-2</v>
      </c>
    </row>
    <row r="135" spans="1:22" customFormat="1">
      <c r="A135" s="301" t="s">
        <v>2064</v>
      </c>
      <c r="B135" s="301" t="s">
        <v>1976</v>
      </c>
      <c r="C135" s="301" t="s">
        <v>2751</v>
      </c>
      <c r="D135" s="301">
        <v>9.3000000000000007</v>
      </c>
      <c r="E135" s="181" t="s">
        <v>1783</v>
      </c>
      <c r="F135" s="181"/>
      <c r="G135" s="301"/>
      <c r="H135" s="301"/>
      <c r="I135" s="301"/>
      <c r="J135" s="301">
        <v>1020</v>
      </c>
      <c r="K135" s="301"/>
      <c r="L135" s="301"/>
      <c r="M135" s="301"/>
      <c r="N135" s="301"/>
      <c r="O135" s="301"/>
      <c r="P135" s="301"/>
      <c r="Q135" s="301"/>
      <c r="R135" s="301"/>
      <c r="S135" s="302">
        <f t="shared" si="4"/>
        <v>1020</v>
      </c>
      <c r="T135" s="303" t="s">
        <v>1758</v>
      </c>
      <c r="U135" s="2"/>
      <c r="V135">
        <f t="shared" si="5"/>
        <v>9.4860000000000007</v>
      </c>
    </row>
    <row r="136" spans="1:22" customFormat="1">
      <c r="A136" s="301" t="s">
        <v>2065</v>
      </c>
      <c r="B136" s="301" t="s">
        <v>1976</v>
      </c>
      <c r="C136" s="301" t="s">
        <v>2751</v>
      </c>
      <c r="D136" s="301">
        <v>9.3000000000000007</v>
      </c>
      <c r="E136" s="181" t="s">
        <v>1783</v>
      </c>
      <c r="F136" s="181"/>
      <c r="G136" s="301"/>
      <c r="H136" s="301"/>
      <c r="I136" s="301"/>
      <c r="J136" s="301"/>
      <c r="K136" s="301">
        <v>2.4000000000000004</v>
      </c>
      <c r="L136" s="301"/>
      <c r="M136" s="301"/>
      <c r="N136" s="301"/>
      <c r="O136" s="301"/>
      <c r="P136" s="301"/>
      <c r="Q136" s="301"/>
      <c r="R136" s="301"/>
      <c r="S136" s="302">
        <f t="shared" si="4"/>
        <v>2.4000000000000004</v>
      </c>
      <c r="T136" s="303" t="s">
        <v>1758</v>
      </c>
      <c r="U136" s="2"/>
      <c r="V136">
        <f t="shared" si="5"/>
        <v>2.2320000000000003E-2</v>
      </c>
    </row>
    <row r="137" spans="1:22" customFormat="1">
      <c r="A137" s="301" t="s">
        <v>2066</v>
      </c>
      <c r="B137" s="301" t="s">
        <v>1976</v>
      </c>
      <c r="C137" s="301" t="s">
        <v>2751</v>
      </c>
      <c r="D137" s="301">
        <v>9.3000000000000007</v>
      </c>
      <c r="E137" s="181" t="s">
        <v>1783</v>
      </c>
      <c r="F137" s="181"/>
      <c r="G137" s="301"/>
      <c r="H137" s="301"/>
      <c r="I137" s="301"/>
      <c r="J137" s="301"/>
      <c r="K137" s="301"/>
      <c r="L137" s="301"/>
      <c r="M137" s="301"/>
      <c r="N137" s="301"/>
      <c r="O137" s="301">
        <v>1.2000000000000002</v>
      </c>
      <c r="P137" s="301"/>
      <c r="Q137" s="301"/>
      <c r="R137" s="301"/>
      <c r="S137" s="302">
        <f t="shared" si="4"/>
        <v>1.2000000000000002</v>
      </c>
      <c r="T137" s="303" t="s">
        <v>1758</v>
      </c>
      <c r="U137" s="2"/>
      <c r="V137">
        <f t="shared" si="5"/>
        <v>1.1160000000000002E-2</v>
      </c>
    </row>
    <row r="138" spans="1:22" customFormat="1">
      <c r="A138" s="301" t="s">
        <v>2793</v>
      </c>
      <c r="B138" s="301" t="s">
        <v>1976</v>
      </c>
      <c r="C138" s="301" t="s">
        <v>2751</v>
      </c>
      <c r="D138" s="301">
        <v>9.3000000000000007</v>
      </c>
      <c r="E138" s="181" t="s">
        <v>1783</v>
      </c>
      <c r="F138" s="181"/>
      <c r="G138" s="301"/>
      <c r="H138" s="301">
        <v>180</v>
      </c>
      <c r="I138" s="301">
        <v>360</v>
      </c>
      <c r="J138" s="301">
        <v>180</v>
      </c>
      <c r="K138" s="301">
        <v>360</v>
      </c>
      <c r="L138" s="301">
        <v>180</v>
      </c>
      <c r="M138" s="301">
        <v>360</v>
      </c>
      <c r="N138" s="301">
        <v>180</v>
      </c>
      <c r="O138" s="301">
        <v>210</v>
      </c>
      <c r="P138" s="301">
        <v>240</v>
      </c>
      <c r="Q138" s="301">
        <v>210</v>
      </c>
      <c r="R138" s="301">
        <v>294</v>
      </c>
      <c r="S138" s="302">
        <f t="shared" si="4"/>
        <v>2754</v>
      </c>
      <c r="T138" s="303" t="s">
        <v>1758</v>
      </c>
      <c r="U138" s="2"/>
      <c r="V138">
        <f t="shared" si="5"/>
        <v>25.612200000000001</v>
      </c>
    </row>
    <row r="139" spans="1:22" customFormat="1">
      <c r="A139" s="301" t="s">
        <v>2067</v>
      </c>
      <c r="B139" s="301" t="s">
        <v>1976</v>
      </c>
      <c r="C139" s="301" t="s">
        <v>2751</v>
      </c>
      <c r="D139" s="301">
        <v>9.3000000000000007</v>
      </c>
      <c r="E139" s="181" t="s">
        <v>1783</v>
      </c>
      <c r="F139" s="181"/>
      <c r="G139" s="301"/>
      <c r="H139" s="301"/>
      <c r="I139" s="301"/>
      <c r="J139" s="301"/>
      <c r="K139" s="301"/>
      <c r="L139" s="301">
        <v>9</v>
      </c>
      <c r="M139" s="301">
        <v>6.6</v>
      </c>
      <c r="N139" s="301"/>
      <c r="O139" s="301"/>
      <c r="P139" s="301"/>
      <c r="Q139" s="301"/>
      <c r="R139" s="301"/>
      <c r="S139" s="302">
        <f t="shared" si="4"/>
        <v>15.6</v>
      </c>
      <c r="T139" s="303" t="s">
        <v>1758</v>
      </c>
      <c r="U139" s="2"/>
      <c r="V139">
        <f t="shared" si="5"/>
        <v>0.14508000000000001</v>
      </c>
    </row>
    <row r="140" spans="1:22" customFormat="1">
      <c r="A140" s="301" t="s">
        <v>2794</v>
      </c>
      <c r="B140" s="301" t="s">
        <v>1976</v>
      </c>
      <c r="C140" s="301" t="s">
        <v>2751</v>
      </c>
      <c r="D140" s="301">
        <v>9.3000000000000007</v>
      </c>
      <c r="E140" s="181" t="s">
        <v>1783</v>
      </c>
      <c r="F140" s="181"/>
      <c r="G140" s="301"/>
      <c r="H140" s="301"/>
      <c r="I140" s="301"/>
      <c r="J140" s="301"/>
      <c r="K140" s="301">
        <v>1.2000000000000002</v>
      </c>
      <c r="L140" s="301"/>
      <c r="M140" s="301"/>
      <c r="N140" s="301"/>
      <c r="O140" s="301"/>
      <c r="P140" s="301"/>
      <c r="Q140" s="301"/>
      <c r="R140" s="301"/>
      <c r="S140" s="302">
        <f t="shared" si="4"/>
        <v>1.2000000000000002</v>
      </c>
      <c r="T140" s="303" t="s">
        <v>1758</v>
      </c>
      <c r="U140" s="2"/>
      <c r="V140">
        <f t="shared" si="5"/>
        <v>1.1160000000000002E-2</v>
      </c>
    </row>
    <row r="141" spans="1:22" customFormat="1">
      <c r="A141" s="301" t="s">
        <v>2068</v>
      </c>
      <c r="B141" s="301" t="s">
        <v>1976</v>
      </c>
      <c r="C141" s="301" t="s">
        <v>2751</v>
      </c>
      <c r="D141" s="301">
        <v>9.3000000000000007</v>
      </c>
      <c r="E141" s="181" t="s">
        <v>1783</v>
      </c>
      <c r="F141" s="181"/>
      <c r="G141" s="301"/>
      <c r="H141" s="301"/>
      <c r="I141" s="301"/>
      <c r="J141" s="301"/>
      <c r="K141" s="301">
        <v>2.4000000000000004</v>
      </c>
      <c r="L141" s="301"/>
      <c r="M141" s="301"/>
      <c r="N141" s="301"/>
      <c r="O141" s="301"/>
      <c r="P141" s="301"/>
      <c r="Q141" s="301"/>
      <c r="R141" s="301"/>
      <c r="S141" s="302">
        <f t="shared" si="4"/>
        <v>2.4000000000000004</v>
      </c>
      <c r="T141" s="303" t="s">
        <v>1758</v>
      </c>
      <c r="U141" s="2"/>
      <c r="V141">
        <f t="shared" si="5"/>
        <v>2.2320000000000003E-2</v>
      </c>
    </row>
    <row r="142" spans="1:22" customFormat="1">
      <c r="A142" s="301" t="s">
        <v>2069</v>
      </c>
      <c r="B142" s="301" t="s">
        <v>1976</v>
      </c>
      <c r="C142" s="301" t="s">
        <v>2751</v>
      </c>
      <c r="D142" s="301">
        <v>9.3000000000000007</v>
      </c>
      <c r="E142" s="181" t="s">
        <v>1783</v>
      </c>
      <c r="F142" s="181"/>
      <c r="G142" s="301"/>
      <c r="H142" s="301"/>
      <c r="I142" s="301"/>
      <c r="J142" s="301"/>
      <c r="K142" s="301"/>
      <c r="L142" s="301"/>
      <c r="M142" s="301"/>
      <c r="N142" s="301"/>
      <c r="O142" s="301"/>
      <c r="P142" s="301">
        <v>7.2</v>
      </c>
      <c r="Q142" s="301"/>
      <c r="R142" s="301"/>
      <c r="S142" s="302">
        <f t="shared" si="4"/>
        <v>7.2</v>
      </c>
      <c r="T142" s="303" t="s">
        <v>1758</v>
      </c>
      <c r="U142" s="2"/>
      <c r="V142">
        <f t="shared" si="5"/>
        <v>6.6960000000000006E-2</v>
      </c>
    </row>
    <row r="143" spans="1:22" customFormat="1">
      <c r="A143" s="301" t="s">
        <v>2795</v>
      </c>
      <c r="B143" s="301" t="s">
        <v>1976</v>
      </c>
      <c r="C143" s="301" t="s">
        <v>2751</v>
      </c>
      <c r="D143" s="301">
        <v>9.3000000000000007</v>
      </c>
      <c r="E143" s="181" t="s">
        <v>1783</v>
      </c>
      <c r="F143" s="181"/>
      <c r="G143" s="301"/>
      <c r="H143" s="301"/>
      <c r="I143" s="301"/>
      <c r="J143" s="301"/>
      <c r="K143" s="301">
        <v>6.6</v>
      </c>
      <c r="L143" s="301"/>
      <c r="M143" s="301"/>
      <c r="N143" s="301"/>
      <c r="O143" s="301"/>
      <c r="P143" s="301"/>
      <c r="Q143" s="301"/>
      <c r="R143" s="301"/>
      <c r="S143" s="302">
        <f t="shared" si="4"/>
        <v>6.6</v>
      </c>
      <c r="T143" s="303" t="s">
        <v>1758</v>
      </c>
      <c r="U143" s="2"/>
      <c r="V143">
        <f t="shared" si="5"/>
        <v>6.1380000000000004E-2</v>
      </c>
    </row>
    <row r="144" spans="1:22" customFormat="1">
      <c r="A144" s="301" t="s">
        <v>2796</v>
      </c>
      <c r="B144" s="301" t="s">
        <v>1976</v>
      </c>
      <c r="C144" s="301" t="s">
        <v>2751</v>
      </c>
      <c r="D144" s="301">
        <v>9.3000000000000007</v>
      </c>
      <c r="E144" s="181" t="s">
        <v>1783</v>
      </c>
      <c r="F144" s="181"/>
      <c r="G144" s="301"/>
      <c r="H144" s="301"/>
      <c r="I144" s="301"/>
      <c r="J144" s="301"/>
      <c r="K144" s="301"/>
      <c r="L144" s="301">
        <v>6.6</v>
      </c>
      <c r="M144" s="301"/>
      <c r="N144" s="301"/>
      <c r="O144" s="301"/>
      <c r="P144" s="301"/>
      <c r="Q144" s="301"/>
      <c r="R144" s="301"/>
      <c r="S144" s="302">
        <f t="shared" si="4"/>
        <v>6.6</v>
      </c>
      <c r="T144" s="303" t="s">
        <v>1758</v>
      </c>
      <c r="U144" s="2"/>
      <c r="V144">
        <f t="shared" si="5"/>
        <v>6.1380000000000004E-2</v>
      </c>
    </row>
    <row r="145" spans="1:22" customFormat="1">
      <c r="A145" s="301" t="s">
        <v>2070</v>
      </c>
      <c r="B145" s="301" t="s">
        <v>1976</v>
      </c>
      <c r="C145" s="301" t="s">
        <v>2751</v>
      </c>
      <c r="D145" s="301">
        <v>9.3000000000000007</v>
      </c>
      <c r="E145" s="181" t="s">
        <v>1783</v>
      </c>
      <c r="F145" s="181"/>
      <c r="G145" s="301"/>
      <c r="H145" s="301"/>
      <c r="I145" s="301"/>
      <c r="J145" s="301"/>
      <c r="K145" s="301">
        <v>1.2000000000000002</v>
      </c>
      <c r="L145" s="301"/>
      <c r="M145" s="301"/>
      <c r="N145" s="301"/>
      <c r="O145" s="301"/>
      <c r="P145" s="301"/>
      <c r="Q145" s="301"/>
      <c r="R145" s="301"/>
      <c r="S145" s="302">
        <f t="shared" si="4"/>
        <v>1.2000000000000002</v>
      </c>
      <c r="T145" s="303" t="s">
        <v>1758</v>
      </c>
      <c r="U145" s="2"/>
      <c r="V145">
        <f t="shared" si="5"/>
        <v>1.1160000000000002E-2</v>
      </c>
    </row>
    <row r="146" spans="1:22" customFormat="1">
      <c r="A146" s="301" t="s">
        <v>2797</v>
      </c>
      <c r="B146" s="301" t="s">
        <v>1976</v>
      </c>
      <c r="C146" s="301" t="s">
        <v>2751</v>
      </c>
      <c r="D146" s="301">
        <v>9.3000000000000007</v>
      </c>
      <c r="E146" s="181" t="s">
        <v>1783</v>
      </c>
      <c r="F146" s="181"/>
      <c r="G146" s="301"/>
      <c r="H146" s="301"/>
      <c r="I146" s="301"/>
      <c r="J146" s="301"/>
      <c r="K146" s="301">
        <v>6.6</v>
      </c>
      <c r="L146" s="301"/>
      <c r="M146" s="301"/>
      <c r="N146" s="301"/>
      <c r="O146" s="301"/>
      <c r="P146" s="301"/>
      <c r="Q146" s="301"/>
      <c r="R146" s="301"/>
      <c r="S146" s="302">
        <f t="shared" si="4"/>
        <v>6.6</v>
      </c>
      <c r="T146" s="303" t="s">
        <v>1758</v>
      </c>
      <c r="U146" s="2"/>
      <c r="V146">
        <f t="shared" si="5"/>
        <v>6.1380000000000004E-2</v>
      </c>
    </row>
    <row r="147" spans="1:22" customFormat="1">
      <c r="A147" s="301" t="s">
        <v>2071</v>
      </c>
      <c r="B147" s="301" t="s">
        <v>1976</v>
      </c>
      <c r="C147" s="301" t="s">
        <v>2751</v>
      </c>
      <c r="D147" s="301">
        <v>9.3000000000000007</v>
      </c>
      <c r="E147" s="181" t="s">
        <v>1783</v>
      </c>
      <c r="F147" s="181"/>
      <c r="G147" s="301"/>
      <c r="H147" s="301"/>
      <c r="I147" s="301"/>
      <c r="J147" s="301">
        <v>10.3</v>
      </c>
      <c r="K147" s="301"/>
      <c r="L147" s="301"/>
      <c r="M147" s="301"/>
      <c r="N147" s="301"/>
      <c r="O147" s="301"/>
      <c r="P147" s="301"/>
      <c r="Q147" s="301"/>
      <c r="R147" s="301"/>
      <c r="S147" s="302">
        <f t="shared" si="4"/>
        <v>10.3</v>
      </c>
      <c r="T147" s="303" t="s">
        <v>1758</v>
      </c>
      <c r="U147" s="2"/>
      <c r="V147">
        <f t="shared" si="5"/>
        <v>9.5790000000000014E-2</v>
      </c>
    </row>
    <row r="148" spans="1:22" customFormat="1">
      <c r="A148" s="301" t="s">
        <v>2072</v>
      </c>
      <c r="B148" s="301" t="s">
        <v>1976</v>
      </c>
      <c r="C148" s="301" t="s">
        <v>2751</v>
      </c>
      <c r="D148" s="301">
        <v>9.3000000000000007</v>
      </c>
      <c r="E148" s="181" t="s">
        <v>1783</v>
      </c>
      <c r="F148" s="181"/>
      <c r="G148" s="301"/>
      <c r="H148" s="301"/>
      <c r="I148" s="301"/>
      <c r="J148" s="301"/>
      <c r="K148" s="301"/>
      <c r="L148" s="301"/>
      <c r="M148" s="301">
        <v>6.6</v>
      </c>
      <c r="N148" s="301"/>
      <c r="O148" s="301"/>
      <c r="P148" s="301"/>
      <c r="Q148" s="301"/>
      <c r="R148" s="301"/>
      <c r="S148" s="302">
        <f t="shared" si="4"/>
        <v>6.6</v>
      </c>
      <c r="T148" s="303" t="s">
        <v>1758</v>
      </c>
      <c r="U148" s="2"/>
      <c r="V148">
        <f t="shared" si="5"/>
        <v>6.1380000000000004E-2</v>
      </c>
    </row>
    <row r="149" spans="1:22" customFormat="1">
      <c r="A149" s="301" t="s">
        <v>2798</v>
      </c>
      <c r="B149" s="301" t="s">
        <v>1976</v>
      </c>
      <c r="C149" s="301" t="s">
        <v>2751</v>
      </c>
      <c r="D149" s="301">
        <v>9.3000000000000007</v>
      </c>
      <c r="E149" s="181" t="s">
        <v>1783</v>
      </c>
      <c r="F149" s="181"/>
      <c r="G149" s="301"/>
      <c r="H149" s="301"/>
      <c r="I149" s="301"/>
      <c r="J149" s="301"/>
      <c r="K149" s="301"/>
      <c r="L149" s="301"/>
      <c r="M149" s="301"/>
      <c r="N149" s="301"/>
      <c r="O149" s="301"/>
      <c r="P149" s="301">
        <v>6.6</v>
      </c>
      <c r="Q149" s="301"/>
      <c r="R149" s="301"/>
      <c r="S149" s="302">
        <f t="shared" si="4"/>
        <v>6.6</v>
      </c>
      <c r="T149" s="303" t="s">
        <v>1758</v>
      </c>
      <c r="U149" s="2"/>
      <c r="V149">
        <f t="shared" si="5"/>
        <v>6.1380000000000004E-2</v>
      </c>
    </row>
    <row r="150" spans="1:22" customFormat="1">
      <c r="A150" s="301" t="s">
        <v>2799</v>
      </c>
      <c r="B150" s="301" t="s">
        <v>1976</v>
      </c>
      <c r="C150" s="301" t="s">
        <v>2751</v>
      </c>
      <c r="D150" s="301">
        <v>9.3000000000000007</v>
      </c>
      <c r="E150" s="181" t="s">
        <v>1783</v>
      </c>
      <c r="F150" s="181"/>
      <c r="G150" s="301"/>
      <c r="H150" s="301"/>
      <c r="I150" s="301"/>
      <c r="J150" s="301"/>
      <c r="K150" s="301">
        <v>11.7</v>
      </c>
      <c r="L150" s="301"/>
      <c r="M150" s="301"/>
      <c r="N150" s="301"/>
      <c r="O150" s="301"/>
      <c r="P150" s="301"/>
      <c r="Q150" s="301"/>
      <c r="R150" s="301"/>
      <c r="S150" s="302">
        <f t="shared" si="4"/>
        <v>11.7</v>
      </c>
      <c r="T150" s="303" t="s">
        <v>1758</v>
      </c>
      <c r="U150" s="2"/>
      <c r="V150">
        <f t="shared" si="5"/>
        <v>0.10880999999999999</v>
      </c>
    </row>
    <row r="151" spans="1:22" customFormat="1">
      <c r="A151" s="301" t="s">
        <v>2073</v>
      </c>
      <c r="B151" s="301" t="s">
        <v>1976</v>
      </c>
      <c r="C151" s="301" t="s">
        <v>2751</v>
      </c>
      <c r="D151" s="301">
        <v>9.3000000000000007</v>
      </c>
      <c r="E151" s="181" t="s">
        <v>1783</v>
      </c>
      <c r="F151" s="181"/>
      <c r="G151" s="301"/>
      <c r="H151" s="301"/>
      <c r="I151" s="301"/>
      <c r="J151" s="301"/>
      <c r="K151" s="301">
        <v>15.599999999999998</v>
      </c>
      <c r="L151" s="301"/>
      <c r="M151" s="301"/>
      <c r="N151" s="301"/>
      <c r="O151" s="301"/>
      <c r="P151" s="301"/>
      <c r="Q151" s="301"/>
      <c r="R151" s="301"/>
      <c r="S151" s="302">
        <f t="shared" si="4"/>
        <v>15.599999999999998</v>
      </c>
      <c r="T151" s="303" t="s">
        <v>1758</v>
      </c>
      <c r="U151" s="2"/>
      <c r="V151">
        <f t="shared" si="5"/>
        <v>0.14507999999999999</v>
      </c>
    </row>
    <row r="152" spans="1:22" customFormat="1">
      <c r="A152" s="301" t="s">
        <v>2800</v>
      </c>
      <c r="B152" s="301" t="s">
        <v>1976</v>
      </c>
      <c r="C152" s="301" t="s">
        <v>2751</v>
      </c>
      <c r="D152" s="301">
        <v>9.3000000000000007</v>
      </c>
      <c r="E152" s="181" t="s">
        <v>1783</v>
      </c>
      <c r="F152" s="181"/>
      <c r="G152" s="301"/>
      <c r="H152" s="301"/>
      <c r="I152" s="301"/>
      <c r="J152" s="301"/>
      <c r="K152" s="301">
        <v>23.4</v>
      </c>
      <c r="L152" s="301"/>
      <c r="M152" s="301"/>
      <c r="N152" s="301"/>
      <c r="O152" s="301"/>
      <c r="P152" s="301"/>
      <c r="Q152" s="301"/>
      <c r="R152" s="301"/>
      <c r="S152" s="302">
        <f t="shared" si="4"/>
        <v>23.4</v>
      </c>
      <c r="T152" s="303" t="s">
        <v>1758</v>
      </c>
      <c r="U152" s="2"/>
      <c r="V152">
        <f t="shared" si="5"/>
        <v>0.21761999999999998</v>
      </c>
    </row>
    <row r="153" spans="1:22" customFormat="1">
      <c r="A153" s="301" t="s">
        <v>2801</v>
      </c>
      <c r="B153" s="301" t="s">
        <v>1976</v>
      </c>
      <c r="C153" s="301" t="s">
        <v>2751</v>
      </c>
      <c r="D153" s="301">
        <v>9.3000000000000007</v>
      </c>
      <c r="E153" s="181" t="s">
        <v>1783</v>
      </c>
      <c r="F153" s="181"/>
      <c r="G153" s="301"/>
      <c r="H153" s="301"/>
      <c r="I153" s="301"/>
      <c r="J153" s="301"/>
      <c r="K153" s="301">
        <v>11.7</v>
      </c>
      <c r="L153" s="301"/>
      <c r="M153" s="301"/>
      <c r="N153" s="301"/>
      <c r="O153" s="301"/>
      <c r="P153" s="301"/>
      <c r="Q153" s="301"/>
      <c r="R153" s="301"/>
      <c r="S153" s="302">
        <f t="shared" si="4"/>
        <v>11.7</v>
      </c>
      <c r="T153" s="303" t="s">
        <v>1758</v>
      </c>
      <c r="U153" s="2"/>
      <c r="V153">
        <f t="shared" si="5"/>
        <v>0.10880999999999999</v>
      </c>
    </row>
    <row r="154" spans="1:22" customFormat="1">
      <c r="A154" s="301" t="s">
        <v>2802</v>
      </c>
      <c r="B154" s="301" t="s">
        <v>1976</v>
      </c>
      <c r="C154" s="301" t="s">
        <v>2751</v>
      </c>
      <c r="D154" s="301">
        <v>9.3000000000000007</v>
      </c>
      <c r="E154" s="181" t="s">
        <v>1783</v>
      </c>
      <c r="F154" s="181"/>
      <c r="G154" s="301"/>
      <c r="H154" s="301"/>
      <c r="I154" s="301"/>
      <c r="J154" s="301"/>
      <c r="K154" s="301"/>
      <c r="L154" s="301">
        <v>6.6</v>
      </c>
      <c r="M154" s="301"/>
      <c r="N154" s="301"/>
      <c r="O154" s="301"/>
      <c r="P154" s="301"/>
      <c r="Q154" s="301"/>
      <c r="R154" s="301"/>
      <c r="S154" s="302">
        <f t="shared" si="4"/>
        <v>6.6</v>
      </c>
      <c r="T154" s="303" t="s">
        <v>1758</v>
      </c>
      <c r="U154" s="2"/>
      <c r="V154">
        <f t="shared" si="5"/>
        <v>6.1380000000000004E-2</v>
      </c>
    </row>
    <row r="155" spans="1:22" customFormat="1">
      <c r="A155" s="301" t="s">
        <v>2803</v>
      </c>
      <c r="B155" s="301" t="s">
        <v>1976</v>
      </c>
      <c r="C155" s="301" t="s">
        <v>2751</v>
      </c>
      <c r="D155" s="301">
        <v>9.3000000000000007</v>
      </c>
      <c r="E155" s="181" t="s">
        <v>1783</v>
      </c>
      <c r="F155" s="181"/>
      <c r="G155" s="301"/>
      <c r="H155" s="301"/>
      <c r="I155" s="301"/>
      <c r="J155" s="301"/>
      <c r="K155" s="301">
        <v>11.7</v>
      </c>
      <c r="L155" s="301"/>
      <c r="M155" s="301"/>
      <c r="N155" s="301"/>
      <c r="O155" s="301"/>
      <c r="P155" s="301"/>
      <c r="Q155" s="301"/>
      <c r="R155" s="301"/>
      <c r="S155" s="302">
        <f t="shared" si="4"/>
        <v>11.7</v>
      </c>
      <c r="T155" s="303" t="s">
        <v>1758</v>
      </c>
      <c r="U155" s="2"/>
      <c r="V155">
        <f t="shared" si="5"/>
        <v>0.10880999999999999</v>
      </c>
    </row>
    <row r="156" spans="1:22" customFormat="1">
      <c r="A156" s="301" t="s">
        <v>2804</v>
      </c>
      <c r="B156" s="301" t="s">
        <v>1976</v>
      </c>
      <c r="C156" s="301" t="s">
        <v>2751</v>
      </c>
      <c r="D156" s="301">
        <v>9.3000000000000007</v>
      </c>
      <c r="E156" s="181" t="s">
        <v>1783</v>
      </c>
      <c r="F156" s="181"/>
      <c r="G156" s="301"/>
      <c r="H156" s="301"/>
      <c r="I156" s="301"/>
      <c r="J156" s="301"/>
      <c r="K156" s="301">
        <v>11.7</v>
      </c>
      <c r="L156" s="301"/>
      <c r="M156" s="301"/>
      <c r="N156" s="301"/>
      <c r="O156" s="301"/>
      <c r="P156" s="301"/>
      <c r="Q156" s="301"/>
      <c r="R156" s="301"/>
      <c r="S156" s="302">
        <f t="shared" si="4"/>
        <v>11.7</v>
      </c>
      <c r="T156" s="303" t="s">
        <v>1758</v>
      </c>
      <c r="U156" s="2"/>
      <c r="V156">
        <f t="shared" si="5"/>
        <v>0.10880999999999999</v>
      </c>
    </row>
    <row r="157" spans="1:22" customFormat="1">
      <c r="A157" s="301" t="s">
        <v>2805</v>
      </c>
      <c r="B157" s="301" t="s">
        <v>1976</v>
      </c>
      <c r="C157" s="301" t="s">
        <v>2751</v>
      </c>
      <c r="D157" s="301">
        <v>9.3000000000000007</v>
      </c>
      <c r="E157" s="181" t="s">
        <v>1783</v>
      </c>
      <c r="F157" s="181"/>
      <c r="G157" s="301"/>
      <c r="H157" s="301"/>
      <c r="I157" s="301"/>
      <c r="J157" s="301"/>
      <c r="K157" s="301">
        <v>11.7</v>
      </c>
      <c r="L157" s="301"/>
      <c r="M157" s="301"/>
      <c r="N157" s="301">
        <v>6.45</v>
      </c>
      <c r="O157" s="301"/>
      <c r="P157" s="301"/>
      <c r="Q157" s="301"/>
      <c r="R157" s="301"/>
      <c r="S157" s="302">
        <f t="shared" si="4"/>
        <v>18.149999999999999</v>
      </c>
      <c r="T157" s="303" t="s">
        <v>1758</v>
      </c>
      <c r="U157" s="2"/>
      <c r="V157">
        <f t="shared" si="5"/>
        <v>0.168795</v>
      </c>
    </row>
    <row r="158" spans="1:22" customFormat="1">
      <c r="A158" s="301" t="s">
        <v>2074</v>
      </c>
      <c r="B158" s="301" t="s">
        <v>1976</v>
      </c>
      <c r="C158" s="301" t="s">
        <v>2751</v>
      </c>
      <c r="D158" s="301">
        <v>9.3000000000000007</v>
      </c>
      <c r="E158" s="181" t="s">
        <v>1783</v>
      </c>
      <c r="F158" s="181"/>
      <c r="G158" s="301"/>
      <c r="H158" s="301"/>
      <c r="I158" s="301"/>
      <c r="J158" s="301"/>
      <c r="K158" s="301">
        <v>43.2</v>
      </c>
      <c r="L158" s="301"/>
      <c r="M158" s="301"/>
      <c r="N158" s="301"/>
      <c r="O158" s="301"/>
      <c r="P158" s="301"/>
      <c r="Q158" s="301"/>
      <c r="R158" s="301"/>
      <c r="S158" s="302">
        <f t="shared" si="4"/>
        <v>43.2</v>
      </c>
      <c r="T158" s="303" t="s">
        <v>1758</v>
      </c>
      <c r="U158" s="2"/>
      <c r="V158">
        <f t="shared" si="5"/>
        <v>0.40176000000000006</v>
      </c>
    </row>
    <row r="159" spans="1:22" customFormat="1">
      <c r="A159" s="301" t="s">
        <v>2806</v>
      </c>
      <c r="B159" s="301" t="s">
        <v>1976</v>
      </c>
      <c r="C159" s="301" t="s">
        <v>2751</v>
      </c>
      <c r="D159" s="301">
        <v>9.3000000000000007</v>
      </c>
      <c r="E159" s="181" t="s">
        <v>1783</v>
      </c>
      <c r="F159" s="181"/>
      <c r="G159" s="301"/>
      <c r="H159" s="301"/>
      <c r="I159" s="301"/>
      <c r="J159" s="301"/>
      <c r="K159" s="301">
        <v>11.7</v>
      </c>
      <c r="L159" s="301"/>
      <c r="M159" s="301"/>
      <c r="N159" s="301"/>
      <c r="O159" s="301"/>
      <c r="P159" s="301"/>
      <c r="Q159" s="301"/>
      <c r="R159" s="301"/>
      <c r="S159" s="302">
        <f t="shared" si="4"/>
        <v>11.7</v>
      </c>
      <c r="T159" s="303" t="s">
        <v>1758</v>
      </c>
      <c r="U159" s="2"/>
      <c r="V159">
        <f t="shared" si="5"/>
        <v>0.10880999999999999</v>
      </c>
    </row>
    <row r="160" spans="1:22" customFormat="1">
      <c r="A160" s="301" t="s">
        <v>2075</v>
      </c>
      <c r="B160" s="301" t="s">
        <v>1976</v>
      </c>
      <c r="C160" s="301" t="s">
        <v>2751</v>
      </c>
      <c r="D160" s="301">
        <v>9.3000000000000007</v>
      </c>
      <c r="E160" s="181" t="s">
        <v>1783</v>
      </c>
      <c r="F160" s="181"/>
      <c r="G160" s="301"/>
      <c r="H160" s="301"/>
      <c r="I160" s="301"/>
      <c r="J160" s="301"/>
      <c r="K160" s="301">
        <v>70.2</v>
      </c>
      <c r="L160" s="301"/>
      <c r="M160" s="301"/>
      <c r="N160" s="301"/>
      <c r="O160" s="301"/>
      <c r="P160" s="301"/>
      <c r="Q160" s="301"/>
      <c r="R160" s="301"/>
      <c r="S160" s="302">
        <f t="shared" si="4"/>
        <v>70.2</v>
      </c>
      <c r="T160" s="303" t="s">
        <v>1758</v>
      </c>
      <c r="U160" s="2"/>
      <c r="V160">
        <f t="shared" si="5"/>
        <v>0.65286</v>
      </c>
    </row>
    <row r="161" spans="1:22" customFormat="1">
      <c r="A161" s="301" t="s">
        <v>2807</v>
      </c>
      <c r="B161" s="301" t="s">
        <v>1976</v>
      </c>
      <c r="C161" s="301" t="s">
        <v>2751</v>
      </c>
      <c r="D161" s="301">
        <v>9.3000000000000007</v>
      </c>
      <c r="E161" s="181" t="s">
        <v>1783</v>
      </c>
      <c r="F161" s="181"/>
      <c r="G161" s="301"/>
      <c r="H161" s="301"/>
      <c r="I161" s="301"/>
      <c r="J161" s="301"/>
      <c r="K161" s="301">
        <v>11.7</v>
      </c>
      <c r="L161" s="301"/>
      <c r="M161" s="301"/>
      <c r="N161" s="301"/>
      <c r="O161" s="301"/>
      <c r="P161" s="301"/>
      <c r="Q161" s="301"/>
      <c r="R161" s="301"/>
      <c r="S161" s="302">
        <f t="shared" si="4"/>
        <v>11.7</v>
      </c>
      <c r="T161" s="303" t="s">
        <v>1758</v>
      </c>
      <c r="U161" s="2"/>
      <c r="V161">
        <f t="shared" si="5"/>
        <v>0.10880999999999999</v>
      </c>
    </row>
    <row r="162" spans="1:22" customFormat="1">
      <c r="A162" s="301" t="s">
        <v>2808</v>
      </c>
      <c r="B162" s="301" t="s">
        <v>1976</v>
      </c>
      <c r="C162" s="301" t="s">
        <v>2751</v>
      </c>
      <c r="D162" s="301">
        <v>9.3000000000000007</v>
      </c>
      <c r="E162" s="181" t="s">
        <v>1783</v>
      </c>
      <c r="F162" s="181"/>
      <c r="G162" s="301"/>
      <c r="H162" s="301"/>
      <c r="I162" s="301"/>
      <c r="J162" s="301"/>
      <c r="K162" s="301">
        <v>11.7</v>
      </c>
      <c r="L162" s="301"/>
      <c r="M162" s="301"/>
      <c r="N162" s="301"/>
      <c r="O162" s="301"/>
      <c r="P162" s="301"/>
      <c r="Q162" s="301"/>
      <c r="R162" s="301"/>
      <c r="S162" s="302">
        <f t="shared" si="4"/>
        <v>11.7</v>
      </c>
      <c r="T162" s="303" t="s">
        <v>1758</v>
      </c>
      <c r="U162" s="2"/>
      <c r="V162">
        <f t="shared" si="5"/>
        <v>0.10880999999999999</v>
      </c>
    </row>
    <row r="163" spans="1:22" customFormat="1">
      <c r="A163" s="301" t="s">
        <v>2809</v>
      </c>
      <c r="B163" s="301" t="s">
        <v>1976</v>
      </c>
      <c r="C163" s="301" t="s">
        <v>2751</v>
      </c>
      <c r="D163" s="301">
        <v>9.3000000000000007</v>
      </c>
      <c r="E163" s="181" t="s">
        <v>1783</v>
      </c>
      <c r="F163" s="181"/>
      <c r="G163" s="301"/>
      <c r="H163" s="301"/>
      <c r="I163" s="301"/>
      <c r="J163" s="301"/>
      <c r="K163" s="301">
        <v>11.7</v>
      </c>
      <c r="L163" s="301"/>
      <c r="M163" s="301"/>
      <c r="N163" s="301"/>
      <c r="O163" s="301"/>
      <c r="P163" s="301"/>
      <c r="Q163" s="301"/>
      <c r="R163" s="301"/>
      <c r="S163" s="302">
        <f t="shared" si="4"/>
        <v>11.7</v>
      </c>
      <c r="T163" s="303" t="s">
        <v>1758</v>
      </c>
      <c r="U163" s="2"/>
      <c r="V163">
        <f t="shared" si="5"/>
        <v>0.10880999999999999</v>
      </c>
    </row>
    <row r="164" spans="1:22" customFormat="1">
      <c r="A164" s="301" t="s">
        <v>2810</v>
      </c>
      <c r="B164" s="301" t="s">
        <v>1976</v>
      </c>
      <c r="C164" s="301" t="s">
        <v>2751</v>
      </c>
      <c r="D164" s="301">
        <v>9.3000000000000007</v>
      </c>
      <c r="E164" s="181" t="s">
        <v>1783</v>
      </c>
      <c r="F164" s="181"/>
      <c r="G164" s="301"/>
      <c r="H164" s="301"/>
      <c r="I164" s="301"/>
      <c r="J164" s="301"/>
      <c r="K164" s="301"/>
      <c r="L164" s="301"/>
      <c r="M164" s="301"/>
      <c r="N164" s="301"/>
      <c r="O164" s="301">
        <v>3.7499999999999996</v>
      </c>
      <c r="P164" s="301">
        <v>16.600000000000001</v>
      </c>
      <c r="Q164" s="301">
        <v>6.6</v>
      </c>
      <c r="R164" s="301"/>
      <c r="S164" s="302">
        <f t="shared" si="4"/>
        <v>26.950000000000003</v>
      </c>
      <c r="T164" s="303" t="s">
        <v>1758</v>
      </c>
      <c r="U164" s="2"/>
      <c r="V164">
        <f t="shared" si="5"/>
        <v>0.25063500000000005</v>
      </c>
    </row>
    <row r="165" spans="1:22" customFormat="1">
      <c r="A165" s="301" t="s">
        <v>2811</v>
      </c>
      <c r="B165" s="301" t="s">
        <v>1976</v>
      </c>
      <c r="C165" s="301" t="s">
        <v>2751</v>
      </c>
      <c r="D165" s="301">
        <v>9.3000000000000007</v>
      </c>
      <c r="E165" s="181" t="s">
        <v>1783</v>
      </c>
      <c r="F165" s="181"/>
      <c r="G165" s="301"/>
      <c r="H165" s="301"/>
      <c r="I165" s="301"/>
      <c r="J165" s="301"/>
      <c r="K165" s="301">
        <v>11.7</v>
      </c>
      <c r="L165" s="301"/>
      <c r="M165" s="301"/>
      <c r="N165" s="301"/>
      <c r="O165" s="301"/>
      <c r="P165" s="301"/>
      <c r="Q165" s="301"/>
      <c r="R165" s="301"/>
      <c r="S165" s="302">
        <f t="shared" si="4"/>
        <v>11.7</v>
      </c>
      <c r="T165" s="303" t="s">
        <v>1758</v>
      </c>
      <c r="U165" s="2"/>
      <c r="V165">
        <f t="shared" si="5"/>
        <v>0.10880999999999999</v>
      </c>
    </row>
    <row r="166" spans="1:22" customFormat="1">
      <c r="A166" s="301" t="s">
        <v>2812</v>
      </c>
      <c r="B166" s="301" t="s">
        <v>1976</v>
      </c>
      <c r="C166" s="301" t="s">
        <v>2751</v>
      </c>
      <c r="D166" s="301">
        <v>9.3000000000000007</v>
      </c>
      <c r="E166" s="181" t="s">
        <v>1783</v>
      </c>
      <c r="F166" s="181"/>
      <c r="G166" s="301"/>
      <c r="H166" s="301"/>
      <c r="I166" s="301"/>
      <c r="J166" s="301"/>
      <c r="K166" s="301">
        <v>14.999999999999996</v>
      </c>
      <c r="L166" s="301"/>
      <c r="M166" s="301"/>
      <c r="N166" s="301"/>
      <c r="O166" s="301"/>
      <c r="P166" s="301"/>
      <c r="Q166" s="301"/>
      <c r="R166" s="301"/>
      <c r="S166" s="302">
        <f t="shared" si="4"/>
        <v>14.999999999999996</v>
      </c>
      <c r="T166" s="303" t="s">
        <v>1758</v>
      </c>
      <c r="U166" s="2"/>
      <c r="V166">
        <f t="shared" si="5"/>
        <v>0.13949999999999999</v>
      </c>
    </row>
    <row r="167" spans="1:22" customFormat="1">
      <c r="A167" s="301" t="s">
        <v>2813</v>
      </c>
      <c r="B167" s="301" t="s">
        <v>1976</v>
      </c>
      <c r="C167" s="301" t="s">
        <v>2751</v>
      </c>
      <c r="D167" s="301">
        <v>9.3000000000000007</v>
      </c>
      <c r="E167" s="181" t="s">
        <v>1783</v>
      </c>
      <c r="F167" s="181"/>
      <c r="G167" s="301"/>
      <c r="H167" s="301"/>
      <c r="I167" s="301"/>
      <c r="J167" s="301"/>
      <c r="K167" s="301"/>
      <c r="L167" s="301">
        <v>1.2000000000000002</v>
      </c>
      <c r="M167" s="301"/>
      <c r="N167" s="301"/>
      <c r="O167" s="301"/>
      <c r="P167" s="301"/>
      <c r="Q167" s="301"/>
      <c r="R167" s="301"/>
      <c r="S167" s="302">
        <f t="shared" si="4"/>
        <v>1.2000000000000002</v>
      </c>
      <c r="T167" s="303" t="s">
        <v>1758</v>
      </c>
      <c r="U167" s="2"/>
      <c r="V167">
        <f t="shared" si="5"/>
        <v>1.1160000000000002E-2</v>
      </c>
    </row>
    <row r="168" spans="1:22" customFormat="1">
      <c r="A168" s="301" t="s">
        <v>2814</v>
      </c>
      <c r="B168" s="301" t="s">
        <v>1976</v>
      </c>
      <c r="C168" s="301" t="s">
        <v>2751</v>
      </c>
      <c r="D168" s="301">
        <v>9.3000000000000007</v>
      </c>
      <c r="E168" s="181" t="s">
        <v>1783</v>
      </c>
      <c r="F168" s="181"/>
      <c r="G168" s="301"/>
      <c r="H168" s="301"/>
      <c r="I168" s="301"/>
      <c r="J168" s="301"/>
      <c r="K168" s="301">
        <v>11.7</v>
      </c>
      <c r="L168" s="301"/>
      <c r="M168" s="301"/>
      <c r="N168" s="301"/>
      <c r="O168" s="301"/>
      <c r="P168" s="301"/>
      <c r="Q168" s="301"/>
      <c r="R168" s="301"/>
      <c r="S168" s="302">
        <f t="shared" si="4"/>
        <v>11.7</v>
      </c>
      <c r="T168" s="303" t="s">
        <v>1758</v>
      </c>
      <c r="U168" s="2"/>
      <c r="V168">
        <f t="shared" si="5"/>
        <v>0.10880999999999999</v>
      </c>
    </row>
    <row r="169" spans="1:22" customFormat="1">
      <c r="A169" s="301" t="s">
        <v>2815</v>
      </c>
      <c r="B169" s="301" t="s">
        <v>1976</v>
      </c>
      <c r="C169" s="301" t="s">
        <v>2751</v>
      </c>
      <c r="D169" s="301">
        <v>9.3000000000000007</v>
      </c>
      <c r="E169" s="181" t="s">
        <v>1783</v>
      </c>
      <c r="F169" s="181"/>
      <c r="G169" s="301"/>
      <c r="H169" s="301"/>
      <c r="I169" s="301"/>
      <c r="J169" s="301"/>
      <c r="K169" s="301">
        <v>11.7</v>
      </c>
      <c r="L169" s="301"/>
      <c r="M169" s="301"/>
      <c r="N169" s="301"/>
      <c r="O169" s="301"/>
      <c r="P169" s="301"/>
      <c r="Q169" s="301"/>
      <c r="R169" s="301"/>
      <c r="S169" s="302">
        <f t="shared" si="4"/>
        <v>11.7</v>
      </c>
      <c r="T169" s="303" t="s">
        <v>1758</v>
      </c>
      <c r="U169" s="2"/>
      <c r="V169">
        <f t="shared" si="5"/>
        <v>0.10880999999999999</v>
      </c>
    </row>
    <row r="170" spans="1:22" customFormat="1">
      <c r="A170" s="301" t="s">
        <v>2076</v>
      </c>
      <c r="B170" s="301" t="s">
        <v>1976</v>
      </c>
      <c r="C170" s="301" t="s">
        <v>2751</v>
      </c>
      <c r="D170" s="301">
        <v>9.3000000000000007</v>
      </c>
      <c r="E170" s="181" t="s">
        <v>1783</v>
      </c>
      <c r="F170" s="181"/>
      <c r="G170" s="301"/>
      <c r="H170" s="301"/>
      <c r="I170" s="301"/>
      <c r="J170" s="301"/>
      <c r="K170" s="301">
        <v>8</v>
      </c>
      <c r="L170" s="301">
        <v>19.200000000000003</v>
      </c>
      <c r="M170" s="301">
        <v>13.2</v>
      </c>
      <c r="N170" s="301"/>
      <c r="O170" s="301"/>
      <c r="P170" s="301"/>
      <c r="Q170" s="301"/>
      <c r="R170" s="301"/>
      <c r="S170" s="302">
        <f t="shared" si="4"/>
        <v>40.400000000000006</v>
      </c>
      <c r="T170" s="303" t="s">
        <v>1758</v>
      </c>
      <c r="U170" s="2"/>
      <c r="V170">
        <f t="shared" si="5"/>
        <v>0.37572000000000005</v>
      </c>
    </row>
    <row r="171" spans="1:22" customFormat="1">
      <c r="A171" s="301" t="s">
        <v>2077</v>
      </c>
      <c r="B171" s="301" t="s">
        <v>1976</v>
      </c>
      <c r="C171" s="301" t="s">
        <v>2751</v>
      </c>
      <c r="D171" s="301">
        <v>9.3000000000000007</v>
      </c>
      <c r="E171" s="181" t="s">
        <v>1783</v>
      </c>
      <c r="F171" s="181"/>
      <c r="G171" s="301"/>
      <c r="H171" s="301"/>
      <c r="I171" s="301"/>
      <c r="J171" s="301"/>
      <c r="K171" s="301">
        <v>1.2000000000000002</v>
      </c>
      <c r="L171" s="301"/>
      <c r="M171" s="301"/>
      <c r="N171" s="301"/>
      <c r="O171" s="301"/>
      <c r="P171" s="301"/>
      <c r="Q171" s="301"/>
      <c r="R171" s="301"/>
      <c r="S171" s="302">
        <f t="shared" si="4"/>
        <v>1.2000000000000002</v>
      </c>
      <c r="T171" s="303" t="s">
        <v>1758</v>
      </c>
      <c r="U171" s="2"/>
      <c r="V171">
        <f t="shared" si="5"/>
        <v>1.1160000000000002E-2</v>
      </c>
    </row>
    <row r="172" spans="1:22" customFormat="1">
      <c r="A172" s="301" t="s">
        <v>2816</v>
      </c>
      <c r="B172" s="301" t="s">
        <v>1976</v>
      </c>
      <c r="C172" s="301" t="s">
        <v>2751</v>
      </c>
      <c r="D172" s="301">
        <v>9.3000000000000007</v>
      </c>
      <c r="E172" s="181" t="s">
        <v>1783</v>
      </c>
      <c r="F172" s="181"/>
      <c r="G172" s="301"/>
      <c r="H172" s="301"/>
      <c r="I172" s="301"/>
      <c r="J172" s="301"/>
      <c r="K172" s="301"/>
      <c r="L172" s="301">
        <v>2.4000000000000004</v>
      </c>
      <c r="M172" s="301"/>
      <c r="N172" s="301"/>
      <c r="O172" s="301"/>
      <c r="P172" s="301"/>
      <c r="Q172" s="301"/>
      <c r="R172" s="301"/>
      <c r="S172" s="302">
        <f t="shared" si="4"/>
        <v>2.4000000000000004</v>
      </c>
      <c r="T172" s="303" t="s">
        <v>1758</v>
      </c>
      <c r="U172" s="2"/>
      <c r="V172">
        <f t="shared" si="5"/>
        <v>2.2320000000000003E-2</v>
      </c>
    </row>
    <row r="173" spans="1:22" customFormat="1">
      <c r="A173" s="301" t="s">
        <v>2817</v>
      </c>
      <c r="B173" s="301" t="s">
        <v>1976</v>
      </c>
      <c r="C173" s="301" t="s">
        <v>2751</v>
      </c>
      <c r="D173" s="301">
        <v>9.3000000000000007</v>
      </c>
      <c r="E173" s="181" t="s">
        <v>1783</v>
      </c>
      <c r="F173" s="181"/>
      <c r="G173" s="301"/>
      <c r="H173" s="301"/>
      <c r="I173" s="301"/>
      <c r="J173" s="301"/>
      <c r="K173" s="301">
        <v>3.6</v>
      </c>
      <c r="L173" s="301"/>
      <c r="M173" s="301"/>
      <c r="N173" s="301"/>
      <c r="O173" s="301"/>
      <c r="P173" s="301"/>
      <c r="Q173" s="301"/>
      <c r="R173" s="301"/>
      <c r="S173" s="302">
        <f t="shared" si="4"/>
        <v>3.6</v>
      </c>
      <c r="T173" s="303" t="s">
        <v>1758</v>
      </c>
      <c r="U173" s="2"/>
      <c r="V173">
        <f t="shared" si="5"/>
        <v>3.3480000000000003E-2</v>
      </c>
    </row>
    <row r="174" spans="1:22" customFormat="1">
      <c r="A174" s="301" t="s">
        <v>2818</v>
      </c>
      <c r="B174" s="301" t="s">
        <v>1976</v>
      </c>
      <c r="C174" s="301" t="s">
        <v>2751</v>
      </c>
      <c r="D174" s="301">
        <v>9.3000000000000007</v>
      </c>
      <c r="E174" s="181" t="s">
        <v>1783</v>
      </c>
      <c r="F174" s="181"/>
      <c r="G174" s="301"/>
      <c r="H174" s="301"/>
      <c r="I174" s="301"/>
      <c r="J174" s="301"/>
      <c r="K174" s="301">
        <v>11.7</v>
      </c>
      <c r="L174" s="301"/>
      <c r="M174" s="301"/>
      <c r="N174" s="301"/>
      <c r="O174" s="301"/>
      <c r="P174" s="301"/>
      <c r="Q174" s="301"/>
      <c r="R174" s="301"/>
      <c r="S174" s="302">
        <f t="shared" si="4"/>
        <v>11.7</v>
      </c>
      <c r="T174" s="303" t="s">
        <v>1758</v>
      </c>
      <c r="U174" s="2"/>
      <c r="V174">
        <f t="shared" si="5"/>
        <v>0.10880999999999999</v>
      </c>
    </row>
    <row r="175" spans="1:22" customFormat="1">
      <c r="A175" s="301" t="s">
        <v>2819</v>
      </c>
      <c r="B175" s="301" t="s">
        <v>1976</v>
      </c>
      <c r="C175" s="301" t="s">
        <v>2751</v>
      </c>
      <c r="D175" s="301">
        <v>9.3000000000000007</v>
      </c>
      <c r="E175" s="181" t="s">
        <v>1783</v>
      </c>
      <c r="F175" s="181"/>
      <c r="G175" s="301"/>
      <c r="H175" s="301"/>
      <c r="I175" s="301"/>
      <c r="J175" s="301"/>
      <c r="K175" s="301">
        <v>3.3</v>
      </c>
      <c r="L175" s="301"/>
      <c r="M175" s="301"/>
      <c r="N175" s="301"/>
      <c r="O175" s="301"/>
      <c r="P175" s="301"/>
      <c r="Q175" s="301"/>
      <c r="R175" s="301"/>
      <c r="S175" s="302">
        <f t="shared" si="4"/>
        <v>3.3</v>
      </c>
      <c r="T175" s="303" t="s">
        <v>1758</v>
      </c>
      <c r="U175" s="2"/>
      <c r="V175">
        <f t="shared" si="5"/>
        <v>3.0690000000000002E-2</v>
      </c>
    </row>
    <row r="176" spans="1:22" customFormat="1">
      <c r="A176" s="301" t="s">
        <v>2078</v>
      </c>
      <c r="B176" s="301" t="s">
        <v>1976</v>
      </c>
      <c r="C176" s="301" t="s">
        <v>2751</v>
      </c>
      <c r="D176" s="301">
        <v>9.3000000000000007</v>
      </c>
      <c r="E176" s="181" t="s">
        <v>1783</v>
      </c>
      <c r="F176" s="181"/>
      <c r="G176" s="301"/>
      <c r="H176" s="301"/>
      <c r="I176" s="301"/>
      <c r="J176" s="301"/>
      <c r="K176" s="301"/>
      <c r="L176" s="301"/>
      <c r="M176" s="301"/>
      <c r="N176" s="301"/>
      <c r="O176" s="301"/>
      <c r="P176" s="301"/>
      <c r="Q176" s="301"/>
      <c r="R176" s="301">
        <v>4.8</v>
      </c>
      <c r="S176" s="302">
        <f t="shared" si="4"/>
        <v>4.8</v>
      </c>
      <c r="T176" s="303" t="s">
        <v>1758</v>
      </c>
      <c r="U176" s="2"/>
      <c r="V176">
        <f t="shared" si="5"/>
        <v>4.4639999999999999E-2</v>
      </c>
    </row>
    <row r="177" spans="1:22" customFormat="1">
      <c r="A177" s="301" t="s">
        <v>2820</v>
      </c>
      <c r="B177" s="301" t="s">
        <v>1976</v>
      </c>
      <c r="C177" s="301" t="s">
        <v>2751</v>
      </c>
      <c r="D177" s="301">
        <v>9.3000000000000007</v>
      </c>
      <c r="E177" s="181" t="s">
        <v>1783</v>
      </c>
      <c r="F177" s="181"/>
      <c r="G177" s="301"/>
      <c r="H177" s="301"/>
      <c r="I177" s="301"/>
      <c r="J177" s="301"/>
      <c r="K177" s="301">
        <v>11.7</v>
      </c>
      <c r="L177" s="301"/>
      <c r="M177" s="301"/>
      <c r="N177" s="301"/>
      <c r="O177" s="301"/>
      <c r="P177" s="301"/>
      <c r="Q177" s="301"/>
      <c r="R177" s="301"/>
      <c r="S177" s="302">
        <f t="shared" si="4"/>
        <v>11.7</v>
      </c>
      <c r="T177" s="303" t="s">
        <v>1758</v>
      </c>
      <c r="U177" s="2"/>
      <c r="V177">
        <f t="shared" si="5"/>
        <v>0.10880999999999999</v>
      </c>
    </row>
    <row r="178" spans="1:22" customFormat="1">
      <c r="A178" s="301" t="s">
        <v>2079</v>
      </c>
      <c r="B178" s="301" t="s">
        <v>1976</v>
      </c>
      <c r="C178" s="301" t="s">
        <v>2751</v>
      </c>
      <c r="D178" s="301">
        <v>9.3000000000000007</v>
      </c>
      <c r="E178" s="181" t="s">
        <v>1783</v>
      </c>
      <c r="F178" s="181"/>
      <c r="G178" s="301"/>
      <c r="H178" s="301"/>
      <c r="I178" s="301"/>
      <c r="J178" s="301"/>
      <c r="K178" s="301"/>
      <c r="L178" s="301">
        <v>2.4000000000000004</v>
      </c>
      <c r="M178" s="301"/>
      <c r="N178" s="301"/>
      <c r="O178" s="301"/>
      <c r="P178" s="301"/>
      <c r="Q178" s="301"/>
      <c r="R178" s="301"/>
      <c r="S178" s="302">
        <f t="shared" si="4"/>
        <v>2.4000000000000004</v>
      </c>
      <c r="T178" s="303" t="s">
        <v>1758</v>
      </c>
      <c r="U178" s="2"/>
      <c r="V178">
        <f t="shared" si="5"/>
        <v>2.2320000000000003E-2</v>
      </c>
    </row>
    <row r="179" spans="1:22" customFormat="1">
      <c r="A179" s="301" t="s">
        <v>2821</v>
      </c>
      <c r="B179" s="301" t="s">
        <v>1976</v>
      </c>
      <c r="C179" s="301" t="s">
        <v>2751</v>
      </c>
      <c r="D179" s="301">
        <v>9.3000000000000007</v>
      </c>
      <c r="E179" s="181" t="s">
        <v>1783</v>
      </c>
      <c r="F179" s="181"/>
      <c r="G179" s="301"/>
      <c r="H179" s="301"/>
      <c r="I179" s="301"/>
      <c r="J179" s="301"/>
      <c r="K179" s="301">
        <v>11.7</v>
      </c>
      <c r="L179" s="301"/>
      <c r="M179" s="301"/>
      <c r="N179" s="301"/>
      <c r="O179" s="301"/>
      <c r="P179" s="301"/>
      <c r="Q179" s="301"/>
      <c r="R179" s="301"/>
      <c r="S179" s="302">
        <f t="shared" si="4"/>
        <v>11.7</v>
      </c>
      <c r="T179" s="303" t="s">
        <v>1758</v>
      </c>
      <c r="U179" s="2"/>
      <c r="V179">
        <f t="shared" si="5"/>
        <v>0.10880999999999999</v>
      </c>
    </row>
    <row r="180" spans="1:22" customFormat="1">
      <c r="A180" s="301" t="s">
        <v>2822</v>
      </c>
      <c r="B180" s="301" t="s">
        <v>1976</v>
      </c>
      <c r="C180" s="301" t="s">
        <v>2751</v>
      </c>
      <c r="D180" s="301">
        <v>9.3000000000000007</v>
      </c>
      <c r="E180" s="181" t="s">
        <v>1783</v>
      </c>
      <c r="F180" s="181"/>
      <c r="G180" s="301"/>
      <c r="H180" s="301"/>
      <c r="I180" s="301"/>
      <c r="J180" s="301"/>
      <c r="K180" s="301"/>
      <c r="L180" s="301">
        <v>1.2000000000000002</v>
      </c>
      <c r="M180" s="301"/>
      <c r="N180" s="301"/>
      <c r="O180" s="301"/>
      <c r="P180" s="301"/>
      <c r="Q180" s="301"/>
      <c r="R180" s="301"/>
      <c r="S180" s="302">
        <f t="shared" si="4"/>
        <v>1.2000000000000002</v>
      </c>
      <c r="T180" s="303" t="s">
        <v>1758</v>
      </c>
      <c r="U180" s="2"/>
      <c r="V180">
        <f t="shared" si="5"/>
        <v>1.1160000000000002E-2</v>
      </c>
    </row>
    <row r="181" spans="1:22" customFormat="1">
      <c r="A181" s="301" t="s">
        <v>2823</v>
      </c>
      <c r="B181" s="301" t="s">
        <v>1976</v>
      </c>
      <c r="C181" s="301" t="s">
        <v>2751</v>
      </c>
      <c r="D181" s="301">
        <v>9.3000000000000007</v>
      </c>
      <c r="E181" s="181" t="s">
        <v>1783</v>
      </c>
      <c r="F181" s="181"/>
      <c r="G181" s="301"/>
      <c r="H181" s="301"/>
      <c r="I181" s="301"/>
      <c r="J181" s="301"/>
      <c r="K181" s="301">
        <v>23.4</v>
      </c>
      <c r="L181" s="301"/>
      <c r="M181" s="301"/>
      <c r="N181" s="301"/>
      <c r="O181" s="301"/>
      <c r="P181" s="301"/>
      <c r="Q181" s="301"/>
      <c r="R181" s="301"/>
      <c r="S181" s="302">
        <f t="shared" si="4"/>
        <v>23.4</v>
      </c>
      <c r="T181" s="303" t="s">
        <v>1758</v>
      </c>
      <c r="U181" s="2"/>
      <c r="V181">
        <f t="shared" si="5"/>
        <v>0.21761999999999998</v>
      </c>
    </row>
    <row r="182" spans="1:22" customFormat="1">
      <c r="A182" s="301" t="s">
        <v>2824</v>
      </c>
      <c r="B182" s="301" t="s">
        <v>1976</v>
      </c>
      <c r="C182" s="301" t="s">
        <v>2751</v>
      </c>
      <c r="D182" s="301">
        <v>9.3000000000000007</v>
      </c>
      <c r="E182" s="181" t="s">
        <v>1783</v>
      </c>
      <c r="F182" s="181"/>
      <c r="G182" s="301"/>
      <c r="H182" s="301"/>
      <c r="I182" s="301"/>
      <c r="J182" s="301"/>
      <c r="K182" s="301"/>
      <c r="L182" s="301">
        <v>6.6</v>
      </c>
      <c r="M182" s="301"/>
      <c r="N182" s="301"/>
      <c r="O182" s="301"/>
      <c r="P182" s="301"/>
      <c r="Q182" s="301"/>
      <c r="R182" s="301"/>
      <c r="S182" s="302">
        <f t="shared" si="4"/>
        <v>6.6</v>
      </c>
      <c r="T182" s="303" t="s">
        <v>1758</v>
      </c>
      <c r="U182" s="2"/>
      <c r="V182">
        <f t="shared" si="5"/>
        <v>6.1380000000000004E-2</v>
      </c>
    </row>
    <row r="183" spans="1:22" customFormat="1">
      <c r="A183" s="301" t="s">
        <v>2825</v>
      </c>
      <c r="B183" s="301" t="s">
        <v>1976</v>
      </c>
      <c r="C183" s="301" t="s">
        <v>2751</v>
      </c>
      <c r="D183" s="301">
        <v>9.3000000000000007</v>
      </c>
      <c r="E183" s="181" t="s">
        <v>1783</v>
      </c>
      <c r="F183" s="181"/>
      <c r="G183" s="301"/>
      <c r="H183" s="301"/>
      <c r="I183" s="301"/>
      <c r="J183" s="301"/>
      <c r="K183" s="301">
        <v>11.7</v>
      </c>
      <c r="L183" s="301"/>
      <c r="M183" s="301"/>
      <c r="N183" s="301"/>
      <c r="O183" s="301"/>
      <c r="P183" s="301"/>
      <c r="Q183" s="301"/>
      <c r="R183" s="301"/>
      <c r="S183" s="302">
        <f t="shared" si="4"/>
        <v>11.7</v>
      </c>
      <c r="T183" s="303" t="s">
        <v>1758</v>
      </c>
      <c r="U183" s="2"/>
      <c r="V183">
        <f t="shared" si="5"/>
        <v>0.10880999999999999</v>
      </c>
    </row>
    <row r="184" spans="1:22" customFormat="1">
      <c r="A184" s="301" t="s">
        <v>2080</v>
      </c>
      <c r="B184" s="301" t="s">
        <v>1976</v>
      </c>
      <c r="C184" s="301" t="s">
        <v>2751</v>
      </c>
      <c r="D184" s="301">
        <v>9.3000000000000007</v>
      </c>
      <c r="E184" s="181" t="s">
        <v>1783</v>
      </c>
      <c r="F184" s="181"/>
      <c r="G184" s="301"/>
      <c r="H184" s="301"/>
      <c r="I184" s="301"/>
      <c r="J184" s="301"/>
      <c r="K184" s="301">
        <v>11.85</v>
      </c>
      <c r="L184" s="301"/>
      <c r="M184" s="301"/>
      <c r="N184" s="301"/>
      <c r="O184" s="301"/>
      <c r="P184" s="301"/>
      <c r="Q184" s="301"/>
      <c r="R184" s="301"/>
      <c r="S184" s="302">
        <f t="shared" si="4"/>
        <v>11.85</v>
      </c>
      <c r="T184" s="303" t="s">
        <v>1758</v>
      </c>
      <c r="U184" s="2"/>
      <c r="V184">
        <f t="shared" si="5"/>
        <v>0.110205</v>
      </c>
    </row>
    <row r="185" spans="1:22" customFormat="1">
      <c r="A185" s="301" t="s">
        <v>2081</v>
      </c>
      <c r="B185" s="301" t="s">
        <v>1976</v>
      </c>
      <c r="C185" s="301" t="s">
        <v>2751</v>
      </c>
      <c r="D185" s="301">
        <v>9.3000000000000007</v>
      </c>
      <c r="E185" s="181" t="s">
        <v>1783</v>
      </c>
      <c r="F185" s="181"/>
      <c r="G185" s="301"/>
      <c r="H185" s="301"/>
      <c r="I185" s="301"/>
      <c r="J185" s="301"/>
      <c r="K185" s="301">
        <v>11.7</v>
      </c>
      <c r="L185" s="301"/>
      <c r="M185" s="301"/>
      <c r="N185" s="301"/>
      <c r="O185" s="301"/>
      <c r="P185" s="301"/>
      <c r="Q185" s="301"/>
      <c r="R185" s="301"/>
      <c r="S185" s="302">
        <f t="shared" si="4"/>
        <v>11.7</v>
      </c>
      <c r="T185" s="303" t="s">
        <v>1758</v>
      </c>
      <c r="U185" s="2"/>
      <c r="V185">
        <f t="shared" si="5"/>
        <v>0.10880999999999999</v>
      </c>
    </row>
    <row r="186" spans="1:22" customFormat="1">
      <c r="A186" s="301" t="s">
        <v>2082</v>
      </c>
      <c r="B186" s="301" t="s">
        <v>1976</v>
      </c>
      <c r="C186" s="301" t="s">
        <v>2751</v>
      </c>
      <c r="D186" s="301">
        <v>9.3000000000000007</v>
      </c>
      <c r="E186" s="181" t="s">
        <v>1783</v>
      </c>
      <c r="F186" s="181"/>
      <c r="G186" s="301"/>
      <c r="H186" s="301"/>
      <c r="I186" s="301"/>
      <c r="J186" s="301"/>
      <c r="K186" s="301"/>
      <c r="L186" s="301"/>
      <c r="M186" s="301">
        <v>8.3000000000000007</v>
      </c>
      <c r="N186" s="301"/>
      <c r="O186" s="301"/>
      <c r="P186" s="301"/>
      <c r="Q186" s="301"/>
      <c r="R186" s="301"/>
      <c r="S186" s="302">
        <f t="shared" si="4"/>
        <v>8.3000000000000007</v>
      </c>
      <c r="T186" s="303" t="s">
        <v>1758</v>
      </c>
      <c r="U186" s="2"/>
      <c r="V186">
        <f t="shared" si="5"/>
        <v>7.7190000000000009E-2</v>
      </c>
    </row>
    <row r="187" spans="1:22" customFormat="1">
      <c r="A187" s="301" t="s">
        <v>2826</v>
      </c>
      <c r="B187" s="301" t="s">
        <v>1976</v>
      </c>
      <c r="C187" s="301" t="s">
        <v>2751</v>
      </c>
      <c r="D187" s="301">
        <v>9.3000000000000007</v>
      </c>
      <c r="E187" s="181" t="s">
        <v>1783</v>
      </c>
      <c r="F187" s="181"/>
      <c r="G187" s="301"/>
      <c r="H187" s="301"/>
      <c r="I187" s="301"/>
      <c r="J187" s="301"/>
      <c r="K187" s="301">
        <v>11.7</v>
      </c>
      <c r="L187" s="301">
        <v>12.6</v>
      </c>
      <c r="M187" s="301"/>
      <c r="N187" s="301"/>
      <c r="O187" s="301"/>
      <c r="P187" s="301"/>
      <c r="Q187" s="301"/>
      <c r="R187" s="301"/>
      <c r="S187" s="302">
        <f t="shared" si="4"/>
        <v>24.299999999999997</v>
      </c>
      <c r="T187" s="303" t="s">
        <v>1758</v>
      </c>
      <c r="U187" s="2"/>
      <c r="V187">
        <f t="shared" si="5"/>
        <v>0.22599</v>
      </c>
    </row>
    <row r="188" spans="1:22" customFormat="1">
      <c r="A188" s="301" t="s">
        <v>2827</v>
      </c>
      <c r="B188" s="301" t="s">
        <v>1976</v>
      </c>
      <c r="C188" s="301" t="s">
        <v>2751</v>
      </c>
      <c r="D188" s="301">
        <v>9.3000000000000007</v>
      </c>
      <c r="E188" s="181" t="s">
        <v>1783</v>
      </c>
      <c r="F188" s="181"/>
      <c r="G188" s="301"/>
      <c r="H188" s="301"/>
      <c r="I188" s="301"/>
      <c r="J188" s="301"/>
      <c r="K188" s="301">
        <v>11.7</v>
      </c>
      <c r="L188" s="301"/>
      <c r="M188" s="301"/>
      <c r="N188" s="301"/>
      <c r="O188" s="301"/>
      <c r="P188" s="301"/>
      <c r="Q188" s="301"/>
      <c r="R188" s="301"/>
      <c r="S188" s="302">
        <f t="shared" si="4"/>
        <v>11.7</v>
      </c>
      <c r="T188" s="303" t="s">
        <v>1758</v>
      </c>
      <c r="U188" s="2"/>
      <c r="V188">
        <f t="shared" si="5"/>
        <v>0.10880999999999999</v>
      </c>
    </row>
    <row r="189" spans="1:22" customFormat="1">
      <c r="A189" s="301" t="s">
        <v>2828</v>
      </c>
      <c r="B189" s="301" t="s">
        <v>1976</v>
      </c>
      <c r="C189" s="301" t="s">
        <v>2751</v>
      </c>
      <c r="D189" s="301">
        <v>9.3000000000000007</v>
      </c>
      <c r="E189" s="181" t="s">
        <v>1783</v>
      </c>
      <c r="F189" s="181"/>
      <c r="G189" s="301"/>
      <c r="H189" s="301"/>
      <c r="I189" s="301"/>
      <c r="J189" s="301"/>
      <c r="K189" s="301"/>
      <c r="L189" s="301">
        <v>2.4000000000000004</v>
      </c>
      <c r="M189" s="301"/>
      <c r="N189" s="301"/>
      <c r="O189" s="301"/>
      <c r="P189" s="301"/>
      <c r="Q189" s="301"/>
      <c r="R189" s="301"/>
      <c r="S189" s="302">
        <f t="shared" si="4"/>
        <v>2.4000000000000004</v>
      </c>
      <c r="T189" s="303" t="s">
        <v>1758</v>
      </c>
      <c r="U189" s="2"/>
      <c r="V189">
        <f t="shared" si="5"/>
        <v>2.2320000000000003E-2</v>
      </c>
    </row>
    <row r="190" spans="1:22" customFormat="1">
      <c r="A190" s="301" t="s">
        <v>2829</v>
      </c>
      <c r="B190" s="301" t="s">
        <v>1976</v>
      </c>
      <c r="C190" s="301" t="s">
        <v>2751</v>
      </c>
      <c r="D190" s="301">
        <v>9.3000000000000007</v>
      </c>
      <c r="E190" s="181" t="s">
        <v>1783</v>
      </c>
      <c r="F190" s="181"/>
      <c r="G190" s="301"/>
      <c r="H190" s="301"/>
      <c r="I190" s="301"/>
      <c r="J190" s="301"/>
      <c r="K190" s="301">
        <v>11.7</v>
      </c>
      <c r="L190" s="301"/>
      <c r="M190" s="301"/>
      <c r="N190" s="301"/>
      <c r="O190" s="301"/>
      <c r="P190" s="301"/>
      <c r="Q190" s="301"/>
      <c r="R190" s="301"/>
      <c r="S190" s="302">
        <f t="shared" si="4"/>
        <v>11.7</v>
      </c>
      <c r="T190" s="303" t="s">
        <v>1758</v>
      </c>
      <c r="U190" s="2"/>
      <c r="V190">
        <f t="shared" si="5"/>
        <v>0.10880999999999999</v>
      </c>
    </row>
    <row r="191" spans="1:22" customFormat="1">
      <c r="A191" s="301" t="s">
        <v>2083</v>
      </c>
      <c r="B191" s="301" t="s">
        <v>1976</v>
      </c>
      <c r="C191" s="301" t="s">
        <v>2751</v>
      </c>
      <c r="D191" s="301">
        <v>9.3000000000000007</v>
      </c>
      <c r="E191" s="181" t="s">
        <v>1783</v>
      </c>
      <c r="F191" s="181"/>
      <c r="G191" s="301"/>
      <c r="H191" s="301"/>
      <c r="I191" s="301"/>
      <c r="J191" s="301"/>
      <c r="K191" s="301">
        <v>11.7</v>
      </c>
      <c r="L191" s="301"/>
      <c r="M191" s="301"/>
      <c r="N191" s="301"/>
      <c r="O191" s="301"/>
      <c r="P191" s="301"/>
      <c r="Q191" s="301"/>
      <c r="R191" s="301"/>
      <c r="S191" s="302">
        <f t="shared" si="4"/>
        <v>11.7</v>
      </c>
      <c r="T191" s="303" t="s">
        <v>1758</v>
      </c>
      <c r="U191" s="2"/>
      <c r="V191">
        <f t="shared" si="5"/>
        <v>0.10880999999999999</v>
      </c>
    </row>
    <row r="192" spans="1:22" customFormat="1">
      <c r="A192" s="301" t="s">
        <v>2830</v>
      </c>
      <c r="B192" s="301" t="s">
        <v>1976</v>
      </c>
      <c r="C192" s="301" t="s">
        <v>2751</v>
      </c>
      <c r="D192" s="301">
        <v>9.3000000000000007</v>
      </c>
      <c r="E192" s="181" t="s">
        <v>1783</v>
      </c>
      <c r="F192" s="181"/>
      <c r="G192" s="301"/>
      <c r="H192" s="301"/>
      <c r="I192" s="301"/>
      <c r="J192" s="301"/>
      <c r="K192" s="301">
        <v>11.7</v>
      </c>
      <c r="L192" s="301"/>
      <c r="M192" s="301"/>
      <c r="N192" s="301"/>
      <c r="O192" s="301"/>
      <c r="P192" s="301"/>
      <c r="Q192" s="301"/>
      <c r="R192" s="301"/>
      <c r="S192" s="302">
        <f t="shared" si="4"/>
        <v>11.7</v>
      </c>
      <c r="T192" s="303" t="s">
        <v>1758</v>
      </c>
      <c r="U192" s="2"/>
      <c r="V192">
        <f t="shared" si="5"/>
        <v>0.10880999999999999</v>
      </c>
    </row>
    <row r="193" spans="1:22" customFormat="1">
      <c r="A193" s="301" t="s">
        <v>2831</v>
      </c>
      <c r="B193" s="301" t="s">
        <v>1976</v>
      </c>
      <c r="C193" s="301" t="s">
        <v>2751</v>
      </c>
      <c r="D193" s="301">
        <v>9.3000000000000007</v>
      </c>
      <c r="E193" s="181" t="s">
        <v>1783</v>
      </c>
      <c r="F193" s="181"/>
      <c r="G193" s="301"/>
      <c r="H193" s="301"/>
      <c r="I193" s="301"/>
      <c r="J193" s="301"/>
      <c r="K193" s="301">
        <v>1.2000000000000002</v>
      </c>
      <c r="L193" s="301"/>
      <c r="M193" s="301"/>
      <c r="N193" s="301"/>
      <c r="O193" s="301"/>
      <c r="P193" s="301"/>
      <c r="Q193" s="301"/>
      <c r="R193" s="301"/>
      <c r="S193" s="302">
        <f t="shared" si="4"/>
        <v>1.2000000000000002</v>
      </c>
      <c r="T193" s="303" t="s">
        <v>1758</v>
      </c>
      <c r="U193" s="2"/>
      <c r="V193">
        <f t="shared" si="5"/>
        <v>1.1160000000000002E-2</v>
      </c>
    </row>
    <row r="194" spans="1:22" customFormat="1">
      <c r="A194" s="301" t="s">
        <v>2832</v>
      </c>
      <c r="B194" s="301" t="s">
        <v>1976</v>
      </c>
      <c r="C194" s="301" t="s">
        <v>2751</v>
      </c>
      <c r="D194" s="301">
        <v>9.3000000000000007</v>
      </c>
      <c r="E194" s="181" t="s">
        <v>1783</v>
      </c>
      <c r="F194" s="181"/>
      <c r="G194" s="301"/>
      <c r="H194" s="301"/>
      <c r="I194" s="301"/>
      <c r="J194" s="301"/>
      <c r="K194" s="301">
        <v>3.3</v>
      </c>
      <c r="L194" s="301"/>
      <c r="M194" s="301"/>
      <c r="N194" s="301"/>
      <c r="O194" s="301"/>
      <c r="P194" s="301"/>
      <c r="Q194" s="301"/>
      <c r="R194" s="301"/>
      <c r="S194" s="302">
        <f t="shared" si="4"/>
        <v>3.3</v>
      </c>
      <c r="T194" s="303" t="s">
        <v>1758</v>
      </c>
      <c r="U194" s="2"/>
      <c r="V194">
        <f t="shared" si="5"/>
        <v>3.0690000000000002E-2</v>
      </c>
    </row>
    <row r="195" spans="1:22" customFormat="1">
      <c r="A195" s="301" t="s">
        <v>2833</v>
      </c>
      <c r="B195" s="301" t="s">
        <v>1976</v>
      </c>
      <c r="C195" s="301" t="s">
        <v>2751</v>
      </c>
      <c r="D195" s="301">
        <v>9.3000000000000007</v>
      </c>
      <c r="E195" s="181" t="s">
        <v>1783</v>
      </c>
      <c r="F195" s="181"/>
      <c r="G195" s="301"/>
      <c r="H195" s="301"/>
      <c r="I195" s="301"/>
      <c r="J195" s="301"/>
      <c r="K195" s="301">
        <v>11.7</v>
      </c>
      <c r="L195" s="301"/>
      <c r="M195" s="301"/>
      <c r="N195" s="301"/>
      <c r="O195" s="301"/>
      <c r="P195" s="301"/>
      <c r="Q195" s="301"/>
      <c r="R195" s="301"/>
      <c r="S195" s="302">
        <f t="shared" ref="S195:S258" si="6">SUM(G195:R195)</f>
        <v>11.7</v>
      </c>
      <c r="T195" s="303" t="s">
        <v>1758</v>
      </c>
      <c r="U195" s="2"/>
      <c r="V195">
        <f t="shared" si="5"/>
        <v>0.10880999999999999</v>
      </c>
    </row>
    <row r="196" spans="1:22" customFormat="1">
      <c r="A196" s="301" t="s">
        <v>2834</v>
      </c>
      <c r="B196" s="301" t="s">
        <v>1976</v>
      </c>
      <c r="C196" s="301" t="s">
        <v>2751</v>
      </c>
      <c r="D196" s="301">
        <v>9.3000000000000007</v>
      </c>
      <c r="E196" s="181" t="s">
        <v>1783</v>
      </c>
      <c r="F196" s="181"/>
      <c r="G196" s="301"/>
      <c r="H196" s="301"/>
      <c r="I196" s="301"/>
      <c r="J196" s="301"/>
      <c r="K196" s="301">
        <v>11.7</v>
      </c>
      <c r="L196" s="301"/>
      <c r="M196" s="301"/>
      <c r="N196" s="301"/>
      <c r="O196" s="301"/>
      <c r="P196" s="301"/>
      <c r="Q196" s="301"/>
      <c r="R196" s="301"/>
      <c r="S196" s="302">
        <f t="shared" si="6"/>
        <v>11.7</v>
      </c>
      <c r="T196" s="303" t="s">
        <v>1758</v>
      </c>
      <c r="U196" s="2"/>
      <c r="V196">
        <f t="shared" ref="V196:V259" si="7">S196/1000*D196</f>
        <v>0.10880999999999999</v>
      </c>
    </row>
    <row r="197" spans="1:22" customFormat="1">
      <c r="A197" s="301" t="s">
        <v>2084</v>
      </c>
      <c r="B197" s="301" t="s">
        <v>1976</v>
      </c>
      <c r="C197" s="301" t="s">
        <v>2751</v>
      </c>
      <c r="D197" s="301">
        <v>9.3000000000000007</v>
      </c>
      <c r="E197" s="181" t="s">
        <v>1783</v>
      </c>
      <c r="F197" s="181"/>
      <c r="G197" s="301"/>
      <c r="H197" s="301"/>
      <c r="I197" s="301"/>
      <c r="J197" s="301"/>
      <c r="K197" s="301"/>
      <c r="L197" s="301"/>
      <c r="M197" s="301">
        <v>6.15</v>
      </c>
      <c r="N197" s="301"/>
      <c r="O197" s="301"/>
      <c r="P197" s="301"/>
      <c r="Q197" s="301"/>
      <c r="R197" s="301"/>
      <c r="S197" s="302">
        <f t="shared" si="6"/>
        <v>6.15</v>
      </c>
      <c r="T197" s="303" t="s">
        <v>1758</v>
      </c>
      <c r="U197" s="2"/>
      <c r="V197">
        <f t="shared" si="7"/>
        <v>5.7195000000000003E-2</v>
      </c>
    </row>
    <row r="198" spans="1:22" customFormat="1">
      <c r="A198" s="301" t="s">
        <v>2085</v>
      </c>
      <c r="B198" s="301" t="s">
        <v>1976</v>
      </c>
      <c r="C198" s="301" t="s">
        <v>2751</v>
      </c>
      <c r="D198" s="301">
        <v>9.3000000000000007</v>
      </c>
      <c r="E198" s="181" t="s">
        <v>1783</v>
      </c>
      <c r="F198" s="181"/>
      <c r="G198" s="301"/>
      <c r="H198" s="301"/>
      <c r="I198" s="301"/>
      <c r="J198" s="301"/>
      <c r="K198" s="301"/>
      <c r="L198" s="301"/>
      <c r="M198" s="301">
        <v>6.6</v>
      </c>
      <c r="N198" s="301"/>
      <c r="O198" s="301"/>
      <c r="P198" s="301"/>
      <c r="Q198" s="301"/>
      <c r="R198" s="301"/>
      <c r="S198" s="302">
        <f t="shared" si="6"/>
        <v>6.6</v>
      </c>
      <c r="T198" s="303" t="s">
        <v>1758</v>
      </c>
      <c r="U198" s="2"/>
      <c r="V198">
        <f t="shared" si="7"/>
        <v>6.1380000000000004E-2</v>
      </c>
    </row>
    <row r="199" spans="1:22" customFormat="1">
      <c r="A199" s="301" t="s">
        <v>2086</v>
      </c>
      <c r="B199" s="301" t="s">
        <v>1976</v>
      </c>
      <c r="C199" s="301" t="s">
        <v>2751</v>
      </c>
      <c r="D199" s="301">
        <v>9.3000000000000007</v>
      </c>
      <c r="E199" s="181" t="s">
        <v>1783</v>
      </c>
      <c r="F199" s="181"/>
      <c r="G199" s="301"/>
      <c r="H199" s="301"/>
      <c r="I199" s="301"/>
      <c r="J199" s="301"/>
      <c r="K199" s="301"/>
      <c r="L199" s="301">
        <v>6.6</v>
      </c>
      <c r="M199" s="301">
        <v>13.799999999999999</v>
      </c>
      <c r="N199" s="301">
        <v>15.2</v>
      </c>
      <c r="O199" s="301">
        <v>6.6</v>
      </c>
      <c r="P199" s="301">
        <v>6.6</v>
      </c>
      <c r="Q199" s="301"/>
      <c r="R199" s="301">
        <v>10.199999999999999</v>
      </c>
      <c r="S199" s="302">
        <f t="shared" si="6"/>
        <v>59</v>
      </c>
      <c r="T199" s="303" t="s">
        <v>1758</v>
      </c>
      <c r="U199" s="2"/>
      <c r="V199">
        <f t="shared" si="7"/>
        <v>0.54869999999999997</v>
      </c>
    </row>
    <row r="200" spans="1:22" customFormat="1">
      <c r="A200" s="301" t="s">
        <v>2835</v>
      </c>
      <c r="B200" s="301" t="s">
        <v>1976</v>
      </c>
      <c r="C200" s="301" t="s">
        <v>2751</v>
      </c>
      <c r="D200" s="301">
        <v>9.3000000000000007</v>
      </c>
      <c r="E200" s="181" t="s">
        <v>1783</v>
      </c>
      <c r="F200" s="181"/>
      <c r="G200" s="301"/>
      <c r="H200" s="301"/>
      <c r="I200" s="301"/>
      <c r="J200" s="301"/>
      <c r="K200" s="301"/>
      <c r="L200" s="301"/>
      <c r="M200" s="301"/>
      <c r="N200" s="301">
        <v>6.3000000000000007</v>
      </c>
      <c r="O200" s="301"/>
      <c r="P200" s="301"/>
      <c r="Q200" s="301"/>
      <c r="R200" s="301"/>
      <c r="S200" s="302">
        <f t="shared" si="6"/>
        <v>6.3000000000000007</v>
      </c>
      <c r="T200" s="303" t="s">
        <v>1758</v>
      </c>
      <c r="U200" s="2"/>
      <c r="V200">
        <f t="shared" si="7"/>
        <v>5.859000000000001E-2</v>
      </c>
    </row>
    <row r="201" spans="1:22" customFormat="1">
      <c r="A201" s="301" t="s">
        <v>2836</v>
      </c>
      <c r="B201" s="301" t="s">
        <v>1976</v>
      </c>
      <c r="C201" s="301" t="s">
        <v>2751</v>
      </c>
      <c r="D201" s="301">
        <v>9.3000000000000007</v>
      </c>
      <c r="E201" s="181" t="s">
        <v>1783</v>
      </c>
      <c r="F201" s="181"/>
      <c r="G201" s="301"/>
      <c r="H201" s="301"/>
      <c r="I201" s="301"/>
      <c r="J201" s="301"/>
      <c r="K201" s="301"/>
      <c r="L201" s="301"/>
      <c r="M201" s="301">
        <v>6.6</v>
      </c>
      <c r="N201" s="301"/>
      <c r="O201" s="301"/>
      <c r="P201" s="301"/>
      <c r="Q201" s="301"/>
      <c r="R201" s="301"/>
      <c r="S201" s="302">
        <f t="shared" si="6"/>
        <v>6.6</v>
      </c>
      <c r="T201" s="303" t="s">
        <v>1758</v>
      </c>
      <c r="U201" s="2"/>
      <c r="V201">
        <f t="shared" si="7"/>
        <v>6.1380000000000004E-2</v>
      </c>
    </row>
    <row r="202" spans="1:22" customFormat="1">
      <c r="A202" s="301" t="s">
        <v>2087</v>
      </c>
      <c r="B202" s="301" t="s">
        <v>1976</v>
      </c>
      <c r="C202" s="301" t="s">
        <v>2751</v>
      </c>
      <c r="D202" s="301">
        <v>9.3000000000000007</v>
      </c>
      <c r="E202" s="181" t="s">
        <v>1783</v>
      </c>
      <c r="F202" s="181"/>
      <c r="G202" s="301"/>
      <c r="H202" s="301"/>
      <c r="I202" s="301"/>
      <c r="J202" s="301"/>
      <c r="K202" s="301"/>
      <c r="L202" s="301">
        <v>3.5999999999999996</v>
      </c>
      <c r="M202" s="301"/>
      <c r="N202" s="301"/>
      <c r="O202" s="301"/>
      <c r="P202" s="301"/>
      <c r="Q202" s="301"/>
      <c r="R202" s="301"/>
      <c r="S202" s="302">
        <f t="shared" si="6"/>
        <v>3.5999999999999996</v>
      </c>
      <c r="T202" s="303" t="s">
        <v>1758</v>
      </c>
      <c r="U202" s="2"/>
      <c r="V202">
        <f t="shared" si="7"/>
        <v>3.3479999999999996E-2</v>
      </c>
    </row>
    <row r="203" spans="1:22" customFormat="1">
      <c r="A203" s="301" t="s">
        <v>2837</v>
      </c>
      <c r="B203" s="301" t="s">
        <v>1976</v>
      </c>
      <c r="C203" s="301" t="s">
        <v>2751</v>
      </c>
      <c r="D203" s="301">
        <v>9.3000000000000007</v>
      </c>
      <c r="E203" s="181" t="s">
        <v>1783</v>
      </c>
      <c r="F203" s="181"/>
      <c r="G203" s="301"/>
      <c r="H203" s="301"/>
      <c r="I203" s="301"/>
      <c r="J203" s="301"/>
      <c r="K203" s="301"/>
      <c r="L203" s="301"/>
      <c r="M203" s="301">
        <v>11.6</v>
      </c>
      <c r="N203" s="301"/>
      <c r="O203" s="301"/>
      <c r="P203" s="301"/>
      <c r="Q203" s="301"/>
      <c r="R203" s="301"/>
      <c r="S203" s="302">
        <f t="shared" si="6"/>
        <v>11.6</v>
      </c>
      <c r="T203" s="303" t="s">
        <v>1758</v>
      </c>
      <c r="U203" s="2"/>
      <c r="V203">
        <f t="shared" si="7"/>
        <v>0.10788</v>
      </c>
    </row>
    <row r="204" spans="1:22" customFormat="1">
      <c r="A204" s="301" t="s">
        <v>2088</v>
      </c>
      <c r="B204" s="301" t="s">
        <v>1976</v>
      </c>
      <c r="C204" s="301" t="s">
        <v>2751</v>
      </c>
      <c r="D204" s="301">
        <v>9.3000000000000007</v>
      </c>
      <c r="E204" s="181" t="s">
        <v>1783</v>
      </c>
      <c r="F204" s="181"/>
      <c r="G204" s="301"/>
      <c r="H204" s="301"/>
      <c r="I204" s="301"/>
      <c r="J204" s="301"/>
      <c r="K204" s="301"/>
      <c r="L204" s="301">
        <v>1.2000000000000002</v>
      </c>
      <c r="M204" s="301"/>
      <c r="N204" s="301"/>
      <c r="O204" s="301"/>
      <c r="P204" s="301"/>
      <c r="Q204" s="301"/>
      <c r="R204" s="301"/>
      <c r="S204" s="302">
        <f t="shared" si="6"/>
        <v>1.2000000000000002</v>
      </c>
      <c r="T204" s="303" t="s">
        <v>1758</v>
      </c>
      <c r="U204" s="2"/>
      <c r="V204">
        <f t="shared" si="7"/>
        <v>1.1160000000000002E-2</v>
      </c>
    </row>
    <row r="205" spans="1:22" customFormat="1">
      <c r="A205" s="301" t="s">
        <v>2089</v>
      </c>
      <c r="B205" s="301" t="s">
        <v>1976</v>
      </c>
      <c r="C205" s="301" t="s">
        <v>2751</v>
      </c>
      <c r="D205" s="301">
        <v>9.3000000000000007</v>
      </c>
      <c r="E205" s="181" t="s">
        <v>1783</v>
      </c>
      <c r="F205" s="181"/>
      <c r="G205" s="301"/>
      <c r="H205" s="301"/>
      <c r="I205" s="301"/>
      <c r="J205" s="301"/>
      <c r="K205" s="301"/>
      <c r="L205" s="301"/>
      <c r="M205" s="301"/>
      <c r="N205" s="301"/>
      <c r="O205" s="301"/>
      <c r="P205" s="301"/>
      <c r="Q205" s="301"/>
      <c r="R205" s="301">
        <v>6.6</v>
      </c>
      <c r="S205" s="302">
        <f t="shared" si="6"/>
        <v>6.6</v>
      </c>
      <c r="T205" s="303" t="s">
        <v>1758</v>
      </c>
      <c r="U205" s="2"/>
      <c r="V205">
        <f t="shared" si="7"/>
        <v>6.1380000000000004E-2</v>
      </c>
    </row>
    <row r="206" spans="1:22" customFormat="1">
      <c r="A206" s="301" t="s">
        <v>2838</v>
      </c>
      <c r="B206" s="301" t="s">
        <v>1976</v>
      </c>
      <c r="C206" s="301" t="s">
        <v>2751</v>
      </c>
      <c r="D206" s="301">
        <v>9.3000000000000007</v>
      </c>
      <c r="E206" s="181" t="s">
        <v>1783</v>
      </c>
      <c r="F206" s="181"/>
      <c r="G206" s="301"/>
      <c r="H206" s="301"/>
      <c r="I206" s="301"/>
      <c r="J206" s="301"/>
      <c r="K206" s="301"/>
      <c r="L206" s="301"/>
      <c r="M206" s="301"/>
      <c r="N206" s="301"/>
      <c r="O206" s="301">
        <v>10</v>
      </c>
      <c r="P206" s="301"/>
      <c r="Q206" s="301"/>
      <c r="R206" s="301"/>
      <c r="S206" s="302">
        <f t="shared" si="6"/>
        <v>10</v>
      </c>
      <c r="T206" s="303" t="s">
        <v>1758</v>
      </c>
      <c r="U206" s="2"/>
      <c r="V206">
        <f t="shared" si="7"/>
        <v>9.3000000000000013E-2</v>
      </c>
    </row>
    <row r="207" spans="1:22" customFormat="1">
      <c r="A207" s="301" t="s">
        <v>2839</v>
      </c>
      <c r="B207" s="301" t="s">
        <v>1976</v>
      </c>
      <c r="C207" s="301" t="s">
        <v>2751</v>
      </c>
      <c r="D207" s="301">
        <v>9.3000000000000007</v>
      </c>
      <c r="E207" s="181" t="s">
        <v>1783</v>
      </c>
      <c r="F207" s="181"/>
      <c r="G207" s="301"/>
      <c r="H207" s="301"/>
      <c r="I207" s="301"/>
      <c r="J207" s="301"/>
      <c r="K207" s="301">
        <v>11.7</v>
      </c>
      <c r="L207" s="301"/>
      <c r="M207" s="301"/>
      <c r="N207" s="301"/>
      <c r="O207" s="301"/>
      <c r="P207" s="301"/>
      <c r="Q207" s="301"/>
      <c r="R207" s="301"/>
      <c r="S207" s="302">
        <f t="shared" si="6"/>
        <v>11.7</v>
      </c>
      <c r="T207" s="303" t="s">
        <v>1758</v>
      </c>
      <c r="U207" s="2"/>
      <c r="V207">
        <f t="shared" si="7"/>
        <v>0.10880999999999999</v>
      </c>
    </row>
    <row r="208" spans="1:22" customFormat="1">
      <c r="A208" s="301" t="s">
        <v>2090</v>
      </c>
      <c r="B208" s="301" t="s">
        <v>1976</v>
      </c>
      <c r="C208" s="301" t="s">
        <v>2751</v>
      </c>
      <c r="D208" s="301">
        <v>9.3000000000000007</v>
      </c>
      <c r="E208" s="181" t="s">
        <v>1783</v>
      </c>
      <c r="F208" s="181"/>
      <c r="G208" s="301"/>
      <c r="H208" s="301"/>
      <c r="I208" s="301"/>
      <c r="J208" s="301"/>
      <c r="K208" s="301">
        <v>11.7</v>
      </c>
      <c r="L208" s="301"/>
      <c r="M208" s="301"/>
      <c r="N208" s="301"/>
      <c r="O208" s="301"/>
      <c r="P208" s="301"/>
      <c r="Q208" s="301"/>
      <c r="R208" s="301"/>
      <c r="S208" s="302">
        <f t="shared" si="6"/>
        <v>11.7</v>
      </c>
      <c r="T208" s="303" t="s">
        <v>1758</v>
      </c>
      <c r="U208" s="2"/>
      <c r="V208">
        <f t="shared" si="7"/>
        <v>0.10880999999999999</v>
      </c>
    </row>
    <row r="209" spans="1:22" customFormat="1">
      <c r="A209" s="301" t="s">
        <v>2840</v>
      </c>
      <c r="B209" s="301" t="s">
        <v>1976</v>
      </c>
      <c r="C209" s="301" t="s">
        <v>2751</v>
      </c>
      <c r="D209" s="301">
        <v>9.3000000000000007</v>
      </c>
      <c r="E209" s="181" t="s">
        <v>1783</v>
      </c>
      <c r="F209" s="181"/>
      <c r="G209" s="301"/>
      <c r="H209" s="301"/>
      <c r="I209" s="301"/>
      <c r="J209" s="301"/>
      <c r="K209" s="301">
        <v>11.7</v>
      </c>
      <c r="L209" s="301"/>
      <c r="M209" s="301"/>
      <c r="N209" s="301"/>
      <c r="O209" s="301"/>
      <c r="P209" s="301"/>
      <c r="Q209" s="301"/>
      <c r="R209" s="301"/>
      <c r="S209" s="302">
        <f t="shared" si="6"/>
        <v>11.7</v>
      </c>
      <c r="T209" s="303" t="s">
        <v>1758</v>
      </c>
      <c r="U209" s="2"/>
      <c r="V209">
        <f t="shared" si="7"/>
        <v>0.10880999999999999</v>
      </c>
    </row>
    <row r="210" spans="1:22" customFormat="1">
      <c r="A210" s="301" t="s">
        <v>2841</v>
      </c>
      <c r="B210" s="301" t="s">
        <v>1976</v>
      </c>
      <c r="C210" s="301" t="s">
        <v>2751</v>
      </c>
      <c r="D210" s="301">
        <v>9.3000000000000007</v>
      </c>
      <c r="E210" s="181" t="s">
        <v>1783</v>
      </c>
      <c r="F210" s="181"/>
      <c r="G210" s="301"/>
      <c r="H210" s="301"/>
      <c r="I210" s="301"/>
      <c r="J210" s="301"/>
      <c r="K210" s="301"/>
      <c r="L210" s="301"/>
      <c r="M210" s="301">
        <v>6.6</v>
      </c>
      <c r="N210" s="301"/>
      <c r="O210" s="301"/>
      <c r="P210" s="301"/>
      <c r="Q210" s="301"/>
      <c r="R210" s="301"/>
      <c r="S210" s="302">
        <f t="shared" si="6"/>
        <v>6.6</v>
      </c>
      <c r="T210" s="303" t="s">
        <v>1758</v>
      </c>
      <c r="U210" s="2"/>
      <c r="V210">
        <f t="shared" si="7"/>
        <v>6.1380000000000004E-2</v>
      </c>
    </row>
    <row r="211" spans="1:22" customFormat="1">
      <c r="A211" s="301" t="s">
        <v>2842</v>
      </c>
      <c r="B211" s="301" t="s">
        <v>1976</v>
      </c>
      <c r="C211" s="301" t="s">
        <v>2751</v>
      </c>
      <c r="D211" s="301">
        <v>9.3000000000000007</v>
      </c>
      <c r="E211" s="181" t="s">
        <v>1783</v>
      </c>
      <c r="F211" s="181"/>
      <c r="G211" s="301"/>
      <c r="H211" s="301"/>
      <c r="I211" s="301"/>
      <c r="J211" s="301"/>
      <c r="K211" s="301">
        <v>11.7</v>
      </c>
      <c r="L211" s="301"/>
      <c r="M211" s="301"/>
      <c r="N211" s="301"/>
      <c r="O211" s="301"/>
      <c r="P211" s="301"/>
      <c r="Q211" s="301"/>
      <c r="R211" s="301"/>
      <c r="S211" s="302">
        <f t="shared" si="6"/>
        <v>11.7</v>
      </c>
      <c r="T211" s="303" t="s">
        <v>1758</v>
      </c>
      <c r="U211" s="2"/>
      <c r="V211">
        <f t="shared" si="7"/>
        <v>0.10880999999999999</v>
      </c>
    </row>
    <row r="212" spans="1:22" customFormat="1">
      <c r="A212" s="301" t="s">
        <v>2843</v>
      </c>
      <c r="B212" s="301" t="s">
        <v>1976</v>
      </c>
      <c r="C212" s="301" t="s">
        <v>2751</v>
      </c>
      <c r="D212" s="301">
        <v>9.3000000000000007</v>
      </c>
      <c r="E212" s="181" t="s">
        <v>1783</v>
      </c>
      <c r="F212" s="181"/>
      <c r="G212" s="301"/>
      <c r="H212" s="301"/>
      <c r="I212" s="301"/>
      <c r="J212" s="301"/>
      <c r="K212" s="301">
        <v>11.7</v>
      </c>
      <c r="L212" s="301"/>
      <c r="M212" s="301"/>
      <c r="N212" s="301"/>
      <c r="O212" s="301"/>
      <c r="P212" s="301"/>
      <c r="Q212" s="301"/>
      <c r="R212" s="301"/>
      <c r="S212" s="302">
        <f t="shared" si="6"/>
        <v>11.7</v>
      </c>
      <c r="T212" s="303" t="s">
        <v>1758</v>
      </c>
      <c r="U212" s="2"/>
      <c r="V212">
        <f t="shared" si="7"/>
        <v>0.10880999999999999</v>
      </c>
    </row>
    <row r="213" spans="1:22" customFormat="1">
      <c r="A213" s="301" t="s">
        <v>2844</v>
      </c>
      <c r="B213" s="301" t="s">
        <v>1976</v>
      </c>
      <c r="C213" s="301" t="s">
        <v>2751</v>
      </c>
      <c r="D213" s="301">
        <v>9.3000000000000007</v>
      </c>
      <c r="E213" s="181" t="s">
        <v>1783</v>
      </c>
      <c r="F213" s="181"/>
      <c r="G213" s="301"/>
      <c r="H213" s="301"/>
      <c r="I213" s="301"/>
      <c r="J213" s="301"/>
      <c r="K213" s="301">
        <v>11.7</v>
      </c>
      <c r="L213" s="301"/>
      <c r="M213" s="301"/>
      <c r="N213" s="301"/>
      <c r="O213" s="301"/>
      <c r="P213" s="301"/>
      <c r="Q213" s="301"/>
      <c r="R213" s="301"/>
      <c r="S213" s="302">
        <f t="shared" si="6"/>
        <v>11.7</v>
      </c>
      <c r="T213" s="303" t="s">
        <v>1758</v>
      </c>
      <c r="U213" s="2"/>
      <c r="V213">
        <f t="shared" si="7"/>
        <v>0.10880999999999999</v>
      </c>
    </row>
    <row r="214" spans="1:22" customFormat="1">
      <c r="A214" s="301" t="s">
        <v>2845</v>
      </c>
      <c r="B214" s="301" t="s">
        <v>1976</v>
      </c>
      <c r="C214" s="301" t="s">
        <v>2751</v>
      </c>
      <c r="D214" s="301">
        <v>9.3000000000000007</v>
      </c>
      <c r="E214" s="181" t="s">
        <v>1783</v>
      </c>
      <c r="F214" s="181"/>
      <c r="G214" s="301"/>
      <c r="H214" s="301"/>
      <c r="I214" s="301"/>
      <c r="J214" s="301"/>
      <c r="K214" s="301"/>
      <c r="L214" s="301"/>
      <c r="M214" s="301"/>
      <c r="N214" s="301"/>
      <c r="O214" s="301">
        <v>6.6</v>
      </c>
      <c r="P214" s="301"/>
      <c r="Q214" s="301"/>
      <c r="R214" s="301"/>
      <c r="S214" s="302">
        <f t="shared" si="6"/>
        <v>6.6</v>
      </c>
      <c r="T214" s="303" t="s">
        <v>1758</v>
      </c>
      <c r="U214" s="2"/>
      <c r="V214">
        <f t="shared" si="7"/>
        <v>6.1380000000000004E-2</v>
      </c>
    </row>
    <row r="215" spans="1:22" customFormat="1">
      <c r="A215" s="301" t="s">
        <v>2846</v>
      </c>
      <c r="B215" s="301" t="s">
        <v>1976</v>
      </c>
      <c r="C215" s="301" t="s">
        <v>2751</v>
      </c>
      <c r="D215" s="301">
        <v>9.3000000000000007</v>
      </c>
      <c r="E215" s="181" t="s">
        <v>1783</v>
      </c>
      <c r="F215" s="181"/>
      <c r="G215" s="301"/>
      <c r="H215" s="301"/>
      <c r="I215" s="301"/>
      <c r="J215" s="301"/>
      <c r="K215" s="301">
        <v>23.4</v>
      </c>
      <c r="L215" s="301"/>
      <c r="M215" s="301"/>
      <c r="N215" s="301"/>
      <c r="O215" s="301"/>
      <c r="P215" s="301"/>
      <c r="Q215" s="301"/>
      <c r="R215" s="301"/>
      <c r="S215" s="302">
        <f t="shared" si="6"/>
        <v>23.4</v>
      </c>
      <c r="T215" s="303" t="s">
        <v>1758</v>
      </c>
      <c r="U215" s="2"/>
      <c r="V215">
        <f t="shared" si="7"/>
        <v>0.21761999999999998</v>
      </c>
    </row>
    <row r="216" spans="1:22" customFormat="1">
      <c r="A216" s="301" t="s">
        <v>2847</v>
      </c>
      <c r="B216" s="301" t="s">
        <v>1976</v>
      </c>
      <c r="C216" s="301" t="s">
        <v>2751</v>
      </c>
      <c r="D216" s="301">
        <v>9.3000000000000007</v>
      </c>
      <c r="E216" s="181" t="s">
        <v>1783</v>
      </c>
      <c r="F216" s="181"/>
      <c r="G216" s="301"/>
      <c r="H216" s="301"/>
      <c r="I216" s="301"/>
      <c r="J216" s="301"/>
      <c r="K216" s="301">
        <v>11.7</v>
      </c>
      <c r="L216" s="301"/>
      <c r="M216" s="301"/>
      <c r="N216" s="301"/>
      <c r="O216" s="301"/>
      <c r="P216" s="301"/>
      <c r="Q216" s="301"/>
      <c r="R216" s="301"/>
      <c r="S216" s="302">
        <f t="shared" si="6"/>
        <v>11.7</v>
      </c>
      <c r="T216" s="303" t="s">
        <v>1758</v>
      </c>
      <c r="U216" s="2"/>
      <c r="V216">
        <f t="shared" si="7"/>
        <v>0.10880999999999999</v>
      </c>
    </row>
    <row r="217" spans="1:22" customFormat="1">
      <c r="A217" s="301" t="s">
        <v>2848</v>
      </c>
      <c r="B217" s="301" t="s">
        <v>1976</v>
      </c>
      <c r="C217" s="301" t="s">
        <v>2751</v>
      </c>
      <c r="D217" s="301">
        <v>9.3000000000000007</v>
      </c>
      <c r="E217" s="181" t="s">
        <v>1783</v>
      </c>
      <c r="F217" s="181"/>
      <c r="G217" s="301"/>
      <c r="H217" s="301"/>
      <c r="I217" s="301"/>
      <c r="J217" s="301"/>
      <c r="K217" s="301">
        <v>11.7</v>
      </c>
      <c r="L217" s="301"/>
      <c r="M217" s="301"/>
      <c r="N217" s="301"/>
      <c r="O217" s="301"/>
      <c r="P217" s="301"/>
      <c r="Q217" s="301"/>
      <c r="R217" s="301"/>
      <c r="S217" s="302">
        <f t="shared" si="6"/>
        <v>11.7</v>
      </c>
      <c r="T217" s="303" t="s">
        <v>1758</v>
      </c>
      <c r="U217" s="2"/>
      <c r="V217">
        <f t="shared" si="7"/>
        <v>0.10880999999999999</v>
      </c>
    </row>
    <row r="218" spans="1:22" customFormat="1">
      <c r="A218" s="301" t="s">
        <v>2849</v>
      </c>
      <c r="B218" s="301" t="s">
        <v>1976</v>
      </c>
      <c r="C218" s="301" t="s">
        <v>2751</v>
      </c>
      <c r="D218" s="301">
        <v>9.3000000000000007</v>
      </c>
      <c r="E218" s="181" t="s">
        <v>1783</v>
      </c>
      <c r="F218" s="181"/>
      <c r="G218" s="301"/>
      <c r="H218" s="301"/>
      <c r="I218" s="301"/>
      <c r="J218" s="301"/>
      <c r="K218" s="301"/>
      <c r="L218" s="301">
        <v>1.35</v>
      </c>
      <c r="M218" s="301"/>
      <c r="N218" s="301"/>
      <c r="O218" s="301"/>
      <c r="P218" s="301"/>
      <c r="Q218" s="301"/>
      <c r="R218" s="301"/>
      <c r="S218" s="302">
        <f t="shared" si="6"/>
        <v>1.35</v>
      </c>
      <c r="T218" s="303" t="s">
        <v>1758</v>
      </c>
      <c r="U218" s="2"/>
      <c r="V218">
        <f t="shared" si="7"/>
        <v>1.2555000000000002E-2</v>
      </c>
    </row>
    <row r="219" spans="1:22" customFormat="1">
      <c r="A219" s="301" t="s">
        <v>2850</v>
      </c>
      <c r="B219" s="301" t="s">
        <v>1976</v>
      </c>
      <c r="C219" s="301" t="s">
        <v>2751</v>
      </c>
      <c r="D219" s="301">
        <v>9.3000000000000007</v>
      </c>
      <c r="E219" s="181" t="s">
        <v>1783</v>
      </c>
      <c r="F219" s="181"/>
      <c r="G219" s="301"/>
      <c r="H219" s="301"/>
      <c r="I219" s="301"/>
      <c r="J219" s="301"/>
      <c r="K219" s="301">
        <v>11.7</v>
      </c>
      <c r="L219" s="301"/>
      <c r="M219" s="301"/>
      <c r="N219" s="301"/>
      <c r="O219" s="301"/>
      <c r="P219" s="301"/>
      <c r="Q219" s="301"/>
      <c r="R219" s="301"/>
      <c r="S219" s="302">
        <f t="shared" si="6"/>
        <v>11.7</v>
      </c>
      <c r="T219" s="303" t="s">
        <v>1758</v>
      </c>
      <c r="U219" s="2"/>
      <c r="V219">
        <f t="shared" si="7"/>
        <v>0.10880999999999999</v>
      </c>
    </row>
    <row r="220" spans="1:22" customFormat="1">
      <c r="A220" s="301" t="s">
        <v>2851</v>
      </c>
      <c r="B220" s="301" t="s">
        <v>1976</v>
      </c>
      <c r="C220" s="301" t="s">
        <v>2751</v>
      </c>
      <c r="D220" s="301">
        <v>9.3000000000000007</v>
      </c>
      <c r="E220" s="181" t="s">
        <v>1783</v>
      </c>
      <c r="F220" s="181"/>
      <c r="G220" s="301"/>
      <c r="H220" s="301"/>
      <c r="I220" s="301"/>
      <c r="J220" s="301"/>
      <c r="K220" s="301">
        <v>3.3</v>
      </c>
      <c r="L220" s="301"/>
      <c r="M220" s="301"/>
      <c r="N220" s="301"/>
      <c r="O220" s="301"/>
      <c r="P220" s="301"/>
      <c r="Q220" s="301"/>
      <c r="R220" s="301"/>
      <c r="S220" s="302">
        <f t="shared" si="6"/>
        <v>3.3</v>
      </c>
      <c r="T220" s="303" t="s">
        <v>1758</v>
      </c>
      <c r="U220" s="2"/>
      <c r="V220">
        <f t="shared" si="7"/>
        <v>3.0690000000000002E-2</v>
      </c>
    </row>
    <row r="221" spans="1:22" customFormat="1">
      <c r="A221" s="301" t="s">
        <v>2852</v>
      </c>
      <c r="B221" s="301" t="s">
        <v>1976</v>
      </c>
      <c r="C221" s="301" t="s">
        <v>2751</v>
      </c>
      <c r="D221" s="301">
        <v>9.3000000000000007</v>
      </c>
      <c r="E221" s="181" t="s">
        <v>1783</v>
      </c>
      <c r="F221" s="181"/>
      <c r="G221" s="301"/>
      <c r="H221" s="301"/>
      <c r="I221" s="301"/>
      <c r="J221" s="301"/>
      <c r="K221" s="301"/>
      <c r="L221" s="301"/>
      <c r="M221" s="301"/>
      <c r="N221" s="301">
        <v>9.6</v>
      </c>
      <c r="O221" s="301"/>
      <c r="P221" s="301"/>
      <c r="Q221" s="301"/>
      <c r="R221" s="301"/>
      <c r="S221" s="302">
        <f t="shared" si="6"/>
        <v>9.6</v>
      </c>
      <c r="T221" s="303" t="s">
        <v>1758</v>
      </c>
      <c r="U221" s="2"/>
      <c r="V221">
        <f t="shared" si="7"/>
        <v>8.9279999999999998E-2</v>
      </c>
    </row>
    <row r="222" spans="1:22" customFormat="1">
      <c r="A222" s="301" t="s">
        <v>2091</v>
      </c>
      <c r="B222" s="301" t="s">
        <v>1976</v>
      </c>
      <c r="C222" s="301" t="s">
        <v>2751</v>
      </c>
      <c r="D222" s="301">
        <v>9.3000000000000007</v>
      </c>
      <c r="E222" s="181" t="s">
        <v>1783</v>
      </c>
      <c r="F222" s="181"/>
      <c r="G222" s="301"/>
      <c r="H222" s="301"/>
      <c r="I222" s="301"/>
      <c r="J222" s="301"/>
      <c r="K222" s="301">
        <v>6.6</v>
      </c>
      <c r="L222" s="301">
        <v>6.6</v>
      </c>
      <c r="M222" s="301"/>
      <c r="N222" s="301"/>
      <c r="O222" s="301"/>
      <c r="P222" s="301"/>
      <c r="Q222" s="301"/>
      <c r="R222" s="301"/>
      <c r="S222" s="302">
        <f t="shared" si="6"/>
        <v>13.2</v>
      </c>
      <c r="T222" s="303" t="s">
        <v>1758</v>
      </c>
      <c r="U222" s="2"/>
      <c r="V222">
        <f t="shared" si="7"/>
        <v>0.12276000000000001</v>
      </c>
    </row>
    <row r="223" spans="1:22" customFormat="1">
      <c r="A223" s="301" t="s">
        <v>2853</v>
      </c>
      <c r="B223" s="301" t="s">
        <v>1976</v>
      </c>
      <c r="C223" s="301" t="s">
        <v>2751</v>
      </c>
      <c r="D223" s="301">
        <v>9.3000000000000007</v>
      </c>
      <c r="E223" s="181" t="s">
        <v>1783</v>
      </c>
      <c r="F223" s="181"/>
      <c r="G223" s="301"/>
      <c r="H223" s="301"/>
      <c r="I223" s="301"/>
      <c r="J223" s="301"/>
      <c r="K223" s="301">
        <v>12.9</v>
      </c>
      <c r="L223" s="301"/>
      <c r="M223" s="301"/>
      <c r="N223" s="301"/>
      <c r="O223" s="301"/>
      <c r="P223" s="301"/>
      <c r="Q223" s="301"/>
      <c r="R223" s="301"/>
      <c r="S223" s="302">
        <f t="shared" si="6"/>
        <v>12.9</v>
      </c>
      <c r="T223" s="303" t="s">
        <v>1758</v>
      </c>
      <c r="U223" s="2"/>
      <c r="V223">
        <f t="shared" si="7"/>
        <v>0.11997000000000001</v>
      </c>
    </row>
    <row r="224" spans="1:22" customFormat="1">
      <c r="A224" s="301" t="s">
        <v>2092</v>
      </c>
      <c r="B224" s="301" t="s">
        <v>1976</v>
      </c>
      <c r="C224" s="301" t="s">
        <v>2751</v>
      </c>
      <c r="D224" s="301">
        <v>9.3000000000000007</v>
      </c>
      <c r="E224" s="181" t="s">
        <v>1783</v>
      </c>
      <c r="F224" s="181"/>
      <c r="G224" s="301"/>
      <c r="H224" s="301"/>
      <c r="I224" s="301"/>
      <c r="J224" s="301"/>
      <c r="K224" s="301"/>
      <c r="L224" s="301"/>
      <c r="M224" s="301">
        <v>1.2</v>
      </c>
      <c r="N224" s="301"/>
      <c r="O224" s="301"/>
      <c r="P224" s="301"/>
      <c r="Q224" s="301"/>
      <c r="R224" s="301"/>
      <c r="S224" s="302">
        <f t="shared" si="6"/>
        <v>1.2</v>
      </c>
      <c r="T224" s="303" t="s">
        <v>1758</v>
      </c>
      <c r="U224" s="2"/>
      <c r="V224">
        <f t="shared" si="7"/>
        <v>1.116E-2</v>
      </c>
    </row>
    <row r="225" spans="1:22" customFormat="1">
      <c r="A225" s="301" t="s">
        <v>2854</v>
      </c>
      <c r="B225" s="301" t="s">
        <v>1976</v>
      </c>
      <c r="C225" s="301" t="s">
        <v>2751</v>
      </c>
      <c r="D225" s="301">
        <v>9.3000000000000007</v>
      </c>
      <c r="E225" s="181" t="s">
        <v>1783</v>
      </c>
      <c r="F225" s="181"/>
      <c r="G225" s="301"/>
      <c r="H225" s="301"/>
      <c r="I225" s="301"/>
      <c r="J225" s="301"/>
      <c r="K225" s="301">
        <v>3.3</v>
      </c>
      <c r="L225" s="301"/>
      <c r="M225" s="301"/>
      <c r="N225" s="301"/>
      <c r="O225" s="301"/>
      <c r="P225" s="301"/>
      <c r="Q225" s="301"/>
      <c r="R225" s="301"/>
      <c r="S225" s="302">
        <f t="shared" si="6"/>
        <v>3.3</v>
      </c>
      <c r="T225" s="303" t="s">
        <v>1758</v>
      </c>
      <c r="U225" s="2"/>
      <c r="V225">
        <f t="shared" si="7"/>
        <v>3.0690000000000002E-2</v>
      </c>
    </row>
    <row r="226" spans="1:22" customFormat="1">
      <c r="A226" s="301" t="s">
        <v>2855</v>
      </c>
      <c r="B226" s="301" t="s">
        <v>1976</v>
      </c>
      <c r="C226" s="301" t="s">
        <v>2751</v>
      </c>
      <c r="D226" s="301">
        <v>9.3000000000000007</v>
      </c>
      <c r="E226" s="181" t="s">
        <v>1783</v>
      </c>
      <c r="F226" s="181"/>
      <c r="G226" s="301"/>
      <c r="H226" s="301"/>
      <c r="I226" s="301"/>
      <c r="J226" s="301"/>
      <c r="K226" s="301">
        <v>11.7</v>
      </c>
      <c r="L226" s="301"/>
      <c r="M226" s="301"/>
      <c r="N226" s="301"/>
      <c r="O226" s="301">
        <v>20.399999999999999</v>
      </c>
      <c r="P226" s="301">
        <v>15.799999999999999</v>
      </c>
      <c r="Q226" s="301">
        <v>19.600000000000001</v>
      </c>
      <c r="R226" s="301">
        <v>1.2</v>
      </c>
      <c r="S226" s="302">
        <f t="shared" si="6"/>
        <v>68.7</v>
      </c>
      <c r="T226" s="303" t="s">
        <v>1758</v>
      </c>
      <c r="U226" s="2"/>
      <c r="V226">
        <f t="shared" si="7"/>
        <v>0.63890999999999998</v>
      </c>
    </row>
    <row r="227" spans="1:22" customFormat="1">
      <c r="A227" s="301" t="s">
        <v>2856</v>
      </c>
      <c r="B227" s="301" t="s">
        <v>1976</v>
      </c>
      <c r="C227" s="301" t="s">
        <v>2751</v>
      </c>
      <c r="D227" s="301">
        <v>9.3000000000000007</v>
      </c>
      <c r="E227" s="181" t="s">
        <v>1783</v>
      </c>
      <c r="F227" s="181"/>
      <c r="G227" s="301"/>
      <c r="H227" s="301"/>
      <c r="I227" s="301"/>
      <c r="J227" s="301"/>
      <c r="K227" s="301"/>
      <c r="L227" s="301">
        <v>6.6</v>
      </c>
      <c r="M227" s="301"/>
      <c r="N227" s="301"/>
      <c r="O227" s="301"/>
      <c r="P227" s="301"/>
      <c r="Q227" s="301"/>
      <c r="R227" s="301"/>
      <c r="S227" s="302">
        <f t="shared" si="6"/>
        <v>6.6</v>
      </c>
      <c r="T227" s="303" t="s">
        <v>1758</v>
      </c>
      <c r="U227" s="2"/>
      <c r="V227">
        <f t="shared" si="7"/>
        <v>6.1380000000000004E-2</v>
      </c>
    </row>
    <row r="228" spans="1:22" customFormat="1">
      <c r="A228" s="301" t="s">
        <v>2857</v>
      </c>
      <c r="B228" s="301" t="s">
        <v>1976</v>
      </c>
      <c r="C228" s="301" t="s">
        <v>2751</v>
      </c>
      <c r="D228" s="301">
        <v>9.3000000000000007</v>
      </c>
      <c r="E228" s="181" t="s">
        <v>1783</v>
      </c>
      <c r="F228" s="181"/>
      <c r="G228" s="301"/>
      <c r="H228" s="301"/>
      <c r="I228" s="301"/>
      <c r="J228" s="301"/>
      <c r="K228" s="301">
        <v>11.7</v>
      </c>
      <c r="L228" s="301"/>
      <c r="M228" s="301"/>
      <c r="N228" s="301"/>
      <c r="O228" s="301"/>
      <c r="P228" s="301"/>
      <c r="Q228" s="301"/>
      <c r="R228" s="301"/>
      <c r="S228" s="302">
        <f t="shared" si="6"/>
        <v>11.7</v>
      </c>
      <c r="T228" s="303" t="s">
        <v>1758</v>
      </c>
      <c r="U228" s="2"/>
      <c r="V228">
        <f t="shared" si="7"/>
        <v>0.10880999999999999</v>
      </c>
    </row>
    <row r="229" spans="1:22" customFormat="1">
      <c r="A229" s="301" t="s">
        <v>2093</v>
      </c>
      <c r="B229" s="301" t="s">
        <v>1976</v>
      </c>
      <c r="C229" s="301" t="s">
        <v>2751</v>
      </c>
      <c r="D229" s="301">
        <v>9.3000000000000007</v>
      </c>
      <c r="E229" s="181" t="s">
        <v>1783</v>
      </c>
      <c r="F229" s="181"/>
      <c r="G229" s="301"/>
      <c r="H229" s="301"/>
      <c r="I229" s="301"/>
      <c r="J229" s="301"/>
      <c r="K229" s="301">
        <v>6.6</v>
      </c>
      <c r="L229" s="301"/>
      <c r="M229" s="301"/>
      <c r="N229" s="301"/>
      <c r="O229" s="301"/>
      <c r="P229" s="301"/>
      <c r="Q229" s="301"/>
      <c r="R229" s="301"/>
      <c r="S229" s="302">
        <f t="shared" si="6"/>
        <v>6.6</v>
      </c>
      <c r="T229" s="303" t="s">
        <v>1758</v>
      </c>
      <c r="U229" s="2"/>
      <c r="V229">
        <f t="shared" si="7"/>
        <v>6.1380000000000004E-2</v>
      </c>
    </row>
    <row r="230" spans="1:22" customFormat="1">
      <c r="A230" s="301" t="s">
        <v>2858</v>
      </c>
      <c r="B230" s="301" t="s">
        <v>1976</v>
      </c>
      <c r="C230" s="301" t="s">
        <v>2751</v>
      </c>
      <c r="D230" s="301">
        <v>9.3000000000000007</v>
      </c>
      <c r="E230" s="181" t="s">
        <v>1783</v>
      </c>
      <c r="F230" s="181"/>
      <c r="G230" s="301"/>
      <c r="H230" s="301"/>
      <c r="I230" s="301"/>
      <c r="J230" s="301"/>
      <c r="K230" s="301">
        <v>6.6</v>
      </c>
      <c r="L230" s="301"/>
      <c r="M230" s="301"/>
      <c r="N230" s="301"/>
      <c r="O230" s="301"/>
      <c r="P230" s="301"/>
      <c r="Q230" s="301"/>
      <c r="R230" s="301"/>
      <c r="S230" s="302">
        <f t="shared" si="6"/>
        <v>6.6</v>
      </c>
      <c r="T230" s="303" t="s">
        <v>1758</v>
      </c>
      <c r="U230" s="2"/>
      <c r="V230">
        <f t="shared" si="7"/>
        <v>6.1380000000000004E-2</v>
      </c>
    </row>
    <row r="231" spans="1:22" customFormat="1">
      <c r="A231" s="301" t="s">
        <v>2094</v>
      </c>
      <c r="B231" s="301" t="s">
        <v>1976</v>
      </c>
      <c r="C231" s="301" t="s">
        <v>2751</v>
      </c>
      <c r="D231" s="301">
        <v>9.3000000000000007</v>
      </c>
      <c r="E231" s="181" t="s">
        <v>1783</v>
      </c>
      <c r="F231" s="181"/>
      <c r="G231" s="301"/>
      <c r="H231" s="301"/>
      <c r="I231" s="301"/>
      <c r="J231" s="301"/>
      <c r="K231" s="301">
        <v>11.7</v>
      </c>
      <c r="L231" s="301"/>
      <c r="M231" s="301"/>
      <c r="N231" s="301"/>
      <c r="O231" s="301"/>
      <c r="P231" s="301"/>
      <c r="Q231" s="301"/>
      <c r="R231" s="301"/>
      <c r="S231" s="302">
        <f t="shared" si="6"/>
        <v>11.7</v>
      </c>
      <c r="T231" s="303" t="s">
        <v>1758</v>
      </c>
      <c r="U231" s="2"/>
      <c r="V231">
        <f t="shared" si="7"/>
        <v>0.10880999999999999</v>
      </c>
    </row>
    <row r="232" spans="1:22" customFormat="1">
      <c r="A232" s="301" t="s">
        <v>2095</v>
      </c>
      <c r="B232" s="301" t="s">
        <v>1976</v>
      </c>
      <c r="C232" s="301" t="s">
        <v>2751</v>
      </c>
      <c r="D232" s="301">
        <v>9.3000000000000007</v>
      </c>
      <c r="E232" s="181" t="s">
        <v>1783</v>
      </c>
      <c r="F232" s="181"/>
      <c r="G232" s="301"/>
      <c r="H232" s="301"/>
      <c r="I232" s="301"/>
      <c r="J232" s="301"/>
      <c r="K232" s="301"/>
      <c r="L232" s="301"/>
      <c r="M232" s="301">
        <v>6.6</v>
      </c>
      <c r="N232" s="301">
        <v>6.6</v>
      </c>
      <c r="O232" s="301"/>
      <c r="P232" s="301"/>
      <c r="Q232" s="301"/>
      <c r="R232" s="301"/>
      <c r="S232" s="302">
        <f t="shared" si="6"/>
        <v>13.2</v>
      </c>
      <c r="T232" s="303" t="s">
        <v>1758</v>
      </c>
      <c r="U232" s="2"/>
      <c r="V232">
        <f t="shared" si="7"/>
        <v>0.12276000000000001</v>
      </c>
    </row>
    <row r="233" spans="1:22" customFormat="1">
      <c r="A233" s="301" t="s">
        <v>2859</v>
      </c>
      <c r="B233" s="301" t="s">
        <v>1976</v>
      </c>
      <c r="C233" s="301" t="s">
        <v>2751</v>
      </c>
      <c r="D233" s="301">
        <v>9.3000000000000007</v>
      </c>
      <c r="E233" s="181" t="s">
        <v>1783</v>
      </c>
      <c r="F233" s="181"/>
      <c r="G233" s="301"/>
      <c r="H233" s="301"/>
      <c r="I233" s="301"/>
      <c r="J233" s="301"/>
      <c r="K233" s="301">
        <v>3.3</v>
      </c>
      <c r="L233" s="301"/>
      <c r="M233" s="301"/>
      <c r="N233" s="301"/>
      <c r="O233" s="301"/>
      <c r="P233" s="301"/>
      <c r="Q233" s="301"/>
      <c r="R233" s="301"/>
      <c r="S233" s="302">
        <f t="shared" si="6"/>
        <v>3.3</v>
      </c>
      <c r="T233" s="303" t="s">
        <v>1758</v>
      </c>
      <c r="U233" s="2"/>
      <c r="V233">
        <f t="shared" si="7"/>
        <v>3.0690000000000002E-2</v>
      </c>
    </row>
    <row r="234" spans="1:22" customFormat="1">
      <c r="A234" s="301" t="s">
        <v>2860</v>
      </c>
      <c r="B234" s="301" t="s">
        <v>1976</v>
      </c>
      <c r="C234" s="301" t="s">
        <v>2751</v>
      </c>
      <c r="D234" s="301">
        <v>9.3000000000000007</v>
      </c>
      <c r="E234" s="181" t="s">
        <v>1783</v>
      </c>
      <c r="F234" s="181"/>
      <c r="G234" s="301"/>
      <c r="H234" s="301"/>
      <c r="I234" s="301"/>
      <c r="J234" s="301"/>
      <c r="K234" s="301">
        <v>11.7</v>
      </c>
      <c r="L234" s="301"/>
      <c r="M234" s="301"/>
      <c r="N234" s="301"/>
      <c r="O234" s="301"/>
      <c r="P234" s="301"/>
      <c r="Q234" s="301"/>
      <c r="R234" s="301"/>
      <c r="S234" s="302">
        <f t="shared" si="6"/>
        <v>11.7</v>
      </c>
      <c r="T234" s="303" t="s">
        <v>1758</v>
      </c>
      <c r="U234" s="2"/>
      <c r="V234">
        <f t="shared" si="7"/>
        <v>0.10880999999999999</v>
      </c>
    </row>
    <row r="235" spans="1:22" customFormat="1">
      <c r="A235" s="301" t="s">
        <v>2861</v>
      </c>
      <c r="B235" s="301" t="s">
        <v>1976</v>
      </c>
      <c r="C235" s="301" t="s">
        <v>2751</v>
      </c>
      <c r="D235" s="301">
        <v>9.3000000000000007</v>
      </c>
      <c r="E235" s="181" t="s">
        <v>1783</v>
      </c>
      <c r="F235" s="181"/>
      <c r="G235" s="301"/>
      <c r="H235" s="301"/>
      <c r="I235" s="301"/>
      <c r="J235" s="301"/>
      <c r="K235" s="301">
        <v>11.7</v>
      </c>
      <c r="L235" s="301"/>
      <c r="M235" s="301"/>
      <c r="N235" s="301"/>
      <c r="O235" s="301"/>
      <c r="P235" s="301"/>
      <c r="Q235" s="301"/>
      <c r="R235" s="301"/>
      <c r="S235" s="302">
        <f t="shared" si="6"/>
        <v>11.7</v>
      </c>
      <c r="T235" s="303" t="s">
        <v>1758</v>
      </c>
      <c r="U235" s="2"/>
      <c r="V235">
        <f t="shared" si="7"/>
        <v>0.10880999999999999</v>
      </c>
    </row>
    <row r="236" spans="1:22" customFormat="1">
      <c r="A236" s="301" t="s">
        <v>2862</v>
      </c>
      <c r="B236" s="301" t="s">
        <v>1976</v>
      </c>
      <c r="C236" s="301" t="s">
        <v>2751</v>
      </c>
      <c r="D236" s="301">
        <v>9.3000000000000007</v>
      </c>
      <c r="E236" s="181" t="s">
        <v>1783</v>
      </c>
      <c r="F236" s="181"/>
      <c r="G236" s="301"/>
      <c r="H236" s="301"/>
      <c r="I236" s="301"/>
      <c r="J236" s="301"/>
      <c r="K236" s="301"/>
      <c r="L236" s="301"/>
      <c r="M236" s="301">
        <v>18.899999999999999</v>
      </c>
      <c r="N236" s="301"/>
      <c r="O236" s="301"/>
      <c r="P236" s="301"/>
      <c r="Q236" s="301"/>
      <c r="R236" s="301"/>
      <c r="S236" s="302">
        <f t="shared" si="6"/>
        <v>18.899999999999999</v>
      </c>
      <c r="T236" s="303" t="s">
        <v>1758</v>
      </c>
      <c r="U236" s="2"/>
      <c r="V236">
        <f t="shared" si="7"/>
        <v>0.17577000000000001</v>
      </c>
    </row>
    <row r="237" spans="1:22" customFormat="1">
      <c r="A237" s="301" t="s">
        <v>2096</v>
      </c>
      <c r="B237" s="301" t="s">
        <v>1976</v>
      </c>
      <c r="C237" s="301" t="s">
        <v>2751</v>
      </c>
      <c r="D237" s="301">
        <v>9.3000000000000007</v>
      </c>
      <c r="E237" s="181" t="s">
        <v>1783</v>
      </c>
      <c r="F237" s="181"/>
      <c r="G237" s="301"/>
      <c r="H237" s="301"/>
      <c r="I237" s="301"/>
      <c r="J237" s="301"/>
      <c r="K237" s="301">
        <v>17.999999999999996</v>
      </c>
      <c r="L237" s="301"/>
      <c r="M237" s="301"/>
      <c r="N237" s="301">
        <v>7.35</v>
      </c>
      <c r="O237" s="301"/>
      <c r="P237" s="301"/>
      <c r="Q237" s="301"/>
      <c r="R237" s="301"/>
      <c r="S237" s="302">
        <f t="shared" si="6"/>
        <v>25.349999999999994</v>
      </c>
      <c r="T237" s="303" t="s">
        <v>1758</v>
      </c>
      <c r="U237" s="2"/>
      <c r="V237">
        <f t="shared" si="7"/>
        <v>0.23575499999999996</v>
      </c>
    </row>
    <row r="238" spans="1:22" customFormat="1">
      <c r="A238" s="301" t="s">
        <v>2097</v>
      </c>
      <c r="B238" s="301" t="s">
        <v>1976</v>
      </c>
      <c r="C238" s="301" t="s">
        <v>2751</v>
      </c>
      <c r="D238" s="301">
        <v>9.3000000000000007</v>
      </c>
      <c r="E238" s="181" t="s">
        <v>1783</v>
      </c>
      <c r="F238" s="181"/>
      <c r="G238" s="301"/>
      <c r="H238" s="301"/>
      <c r="I238" s="301"/>
      <c r="J238" s="301"/>
      <c r="K238" s="301">
        <v>11.7</v>
      </c>
      <c r="L238" s="301"/>
      <c r="M238" s="301"/>
      <c r="N238" s="301"/>
      <c r="O238" s="301"/>
      <c r="P238" s="301"/>
      <c r="Q238" s="301"/>
      <c r="R238" s="301"/>
      <c r="S238" s="302">
        <f t="shared" si="6"/>
        <v>11.7</v>
      </c>
      <c r="T238" s="303" t="s">
        <v>1758</v>
      </c>
      <c r="U238" s="2"/>
      <c r="V238">
        <f t="shared" si="7"/>
        <v>0.10880999999999999</v>
      </c>
    </row>
    <row r="239" spans="1:22" customFormat="1">
      <c r="A239" s="301" t="s">
        <v>2863</v>
      </c>
      <c r="B239" s="301" t="s">
        <v>1976</v>
      </c>
      <c r="C239" s="301" t="s">
        <v>2751</v>
      </c>
      <c r="D239" s="301">
        <v>9.3000000000000007</v>
      </c>
      <c r="E239" s="181" t="s">
        <v>1783</v>
      </c>
      <c r="F239" s="181"/>
      <c r="G239" s="301"/>
      <c r="H239" s="301"/>
      <c r="I239" s="301"/>
      <c r="J239" s="301"/>
      <c r="K239" s="301">
        <v>3.3</v>
      </c>
      <c r="L239" s="301"/>
      <c r="M239" s="301"/>
      <c r="N239" s="301"/>
      <c r="O239" s="301"/>
      <c r="P239" s="301"/>
      <c r="Q239" s="301"/>
      <c r="R239" s="301"/>
      <c r="S239" s="302">
        <f t="shared" si="6"/>
        <v>3.3</v>
      </c>
      <c r="T239" s="303" t="s">
        <v>1758</v>
      </c>
      <c r="U239" s="2"/>
      <c r="V239">
        <f t="shared" si="7"/>
        <v>3.0690000000000002E-2</v>
      </c>
    </row>
    <row r="240" spans="1:22" customFormat="1">
      <c r="A240" s="301" t="s">
        <v>2864</v>
      </c>
      <c r="B240" s="301" t="s">
        <v>1976</v>
      </c>
      <c r="C240" s="301" t="s">
        <v>2751</v>
      </c>
      <c r="D240" s="301">
        <v>9.3000000000000007</v>
      </c>
      <c r="E240" s="181" t="s">
        <v>1783</v>
      </c>
      <c r="F240" s="181"/>
      <c r="G240" s="301"/>
      <c r="H240" s="301"/>
      <c r="I240" s="301"/>
      <c r="J240" s="301"/>
      <c r="K240" s="301">
        <v>11.7</v>
      </c>
      <c r="L240" s="301"/>
      <c r="M240" s="301"/>
      <c r="N240" s="301"/>
      <c r="O240" s="301"/>
      <c r="P240" s="301"/>
      <c r="Q240" s="301"/>
      <c r="R240" s="301"/>
      <c r="S240" s="302">
        <f t="shared" si="6"/>
        <v>11.7</v>
      </c>
      <c r="T240" s="303" t="s">
        <v>1758</v>
      </c>
      <c r="U240" s="2"/>
      <c r="V240">
        <f t="shared" si="7"/>
        <v>0.10880999999999999</v>
      </c>
    </row>
    <row r="241" spans="1:22" customFormat="1">
      <c r="A241" s="301" t="s">
        <v>2865</v>
      </c>
      <c r="B241" s="301" t="s">
        <v>1976</v>
      </c>
      <c r="C241" s="301" t="s">
        <v>2751</v>
      </c>
      <c r="D241" s="301">
        <v>9.3000000000000007</v>
      </c>
      <c r="E241" s="181" t="s">
        <v>1783</v>
      </c>
      <c r="F241" s="181"/>
      <c r="G241" s="301"/>
      <c r="H241" s="301"/>
      <c r="I241" s="301"/>
      <c r="J241" s="301"/>
      <c r="K241" s="301">
        <v>11.7</v>
      </c>
      <c r="L241" s="301"/>
      <c r="M241" s="301"/>
      <c r="N241" s="301"/>
      <c r="O241" s="301"/>
      <c r="P241" s="301"/>
      <c r="Q241" s="301"/>
      <c r="R241" s="301"/>
      <c r="S241" s="302">
        <f t="shared" si="6"/>
        <v>11.7</v>
      </c>
      <c r="T241" s="303" t="s">
        <v>1758</v>
      </c>
      <c r="U241" s="2"/>
      <c r="V241">
        <f t="shared" si="7"/>
        <v>0.10880999999999999</v>
      </c>
    </row>
    <row r="242" spans="1:22" customFormat="1">
      <c r="A242" s="301" t="s">
        <v>2866</v>
      </c>
      <c r="B242" s="301" t="s">
        <v>1976</v>
      </c>
      <c r="C242" s="301" t="s">
        <v>2751</v>
      </c>
      <c r="D242" s="301">
        <v>9.3000000000000007</v>
      </c>
      <c r="E242" s="181" t="s">
        <v>1783</v>
      </c>
      <c r="F242" s="181"/>
      <c r="G242" s="301"/>
      <c r="H242" s="301"/>
      <c r="I242" s="301"/>
      <c r="J242" s="301"/>
      <c r="K242" s="301">
        <v>23.399999999999995</v>
      </c>
      <c r="L242" s="301"/>
      <c r="M242" s="301"/>
      <c r="N242" s="301"/>
      <c r="O242" s="301"/>
      <c r="P242" s="301"/>
      <c r="Q242" s="301"/>
      <c r="R242" s="301"/>
      <c r="S242" s="302">
        <f t="shared" si="6"/>
        <v>23.399999999999995</v>
      </c>
      <c r="T242" s="303" t="s">
        <v>1758</v>
      </c>
      <c r="U242" s="2"/>
      <c r="V242">
        <f t="shared" si="7"/>
        <v>0.21761999999999995</v>
      </c>
    </row>
    <row r="243" spans="1:22" customFormat="1">
      <c r="A243" s="301" t="s">
        <v>2867</v>
      </c>
      <c r="B243" s="301" t="s">
        <v>1976</v>
      </c>
      <c r="C243" s="301" t="s">
        <v>2751</v>
      </c>
      <c r="D243" s="301">
        <v>9.3000000000000007</v>
      </c>
      <c r="E243" s="181" t="s">
        <v>1783</v>
      </c>
      <c r="F243" s="181"/>
      <c r="G243" s="301"/>
      <c r="H243" s="301"/>
      <c r="I243" s="301"/>
      <c r="J243" s="301"/>
      <c r="K243" s="301">
        <v>10.950000000000001</v>
      </c>
      <c r="L243" s="301"/>
      <c r="M243" s="301"/>
      <c r="N243" s="301"/>
      <c r="O243" s="301"/>
      <c r="P243" s="301"/>
      <c r="Q243" s="301"/>
      <c r="R243" s="301"/>
      <c r="S243" s="302">
        <f t="shared" si="6"/>
        <v>10.950000000000001</v>
      </c>
      <c r="T243" s="303" t="s">
        <v>1758</v>
      </c>
      <c r="U243" s="2"/>
      <c r="V243">
        <f t="shared" si="7"/>
        <v>0.10183500000000002</v>
      </c>
    </row>
    <row r="244" spans="1:22" customFormat="1">
      <c r="A244" s="301" t="s">
        <v>2868</v>
      </c>
      <c r="B244" s="301" t="s">
        <v>1976</v>
      </c>
      <c r="C244" s="301" t="s">
        <v>2751</v>
      </c>
      <c r="D244" s="301">
        <v>9.3000000000000007</v>
      </c>
      <c r="E244" s="181" t="s">
        <v>1783</v>
      </c>
      <c r="F244" s="181"/>
      <c r="G244" s="301"/>
      <c r="H244" s="301"/>
      <c r="I244" s="301"/>
      <c r="J244" s="301"/>
      <c r="K244" s="301"/>
      <c r="L244" s="301">
        <v>6.6</v>
      </c>
      <c r="M244" s="301"/>
      <c r="N244" s="301"/>
      <c r="O244" s="301"/>
      <c r="P244" s="301"/>
      <c r="Q244" s="301"/>
      <c r="R244" s="301"/>
      <c r="S244" s="302">
        <f t="shared" si="6"/>
        <v>6.6</v>
      </c>
      <c r="T244" s="303" t="s">
        <v>1758</v>
      </c>
      <c r="U244" s="2"/>
      <c r="V244">
        <f t="shared" si="7"/>
        <v>6.1380000000000004E-2</v>
      </c>
    </row>
    <row r="245" spans="1:22" customFormat="1">
      <c r="A245" s="301" t="s">
        <v>2869</v>
      </c>
      <c r="B245" s="301" t="s">
        <v>1976</v>
      </c>
      <c r="C245" s="301" t="s">
        <v>2751</v>
      </c>
      <c r="D245" s="301">
        <v>9.3000000000000007</v>
      </c>
      <c r="E245" s="181" t="s">
        <v>1783</v>
      </c>
      <c r="F245" s="181"/>
      <c r="G245" s="301"/>
      <c r="H245" s="301"/>
      <c r="I245" s="301"/>
      <c r="J245" s="301"/>
      <c r="K245" s="301">
        <v>11.7</v>
      </c>
      <c r="L245" s="301"/>
      <c r="M245" s="301"/>
      <c r="N245" s="301"/>
      <c r="O245" s="301"/>
      <c r="P245" s="301"/>
      <c r="Q245" s="301"/>
      <c r="R245" s="301"/>
      <c r="S245" s="302">
        <f t="shared" si="6"/>
        <v>11.7</v>
      </c>
      <c r="T245" s="303" t="s">
        <v>1758</v>
      </c>
      <c r="U245" s="2"/>
      <c r="V245">
        <f t="shared" si="7"/>
        <v>0.10880999999999999</v>
      </c>
    </row>
    <row r="246" spans="1:22" customFormat="1">
      <c r="A246" s="301" t="s">
        <v>2098</v>
      </c>
      <c r="B246" s="301" t="s">
        <v>1976</v>
      </c>
      <c r="C246" s="301" t="s">
        <v>2751</v>
      </c>
      <c r="D246" s="301">
        <v>9.3000000000000007</v>
      </c>
      <c r="E246" s="181" t="s">
        <v>1783</v>
      </c>
      <c r="F246" s="181"/>
      <c r="G246" s="301"/>
      <c r="H246" s="301"/>
      <c r="I246" s="301"/>
      <c r="J246" s="301"/>
      <c r="K246" s="301">
        <v>1.2000000000000002</v>
      </c>
      <c r="L246" s="301">
        <v>4.8000000000000007</v>
      </c>
      <c r="M246" s="301">
        <v>6.6</v>
      </c>
      <c r="N246" s="301"/>
      <c r="O246" s="301">
        <v>6.6</v>
      </c>
      <c r="P246" s="301"/>
      <c r="Q246" s="301"/>
      <c r="R246" s="301"/>
      <c r="S246" s="302">
        <f t="shared" si="6"/>
        <v>19.200000000000003</v>
      </c>
      <c r="T246" s="303" t="s">
        <v>1758</v>
      </c>
      <c r="U246" s="2"/>
      <c r="V246">
        <f t="shared" si="7"/>
        <v>0.17856000000000002</v>
      </c>
    </row>
    <row r="247" spans="1:22" customFormat="1">
      <c r="A247" s="301" t="s">
        <v>2870</v>
      </c>
      <c r="B247" s="301" t="s">
        <v>1976</v>
      </c>
      <c r="C247" s="301" t="s">
        <v>2751</v>
      </c>
      <c r="D247" s="301">
        <v>9.3000000000000007</v>
      </c>
      <c r="E247" s="181" t="s">
        <v>1783</v>
      </c>
      <c r="F247" s="181"/>
      <c r="G247" s="301"/>
      <c r="H247" s="301"/>
      <c r="I247" s="301"/>
      <c r="J247" s="301"/>
      <c r="K247" s="301">
        <v>11.7</v>
      </c>
      <c r="L247" s="301"/>
      <c r="M247" s="301"/>
      <c r="N247" s="301"/>
      <c r="O247" s="301"/>
      <c r="P247" s="301"/>
      <c r="Q247" s="301"/>
      <c r="R247" s="301"/>
      <c r="S247" s="302">
        <f t="shared" si="6"/>
        <v>11.7</v>
      </c>
      <c r="T247" s="303" t="s">
        <v>1758</v>
      </c>
      <c r="U247" s="2"/>
      <c r="V247">
        <f t="shared" si="7"/>
        <v>0.10880999999999999</v>
      </c>
    </row>
    <row r="248" spans="1:22" customFormat="1">
      <c r="A248" s="301" t="s">
        <v>2871</v>
      </c>
      <c r="B248" s="301" t="s">
        <v>1976</v>
      </c>
      <c r="C248" s="301" t="s">
        <v>2751</v>
      </c>
      <c r="D248" s="301">
        <v>9.3000000000000007</v>
      </c>
      <c r="E248" s="181" t="s">
        <v>1783</v>
      </c>
      <c r="F248" s="181"/>
      <c r="G248" s="301"/>
      <c r="H248" s="301"/>
      <c r="I248" s="301"/>
      <c r="J248" s="301"/>
      <c r="K248" s="301">
        <v>11.7</v>
      </c>
      <c r="L248" s="301"/>
      <c r="M248" s="301"/>
      <c r="N248" s="301"/>
      <c r="O248" s="301"/>
      <c r="P248" s="301"/>
      <c r="Q248" s="301"/>
      <c r="R248" s="301"/>
      <c r="S248" s="302">
        <f t="shared" si="6"/>
        <v>11.7</v>
      </c>
      <c r="T248" s="303" t="s">
        <v>1758</v>
      </c>
      <c r="U248" s="2"/>
      <c r="V248">
        <f t="shared" si="7"/>
        <v>0.10880999999999999</v>
      </c>
    </row>
    <row r="249" spans="1:22" customFormat="1">
      <c r="A249" s="301" t="s">
        <v>2872</v>
      </c>
      <c r="B249" s="301" t="s">
        <v>1976</v>
      </c>
      <c r="C249" s="301" t="s">
        <v>2751</v>
      </c>
      <c r="D249" s="301">
        <v>9.3000000000000007</v>
      </c>
      <c r="E249" s="181" t="s">
        <v>1783</v>
      </c>
      <c r="F249" s="181"/>
      <c r="G249" s="301"/>
      <c r="H249" s="301"/>
      <c r="I249" s="301"/>
      <c r="J249" s="301"/>
      <c r="K249" s="301"/>
      <c r="L249" s="301"/>
      <c r="M249" s="301"/>
      <c r="N249" s="301"/>
      <c r="O249" s="301">
        <v>6.6</v>
      </c>
      <c r="P249" s="301"/>
      <c r="Q249" s="301"/>
      <c r="R249" s="301"/>
      <c r="S249" s="302">
        <f t="shared" si="6"/>
        <v>6.6</v>
      </c>
      <c r="T249" s="303" t="s">
        <v>1758</v>
      </c>
      <c r="U249" s="2"/>
      <c r="V249">
        <f t="shared" si="7"/>
        <v>6.1380000000000004E-2</v>
      </c>
    </row>
    <row r="250" spans="1:22" customFormat="1">
      <c r="A250" s="301" t="s">
        <v>2873</v>
      </c>
      <c r="B250" s="301" t="s">
        <v>1976</v>
      </c>
      <c r="C250" s="301" t="s">
        <v>2751</v>
      </c>
      <c r="D250" s="301">
        <v>9.3000000000000007</v>
      </c>
      <c r="E250" s="181" t="s">
        <v>1783</v>
      </c>
      <c r="F250" s="181"/>
      <c r="G250" s="301"/>
      <c r="H250" s="301"/>
      <c r="I250" s="301"/>
      <c r="J250" s="301"/>
      <c r="K250" s="301"/>
      <c r="L250" s="301"/>
      <c r="M250" s="301"/>
      <c r="N250" s="301">
        <v>1.2000000000000002</v>
      </c>
      <c r="O250" s="301"/>
      <c r="P250" s="301"/>
      <c r="Q250" s="301"/>
      <c r="R250" s="301"/>
      <c r="S250" s="302">
        <f t="shared" si="6"/>
        <v>1.2000000000000002</v>
      </c>
      <c r="T250" s="303" t="s">
        <v>1758</v>
      </c>
      <c r="U250" s="2"/>
      <c r="V250">
        <f t="shared" si="7"/>
        <v>1.1160000000000002E-2</v>
      </c>
    </row>
    <row r="251" spans="1:22" customFormat="1">
      <c r="A251" s="301" t="s">
        <v>2874</v>
      </c>
      <c r="B251" s="301" t="s">
        <v>1976</v>
      </c>
      <c r="C251" s="301" t="s">
        <v>2751</v>
      </c>
      <c r="D251" s="301">
        <v>9.3000000000000007</v>
      </c>
      <c r="E251" s="181" t="s">
        <v>1783</v>
      </c>
      <c r="F251" s="181"/>
      <c r="G251" s="301"/>
      <c r="H251" s="301"/>
      <c r="I251" s="301"/>
      <c r="J251" s="301"/>
      <c r="K251" s="301">
        <v>11.7</v>
      </c>
      <c r="L251" s="301"/>
      <c r="M251" s="301"/>
      <c r="N251" s="301"/>
      <c r="O251" s="301"/>
      <c r="P251" s="301">
        <v>14.399999999999999</v>
      </c>
      <c r="Q251" s="301"/>
      <c r="R251" s="301"/>
      <c r="S251" s="302">
        <f t="shared" si="6"/>
        <v>26.099999999999998</v>
      </c>
      <c r="T251" s="303" t="s">
        <v>1758</v>
      </c>
      <c r="U251" s="2"/>
      <c r="V251">
        <f t="shared" si="7"/>
        <v>0.24273</v>
      </c>
    </row>
    <row r="252" spans="1:22" customFormat="1">
      <c r="A252" s="301" t="s">
        <v>2875</v>
      </c>
      <c r="B252" s="301" t="s">
        <v>1976</v>
      </c>
      <c r="C252" s="301" t="s">
        <v>2751</v>
      </c>
      <c r="D252" s="301">
        <v>9.3000000000000007</v>
      </c>
      <c r="E252" s="181" t="s">
        <v>1783</v>
      </c>
      <c r="F252" s="181"/>
      <c r="G252" s="301"/>
      <c r="H252" s="301"/>
      <c r="I252" s="301"/>
      <c r="J252" s="301"/>
      <c r="K252" s="301"/>
      <c r="L252" s="301"/>
      <c r="M252" s="301"/>
      <c r="N252" s="301">
        <v>14.399999999999999</v>
      </c>
      <c r="O252" s="301"/>
      <c r="P252" s="301"/>
      <c r="Q252" s="301"/>
      <c r="R252" s="301"/>
      <c r="S252" s="302">
        <f t="shared" si="6"/>
        <v>14.399999999999999</v>
      </c>
      <c r="T252" s="303" t="s">
        <v>1758</v>
      </c>
      <c r="U252" s="2"/>
      <c r="V252">
        <f t="shared" si="7"/>
        <v>0.13391999999999998</v>
      </c>
    </row>
    <row r="253" spans="1:22" customFormat="1">
      <c r="A253" s="301" t="s">
        <v>2876</v>
      </c>
      <c r="B253" s="301" t="s">
        <v>1976</v>
      </c>
      <c r="C253" s="301" t="s">
        <v>2751</v>
      </c>
      <c r="D253" s="301">
        <v>9.3000000000000007</v>
      </c>
      <c r="E253" s="181" t="s">
        <v>1783</v>
      </c>
      <c r="F253" s="181"/>
      <c r="G253" s="301"/>
      <c r="H253" s="301"/>
      <c r="I253" s="301"/>
      <c r="J253" s="301"/>
      <c r="K253" s="301">
        <v>11.7</v>
      </c>
      <c r="L253" s="301"/>
      <c r="M253" s="301"/>
      <c r="N253" s="301"/>
      <c r="O253" s="301"/>
      <c r="P253" s="301"/>
      <c r="Q253" s="301"/>
      <c r="R253" s="301"/>
      <c r="S253" s="302">
        <f t="shared" si="6"/>
        <v>11.7</v>
      </c>
      <c r="T253" s="303" t="s">
        <v>1758</v>
      </c>
      <c r="U253" s="2"/>
      <c r="V253">
        <f t="shared" si="7"/>
        <v>0.10880999999999999</v>
      </c>
    </row>
    <row r="254" spans="1:22" customFormat="1">
      <c r="A254" s="301" t="s">
        <v>2099</v>
      </c>
      <c r="B254" s="301" t="s">
        <v>1976</v>
      </c>
      <c r="C254" s="301" t="s">
        <v>2751</v>
      </c>
      <c r="D254" s="301">
        <v>9.3000000000000007</v>
      </c>
      <c r="E254" s="181" t="s">
        <v>1783</v>
      </c>
      <c r="F254" s="181"/>
      <c r="G254" s="301"/>
      <c r="H254" s="301"/>
      <c r="I254" s="301"/>
      <c r="J254" s="301"/>
      <c r="K254" s="301">
        <v>8.4</v>
      </c>
      <c r="L254" s="301"/>
      <c r="M254" s="301">
        <v>6.6</v>
      </c>
      <c r="N254" s="301"/>
      <c r="O254" s="301"/>
      <c r="P254" s="301"/>
      <c r="Q254" s="301"/>
      <c r="R254" s="301"/>
      <c r="S254" s="302">
        <f t="shared" si="6"/>
        <v>15</v>
      </c>
      <c r="T254" s="303" t="s">
        <v>1758</v>
      </c>
      <c r="U254" s="2"/>
      <c r="V254">
        <f t="shared" si="7"/>
        <v>0.13950000000000001</v>
      </c>
    </row>
    <row r="255" spans="1:22" customFormat="1">
      <c r="A255" s="301" t="s">
        <v>2100</v>
      </c>
      <c r="B255" s="301" t="s">
        <v>1976</v>
      </c>
      <c r="C255" s="301" t="s">
        <v>2751</v>
      </c>
      <c r="D255" s="301">
        <v>9.3000000000000007</v>
      </c>
      <c r="E255" s="181" t="s">
        <v>1783</v>
      </c>
      <c r="F255" s="181"/>
      <c r="G255" s="301"/>
      <c r="H255" s="301"/>
      <c r="I255" s="301"/>
      <c r="J255" s="301"/>
      <c r="K255" s="301">
        <v>11.7</v>
      </c>
      <c r="L255" s="301"/>
      <c r="M255" s="301"/>
      <c r="N255" s="301"/>
      <c r="O255" s="301"/>
      <c r="P255" s="301"/>
      <c r="Q255" s="301"/>
      <c r="R255" s="301"/>
      <c r="S255" s="302">
        <f t="shared" si="6"/>
        <v>11.7</v>
      </c>
      <c r="T255" s="303" t="s">
        <v>1758</v>
      </c>
      <c r="U255" s="2"/>
      <c r="V255">
        <f t="shared" si="7"/>
        <v>0.10880999999999999</v>
      </c>
    </row>
    <row r="256" spans="1:22" customFormat="1">
      <c r="A256" s="301" t="s">
        <v>2877</v>
      </c>
      <c r="B256" s="301" t="s">
        <v>1976</v>
      </c>
      <c r="C256" s="301" t="s">
        <v>2751</v>
      </c>
      <c r="D256" s="301">
        <v>9.3000000000000007</v>
      </c>
      <c r="E256" s="181" t="s">
        <v>1783</v>
      </c>
      <c r="F256" s="181"/>
      <c r="G256" s="301"/>
      <c r="H256" s="301"/>
      <c r="I256" s="301"/>
      <c r="J256" s="301"/>
      <c r="K256" s="301">
        <v>11.7</v>
      </c>
      <c r="L256" s="301"/>
      <c r="M256" s="301"/>
      <c r="N256" s="301"/>
      <c r="O256" s="301"/>
      <c r="P256" s="301"/>
      <c r="Q256" s="301"/>
      <c r="R256" s="301"/>
      <c r="S256" s="302">
        <f t="shared" si="6"/>
        <v>11.7</v>
      </c>
      <c r="T256" s="303" t="s">
        <v>1758</v>
      </c>
      <c r="U256" s="2"/>
      <c r="V256">
        <f t="shared" si="7"/>
        <v>0.10880999999999999</v>
      </c>
    </row>
    <row r="257" spans="1:22" customFormat="1">
      <c r="A257" s="301" t="s">
        <v>2878</v>
      </c>
      <c r="B257" s="301" t="s">
        <v>1976</v>
      </c>
      <c r="C257" s="301" t="s">
        <v>2751</v>
      </c>
      <c r="D257" s="301">
        <v>9.3000000000000007</v>
      </c>
      <c r="E257" s="181" t="s">
        <v>1783</v>
      </c>
      <c r="F257" s="181"/>
      <c r="G257" s="301"/>
      <c r="H257" s="301"/>
      <c r="I257" s="301"/>
      <c r="J257" s="301"/>
      <c r="K257" s="301"/>
      <c r="L257" s="301"/>
      <c r="M257" s="301"/>
      <c r="N257" s="301">
        <v>1.2</v>
      </c>
      <c r="O257" s="301">
        <v>13.2</v>
      </c>
      <c r="P257" s="301"/>
      <c r="Q257" s="301"/>
      <c r="R257" s="301"/>
      <c r="S257" s="302">
        <f t="shared" si="6"/>
        <v>14.399999999999999</v>
      </c>
      <c r="T257" s="303" t="s">
        <v>1758</v>
      </c>
      <c r="U257" s="2"/>
      <c r="V257">
        <f t="shared" si="7"/>
        <v>0.13391999999999998</v>
      </c>
    </row>
    <row r="258" spans="1:22" customFormat="1">
      <c r="A258" s="301" t="s">
        <v>2879</v>
      </c>
      <c r="B258" s="301" t="s">
        <v>1976</v>
      </c>
      <c r="C258" s="301" t="s">
        <v>2751</v>
      </c>
      <c r="D258" s="301">
        <v>9.3000000000000007</v>
      </c>
      <c r="E258" s="181" t="s">
        <v>1783</v>
      </c>
      <c r="F258" s="181"/>
      <c r="G258" s="301"/>
      <c r="H258" s="301"/>
      <c r="I258" s="301"/>
      <c r="J258" s="301"/>
      <c r="K258" s="301"/>
      <c r="L258" s="301"/>
      <c r="M258" s="301"/>
      <c r="N258" s="301"/>
      <c r="O258" s="301">
        <v>19.8</v>
      </c>
      <c r="P258" s="301">
        <v>4.9499999999999993</v>
      </c>
      <c r="Q258" s="301">
        <v>3.5999999999999996</v>
      </c>
      <c r="R258" s="301"/>
      <c r="S258" s="302">
        <f t="shared" si="6"/>
        <v>28.35</v>
      </c>
      <c r="T258" s="303" t="s">
        <v>1758</v>
      </c>
      <c r="U258" s="2"/>
      <c r="V258">
        <f t="shared" si="7"/>
        <v>0.26365500000000003</v>
      </c>
    </row>
    <row r="259" spans="1:22" customFormat="1">
      <c r="A259" s="301" t="s">
        <v>2880</v>
      </c>
      <c r="B259" s="301" t="s">
        <v>1976</v>
      </c>
      <c r="C259" s="301" t="s">
        <v>2751</v>
      </c>
      <c r="D259" s="301">
        <v>9.3000000000000007</v>
      </c>
      <c r="E259" s="181" t="s">
        <v>1783</v>
      </c>
      <c r="F259" s="181"/>
      <c r="G259" s="301"/>
      <c r="H259" s="301"/>
      <c r="I259" s="301"/>
      <c r="J259" s="301"/>
      <c r="K259" s="301"/>
      <c r="L259" s="301"/>
      <c r="M259" s="301"/>
      <c r="N259" s="301">
        <v>1.2000000000000002</v>
      </c>
      <c r="O259" s="301"/>
      <c r="P259" s="301"/>
      <c r="Q259" s="301"/>
      <c r="R259" s="301"/>
      <c r="S259" s="302">
        <f t="shared" ref="S259:S322" si="8">SUM(G259:R259)</f>
        <v>1.2000000000000002</v>
      </c>
      <c r="T259" s="303" t="s">
        <v>1758</v>
      </c>
      <c r="U259" s="2"/>
      <c r="V259">
        <f t="shared" si="7"/>
        <v>1.1160000000000002E-2</v>
      </c>
    </row>
    <row r="260" spans="1:22" customFormat="1">
      <c r="A260" s="301" t="s">
        <v>2881</v>
      </c>
      <c r="B260" s="301" t="s">
        <v>1976</v>
      </c>
      <c r="C260" s="301" t="s">
        <v>2751</v>
      </c>
      <c r="D260" s="301">
        <v>9.3000000000000007</v>
      </c>
      <c r="E260" s="181" t="s">
        <v>1783</v>
      </c>
      <c r="F260" s="181"/>
      <c r="G260" s="301"/>
      <c r="H260" s="301"/>
      <c r="I260" s="301"/>
      <c r="J260" s="301"/>
      <c r="K260" s="301">
        <v>11.7</v>
      </c>
      <c r="L260" s="301"/>
      <c r="M260" s="301"/>
      <c r="N260" s="301"/>
      <c r="O260" s="301"/>
      <c r="P260" s="301"/>
      <c r="Q260" s="301"/>
      <c r="R260" s="301"/>
      <c r="S260" s="302">
        <f t="shared" si="8"/>
        <v>11.7</v>
      </c>
      <c r="T260" s="303" t="s">
        <v>1758</v>
      </c>
      <c r="U260" s="2"/>
      <c r="V260">
        <f t="shared" ref="V260:V323" si="9">S260/1000*D260</f>
        <v>0.10880999999999999</v>
      </c>
    </row>
    <row r="261" spans="1:22" customFormat="1">
      <c r="A261" s="301" t="s">
        <v>2101</v>
      </c>
      <c r="B261" s="301" t="s">
        <v>1976</v>
      </c>
      <c r="C261" s="301" t="s">
        <v>2751</v>
      </c>
      <c r="D261" s="301">
        <v>9.3000000000000007</v>
      </c>
      <c r="E261" s="181" t="s">
        <v>1783</v>
      </c>
      <c r="F261" s="181"/>
      <c r="G261" s="301"/>
      <c r="H261" s="301"/>
      <c r="I261" s="301"/>
      <c r="J261" s="301"/>
      <c r="K261" s="301">
        <v>11.7</v>
      </c>
      <c r="L261" s="301"/>
      <c r="M261" s="301"/>
      <c r="N261" s="301"/>
      <c r="O261" s="301"/>
      <c r="P261" s="301"/>
      <c r="Q261" s="301"/>
      <c r="R261" s="301"/>
      <c r="S261" s="302">
        <f t="shared" si="8"/>
        <v>11.7</v>
      </c>
      <c r="T261" s="303" t="s">
        <v>1758</v>
      </c>
      <c r="U261" s="2"/>
      <c r="V261">
        <f t="shared" si="9"/>
        <v>0.10880999999999999</v>
      </c>
    </row>
    <row r="262" spans="1:22" customFormat="1">
      <c r="A262" s="301" t="s">
        <v>2882</v>
      </c>
      <c r="B262" s="301" t="s">
        <v>1976</v>
      </c>
      <c r="C262" s="301" t="s">
        <v>2751</v>
      </c>
      <c r="D262" s="301">
        <v>9.3000000000000007</v>
      </c>
      <c r="E262" s="181" t="s">
        <v>1783</v>
      </c>
      <c r="F262" s="181"/>
      <c r="G262" s="301"/>
      <c r="H262" s="301"/>
      <c r="I262" s="301"/>
      <c r="J262" s="301"/>
      <c r="K262" s="301">
        <v>11.7</v>
      </c>
      <c r="L262" s="301"/>
      <c r="M262" s="301"/>
      <c r="N262" s="301"/>
      <c r="O262" s="301"/>
      <c r="P262" s="301"/>
      <c r="Q262" s="301"/>
      <c r="R262" s="301"/>
      <c r="S262" s="302">
        <f t="shared" si="8"/>
        <v>11.7</v>
      </c>
      <c r="T262" s="303" t="s">
        <v>1758</v>
      </c>
      <c r="U262" s="2"/>
      <c r="V262">
        <f t="shared" si="9"/>
        <v>0.10880999999999999</v>
      </c>
    </row>
    <row r="263" spans="1:22" customFormat="1">
      <c r="A263" s="301" t="s">
        <v>2102</v>
      </c>
      <c r="B263" s="301" t="s">
        <v>1976</v>
      </c>
      <c r="C263" s="301" t="s">
        <v>2751</v>
      </c>
      <c r="D263" s="301">
        <v>9.3000000000000007</v>
      </c>
      <c r="E263" s="181" t="s">
        <v>1783</v>
      </c>
      <c r="F263" s="181"/>
      <c r="G263" s="301"/>
      <c r="H263" s="301"/>
      <c r="I263" s="301"/>
      <c r="J263" s="301"/>
      <c r="K263" s="301"/>
      <c r="L263" s="301">
        <v>5.3999999999999995</v>
      </c>
      <c r="M263" s="301"/>
      <c r="N263" s="301"/>
      <c r="O263" s="301"/>
      <c r="P263" s="301"/>
      <c r="Q263" s="301"/>
      <c r="R263" s="301"/>
      <c r="S263" s="302">
        <f t="shared" si="8"/>
        <v>5.3999999999999995</v>
      </c>
      <c r="T263" s="303" t="s">
        <v>1758</v>
      </c>
      <c r="U263" s="2"/>
      <c r="V263">
        <f t="shared" si="9"/>
        <v>5.0220000000000001E-2</v>
      </c>
    </row>
    <row r="264" spans="1:22" customFormat="1">
      <c r="A264" s="301" t="s">
        <v>2883</v>
      </c>
      <c r="B264" s="301" t="s">
        <v>1976</v>
      </c>
      <c r="C264" s="301" t="s">
        <v>2751</v>
      </c>
      <c r="D264" s="301">
        <v>9.3000000000000007</v>
      </c>
      <c r="E264" s="181" t="s">
        <v>1783</v>
      </c>
      <c r="F264" s="181"/>
      <c r="G264" s="301"/>
      <c r="H264" s="301"/>
      <c r="I264" s="301"/>
      <c r="J264" s="301"/>
      <c r="K264" s="301">
        <v>11.7</v>
      </c>
      <c r="L264" s="301"/>
      <c r="M264" s="301"/>
      <c r="N264" s="301"/>
      <c r="O264" s="301"/>
      <c r="P264" s="301"/>
      <c r="Q264" s="301"/>
      <c r="R264" s="301"/>
      <c r="S264" s="302">
        <f t="shared" si="8"/>
        <v>11.7</v>
      </c>
      <c r="T264" s="303" t="s">
        <v>1758</v>
      </c>
      <c r="U264" s="2"/>
      <c r="V264">
        <f t="shared" si="9"/>
        <v>0.10880999999999999</v>
      </c>
    </row>
    <row r="265" spans="1:22" customFormat="1">
      <c r="A265" s="301" t="s">
        <v>2103</v>
      </c>
      <c r="B265" s="301" t="s">
        <v>1976</v>
      </c>
      <c r="C265" s="301" t="s">
        <v>2751</v>
      </c>
      <c r="D265" s="301">
        <v>9.3000000000000007</v>
      </c>
      <c r="E265" s="181" t="s">
        <v>1783</v>
      </c>
      <c r="F265" s="181"/>
      <c r="G265" s="301"/>
      <c r="H265" s="301"/>
      <c r="I265" s="301"/>
      <c r="J265" s="301"/>
      <c r="K265" s="301">
        <v>23</v>
      </c>
      <c r="L265" s="301">
        <v>6.6</v>
      </c>
      <c r="M265" s="301">
        <v>6.6</v>
      </c>
      <c r="N265" s="301"/>
      <c r="O265" s="301">
        <v>6.6</v>
      </c>
      <c r="P265" s="301">
        <v>6.6</v>
      </c>
      <c r="Q265" s="301"/>
      <c r="R265" s="301"/>
      <c r="S265" s="302">
        <f t="shared" si="8"/>
        <v>49.400000000000006</v>
      </c>
      <c r="T265" s="303" t="s">
        <v>1758</v>
      </c>
      <c r="U265" s="2"/>
      <c r="V265">
        <f t="shared" si="9"/>
        <v>0.45942000000000011</v>
      </c>
    </row>
    <row r="266" spans="1:22" customFormat="1">
      <c r="A266" s="301" t="s">
        <v>2884</v>
      </c>
      <c r="B266" s="301" t="s">
        <v>1976</v>
      </c>
      <c r="C266" s="301" t="s">
        <v>2751</v>
      </c>
      <c r="D266" s="301">
        <v>9.3000000000000007</v>
      </c>
      <c r="E266" s="181" t="s">
        <v>1783</v>
      </c>
      <c r="F266" s="181"/>
      <c r="G266" s="301"/>
      <c r="H266" s="301"/>
      <c r="I266" s="301"/>
      <c r="J266" s="301"/>
      <c r="K266" s="301">
        <v>11.7</v>
      </c>
      <c r="L266" s="301"/>
      <c r="M266" s="301"/>
      <c r="N266" s="301"/>
      <c r="O266" s="301"/>
      <c r="P266" s="301"/>
      <c r="Q266" s="301"/>
      <c r="R266" s="301"/>
      <c r="S266" s="302">
        <f t="shared" si="8"/>
        <v>11.7</v>
      </c>
      <c r="T266" s="303" t="s">
        <v>1758</v>
      </c>
      <c r="U266" s="2"/>
      <c r="V266">
        <f t="shared" si="9"/>
        <v>0.10880999999999999</v>
      </c>
    </row>
    <row r="267" spans="1:22" customFormat="1">
      <c r="A267" s="301" t="s">
        <v>2885</v>
      </c>
      <c r="B267" s="301" t="s">
        <v>1976</v>
      </c>
      <c r="C267" s="301" t="s">
        <v>2751</v>
      </c>
      <c r="D267" s="301">
        <v>9.3000000000000007</v>
      </c>
      <c r="E267" s="181" t="s">
        <v>1783</v>
      </c>
      <c r="F267" s="181"/>
      <c r="G267" s="301"/>
      <c r="H267" s="301"/>
      <c r="I267" s="301"/>
      <c r="J267" s="301"/>
      <c r="K267" s="301"/>
      <c r="L267" s="301">
        <v>6.6</v>
      </c>
      <c r="M267" s="301"/>
      <c r="N267" s="301"/>
      <c r="O267" s="301"/>
      <c r="P267" s="301"/>
      <c r="Q267" s="301"/>
      <c r="R267" s="301"/>
      <c r="S267" s="302">
        <f t="shared" si="8"/>
        <v>6.6</v>
      </c>
      <c r="T267" s="303" t="s">
        <v>1758</v>
      </c>
      <c r="U267" s="2"/>
      <c r="V267">
        <f t="shared" si="9"/>
        <v>6.1380000000000004E-2</v>
      </c>
    </row>
    <row r="268" spans="1:22" customFormat="1">
      <c r="A268" s="301" t="s">
        <v>2886</v>
      </c>
      <c r="B268" s="301" t="s">
        <v>1976</v>
      </c>
      <c r="C268" s="301" t="s">
        <v>2751</v>
      </c>
      <c r="D268" s="301">
        <v>9.3000000000000007</v>
      </c>
      <c r="E268" s="181" t="s">
        <v>1783</v>
      </c>
      <c r="F268" s="181"/>
      <c r="G268" s="301"/>
      <c r="H268" s="301"/>
      <c r="I268" s="301"/>
      <c r="J268" s="301"/>
      <c r="K268" s="301">
        <v>11.7</v>
      </c>
      <c r="L268" s="301"/>
      <c r="M268" s="301"/>
      <c r="N268" s="301"/>
      <c r="O268" s="301"/>
      <c r="P268" s="301"/>
      <c r="Q268" s="301"/>
      <c r="R268" s="301"/>
      <c r="S268" s="302">
        <f t="shared" si="8"/>
        <v>11.7</v>
      </c>
      <c r="T268" s="303" t="s">
        <v>1758</v>
      </c>
      <c r="U268" s="2"/>
      <c r="V268">
        <f t="shared" si="9"/>
        <v>0.10880999999999999</v>
      </c>
    </row>
    <row r="269" spans="1:22" customFormat="1">
      <c r="A269" s="301" t="s">
        <v>2887</v>
      </c>
      <c r="B269" s="301" t="s">
        <v>1976</v>
      </c>
      <c r="C269" s="301" t="s">
        <v>2751</v>
      </c>
      <c r="D269" s="301">
        <v>9.3000000000000007</v>
      </c>
      <c r="E269" s="181" t="s">
        <v>1783</v>
      </c>
      <c r="F269" s="181"/>
      <c r="G269" s="301"/>
      <c r="H269" s="301"/>
      <c r="I269" s="301"/>
      <c r="J269" s="301"/>
      <c r="K269" s="301">
        <v>11.7</v>
      </c>
      <c r="L269" s="301"/>
      <c r="M269" s="301"/>
      <c r="N269" s="301"/>
      <c r="O269" s="301"/>
      <c r="P269" s="301"/>
      <c r="Q269" s="301"/>
      <c r="R269" s="301"/>
      <c r="S269" s="302">
        <f t="shared" si="8"/>
        <v>11.7</v>
      </c>
      <c r="T269" s="303" t="s">
        <v>1758</v>
      </c>
      <c r="U269" s="2"/>
      <c r="V269">
        <f t="shared" si="9"/>
        <v>0.10880999999999999</v>
      </c>
    </row>
    <row r="270" spans="1:22" customFormat="1">
      <c r="A270" s="301" t="s">
        <v>2888</v>
      </c>
      <c r="B270" s="301" t="s">
        <v>1976</v>
      </c>
      <c r="C270" s="301" t="s">
        <v>2751</v>
      </c>
      <c r="D270" s="301">
        <v>9.3000000000000007</v>
      </c>
      <c r="E270" s="181" t="s">
        <v>1783</v>
      </c>
      <c r="F270" s="181"/>
      <c r="G270" s="301"/>
      <c r="H270" s="301"/>
      <c r="I270" s="301"/>
      <c r="J270" s="301"/>
      <c r="K270" s="301">
        <v>11.7</v>
      </c>
      <c r="L270" s="301"/>
      <c r="M270" s="301"/>
      <c r="N270" s="301"/>
      <c r="O270" s="301"/>
      <c r="P270" s="301"/>
      <c r="Q270" s="301"/>
      <c r="R270" s="301"/>
      <c r="S270" s="302">
        <f t="shared" si="8"/>
        <v>11.7</v>
      </c>
      <c r="T270" s="303" t="s">
        <v>1758</v>
      </c>
      <c r="U270" s="2"/>
      <c r="V270">
        <f t="shared" si="9"/>
        <v>0.10880999999999999</v>
      </c>
    </row>
    <row r="271" spans="1:22" customFormat="1">
      <c r="A271" s="301" t="s">
        <v>2889</v>
      </c>
      <c r="B271" s="301" t="s">
        <v>1976</v>
      </c>
      <c r="C271" s="301" t="s">
        <v>2751</v>
      </c>
      <c r="D271" s="301">
        <v>9.3000000000000007</v>
      </c>
      <c r="E271" s="181" t="s">
        <v>1783</v>
      </c>
      <c r="F271" s="181"/>
      <c r="G271" s="301"/>
      <c r="H271" s="301"/>
      <c r="I271" s="301"/>
      <c r="J271" s="301"/>
      <c r="K271" s="301">
        <v>3.3</v>
      </c>
      <c r="L271" s="301"/>
      <c r="M271" s="301"/>
      <c r="N271" s="301"/>
      <c r="O271" s="301"/>
      <c r="P271" s="301"/>
      <c r="Q271" s="301"/>
      <c r="R271" s="301"/>
      <c r="S271" s="302">
        <f t="shared" si="8"/>
        <v>3.3</v>
      </c>
      <c r="T271" s="303" t="s">
        <v>1758</v>
      </c>
      <c r="U271" s="2"/>
      <c r="V271">
        <f t="shared" si="9"/>
        <v>3.0690000000000002E-2</v>
      </c>
    </row>
    <row r="272" spans="1:22" customFormat="1">
      <c r="A272" s="301" t="s">
        <v>2890</v>
      </c>
      <c r="B272" s="301" t="s">
        <v>1976</v>
      </c>
      <c r="C272" s="301" t="s">
        <v>2751</v>
      </c>
      <c r="D272" s="301">
        <v>9.3000000000000007</v>
      </c>
      <c r="E272" s="181" t="s">
        <v>1783</v>
      </c>
      <c r="F272" s="181"/>
      <c r="G272" s="301"/>
      <c r="H272" s="301"/>
      <c r="I272" s="301"/>
      <c r="J272" s="301"/>
      <c r="K272" s="301">
        <v>11.7</v>
      </c>
      <c r="L272" s="301"/>
      <c r="M272" s="301"/>
      <c r="N272" s="301"/>
      <c r="O272" s="301"/>
      <c r="P272" s="301"/>
      <c r="Q272" s="301"/>
      <c r="R272" s="301"/>
      <c r="S272" s="302">
        <f t="shared" si="8"/>
        <v>11.7</v>
      </c>
      <c r="T272" s="303" t="s">
        <v>1758</v>
      </c>
      <c r="U272" s="2"/>
      <c r="V272">
        <f t="shared" si="9"/>
        <v>0.10880999999999999</v>
      </c>
    </row>
    <row r="273" spans="1:22" customFormat="1">
      <c r="A273" s="301" t="s">
        <v>2891</v>
      </c>
      <c r="B273" s="301" t="s">
        <v>1976</v>
      </c>
      <c r="C273" s="301" t="s">
        <v>2751</v>
      </c>
      <c r="D273" s="301">
        <v>9.3000000000000007</v>
      </c>
      <c r="E273" s="181" t="s">
        <v>1783</v>
      </c>
      <c r="F273" s="181"/>
      <c r="G273" s="301"/>
      <c r="H273" s="301"/>
      <c r="I273" s="301"/>
      <c r="J273" s="301"/>
      <c r="K273" s="301">
        <v>11.7</v>
      </c>
      <c r="L273" s="301"/>
      <c r="M273" s="301"/>
      <c r="N273" s="301"/>
      <c r="O273" s="301"/>
      <c r="P273" s="301"/>
      <c r="Q273" s="301"/>
      <c r="R273" s="301"/>
      <c r="S273" s="302">
        <f t="shared" si="8"/>
        <v>11.7</v>
      </c>
      <c r="T273" s="303" t="s">
        <v>1758</v>
      </c>
      <c r="U273" s="2"/>
      <c r="V273">
        <f t="shared" si="9"/>
        <v>0.10880999999999999</v>
      </c>
    </row>
    <row r="274" spans="1:22" customFormat="1">
      <c r="A274" s="301" t="s">
        <v>2892</v>
      </c>
      <c r="B274" s="301" t="s">
        <v>1976</v>
      </c>
      <c r="C274" s="301" t="s">
        <v>2751</v>
      </c>
      <c r="D274" s="301">
        <v>9.3000000000000007</v>
      </c>
      <c r="E274" s="181" t="s">
        <v>1783</v>
      </c>
      <c r="F274" s="181"/>
      <c r="G274" s="301"/>
      <c r="H274" s="301"/>
      <c r="I274" s="301"/>
      <c r="J274" s="301"/>
      <c r="K274" s="301"/>
      <c r="L274" s="301">
        <v>6.6</v>
      </c>
      <c r="M274" s="301"/>
      <c r="N274" s="301"/>
      <c r="O274" s="301"/>
      <c r="P274" s="301"/>
      <c r="Q274" s="301"/>
      <c r="R274" s="301"/>
      <c r="S274" s="302">
        <f t="shared" si="8"/>
        <v>6.6</v>
      </c>
      <c r="T274" s="303" t="s">
        <v>1758</v>
      </c>
      <c r="U274" s="2"/>
      <c r="V274">
        <f t="shared" si="9"/>
        <v>6.1380000000000004E-2</v>
      </c>
    </row>
    <row r="275" spans="1:22" customFormat="1">
      <c r="A275" s="301" t="s">
        <v>2893</v>
      </c>
      <c r="B275" s="301" t="s">
        <v>1976</v>
      </c>
      <c r="C275" s="301" t="s">
        <v>2751</v>
      </c>
      <c r="D275" s="301">
        <v>9.3000000000000007</v>
      </c>
      <c r="E275" s="181" t="s">
        <v>1783</v>
      </c>
      <c r="F275" s="181"/>
      <c r="G275" s="301"/>
      <c r="H275" s="301"/>
      <c r="I275" s="301"/>
      <c r="J275" s="301"/>
      <c r="K275" s="301">
        <v>11.7</v>
      </c>
      <c r="L275" s="301"/>
      <c r="M275" s="301"/>
      <c r="N275" s="301"/>
      <c r="O275" s="301"/>
      <c r="P275" s="301"/>
      <c r="Q275" s="301"/>
      <c r="R275" s="301"/>
      <c r="S275" s="302">
        <f t="shared" si="8"/>
        <v>11.7</v>
      </c>
      <c r="T275" s="303" t="s">
        <v>1758</v>
      </c>
      <c r="U275" s="2"/>
      <c r="V275">
        <f t="shared" si="9"/>
        <v>0.10880999999999999</v>
      </c>
    </row>
    <row r="276" spans="1:22" customFormat="1">
      <c r="A276" s="301" t="s">
        <v>2894</v>
      </c>
      <c r="B276" s="301" t="s">
        <v>1976</v>
      </c>
      <c r="C276" s="301" t="s">
        <v>2751</v>
      </c>
      <c r="D276" s="301">
        <v>9.3000000000000007</v>
      </c>
      <c r="E276" s="181" t="s">
        <v>1783</v>
      </c>
      <c r="F276" s="181"/>
      <c r="G276" s="301"/>
      <c r="H276" s="301"/>
      <c r="I276" s="301"/>
      <c r="J276" s="301"/>
      <c r="K276" s="301">
        <v>11.7</v>
      </c>
      <c r="L276" s="301"/>
      <c r="M276" s="301"/>
      <c r="N276" s="301"/>
      <c r="O276" s="301"/>
      <c r="P276" s="301"/>
      <c r="Q276" s="301"/>
      <c r="R276" s="301"/>
      <c r="S276" s="302">
        <f t="shared" si="8"/>
        <v>11.7</v>
      </c>
      <c r="T276" s="303" t="s">
        <v>1758</v>
      </c>
      <c r="U276" s="2"/>
      <c r="V276">
        <f t="shared" si="9"/>
        <v>0.10880999999999999</v>
      </c>
    </row>
    <row r="277" spans="1:22" customFormat="1">
      <c r="A277" s="301" t="s">
        <v>2104</v>
      </c>
      <c r="B277" s="301" t="s">
        <v>1976</v>
      </c>
      <c r="C277" s="301" t="s">
        <v>2751</v>
      </c>
      <c r="D277" s="301">
        <v>9.3000000000000007</v>
      </c>
      <c r="E277" s="181" t="s">
        <v>1783</v>
      </c>
      <c r="F277" s="181"/>
      <c r="G277" s="301"/>
      <c r="H277" s="301"/>
      <c r="I277" s="301"/>
      <c r="J277" s="301"/>
      <c r="K277" s="301"/>
      <c r="L277" s="301"/>
      <c r="M277" s="301"/>
      <c r="N277" s="301">
        <v>7.1999999999999993</v>
      </c>
      <c r="O277" s="301"/>
      <c r="P277" s="301">
        <v>7.1999999999999993</v>
      </c>
      <c r="Q277" s="301"/>
      <c r="R277" s="301">
        <v>14.399999999999999</v>
      </c>
      <c r="S277" s="302">
        <f t="shared" si="8"/>
        <v>28.799999999999997</v>
      </c>
      <c r="T277" s="303" t="s">
        <v>1758</v>
      </c>
      <c r="U277" s="2"/>
      <c r="V277">
        <f t="shared" si="9"/>
        <v>0.26783999999999997</v>
      </c>
    </row>
    <row r="278" spans="1:22" customFormat="1">
      <c r="A278" s="301" t="s">
        <v>2105</v>
      </c>
      <c r="B278" s="301" t="s">
        <v>1976</v>
      </c>
      <c r="C278" s="301" t="s">
        <v>2751</v>
      </c>
      <c r="D278" s="301">
        <v>9.3000000000000007</v>
      </c>
      <c r="E278" s="181" t="s">
        <v>1783</v>
      </c>
      <c r="F278" s="181"/>
      <c r="G278" s="301"/>
      <c r="H278" s="301"/>
      <c r="I278" s="301"/>
      <c r="J278" s="301"/>
      <c r="K278" s="301"/>
      <c r="L278" s="301">
        <v>2.4000000000000004</v>
      </c>
      <c r="M278" s="301"/>
      <c r="N278" s="301"/>
      <c r="O278" s="301"/>
      <c r="P278" s="301"/>
      <c r="Q278" s="301"/>
      <c r="R278" s="301"/>
      <c r="S278" s="302">
        <f t="shared" si="8"/>
        <v>2.4000000000000004</v>
      </c>
      <c r="T278" s="303" t="s">
        <v>1758</v>
      </c>
      <c r="U278" s="2"/>
      <c r="V278">
        <f t="shared" si="9"/>
        <v>2.2320000000000003E-2</v>
      </c>
    </row>
    <row r="279" spans="1:22" customFormat="1">
      <c r="A279" s="301" t="s">
        <v>2895</v>
      </c>
      <c r="B279" s="301" t="s">
        <v>1976</v>
      </c>
      <c r="C279" s="301" t="s">
        <v>2751</v>
      </c>
      <c r="D279" s="301">
        <v>9.3000000000000007</v>
      </c>
      <c r="E279" s="181" t="s">
        <v>1783</v>
      </c>
      <c r="F279" s="181"/>
      <c r="G279" s="301"/>
      <c r="H279" s="301"/>
      <c r="I279" s="301"/>
      <c r="J279" s="301"/>
      <c r="K279" s="301">
        <v>46.8</v>
      </c>
      <c r="L279" s="301"/>
      <c r="M279" s="301"/>
      <c r="N279" s="301"/>
      <c r="O279" s="301"/>
      <c r="P279" s="301"/>
      <c r="Q279" s="301"/>
      <c r="R279" s="301"/>
      <c r="S279" s="302">
        <f t="shared" si="8"/>
        <v>46.8</v>
      </c>
      <c r="T279" s="303" t="s">
        <v>1758</v>
      </c>
      <c r="U279" s="2"/>
      <c r="V279">
        <f t="shared" si="9"/>
        <v>0.43523999999999996</v>
      </c>
    </row>
    <row r="280" spans="1:22" customFormat="1">
      <c r="A280" s="301" t="s">
        <v>2106</v>
      </c>
      <c r="B280" s="301" t="s">
        <v>1976</v>
      </c>
      <c r="C280" s="301" t="s">
        <v>2751</v>
      </c>
      <c r="D280" s="301">
        <v>9.3000000000000007</v>
      </c>
      <c r="E280" s="181" t="s">
        <v>1783</v>
      </c>
      <c r="F280" s="181"/>
      <c r="G280" s="301"/>
      <c r="H280" s="301"/>
      <c r="I280" s="301"/>
      <c r="J280" s="301"/>
      <c r="K280" s="301">
        <v>6.6</v>
      </c>
      <c r="L280" s="301"/>
      <c r="M280" s="301"/>
      <c r="N280" s="301"/>
      <c r="O280" s="301"/>
      <c r="P280" s="301"/>
      <c r="Q280" s="301"/>
      <c r="R280" s="301"/>
      <c r="S280" s="302">
        <f t="shared" si="8"/>
        <v>6.6</v>
      </c>
      <c r="T280" s="303" t="s">
        <v>1758</v>
      </c>
      <c r="U280" s="2"/>
      <c r="V280">
        <f t="shared" si="9"/>
        <v>6.1380000000000004E-2</v>
      </c>
    </row>
    <row r="281" spans="1:22" customFormat="1">
      <c r="A281" s="301" t="s">
        <v>2896</v>
      </c>
      <c r="B281" s="301" t="s">
        <v>1976</v>
      </c>
      <c r="C281" s="301" t="s">
        <v>2751</v>
      </c>
      <c r="D281" s="301">
        <v>9.3000000000000007</v>
      </c>
      <c r="E281" s="181" t="s">
        <v>1783</v>
      </c>
      <c r="F281" s="181"/>
      <c r="G281" s="301"/>
      <c r="H281" s="301"/>
      <c r="I281" s="301"/>
      <c r="J281" s="301"/>
      <c r="K281" s="301">
        <v>11.7</v>
      </c>
      <c r="L281" s="301"/>
      <c r="M281" s="301"/>
      <c r="N281" s="301"/>
      <c r="O281" s="301"/>
      <c r="P281" s="301"/>
      <c r="Q281" s="301"/>
      <c r="R281" s="301"/>
      <c r="S281" s="302">
        <f t="shared" si="8"/>
        <v>11.7</v>
      </c>
      <c r="T281" s="303" t="s">
        <v>1758</v>
      </c>
      <c r="U281" s="2"/>
      <c r="V281">
        <f t="shared" si="9"/>
        <v>0.10880999999999999</v>
      </c>
    </row>
    <row r="282" spans="1:22" customFormat="1">
      <c r="A282" s="301" t="s">
        <v>2897</v>
      </c>
      <c r="B282" s="301" t="s">
        <v>1976</v>
      </c>
      <c r="C282" s="301" t="s">
        <v>2751</v>
      </c>
      <c r="D282" s="301">
        <v>9.3000000000000007</v>
      </c>
      <c r="E282" s="181" t="s">
        <v>1783</v>
      </c>
      <c r="F282" s="181"/>
      <c r="G282" s="301"/>
      <c r="H282" s="301"/>
      <c r="I282" s="301"/>
      <c r="J282" s="301"/>
      <c r="K282" s="301">
        <v>11.7</v>
      </c>
      <c r="L282" s="301"/>
      <c r="M282" s="301"/>
      <c r="N282" s="301"/>
      <c r="O282" s="301"/>
      <c r="P282" s="301"/>
      <c r="Q282" s="301"/>
      <c r="R282" s="301"/>
      <c r="S282" s="302">
        <f t="shared" si="8"/>
        <v>11.7</v>
      </c>
      <c r="T282" s="303" t="s">
        <v>1758</v>
      </c>
      <c r="U282" s="2"/>
      <c r="V282">
        <f t="shared" si="9"/>
        <v>0.10880999999999999</v>
      </c>
    </row>
    <row r="283" spans="1:22" customFormat="1">
      <c r="A283" s="301" t="s">
        <v>2898</v>
      </c>
      <c r="B283" s="301" t="s">
        <v>1976</v>
      </c>
      <c r="C283" s="301" t="s">
        <v>2751</v>
      </c>
      <c r="D283" s="301">
        <v>9.3000000000000007</v>
      </c>
      <c r="E283" s="181" t="s">
        <v>1783</v>
      </c>
      <c r="F283" s="181"/>
      <c r="G283" s="301"/>
      <c r="H283" s="301"/>
      <c r="I283" s="301"/>
      <c r="J283" s="301"/>
      <c r="K283" s="301">
        <v>11.7</v>
      </c>
      <c r="L283" s="301"/>
      <c r="M283" s="301"/>
      <c r="N283" s="301"/>
      <c r="O283" s="301"/>
      <c r="P283" s="301"/>
      <c r="Q283" s="301"/>
      <c r="R283" s="301"/>
      <c r="S283" s="302">
        <f t="shared" si="8"/>
        <v>11.7</v>
      </c>
      <c r="T283" s="303" t="s">
        <v>1758</v>
      </c>
      <c r="U283" s="2"/>
      <c r="V283">
        <f t="shared" si="9"/>
        <v>0.10880999999999999</v>
      </c>
    </row>
    <row r="284" spans="1:22" customFormat="1">
      <c r="A284" s="301" t="s">
        <v>2899</v>
      </c>
      <c r="B284" s="301" t="s">
        <v>1976</v>
      </c>
      <c r="C284" s="301" t="s">
        <v>2751</v>
      </c>
      <c r="D284" s="301">
        <v>9.3000000000000007</v>
      </c>
      <c r="E284" s="181" t="s">
        <v>1783</v>
      </c>
      <c r="F284" s="181"/>
      <c r="G284" s="301"/>
      <c r="H284" s="301"/>
      <c r="I284" s="301"/>
      <c r="J284" s="301"/>
      <c r="K284" s="301">
        <v>11.7</v>
      </c>
      <c r="L284" s="301"/>
      <c r="M284" s="301"/>
      <c r="N284" s="301"/>
      <c r="O284" s="301"/>
      <c r="P284" s="301"/>
      <c r="Q284" s="301"/>
      <c r="R284" s="301"/>
      <c r="S284" s="302">
        <f t="shared" si="8"/>
        <v>11.7</v>
      </c>
      <c r="T284" s="303" t="s">
        <v>1758</v>
      </c>
      <c r="U284" s="2"/>
      <c r="V284">
        <f t="shared" si="9"/>
        <v>0.10880999999999999</v>
      </c>
    </row>
    <row r="285" spans="1:22" customFormat="1">
      <c r="A285" s="301" t="s">
        <v>2900</v>
      </c>
      <c r="B285" s="301" t="s">
        <v>1976</v>
      </c>
      <c r="C285" s="301" t="s">
        <v>2751</v>
      </c>
      <c r="D285" s="301">
        <v>9.3000000000000007</v>
      </c>
      <c r="E285" s="181" t="s">
        <v>1783</v>
      </c>
      <c r="F285" s="181"/>
      <c r="G285" s="301"/>
      <c r="H285" s="301"/>
      <c r="I285" s="301"/>
      <c r="J285" s="301"/>
      <c r="K285" s="301">
        <v>10</v>
      </c>
      <c r="L285" s="301"/>
      <c r="M285" s="301"/>
      <c r="N285" s="301"/>
      <c r="O285" s="301"/>
      <c r="P285" s="301"/>
      <c r="Q285" s="301"/>
      <c r="R285" s="301"/>
      <c r="S285" s="302">
        <f t="shared" si="8"/>
        <v>10</v>
      </c>
      <c r="T285" s="303" t="s">
        <v>1758</v>
      </c>
      <c r="U285" s="2"/>
      <c r="V285">
        <f t="shared" si="9"/>
        <v>9.3000000000000013E-2</v>
      </c>
    </row>
    <row r="286" spans="1:22" customFormat="1">
      <c r="A286" s="301" t="s">
        <v>2107</v>
      </c>
      <c r="B286" s="301" t="s">
        <v>1976</v>
      </c>
      <c r="C286" s="301" t="s">
        <v>2751</v>
      </c>
      <c r="D286" s="301">
        <v>9.3000000000000007</v>
      </c>
      <c r="E286" s="181" t="s">
        <v>1783</v>
      </c>
      <c r="F286" s="181"/>
      <c r="G286" s="301"/>
      <c r="H286" s="301"/>
      <c r="I286" s="301"/>
      <c r="J286" s="301"/>
      <c r="K286" s="301">
        <v>6.6</v>
      </c>
      <c r="L286" s="301"/>
      <c r="M286" s="301"/>
      <c r="N286" s="301"/>
      <c r="O286" s="301"/>
      <c r="P286" s="301"/>
      <c r="Q286" s="301"/>
      <c r="R286" s="301"/>
      <c r="S286" s="302">
        <f t="shared" si="8"/>
        <v>6.6</v>
      </c>
      <c r="T286" s="303" t="s">
        <v>1758</v>
      </c>
      <c r="U286" s="2"/>
      <c r="V286">
        <f t="shared" si="9"/>
        <v>6.1380000000000004E-2</v>
      </c>
    </row>
    <row r="287" spans="1:22" customFormat="1">
      <c r="A287" s="301" t="s">
        <v>2901</v>
      </c>
      <c r="B287" s="301" t="s">
        <v>1976</v>
      </c>
      <c r="C287" s="301" t="s">
        <v>2751</v>
      </c>
      <c r="D287" s="301">
        <v>9.3000000000000007</v>
      </c>
      <c r="E287" s="181" t="s">
        <v>1783</v>
      </c>
      <c r="F287" s="181"/>
      <c r="G287" s="301"/>
      <c r="H287" s="301"/>
      <c r="I287" s="301"/>
      <c r="J287" s="301"/>
      <c r="K287" s="301">
        <v>11.7</v>
      </c>
      <c r="L287" s="301"/>
      <c r="M287" s="301"/>
      <c r="N287" s="301"/>
      <c r="O287" s="301"/>
      <c r="P287" s="301"/>
      <c r="Q287" s="301"/>
      <c r="R287" s="301"/>
      <c r="S287" s="302">
        <f t="shared" si="8"/>
        <v>11.7</v>
      </c>
      <c r="T287" s="303" t="s">
        <v>1758</v>
      </c>
      <c r="U287" s="2"/>
      <c r="V287">
        <f t="shared" si="9"/>
        <v>0.10880999999999999</v>
      </c>
    </row>
    <row r="288" spans="1:22" customFormat="1">
      <c r="A288" s="301" t="s">
        <v>2108</v>
      </c>
      <c r="B288" s="301" t="s">
        <v>1976</v>
      </c>
      <c r="C288" s="301" t="s">
        <v>2751</v>
      </c>
      <c r="D288" s="301">
        <v>9.3000000000000007</v>
      </c>
      <c r="E288" s="181" t="s">
        <v>1783</v>
      </c>
      <c r="F288" s="181"/>
      <c r="G288" s="301"/>
      <c r="H288" s="301"/>
      <c r="I288" s="301"/>
      <c r="J288" s="301"/>
      <c r="K288" s="301"/>
      <c r="L288" s="301"/>
      <c r="M288" s="301"/>
      <c r="N288" s="301">
        <v>6.75</v>
      </c>
      <c r="O288" s="301"/>
      <c r="P288" s="301"/>
      <c r="Q288" s="301"/>
      <c r="R288" s="301"/>
      <c r="S288" s="302">
        <f t="shared" si="8"/>
        <v>6.75</v>
      </c>
      <c r="T288" s="303" t="s">
        <v>1758</v>
      </c>
      <c r="U288" s="2"/>
      <c r="V288">
        <f t="shared" si="9"/>
        <v>6.2774999999999997E-2</v>
      </c>
    </row>
    <row r="289" spans="1:22" customFormat="1">
      <c r="A289" s="301" t="s">
        <v>2902</v>
      </c>
      <c r="B289" s="301" t="s">
        <v>1976</v>
      </c>
      <c r="C289" s="301" t="s">
        <v>2751</v>
      </c>
      <c r="D289" s="301">
        <v>9.3000000000000007</v>
      </c>
      <c r="E289" s="181" t="s">
        <v>1783</v>
      </c>
      <c r="F289" s="181"/>
      <c r="G289" s="301"/>
      <c r="H289" s="301"/>
      <c r="I289" s="301"/>
      <c r="J289" s="301"/>
      <c r="K289" s="301">
        <v>23.4</v>
      </c>
      <c r="L289" s="301"/>
      <c r="M289" s="301"/>
      <c r="N289" s="301">
        <v>12</v>
      </c>
      <c r="O289" s="301"/>
      <c r="P289" s="301"/>
      <c r="Q289" s="301"/>
      <c r="R289" s="301"/>
      <c r="S289" s="302">
        <f t="shared" si="8"/>
        <v>35.4</v>
      </c>
      <c r="T289" s="303" t="s">
        <v>1758</v>
      </c>
      <c r="U289" s="2"/>
      <c r="V289">
        <f t="shared" si="9"/>
        <v>0.32922000000000001</v>
      </c>
    </row>
    <row r="290" spans="1:22" customFormat="1">
      <c r="A290" s="301" t="s">
        <v>2903</v>
      </c>
      <c r="B290" s="301" t="s">
        <v>1976</v>
      </c>
      <c r="C290" s="301" t="s">
        <v>2751</v>
      </c>
      <c r="D290" s="301">
        <v>9.3000000000000007</v>
      </c>
      <c r="E290" s="181" t="s">
        <v>1783</v>
      </c>
      <c r="F290" s="181"/>
      <c r="G290" s="301"/>
      <c r="H290" s="301"/>
      <c r="I290" s="301"/>
      <c r="J290" s="301"/>
      <c r="K290" s="301">
        <v>11.7</v>
      </c>
      <c r="L290" s="301"/>
      <c r="M290" s="301"/>
      <c r="N290" s="301"/>
      <c r="O290" s="301"/>
      <c r="P290" s="301"/>
      <c r="Q290" s="301"/>
      <c r="R290" s="301"/>
      <c r="S290" s="302">
        <f t="shared" si="8"/>
        <v>11.7</v>
      </c>
      <c r="T290" s="303" t="s">
        <v>1758</v>
      </c>
      <c r="U290" s="2"/>
      <c r="V290">
        <f t="shared" si="9"/>
        <v>0.10880999999999999</v>
      </c>
    </row>
    <row r="291" spans="1:22" customFormat="1">
      <c r="A291" s="301" t="s">
        <v>2904</v>
      </c>
      <c r="B291" s="301" t="s">
        <v>1976</v>
      </c>
      <c r="C291" s="301" t="s">
        <v>2751</v>
      </c>
      <c r="D291" s="301">
        <v>9.3000000000000007</v>
      </c>
      <c r="E291" s="181" t="s">
        <v>1783</v>
      </c>
      <c r="F291" s="181"/>
      <c r="G291" s="301"/>
      <c r="H291" s="301"/>
      <c r="I291" s="301"/>
      <c r="J291" s="301"/>
      <c r="K291" s="301">
        <v>11.7</v>
      </c>
      <c r="L291" s="301"/>
      <c r="M291" s="301"/>
      <c r="N291" s="301"/>
      <c r="O291" s="301"/>
      <c r="P291" s="301"/>
      <c r="Q291" s="301"/>
      <c r="R291" s="301"/>
      <c r="S291" s="302">
        <f t="shared" si="8"/>
        <v>11.7</v>
      </c>
      <c r="T291" s="303" t="s">
        <v>1758</v>
      </c>
      <c r="U291" s="2"/>
      <c r="V291">
        <f t="shared" si="9"/>
        <v>0.10880999999999999</v>
      </c>
    </row>
    <row r="292" spans="1:22" customFormat="1">
      <c r="A292" s="301" t="s">
        <v>2109</v>
      </c>
      <c r="B292" s="301" t="s">
        <v>1976</v>
      </c>
      <c r="C292" s="301" t="s">
        <v>2751</v>
      </c>
      <c r="D292" s="301">
        <v>9.3000000000000007</v>
      </c>
      <c r="E292" s="181" t="s">
        <v>1783</v>
      </c>
      <c r="F292" s="181"/>
      <c r="G292" s="301"/>
      <c r="H292" s="301"/>
      <c r="I292" s="301"/>
      <c r="J292" s="301"/>
      <c r="K292" s="301">
        <v>23.4</v>
      </c>
      <c r="L292" s="301"/>
      <c r="M292" s="301"/>
      <c r="N292" s="301"/>
      <c r="O292" s="301"/>
      <c r="P292" s="301"/>
      <c r="Q292" s="301"/>
      <c r="R292" s="301"/>
      <c r="S292" s="302">
        <f t="shared" si="8"/>
        <v>23.4</v>
      </c>
      <c r="T292" s="303" t="s">
        <v>1758</v>
      </c>
      <c r="U292" s="2"/>
      <c r="V292">
        <f t="shared" si="9"/>
        <v>0.21761999999999998</v>
      </c>
    </row>
    <row r="293" spans="1:22" customFormat="1">
      <c r="A293" s="301" t="s">
        <v>2110</v>
      </c>
      <c r="B293" s="301" t="s">
        <v>1976</v>
      </c>
      <c r="C293" s="301" t="s">
        <v>2751</v>
      </c>
      <c r="D293" s="301">
        <v>9.3000000000000007</v>
      </c>
      <c r="E293" s="181" t="s">
        <v>1783</v>
      </c>
      <c r="F293" s="181"/>
      <c r="G293" s="301"/>
      <c r="H293" s="301"/>
      <c r="I293" s="301"/>
      <c r="J293" s="301"/>
      <c r="K293" s="301">
        <v>11.7</v>
      </c>
      <c r="L293" s="301"/>
      <c r="M293" s="301"/>
      <c r="N293" s="301"/>
      <c r="O293" s="301"/>
      <c r="P293" s="301"/>
      <c r="Q293" s="301">
        <v>5.9999999999999991</v>
      </c>
      <c r="R293" s="301"/>
      <c r="S293" s="302">
        <f t="shared" si="8"/>
        <v>17.7</v>
      </c>
      <c r="T293" s="303" t="s">
        <v>1758</v>
      </c>
      <c r="U293" s="2"/>
      <c r="V293">
        <f t="shared" si="9"/>
        <v>0.16461000000000001</v>
      </c>
    </row>
    <row r="294" spans="1:22" customFormat="1">
      <c r="A294" s="301" t="s">
        <v>2111</v>
      </c>
      <c r="B294" s="301" t="s">
        <v>1976</v>
      </c>
      <c r="C294" s="301" t="s">
        <v>2751</v>
      </c>
      <c r="D294" s="301">
        <v>9.3000000000000007</v>
      </c>
      <c r="E294" s="181" t="s">
        <v>1783</v>
      </c>
      <c r="F294" s="181"/>
      <c r="G294" s="301"/>
      <c r="H294" s="301"/>
      <c r="I294" s="301"/>
      <c r="J294" s="301"/>
      <c r="K294" s="301"/>
      <c r="L294" s="301">
        <v>3.6</v>
      </c>
      <c r="M294" s="301"/>
      <c r="N294" s="301"/>
      <c r="O294" s="301"/>
      <c r="P294" s="301"/>
      <c r="Q294" s="301"/>
      <c r="R294" s="301"/>
      <c r="S294" s="302">
        <f t="shared" si="8"/>
        <v>3.6</v>
      </c>
      <c r="T294" s="303" t="s">
        <v>1758</v>
      </c>
      <c r="U294" s="2"/>
      <c r="V294">
        <f t="shared" si="9"/>
        <v>3.3480000000000003E-2</v>
      </c>
    </row>
    <row r="295" spans="1:22" customFormat="1">
      <c r="A295" s="301" t="s">
        <v>2112</v>
      </c>
      <c r="B295" s="301" t="s">
        <v>1976</v>
      </c>
      <c r="C295" s="301" t="s">
        <v>2751</v>
      </c>
      <c r="D295" s="301">
        <v>9.3000000000000007</v>
      </c>
      <c r="E295" s="181" t="s">
        <v>1783</v>
      </c>
      <c r="F295" s="181"/>
      <c r="G295" s="301"/>
      <c r="H295" s="301"/>
      <c r="I295" s="301"/>
      <c r="J295" s="301"/>
      <c r="K295" s="301">
        <v>11.7</v>
      </c>
      <c r="L295" s="301"/>
      <c r="M295" s="301"/>
      <c r="N295" s="301"/>
      <c r="O295" s="301"/>
      <c r="P295" s="301"/>
      <c r="Q295" s="301"/>
      <c r="R295" s="301"/>
      <c r="S295" s="302">
        <f t="shared" si="8"/>
        <v>11.7</v>
      </c>
      <c r="T295" s="303" t="s">
        <v>1758</v>
      </c>
      <c r="U295" s="2"/>
      <c r="V295">
        <f t="shared" si="9"/>
        <v>0.10880999999999999</v>
      </c>
    </row>
    <row r="296" spans="1:22" customFormat="1">
      <c r="A296" s="301" t="s">
        <v>2905</v>
      </c>
      <c r="B296" s="301" t="s">
        <v>1976</v>
      </c>
      <c r="C296" s="301" t="s">
        <v>2751</v>
      </c>
      <c r="D296" s="301">
        <v>9.3000000000000007</v>
      </c>
      <c r="E296" s="181" t="s">
        <v>1783</v>
      </c>
      <c r="F296" s="181"/>
      <c r="G296" s="301"/>
      <c r="H296" s="301"/>
      <c r="I296" s="301"/>
      <c r="J296" s="301"/>
      <c r="K296" s="301"/>
      <c r="L296" s="301"/>
      <c r="M296" s="301"/>
      <c r="N296" s="301"/>
      <c r="O296" s="301">
        <v>6.6</v>
      </c>
      <c r="P296" s="301"/>
      <c r="Q296" s="301"/>
      <c r="R296" s="301"/>
      <c r="S296" s="302">
        <f t="shared" si="8"/>
        <v>6.6</v>
      </c>
      <c r="T296" s="303" t="s">
        <v>1758</v>
      </c>
      <c r="U296" s="2"/>
      <c r="V296">
        <f t="shared" si="9"/>
        <v>6.1380000000000004E-2</v>
      </c>
    </row>
    <row r="297" spans="1:22" customFormat="1">
      <c r="A297" s="301" t="s">
        <v>2113</v>
      </c>
      <c r="B297" s="301" t="s">
        <v>1976</v>
      </c>
      <c r="C297" s="301" t="s">
        <v>2751</v>
      </c>
      <c r="D297" s="301">
        <v>9.3000000000000007</v>
      </c>
      <c r="E297" s="181" t="s">
        <v>1783</v>
      </c>
      <c r="F297" s="181"/>
      <c r="G297" s="301"/>
      <c r="H297" s="301"/>
      <c r="I297" s="301"/>
      <c r="J297" s="301"/>
      <c r="K297" s="301"/>
      <c r="L297" s="301">
        <v>11.7</v>
      </c>
      <c r="M297" s="301"/>
      <c r="N297" s="301"/>
      <c r="O297" s="301"/>
      <c r="P297" s="301"/>
      <c r="Q297" s="301"/>
      <c r="R297" s="301"/>
      <c r="S297" s="302">
        <f t="shared" si="8"/>
        <v>11.7</v>
      </c>
      <c r="T297" s="303" t="s">
        <v>1758</v>
      </c>
      <c r="U297" s="2"/>
      <c r="V297">
        <f t="shared" si="9"/>
        <v>0.10880999999999999</v>
      </c>
    </row>
    <row r="298" spans="1:22" customFormat="1">
      <c r="A298" s="301" t="s">
        <v>2114</v>
      </c>
      <c r="B298" s="301" t="s">
        <v>1976</v>
      </c>
      <c r="C298" s="301" t="s">
        <v>2751</v>
      </c>
      <c r="D298" s="301">
        <v>9.3000000000000007</v>
      </c>
      <c r="E298" s="181" t="s">
        <v>1783</v>
      </c>
      <c r="F298" s="181"/>
      <c r="G298" s="301"/>
      <c r="H298" s="301"/>
      <c r="I298" s="301"/>
      <c r="J298" s="301"/>
      <c r="K298" s="301">
        <v>11.7</v>
      </c>
      <c r="L298" s="301"/>
      <c r="M298" s="301"/>
      <c r="N298" s="301"/>
      <c r="O298" s="301"/>
      <c r="P298" s="301"/>
      <c r="Q298" s="301"/>
      <c r="R298" s="301"/>
      <c r="S298" s="302">
        <f t="shared" si="8"/>
        <v>11.7</v>
      </c>
      <c r="T298" s="303" t="s">
        <v>1758</v>
      </c>
      <c r="U298" s="2"/>
      <c r="V298">
        <f t="shared" si="9"/>
        <v>0.10880999999999999</v>
      </c>
    </row>
    <row r="299" spans="1:22" customFormat="1">
      <c r="A299" s="301" t="s">
        <v>2906</v>
      </c>
      <c r="B299" s="301" t="s">
        <v>1976</v>
      </c>
      <c r="C299" s="301" t="s">
        <v>2751</v>
      </c>
      <c r="D299" s="301">
        <v>9.3000000000000007</v>
      </c>
      <c r="E299" s="181" t="s">
        <v>1783</v>
      </c>
      <c r="F299" s="181"/>
      <c r="G299" s="301"/>
      <c r="H299" s="301"/>
      <c r="I299" s="301"/>
      <c r="J299" s="301"/>
      <c r="K299" s="301">
        <v>11.7</v>
      </c>
      <c r="L299" s="301"/>
      <c r="M299" s="301"/>
      <c r="N299" s="301"/>
      <c r="O299" s="301"/>
      <c r="P299" s="301"/>
      <c r="Q299" s="301"/>
      <c r="R299" s="301"/>
      <c r="S299" s="302">
        <f t="shared" si="8"/>
        <v>11.7</v>
      </c>
      <c r="T299" s="303" t="s">
        <v>1758</v>
      </c>
      <c r="U299" s="2"/>
      <c r="V299">
        <f t="shared" si="9"/>
        <v>0.10880999999999999</v>
      </c>
    </row>
    <row r="300" spans="1:22" customFormat="1">
      <c r="A300" s="301" t="s">
        <v>2907</v>
      </c>
      <c r="B300" s="301" t="s">
        <v>1976</v>
      </c>
      <c r="C300" s="301" t="s">
        <v>2751</v>
      </c>
      <c r="D300" s="301">
        <v>9.3000000000000007</v>
      </c>
      <c r="E300" s="181" t="s">
        <v>1783</v>
      </c>
      <c r="F300" s="181"/>
      <c r="G300" s="301"/>
      <c r="H300" s="301"/>
      <c r="I300" s="301"/>
      <c r="J300" s="301"/>
      <c r="K300" s="301">
        <v>12.15</v>
      </c>
      <c r="L300" s="301"/>
      <c r="M300" s="301"/>
      <c r="N300" s="301"/>
      <c r="O300" s="301"/>
      <c r="P300" s="301"/>
      <c r="Q300" s="301"/>
      <c r="R300" s="301"/>
      <c r="S300" s="302">
        <f t="shared" si="8"/>
        <v>12.15</v>
      </c>
      <c r="T300" s="303" t="s">
        <v>1758</v>
      </c>
      <c r="U300" s="2"/>
      <c r="V300">
        <f t="shared" si="9"/>
        <v>0.11299500000000001</v>
      </c>
    </row>
    <row r="301" spans="1:22" customFormat="1">
      <c r="A301" s="301" t="s">
        <v>2115</v>
      </c>
      <c r="B301" s="301" t="s">
        <v>1976</v>
      </c>
      <c r="C301" s="301" t="s">
        <v>2751</v>
      </c>
      <c r="D301" s="301">
        <v>9.3000000000000007</v>
      </c>
      <c r="E301" s="181" t="s">
        <v>1783</v>
      </c>
      <c r="F301" s="181"/>
      <c r="G301" s="301"/>
      <c r="H301" s="301"/>
      <c r="I301" s="301"/>
      <c r="J301" s="301"/>
      <c r="K301" s="301">
        <v>1.2000000000000002</v>
      </c>
      <c r="L301" s="301"/>
      <c r="M301" s="301"/>
      <c r="N301" s="301"/>
      <c r="O301" s="301"/>
      <c r="P301" s="301"/>
      <c r="Q301" s="301"/>
      <c r="R301" s="301"/>
      <c r="S301" s="302">
        <f t="shared" si="8"/>
        <v>1.2000000000000002</v>
      </c>
      <c r="T301" s="303" t="s">
        <v>1758</v>
      </c>
      <c r="U301" s="2"/>
      <c r="V301">
        <f t="shared" si="9"/>
        <v>1.1160000000000002E-2</v>
      </c>
    </row>
    <row r="302" spans="1:22" customFormat="1">
      <c r="A302" s="301" t="s">
        <v>2908</v>
      </c>
      <c r="B302" s="301" t="s">
        <v>1976</v>
      </c>
      <c r="C302" s="301" t="s">
        <v>2751</v>
      </c>
      <c r="D302" s="301">
        <v>9.3000000000000007</v>
      </c>
      <c r="E302" s="181" t="s">
        <v>1783</v>
      </c>
      <c r="F302" s="181"/>
      <c r="G302" s="301"/>
      <c r="H302" s="301"/>
      <c r="I302" s="301"/>
      <c r="J302" s="301"/>
      <c r="K302" s="301">
        <v>26.1</v>
      </c>
      <c r="L302" s="301"/>
      <c r="M302" s="301"/>
      <c r="N302" s="301"/>
      <c r="O302" s="301"/>
      <c r="P302" s="301"/>
      <c r="Q302" s="301"/>
      <c r="R302" s="301"/>
      <c r="S302" s="302">
        <f t="shared" si="8"/>
        <v>26.1</v>
      </c>
      <c r="T302" s="303" t="s">
        <v>1758</v>
      </c>
      <c r="U302" s="2"/>
      <c r="V302">
        <f t="shared" si="9"/>
        <v>0.24273000000000003</v>
      </c>
    </row>
    <row r="303" spans="1:22" customFormat="1">
      <c r="A303" s="301" t="s">
        <v>2909</v>
      </c>
      <c r="B303" s="301" t="s">
        <v>1976</v>
      </c>
      <c r="C303" s="301" t="s">
        <v>2751</v>
      </c>
      <c r="D303" s="301">
        <v>9.3000000000000007</v>
      </c>
      <c r="E303" s="181" t="s">
        <v>1783</v>
      </c>
      <c r="F303" s="181"/>
      <c r="G303" s="301"/>
      <c r="H303" s="301"/>
      <c r="I303" s="301"/>
      <c r="J303" s="301"/>
      <c r="K303" s="301"/>
      <c r="L303" s="301"/>
      <c r="M303" s="301">
        <v>6.6</v>
      </c>
      <c r="N303" s="301"/>
      <c r="O303" s="301"/>
      <c r="P303" s="301"/>
      <c r="Q303" s="301"/>
      <c r="R303" s="301"/>
      <c r="S303" s="302">
        <f t="shared" si="8"/>
        <v>6.6</v>
      </c>
      <c r="T303" s="303" t="s">
        <v>1758</v>
      </c>
      <c r="U303" s="2"/>
      <c r="V303">
        <f t="shared" si="9"/>
        <v>6.1380000000000004E-2</v>
      </c>
    </row>
    <row r="304" spans="1:22" customFormat="1">
      <c r="A304" s="301" t="s">
        <v>2116</v>
      </c>
      <c r="B304" s="301" t="s">
        <v>1976</v>
      </c>
      <c r="C304" s="301" t="s">
        <v>2751</v>
      </c>
      <c r="D304" s="301">
        <v>9.3000000000000007</v>
      </c>
      <c r="E304" s="181" t="s">
        <v>1783</v>
      </c>
      <c r="F304" s="181"/>
      <c r="G304" s="301"/>
      <c r="H304" s="301"/>
      <c r="I304" s="301"/>
      <c r="J304" s="301"/>
      <c r="K304" s="301">
        <v>23.4</v>
      </c>
      <c r="L304" s="301"/>
      <c r="M304" s="301"/>
      <c r="N304" s="301"/>
      <c r="O304" s="301"/>
      <c r="P304" s="301"/>
      <c r="Q304" s="301"/>
      <c r="R304" s="301"/>
      <c r="S304" s="302">
        <f t="shared" si="8"/>
        <v>23.4</v>
      </c>
      <c r="T304" s="303" t="s">
        <v>1758</v>
      </c>
      <c r="U304" s="2"/>
      <c r="V304">
        <f t="shared" si="9"/>
        <v>0.21761999999999998</v>
      </c>
    </row>
    <row r="305" spans="1:22" customFormat="1">
      <c r="A305" s="301" t="s">
        <v>2910</v>
      </c>
      <c r="B305" s="301" t="s">
        <v>1976</v>
      </c>
      <c r="C305" s="301" t="s">
        <v>2751</v>
      </c>
      <c r="D305" s="301">
        <v>9.3000000000000007</v>
      </c>
      <c r="E305" s="181" t="s">
        <v>1783</v>
      </c>
      <c r="F305" s="181"/>
      <c r="G305" s="301"/>
      <c r="H305" s="301"/>
      <c r="I305" s="301"/>
      <c r="J305" s="301"/>
      <c r="K305" s="301">
        <v>23.4</v>
      </c>
      <c r="L305" s="301"/>
      <c r="M305" s="301"/>
      <c r="N305" s="301"/>
      <c r="O305" s="301"/>
      <c r="P305" s="301"/>
      <c r="Q305" s="301"/>
      <c r="R305" s="301"/>
      <c r="S305" s="302">
        <f t="shared" si="8"/>
        <v>23.4</v>
      </c>
      <c r="T305" s="303" t="s">
        <v>1758</v>
      </c>
      <c r="U305" s="2"/>
      <c r="V305">
        <f t="shared" si="9"/>
        <v>0.21761999999999998</v>
      </c>
    </row>
    <row r="306" spans="1:22" customFormat="1">
      <c r="A306" s="301" t="s">
        <v>2911</v>
      </c>
      <c r="B306" s="301" t="s">
        <v>1976</v>
      </c>
      <c r="C306" s="301" t="s">
        <v>2751</v>
      </c>
      <c r="D306" s="301">
        <v>9.3000000000000007</v>
      </c>
      <c r="E306" s="181" t="s">
        <v>1783</v>
      </c>
      <c r="F306" s="181"/>
      <c r="G306" s="301"/>
      <c r="H306" s="301"/>
      <c r="I306" s="301"/>
      <c r="J306" s="301"/>
      <c r="K306" s="301"/>
      <c r="L306" s="301"/>
      <c r="M306" s="301"/>
      <c r="N306" s="301"/>
      <c r="O306" s="301">
        <v>16.2</v>
      </c>
      <c r="P306" s="301">
        <v>6.6</v>
      </c>
      <c r="Q306" s="301">
        <v>2.4000000000000004</v>
      </c>
      <c r="R306" s="301"/>
      <c r="S306" s="302">
        <f t="shared" si="8"/>
        <v>25.199999999999996</v>
      </c>
      <c r="T306" s="303" t="s">
        <v>1758</v>
      </c>
      <c r="U306" s="2"/>
      <c r="V306">
        <f t="shared" si="9"/>
        <v>0.23435999999999998</v>
      </c>
    </row>
    <row r="307" spans="1:22" customFormat="1">
      <c r="A307" s="301" t="s">
        <v>2912</v>
      </c>
      <c r="B307" s="301" t="s">
        <v>1976</v>
      </c>
      <c r="C307" s="301" t="s">
        <v>2751</v>
      </c>
      <c r="D307" s="301">
        <v>9.3000000000000007</v>
      </c>
      <c r="E307" s="181" t="s">
        <v>1783</v>
      </c>
      <c r="F307" s="181"/>
      <c r="G307" s="301"/>
      <c r="H307" s="301"/>
      <c r="I307" s="301"/>
      <c r="J307" s="301"/>
      <c r="K307" s="301">
        <v>11.7</v>
      </c>
      <c r="L307" s="301"/>
      <c r="M307" s="301"/>
      <c r="N307" s="301"/>
      <c r="O307" s="301"/>
      <c r="P307" s="301"/>
      <c r="Q307" s="301"/>
      <c r="R307" s="301"/>
      <c r="S307" s="302">
        <f t="shared" si="8"/>
        <v>11.7</v>
      </c>
      <c r="T307" s="303" t="s">
        <v>1758</v>
      </c>
      <c r="U307" s="2"/>
      <c r="V307">
        <f t="shared" si="9"/>
        <v>0.10880999999999999</v>
      </c>
    </row>
    <row r="308" spans="1:22" customFormat="1">
      <c r="A308" s="301" t="s">
        <v>2117</v>
      </c>
      <c r="B308" s="301" t="s">
        <v>1976</v>
      </c>
      <c r="C308" s="301" t="s">
        <v>2751</v>
      </c>
      <c r="D308" s="301">
        <v>9.3000000000000007</v>
      </c>
      <c r="E308" s="181" t="s">
        <v>1783</v>
      </c>
      <c r="F308" s="181"/>
      <c r="G308" s="301"/>
      <c r="H308" s="301"/>
      <c r="I308" s="301"/>
      <c r="J308" s="301"/>
      <c r="K308" s="301">
        <v>1.2000000000000002</v>
      </c>
      <c r="L308" s="301"/>
      <c r="M308" s="301"/>
      <c r="N308" s="301"/>
      <c r="O308" s="301"/>
      <c r="P308" s="301"/>
      <c r="Q308" s="301"/>
      <c r="R308" s="301"/>
      <c r="S308" s="302">
        <f t="shared" si="8"/>
        <v>1.2000000000000002</v>
      </c>
      <c r="T308" s="303" t="s">
        <v>1758</v>
      </c>
      <c r="U308" s="2"/>
      <c r="V308">
        <f t="shared" si="9"/>
        <v>1.1160000000000002E-2</v>
      </c>
    </row>
    <row r="309" spans="1:22" customFormat="1">
      <c r="A309" s="301" t="s">
        <v>2913</v>
      </c>
      <c r="B309" s="301" t="s">
        <v>1976</v>
      </c>
      <c r="C309" s="301" t="s">
        <v>2751</v>
      </c>
      <c r="D309" s="301">
        <v>9.3000000000000007</v>
      </c>
      <c r="E309" s="181" t="s">
        <v>1783</v>
      </c>
      <c r="F309" s="181"/>
      <c r="G309" s="301"/>
      <c r="H309" s="301"/>
      <c r="I309" s="301"/>
      <c r="J309" s="301"/>
      <c r="K309" s="301">
        <v>11.7</v>
      </c>
      <c r="L309" s="301"/>
      <c r="M309" s="301"/>
      <c r="N309" s="301"/>
      <c r="O309" s="301"/>
      <c r="P309" s="301"/>
      <c r="Q309" s="301"/>
      <c r="R309" s="301"/>
      <c r="S309" s="302">
        <f t="shared" si="8"/>
        <v>11.7</v>
      </c>
      <c r="T309" s="303" t="s">
        <v>1758</v>
      </c>
      <c r="U309" s="2"/>
      <c r="V309">
        <f t="shared" si="9"/>
        <v>0.10880999999999999</v>
      </c>
    </row>
    <row r="310" spans="1:22" customFormat="1">
      <c r="A310" s="301" t="s">
        <v>2914</v>
      </c>
      <c r="B310" s="301" t="s">
        <v>1976</v>
      </c>
      <c r="C310" s="301" t="s">
        <v>2751</v>
      </c>
      <c r="D310" s="301">
        <v>9.3000000000000007</v>
      </c>
      <c r="E310" s="181" t="s">
        <v>1783</v>
      </c>
      <c r="F310" s="181"/>
      <c r="G310" s="301"/>
      <c r="H310" s="301"/>
      <c r="I310" s="301"/>
      <c r="J310" s="301"/>
      <c r="K310" s="301">
        <v>11.7</v>
      </c>
      <c r="L310" s="301"/>
      <c r="M310" s="301"/>
      <c r="N310" s="301"/>
      <c r="O310" s="301"/>
      <c r="P310" s="301"/>
      <c r="Q310" s="301"/>
      <c r="R310" s="301"/>
      <c r="S310" s="302">
        <f t="shared" si="8"/>
        <v>11.7</v>
      </c>
      <c r="T310" s="303" t="s">
        <v>1758</v>
      </c>
      <c r="U310" s="2"/>
      <c r="V310">
        <f t="shared" si="9"/>
        <v>0.10880999999999999</v>
      </c>
    </row>
    <row r="311" spans="1:22" customFormat="1">
      <c r="A311" s="301" t="s">
        <v>2915</v>
      </c>
      <c r="B311" s="301" t="s">
        <v>1976</v>
      </c>
      <c r="C311" s="301" t="s">
        <v>2751</v>
      </c>
      <c r="D311" s="301">
        <v>9.3000000000000007</v>
      </c>
      <c r="E311" s="181" t="s">
        <v>1783</v>
      </c>
      <c r="F311" s="181"/>
      <c r="G311" s="301"/>
      <c r="H311" s="301"/>
      <c r="I311" s="301"/>
      <c r="J311" s="301"/>
      <c r="K311" s="301">
        <v>23.399999999999995</v>
      </c>
      <c r="L311" s="301"/>
      <c r="M311" s="301"/>
      <c r="N311" s="301"/>
      <c r="O311" s="301"/>
      <c r="P311" s="301"/>
      <c r="Q311" s="301"/>
      <c r="R311" s="301"/>
      <c r="S311" s="302">
        <f t="shared" si="8"/>
        <v>23.399999999999995</v>
      </c>
      <c r="T311" s="303" t="s">
        <v>1758</v>
      </c>
      <c r="U311" s="2"/>
      <c r="V311">
        <f t="shared" si="9"/>
        <v>0.21761999999999995</v>
      </c>
    </row>
    <row r="312" spans="1:22" customFormat="1">
      <c r="A312" s="301" t="s">
        <v>2916</v>
      </c>
      <c r="B312" s="301" t="s">
        <v>1976</v>
      </c>
      <c r="C312" s="301" t="s">
        <v>2751</v>
      </c>
      <c r="D312" s="301">
        <v>9.3000000000000007</v>
      </c>
      <c r="E312" s="181" t="s">
        <v>1783</v>
      </c>
      <c r="F312" s="181"/>
      <c r="G312" s="301"/>
      <c r="H312" s="301"/>
      <c r="I312" s="301"/>
      <c r="J312" s="301"/>
      <c r="K312" s="301">
        <v>1.2000000000000002</v>
      </c>
      <c r="L312" s="301"/>
      <c r="M312" s="301"/>
      <c r="N312" s="301"/>
      <c r="O312" s="301"/>
      <c r="P312" s="301"/>
      <c r="Q312" s="301"/>
      <c r="R312" s="301"/>
      <c r="S312" s="302">
        <f t="shared" si="8"/>
        <v>1.2000000000000002</v>
      </c>
      <c r="T312" s="303" t="s">
        <v>1758</v>
      </c>
      <c r="U312" s="2"/>
      <c r="V312">
        <f t="shared" si="9"/>
        <v>1.1160000000000002E-2</v>
      </c>
    </row>
    <row r="313" spans="1:22" customFormat="1">
      <c r="A313" s="301" t="s">
        <v>2917</v>
      </c>
      <c r="B313" s="301" t="s">
        <v>1976</v>
      </c>
      <c r="C313" s="301" t="s">
        <v>2751</v>
      </c>
      <c r="D313" s="301">
        <v>9.3000000000000007</v>
      </c>
      <c r="E313" s="181" t="s">
        <v>1783</v>
      </c>
      <c r="F313" s="181"/>
      <c r="G313" s="301"/>
      <c r="H313" s="301"/>
      <c r="I313" s="301"/>
      <c r="J313" s="301"/>
      <c r="K313" s="301">
        <v>11.7</v>
      </c>
      <c r="L313" s="301"/>
      <c r="M313" s="301"/>
      <c r="N313" s="301"/>
      <c r="O313" s="301"/>
      <c r="P313" s="301"/>
      <c r="Q313" s="301"/>
      <c r="R313" s="301"/>
      <c r="S313" s="302">
        <f t="shared" si="8"/>
        <v>11.7</v>
      </c>
      <c r="T313" s="303" t="s">
        <v>1758</v>
      </c>
      <c r="U313" s="2"/>
      <c r="V313">
        <f t="shared" si="9"/>
        <v>0.10880999999999999</v>
      </c>
    </row>
    <row r="314" spans="1:22" customFormat="1">
      <c r="A314" s="301" t="s">
        <v>2918</v>
      </c>
      <c r="B314" s="301" t="s">
        <v>1976</v>
      </c>
      <c r="C314" s="301" t="s">
        <v>2751</v>
      </c>
      <c r="D314" s="301">
        <v>9.3000000000000007</v>
      </c>
      <c r="E314" s="181" t="s">
        <v>1783</v>
      </c>
      <c r="F314" s="181"/>
      <c r="G314" s="301"/>
      <c r="H314" s="301"/>
      <c r="I314" s="301"/>
      <c r="J314" s="301"/>
      <c r="K314" s="301">
        <v>3.3</v>
      </c>
      <c r="L314" s="301"/>
      <c r="M314" s="301"/>
      <c r="N314" s="301"/>
      <c r="O314" s="301"/>
      <c r="P314" s="301"/>
      <c r="Q314" s="301"/>
      <c r="R314" s="301"/>
      <c r="S314" s="302">
        <f t="shared" si="8"/>
        <v>3.3</v>
      </c>
      <c r="T314" s="303" t="s">
        <v>1758</v>
      </c>
      <c r="U314" s="2"/>
      <c r="V314">
        <f t="shared" si="9"/>
        <v>3.0690000000000002E-2</v>
      </c>
    </row>
    <row r="315" spans="1:22" customFormat="1">
      <c r="A315" s="301" t="s">
        <v>2919</v>
      </c>
      <c r="B315" s="301" t="s">
        <v>1976</v>
      </c>
      <c r="C315" s="301" t="s">
        <v>2751</v>
      </c>
      <c r="D315" s="301">
        <v>9.3000000000000007</v>
      </c>
      <c r="E315" s="181" t="s">
        <v>1783</v>
      </c>
      <c r="F315" s="181"/>
      <c r="G315" s="301"/>
      <c r="H315" s="301"/>
      <c r="I315" s="301"/>
      <c r="J315" s="301"/>
      <c r="K315" s="301">
        <v>11.7</v>
      </c>
      <c r="L315" s="301"/>
      <c r="M315" s="301"/>
      <c r="N315" s="301"/>
      <c r="O315" s="301"/>
      <c r="P315" s="301"/>
      <c r="Q315" s="301"/>
      <c r="R315" s="301"/>
      <c r="S315" s="302">
        <f t="shared" si="8"/>
        <v>11.7</v>
      </c>
      <c r="T315" s="303" t="s">
        <v>1758</v>
      </c>
      <c r="U315" s="2"/>
      <c r="V315">
        <f t="shared" si="9"/>
        <v>0.10880999999999999</v>
      </c>
    </row>
    <row r="316" spans="1:22" customFormat="1">
      <c r="A316" s="301" t="s">
        <v>2920</v>
      </c>
      <c r="B316" s="301" t="s">
        <v>1976</v>
      </c>
      <c r="C316" s="301" t="s">
        <v>2751</v>
      </c>
      <c r="D316" s="301">
        <v>9.3000000000000007</v>
      </c>
      <c r="E316" s="181" t="s">
        <v>1783</v>
      </c>
      <c r="F316" s="181"/>
      <c r="G316" s="301"/>
      <c r="H316" s="301"/>
      <c r="I316" s="301"/>
      <c r="J316" s="301"/>
      <c r="K316" s="301"/>
      <c r="L316" s="301"/>
      <c r="M316" s="301"/>
      <c r="N316" s="301"/>
      <c r="O316" s="301"/>
      <c r="P316" s="301">
        <v>6.6</v>
      </c>
      <c r="Q316" s="301">
        <v>6</v>
      </c>
      <c r="R316" s="301"/>
      <c r="S316" s="302">
        <f t="shared" si="8"/>
        <v>12.6</v>
      </c>
      <c r="T316" s="303" t="s">
        <v>1758</v>
      </c>
      <c r="U316" s="2"/>
      <c r="V316">
        <f t="shared" si="9"/>
        <v>0.11718000000000001</v>
      </c>
    </row>
    <row r="317" spans="1:22" customFormat="1">
      <c r="A317" s="301" t="s">
        <v>2921</v>
      </c>
      <c r="B317" s="301" t="s">
        <v>1976</v>
      </c>
      <c r="C317" s="301" t="s">
        <v>2751</v>
      </c>
      <c r="D317" s="301">
        <v>9.3000000000000007</v>
      </c>
      <c r="E317" s="181" t="s">
        <v>1783</v>
      </c>
      <c r="F317" s="181"/>
      <c r="G317" s="301"/>
      <c r="H317" s="301"/>
      <c r="I317" s="301"/>
      <c r="J317" s="301"/>
      <c r="K317" s="301">
        <v>11.7</v>
      </c>
      <c r="L317" s="301"/>
      <c r="M317" s="301"/>
      <c r="N317" s="301"/>
      <c r="O317" s="301"/>
      <c r="P317" s="301"/>
      <c r="Q317" s="301"/>
      <c r="R317" s="301"/>
      <c r="S317" s="302">
        <f t="shared" si="8"/>
        <v>11.7</v>
      </c>
      <c r="T317" s="303" t="s">
        <v>1758</v>
      </c>
      <c r="U317" s="2"/>
      <c r="V317">
        <f t="shared" si="9"/>
        <v>0.10880999999999999</v>
      </c>
    </row>
    <row r="318" spans="1:22" customFormat="1">
      <c r="A318" s="301" t="s">
        <v>2922</v>
      </c>
      <c r="B318" s="301" t="s">
        <v>1976</v>
      </c>
      <c r="C318" s="301" t="s">
        <v>2751</v>
      </c>
      <c r="D318" s="301">
        <v>9.3000000000000007</v>
      </c>
      <c r="E318" s="181" t="s">
        <v>1783</v>
      </c>
      <c r="F318" s="181"/>
      <c r="G318" s="301"/>
      <c r="H318" s="301"/>
      <c r="I318" s="301"/>
      <c r="J318" s="301"/>
      <c r="K318" s="301"/>
      <c r="L318" s="301"/>
      <c r="M318" s="301"/>
      <c r="N318" s="301"/>
      <c r="O318" s="301">
        <v>48.6</v>
      </c>
      <c r="P318" s="301">
        <v>1.2000000000000002</v>
      </c>
      <c r="Q318" s="301">
        <v>30.200000000000003</v>
      </c>
      <c r="R318" s="301">
        <v>6.6</v>
      </c>
      <c r="S318" s="302">
        <f t="shared" si="8"/>
        <v>86.6</v>
      </c>
      <c r="T318" s="303" t="s">
        <v>1758</v>
      </c>
      <c r="U318" s="2"/>
      <c r="V318">
        <f t="shared" si="9"/>
        <v>0.80537999999999998</v>
      </c>
    </row>
    <row r="319" spans="1:22" customFormat="1">
      <c r="A319" s="301" t="s">
        <v>2118</v>
      </c>
      <c r="B319" s="301" t="s">
        <v>1976</v>
      </c>
      <c r="C319" s="301" t="s">
        <v>2751</v>
      </c>
      <c r="D319" s="301">
        <v>9.3000000000000007</v>
      </c>
      <c r="E319" s="181" t="s">
        <v>1783</v>
      </c>
      <c r="F319" s="181"/>
      <c r="G319" s="301"/>
      <c r="H319" s="301"/>
      <c r="I319" s="301"/>
      <c r="J319" s="301"/>
      <c r="K319" s="301"/>
      <c r="L319" s="301"/>
      <c r="M319" s="301"/>
      <c r="N319" s="301"/>
      <c r="O319" s="301"/>
      <c r="P319" s="301"/>
      <c r="Q319" s="301"/>
      <c r="R319" s="301">
        <v>2.4000000000000004</v>
      </c>
      <c r="S319" s="302">
        <f t="shared" si="8"/>
        <v>2.4000000000000004</v>
      </c>
      <c r="T319" s="303" t="s">
        <v>1758</v>
      </c>
      <c r="U319" s="2"/>
      <c r="V319">
        <f t="shared" si="9"/>
        <v>2.2320000000000003E-2</v>
      </c>
    </row>
    <row r="320" spans="1:22" customFormat="1">
      <c r="A320" s="301" t="s">
        <v>2923</v>
      </c>
      <c r="B320" s="301" t="s">
        <v>1976</v>
      </c>
      <c r="C320" s="301" t="s">
        <v>2751</v>
      </c>
      <c r="D320" s="301">
        <v>9.3000000000000007</v>
      </c>
      <c r="E320" s="181" t="s">
        <v>1783</v>
      </c>
      <c r="F320" s="181"/>
      <c r="G320" s="301"/>
      <c r="H320" s="301"/>
      <c r="I320" s="301"/>
      <c r="J320" s="301"/>
      <c r="K320" s="301">
        <v>7.5</v>
      </c>
      <c r="L320" s="301"/>
      <c r="M320" s="301"/>
      <c r="N320" s="301"/>
      <c r="O320" s="301"/>
      <c r="P320" s="301"/>
      <c r="Q320" s="301"/>
      <c r="R320" s="301"/>
      <c r="S320" s="302">
        <f t="shared" si="8"/>
        <v>7.5</v>
      </c>
      <c r="T320" s="303" t="s">
        <v>1758</v>
      </c>
      <c r="U320" s="2"/>
      <c r="V320">
        <f t="shared" si="9"/>
        <v>6.9750000000000006E-2</v>
      </c>
    </row>
    <row r="321" spans="1:22" customFormat="1">
      <c r="A321" s="301" t="s">
        <v>2119</v>
      </c>
      <c r="B321" s="301" t="s">
        <v>1976</v>
      </c>
      <c r="C321" s="301" t="s">
        <v>2751</v>
      </c>
      <c r="D321" s="301">
        <v>9.3000000000000007</v>
      </c>
      <c r="E321" s="181" t="s">
        <v>1783</v>
      </c>
      <c r="F321" s="181"/>
      <c r="G321" s="301"/>
      <c r="H321" s="301"/>
      <c r="I321" s="301"/>
      <c r="J321" s="301"/>
      <c r="K321" s="301"/>
      <c r="L321" s="301"/>
      <c r="M321" s="301">
        <v>6.6</v>
      </c>
      <c r="N321" s="301"/>
      <c r="O321" s="301"/>
      <c r="P321" s="301"/>
      <c r="Q321" s="301"/>
      <c r="R321" s="301"/>
      <c r="S321" s="302">
        <f t="shared" si="8"/>
        <v>6.6</v>
      </c>
      <c r="T321" s="303" t="s">
        <v>1758</v>
      </c>
      <c r="U321" s="2"/>
      <c r="V321">
        <f t="shared" si="9"/>
        <v>6.1380000000000004E-2</v>
      </c>
    </row>
    <row r="322" spans="1:22" customFormat="1">
      <c r="A322" s="301" t="s">
        <v>2924</v>
      </c>
      <c r="B322" s="301" t="s">
        <v>1976</v>
      </c>
      <c r="C322" s="301" t="s">
        <v>2751</v>
      </c>
      <c r="D322" s="301">
        <v>9.3000000000000007</v>
      </c>
      <c r="E322" s="181" t="s">
        <v>1783</v>
      </c>
      <c r="F322" s="181"/>
      <c r="G322" s="301"/>
      <c r="H322" s="301"/>
      <c r="I322" s="301"/>
      <c r="J322" s="301"/>
      <c r="K322" s="301">
        <v>11.7</v>
      </c>
      <c r="L322" s="301"/>
      <c r="M322" s="301"/>
      <c r="N322" s="301"/>
      <c r="O322" s="301"/>
      <c r="P322" s="301"/>
      <c r="Q322" s="301"/>
      <c r="R322" s="301"/>
      <c r="S322" s="302">
        <f t="shared" si="8"/>
        <v>11.7</v>
      </c>
      <c r="T322" s="303" t="s">
        <v>1758</v>
      </c>
      <c r="U322" s="2"/>
      <c r="V322">
        <f t="shared" si="9"/>
        <v>0.10880999999999999</v>
      </c>
    </row>
    <row r="323" spans="1:22" customFormat="1">
      <c r="A323" s="301" t="s">
        <v>2120</v>
      </c>
      <c r="B323" s="301" t="s">
        <v>1976</v>
      </c>
      <c r="C323" s="301" t="s">
        <v>2751</v>
      </c>
      <c r="D323" s="301">
        <v>9.3000000000000007</v>
      </c>
      <c r="E323" s="181" t="s">
        <v>1783</v>
      </c>
      <c r="F323" s="181"/>
      <c r="G323" s="301"/>
      <c r="H323" s="301"/>
      <c r="I323" s="301"/>
      <c r="J323" s="301"/>
      <c r="K323" s="301"/>
      <c r="L323" s="301">
        <v>6.6</v>
      </c>
      <c r="M323" s="301"/>
      <c r="N323" s="301"/>
      <c r="O323" s="301"/>
      <c r="P323" s="301"/>
      <c r="Q323" s="301"/>
      <c r="R323" s="301"/>
      <c r="S323" s="302">
        <f t="shared" ref="S323:S386" si="10">SUM(G323:R323)</f>
        <v>6.6</v>
      </c>
      <c r="T323" s="303" t="s">
        <v>1758</v>
      </c>
      <c r="U323" s="2"/>
      <c r="V323">
        <f t="shared" si="9"/>
        <v>6.1380000000000004E-2</v>
      </c>
    </row>
    <row r="324" spans="1:22" customFormat="1">
      <c r="A324" s="301" t="s">
        <v>2925</v>
      </c>
      <c r="B324" s="301" t="s">
        <v>1976</v>
      </c>
      <c r="C324" s="301" t="s">
        <v>2751</v>
      </c>
      <c r="D324" s="301">
        <v>9.3000000000000007</v>
      </c>
      <c r="E324" s="181" t="s">
        <v>1783</v>
      </c>
      <c r="F324" s="181"/>
      <c r="G324" s="301"/>
      <c r="H324" s="301"/>
      <c r="I324" s="301"/>
      <c r="J324" s="301"/>
      <c r="K324" s="301">
        <v>3.75</v>
      </c>
      <c r="L324" s="301"/>
      <c r="M324" s="301"/>
      <c r="N324" s="301"/>
      <c r="O324" s="301"/>
      <c r="P324" s="301"/>
      <c r="Q324" s="301"/>
      <c r="R324" s="301"/>
      <c r="S324" s="302">
        <f t="shared" si="10"/>
        <v>3.75</v>
      </c>
      <c r="T324" s="303" t="s">
        <v>1758</v>
      </c>
      <c r="U324" s="2"/>
      <c r="V324">
        <f t="shared" ref="V324:V387" si="11">S324/1000*D324</f>
        <v>3.4875000000000003E-2</v>
      </c>
    </row>
    <row r="325" spans="1:22" customFormat="1">
      <c r="A325" s="301" t="s">
        <v>2926</v>
      </c>
      <c r="B325" s="301" t="s">
        <v>1976</v>
      </c>
      <c r="C325" s="301" t="s">
        <v>2751</v>
      </c>
      <c r="D325" s="301">
        <v>9.3000000000000007</v>
      </c>
      <c r="E325" s="181" t="s">
        <v>1783</v>
      </c>
      <c r="F325" s="181"/>
      <c r="G325" s="301"/>
      <c r="H325" s="301"/>
      <c r="I325" s="301"/>
      <c r="J325" s="301"/>
      <c r="K325" s="301">
        <v>11.7</v>
      </c>
      <c r="L325" s="301"/>
      <c r="M325" s="301"/>
      <c r="N325" s="301"/>
      <c r="O325" s="301"/>
      <c r="P325" s="301"/>
      <c r="Q325" s="301"/>
      <c r="R325" s="301"/>
      <c r="S325" s="302">
        <f t="shared" si="10"/>
        <v>11.7</v>
      </c>
      <c r="T325" s="303" t="s">
        <v>1758</v>
      </c>
      <c r="U325" s="2"/>
      <c r="V325">
        <f t="shared" si="11"/>
        <v>0.10880999999999999</v>
      </c>
    </row>
    <row r="326" spans="1:22" customFormat="1">
      <c r="A326" s="301" t="s">
        <v>2121</v>
      </c>
      <c r="B326" s="301" t="s">
        <v>1976</v>
      </c>
      <c r="C326" s="301" t="s">
        <v>2751</v>
      </c>
      <c r="D326" s="301">
        <v>9.3000000000000007</v>
      </c>
      <c r="E326" s="181" t="s">
        <v>1783</v>
      </c>
      <c r="F326" s="181"/>
      <c r="G326" s="301"/>
      <c r="H326" s="301"/>
      <c r="I326" s="301"/>
      <c r="J326" s="301"/>
      <c r="K326" s="301"/>
      <c r="L326" s="301">
        <v>6.75</v>
      </c>
      <c r="M326" s="301"/>
      <c r="N326" s="301"/>
      <c r="O326" s="301"/>
      <c r="P326" s="301"/>
      <c r="Q326" s="301"/>
      <c r="R326" s="301"/>
      <c r="S326" s="302">
        <f t="shared" si="10"/>
        <v>6.75</v>
      </c>
      <c r="T326" s="303" t="s">
        <v>1758</v>
      </c>
      <c r="U326" s="2"/>
      <c r="V326">
        <f t="shared" si="11"/>
        <v>6.2774999999999997E-2</v>
      </c>
    </row>
    <row r="327" spans="1:22" customFormat="1">
      <c r="A327" s="301" t="s">
        <v>2927</v>
      </c>
      <c r="B327" s="301" t="s">
        <v>1976</v>
      </c>
      <c r="C327" s="301" t="s">
        <v>2751</v>
      </c>
      <c r="D327" s="301">
        <v>9.3000000000000007</v>
      </c>
      <c r="E327" s="181" t="s">
        <v>1783</v>
      </c>
      <c r="F327" s="181"/>
      <c r="G327" s="301"/>
      <c r="H327" s="301"/>
      <c r="I327" s="301"/>
      <c r="J327" s="301"/>
      <c r="K327" s="301">
        <v>11.7</v>
      </c>
      <c r="L327" s="301"/>
      <c r="M327" s="301"/>
      <c r="N327" s="301"/>
      <c r="O327" s="301"/>
      <c r="P327" s="301"/>
      <c r="Q327" s="301"/>
      <c r="R327" s="301"/>
      <c r="S327" s="302">
        <f t="shared" si="10"/>
        <v>11.7</v>
      </c>
      <c r="T327" s="303" t="s">
        <v>1758</v>
      </c>
      <c r="U327" s="2"/>
      <c r="V327">
        <f t="shared" si="11"/>
        <v>0.10880999999999999</v>
      </c>
    </row>
    <row r="328" spans="1:22" customFormat="1">
      <c r="A328" s="301" t="s">
        <v>2928</v>
      </c>
      <c r="B328" s="301" t="s">
        <v>1976</v>
      </c>
      <c r="C328" s="301" t="s">
        <v>2751</v>
      </c>
      <c r="D328" s="301">
        <v>9.3000000000000007</v>
      </c>
      <c r="E328" s="181" t="s">
        <v>1783</v>
      </c>
      <c r="F328" s="181"/>
      <c r="G328" s="301"/>
      <c r="H328" s="301"/>
      <c r="I328" s="301"/>
      <c r="J328" s="301"/>
      <c r="K328" s="301">
        <v>3.3</v>
      </c>
      <c r="L328" s="301"/>
      <c r="M328" s="301"/>
      <c r="N328" s="301"/>
      <c r="O328" s="301"/>
      <c r="P328" s="301"/>
      <c r="Q328" s="301"/>
      <c r="R328" s="301"/>
      <c r="S328" s="302">
        <f t="shared" si="10"/>
        <v>3.3</v>
      </c>
      <c r="T328" s="303" t="s">
        <v>1758</v>
      </c>
      <c r="U328" s="2"/>
      <c r="V328">
        <f t="shared" si="11"/>
        <v>3.0690000000000002E-2</v>
      </c>
    </row>
    <row r="329" spans="1:22" customFormat="1">
      <c r="A329" s="301" t="s">
        <v>2929</v>
      </c>
      <c r="B329" s="301" t="s">
        <v>1976</v>
      </c>
      <c r="C329" s="301" t="s">
        <v>2751</v>
      </c>
      <c r="D329" s="301">
        <v>9.3000000000000007</v>
      </c>
      <c r="E329" s="181" t="s">
        <v>1783</v>
      </c>
      <c r="F329" s="181"/>
      <c r="G329" s="301"/>
      <c r="H329" s="301"/>
      <c r="I329" s="301"/>
      <c r="J329" s="301"/>
      <c r="K329" s="301"/>
      <c r="L329" s="301">
        <v>6</v>
      </c>
      <c r="M329" s="301"/>
      <c r="N329" s="301"/>
      <c r="O329" s="301"/>
      <c r="P329" s="301"/>
      <c r="Q329" s="301"/>
      <c r="R329" s="301"/>
      <c r="S329" s="302">
        <f t="shared" si="10"/>
        <v>6</v>
      </c>
      <c r="T329" s="303" t="s">
        <v>1758</v>
      </c>
      <c r="U329" s="2"/>
      <c r="V329">
        <f t="shared" si="11"/>
        <v>5.5800000000000002E-2</v>
      </c>
    </row>
    <row r="330" spans="1:22" customFormat="1">
      <c r="A330" s="301" t="s">
        <v>2930</v>
      </c>
      <c r="B330" s="301" t="s">
        <v>1976</v>
      </c>
      <c r="C330" s="301" t="s">
        <v>2751</v>
      </c>
      <c r="D330" s="301">
        <v>9.3000000000000007</v>
      </c>
      <c r="E330" s="181" t="s">
        <v>1783</v>
      </c>
      <c r="F330" s="181"/>
      <c r="G330" s="301"/>
      <c r="H330" s="301"/>
      <c r="I330" s="301"/>
      <c r="J330" s="301"/>
      <c r="K330" s="301">
        <v>6.6</v>
      </c>
      <c r="L330" s="301"/>
      <c r="M330" s="301"/>
      <c r="N330" s="301">
        <v>6.6</v>
      </c>
      <c r="O330" s="301"/>
      <c r="P330" s="301"/>
      <c r="Q330" s="301"/>
      <c r="R330" s="301"/>
      <c r="S330" s="302">
        <f t="shared" si="10"/>
        <v>13.2</v>
      </c>
      <c r="T330" s="303" t="s">
        <v>1758</v>
      </c>
      <c r="U330" s="2"/>
      <c r="V330">
        <f t="shared" si="11"/>
        <v>0.12276000000000001</v>
      </c>
    </row>
    <row r="331" spans="1:22" customFormat="1">
      <c r="A331" s="301" t="s">
        <v>2122</v>
      </c>
      <c r="B331" s="301" t="s">
        <v>1976</v>
      </c>
      <c r="C331" s="301" t="s">
        <v>2751</v>
      </c>
      <c r="D331" s="301">
        <v>9.3000000000000007</v>
      </c>
      <c r="E331" s="181" t="s">
        <v>1783</v>
      </c>
      <c r="F331" s="181"/>
      <c r="G331" s="301"/>
      <c r="H331" s="301"/>
      <c r="I331" s="301"/>
      <c r="J331" s="301"/>
      <c r="K331" s="301">
        <v>6</v>
      </c>
      <c r="L331" s="301">
        <v>6.6</v>
      </c>
      <c r="M331" s="301"/>
      <c r="N331" s="301">
        <v>6.6</v>
      </c>
      <c r="O331" s="301"/>
      <c r="P331" s="301">
        <v>6.8</v>
      </c>
      <c r="Q331" s="301"/>
      <c r="R331" s="301">
        <v>6.6</v>
      </c>
      <c r="S331" s="302">
        <f t="shared" si="10"/>
        <v>32.6</v>
      </c>
      <c r="T331" s="303" t="s">
        <v>1758</v>
      </c>
      <c r="U331" s="2"/>
      <c r="V331">
        <f t="shared" si="11"/>
        <v>0.30318000000000006</v>
      </c>
    </row>
    <row r="332" spans="1:22" customFormat="1">
      <c r="A332" s="301" t="s">
        <v>2123</v>
      </c>
      <c r="B332" s="301" t="s">
        <v>1976</v>
      </c>
      <c r="C332" s="301" t="s">
        <v>2751</v>
      </c>
      <c r="D332" s="301">
        <v>9.3000000000000007</v>
      </c>
      <c r="E332" s="181" t="s">
        <v>1783</v>
      </c>
      <c r="F332" s="181"/>
      <c r="G332" s="301"/>
      <c r="H332" s="301"/>
      <c r="I332" s="301"/>
      <c r="J332" s="301"/>
      <c r="K332" s="301">
        <v>13.7</v>
      </c>
      <c r="L332" s="301">
        <v>0.75</v>
      </c>
      <c r="M332" s="301"/>
      <c r="N332" s="301"/>
      <c r="O332" s="301"/>
      <c r="P332" s="301"/>
      <c r="Q332" s="301"/>
      <c r="R332" s="301"/>
      <c r="S332" s="302">
        <f t="shared" si="10"/>
        <v>14.45</v>
      </c>
      <c r="T332" s="303" t="s">
        <v>1758</v>
      </c>
      <c r="U332" s="2"/>
      <c r="V332">
        <f t="shared" si="11"/>
        <v>0.134385</v>
      </c>
    </row>
    <row r="333" spans="1:22" customFormat="1">
      <c r="A333" s="301" t="s">
        <v>2931</v>
      </c>
      <c r="B333" s="301" t="s">
        <v>1976</v>
      </c>
      <c r="C333" s="301" t="s">
        <v>2751</v>
      </c>
      <c r="D333" s="301">
        <v>9.3000000000000007</v>
      </c>
      <c r="E333" s="181" t="s">
        <v>1783</v>
      </c>
      <c r="F333" s="181"/>
      <c r="G333" s="301"/>
      <c r="H333" s="301"/>
      <c r="I333" s="301"/>
      <c r="J333" s="301"/>
      <c r="K333" s="301">
        <v>11.7</v>
      </c>
      <c r="L333" s="301"/>
      <c r="M333" s="301"/>
      <c r="N333" s="301"/>
      <c r="O333" s="301"/>
      <c r="P333" s="301"/>
      <c r="Q333" s="301"/>
      <c r="R333" s="301"/>
      <c r="S333" s="302">
        <f t="shared" si="10"/>
        <v>11.7</v>
      </c>
      <c r="T333" s="303" t="s">
        <v>1758</v>
      </c>
      <c r="U333" s="2"/>
      <c r="V333">
        <f t="shared" si="11"/>
        <v>0.10880999999999999</v>
      </c>
    </row>
    <row r="334" spans="1:22" customFormat="1">
      <c r="A334" s="301" t="s">
        <v>2932</v>
      </c>
      <c r="B334" s="301" t="s">
        <v>1976</v>
      </c>
      <c r="C334" s="301" t="s">
        <v>2751</v>
      </c>
      <c r="D334" s="301">
        <v>9.3000000000000007</v>
      </c>
      <c r="E334" s="181" t="s">
        <v>1783</v>
      </c>
      <c r="F334" s="181"/>
      <c r="G334" s="301"/>
      <c r="H334" s="301"/>
      <c r="I334" s="301"/>
      <c r="J334" s="301"/>
      <c r="K334" s="301"/>
      <c r="L334" s="301">
        <v>2.5500000000000003</v>
      </c>
      <c r="M334" s="301"/>
      <c r="N334" s="301"/>
      <c r="O334" s="301"/>
      <c r="P334" s="301"/>
      <c r="Q334" s="301"/>
      <c r="R334" s="301"/>
      <c r="S334" s="302">
        <f t="shared" si="10"/>
        <v>2.5500000000000003</v>
      </c>
      <c r="T334" s="303" t="s">
        <v>1758</v>
      </c>
      <c r="U334" s="2"/>
      <c r="V334">
        <f t="shared" si="11"/>
        <v>2.3715000000000003E-2</v>
      </c>
    </row>
    <row r="335" spans="1:22" customFormat="1">
      <c r="A335" s="301" t="s">
        <v>2933</v>
      </c>
      <c r="B335" s="301" t="s">
        <v>1976</v>
      </c>
      <c r="C335" s="301" t="s">
        <v>2751</v>
      </c>
      <c r="D335" s="301">
        <v>9.3000000000000007</v>
      </c>
      <c r="E335" s="181" t="s">
        <v>1783</v>
      </c>
      <c r="F335" s="181"/>
      <c r="G335" s="301"/>
      <c r="H335" s="301"/>
      <c r="I335" s="301"/>
      <c r="J335" s="301"/>
      <c r="K335" s="301"/>
      <c r="L335" s="301"/>
      <c r="M335" s="301"/>
      <c r="N335" s="301">
        <v>0.6</v>
      </c>
      <c r="O335" s="301"/>
      <c r="P335" s="301"/>
      <c r="Q335" s="301"/>
      <c r="R335" s="301"/>
      <c r="S335" s="302">
        <f t="shared" si="10"/>
        <v>0.6</v>
      </c>
      <c r="T335" s="303" t="s">
        <v>1758</v>
      </c>
      <c r="U335" s="2"/>
      <c r="V335">
        <f t="shared" si="11"/>
        <v>5.5799999999999999E-3</v>
      </c>
    </row>
    <row r="336" spans="1:22" customFormat="1">
      <c r="A336" s="301" t="s">
        <v>2934</v>
      </c>
      <c r="B336" s="301" t="s">
        <v>1976</v>
      </c>
      <c r="C336" s="301" t="s">
        <v>2751</v>
      </c>
      <c r="D336" s="301">
        <v>9.3000000000000007</v>
      </c>
      <c r="E336" s="181" t="s">
        <v>1783</v>
      </c>
      <c r="F336" s="181"/>
      <c r="G336" s="301"/>
      <c r="H336" s="301"/>
      <c r="I336" s="301"/>
      <c r="J336" s="301"/>
      <c r="K336" s="301">
        <v>23.4</v>
      </c>
      <c r="L336" s="301"/>
      <c r="M336" s="301"/>
      <c r="N336" s="301"/>
      <c r="O336" s="301"/>
      <c r="P336" s="301"/>
      <c r="Q336" s="301"/>
      <c r="R336" s="301"/>
      <c r="S336" s="302">
        <f t="shared" si="10"/>
        <v>23.4</v>
      </c>
      <c r="T336" s="303" t="s">
        <v>1758</v>
      </c>
      <c r="U336" s="2"/>
      <c r="V336">
        <f t="shared" si="11"/>
        <v>0.21761999999999998</v>
      </c>
    </row>
    <row r="337" spans="1:22" customFormat="1">
      <c r="A337" s="301" t="s">
        <v>2935</v>
      </c>
      <c r="B337" s="301" t="s">
        <v>1976</v>
      </c>
      <c r="C337" s="301" t="s">
        <v>2751</v>
      </c>
      <c r="D337" s="301">
        <v>9.3000000000000007</v>
      </c>
      <c r="E337" s="181" t="s">
        <v>1783</v>
      </c>
      <c r="F337" s="181"/>
      <c r="G337" s="301"/>
      <c r="H337" s="301"/>
      <c r="I337" s="301"/>
      <c r="J337" s="301"/>
      <c r="K337" s="301">
        <v>11.7</v>
      </c>
      <c r="L337" s="301"/>
      <c r="M337" s="301"/>
      <c r="N337" s="301"/>
      <c r="O337" s="301"/>
      <c r="P337" s="301"/>
      <c r="Q337" s="301"/>
      <c r="R337" s="301"/>
      <c r="S337" s="302">
        <f t="shared" si="10"/>
        <v>11.7</v>
      </c>
      <c r="T337" s="303" t="s">
        <v>1758</v>
      </c>
      <c r="U337" s="2"/>
      <c r="V337">
        <f t="shared" si="11"/>
        <v>0.10880999999999999</v>
      </c>
    </row>
    <row r="338" spans="1:22" customFormat="1">
      <c r="A338" s="301" t="s">
        <v>2124</v>
      </c>
      <c r="B338" s="301" t="s">
        <v>1976</v>
      </c>
      <c r="C338" s="301" t="s">
        <v>2751</v>
      </c>
      <c r="D338" s="301">
        <v>9.3000000000000007</v>
      </c>
      <c r="E338" s="181" t="s">
        <v>1783</v>
      </c>
      <c r="F338" s="181"/>
      <c r="G338" s="301"/>
      <c r="H338" s="301"/>
      <c r="I338" s="301"/>
      <c r="J338" s="301"/>
      <c r="K338" s="301"/>
      <c r="L338" s="301"/>
      <c r="M338" s="301">
        <v>2.4000000000000004</v>
      </c>
      <c r="N338" s="301"/>
      <c r="O338" s="301"/>
      <c r="P338" s="301"/>
      <c r="Q338" s="301"/>
      <c r="R338" s="301"/>
      <c r="S338" s="302">
        <f t="shared" si="10"/>
        <v>2.4000000000000004</v>
      </c>
      <c r="T338" s="303" t="s">
        <v>1758</v>
      </c>
      <c r="U338" s="2"/>
      <c r="V338">
        <f t="shared" si="11"/>
        <v>2.2320000000000003E-2</v>
      </c>
    </row>
    <row r="339" spans="1:22" customFormat="1">
      <c r="A339" s="301" t="s">
        <v>2936</v>
      </c>
      <c r="B339" s="301" t="s">
        <v>1976</v>
      </c>
      <c r="C339" s="301" t="s">
        <v>2751</v>
      </c>
      <c r="D339" s="301">
        <v>9.3000000000000007</v>
      </c>
      <c r="E339" s="181" t="s">
        <v>1783</v>
      </c>
      <c r="F339" s="181"/>
      <c r="G339" s="301"/>
      <c r="H339" s="301"/>
      <c r="I339" s="301"/>
      <c r="J339" s="301"/>
      <c r="K339" s="301"/>
      <c r="L339" s="301">
        <v>1.2000000000000002</v>
      </c>
      <c r="M339" s="301"/>
      <c r="N339" s="301"/>
      <c r="O339" s="301"/>
      <c r="P339" s="301"/>
      <c r="Q339" s="301"/>
      <c r="R339" s="301"/>
      <c r="S339" s="302">
        <f t="shared" si="10"/>
        <v>1.2000000000000002</v>
      </c>
      <c r="T339" s="303" t="s">
        <v>1758</v>
      </c>
      <c r="U339" s="2"/>
      <c r="V339">
        <f t="shared" si="11"/>
        <v>1.1160000000000002E-2</v>
      </c>
    </row>
    <row r="340" spans="1:22" customFormat="1">
      <c r="A340" s="301" t="s">
        <v>2937</v>
      </c>
      <c r="B340" s="301" t="s">
        <v>1976</v>
      </c>
      <c r="C340" s="301" t="s">
        <v>2751</v>
      </c>
      <c r="D340" s="301">
        <v>9.3000000000000007</v>
      </c>
      <c r="E340" s="181" t="s">
        <v>1783</v>
      </c>
      <c r="F340" s="181"/>
      <c r="G340" s="301"/>
      <c r="H340" s="301"/>
      <c r="I340" s="301"/>
      <c r="J340" s="301"/>
      <c r="K340" s="301">
        <v>11.7</v>
      </c>
      <c r="L340" s="301"/>
      <c r="M340" s="301"/>
      <c r="N340" s="301"/>
      <c r="O340" s="301"/>
      <c r="P340" s="301"/>
      <c r="Q340" s="301"/>
      <c r="R340" s="301"/>
      <c r="S340" s="302">
        <f t="shared" si="10"/>
        <v>11.7</v>
      </c>
      <c r="T340" s="303" t="s">
        <v>1758</v>
      </c>
      <c r="U340" s="2"/>
      <c r="V340">
        <f t="shared" si="11"/>
        <v>0.10880999999999999</v>
      </c>
    </row>
    <row r="341" spans="1:22" customFormat="1">
      <c r="A341" s="301" t="s">
        <v>2938</v>
      </c>
      <c r="B341" s="301" t="s">
        <v>1976</v>
      </c>
      <c r="C341" s="301" t="s">
        <v>2751</v>
      </c>
      <c r="D341" s="301">
        <v>9.3000000000000007</v>
      </c>
      <c r="E341" s="181" t="s">
        <v>1783</v>
      </c>
      <c r="F341" s="181"/>
      <c r="G341" s="301"/>
      <c r="H341" s="301"/>
      <c r="I341" s="301"/>
      <c r="J341" s="301"/>
      <c r="K341" s="301">
        <v>15.45</v>
      </c>
      <c r="L341" s="301"/>
      <c r="M341" s="301"/>
      <c r="N341" s="301"/>
      <c r="O341" s="301"/>
      <c r="P341" s="301"/>
      <c r="Q341" s="301"/>
      <c r="R341" s="301"/>
      <c r="S341" s="302">
        <f t="shared" si="10"/>
        <v>15.45</v>
      </c>
      <c r="T341" s="303" t="s">
        <v>1758</v>
      </c>
      <c r="U341" s="2"/>
      <c r="V341">
        <f t="shared" si="11"/>
        <v>0.14368500000000001</v>
      </c>
    </row>
    <row r="342" spans="1:22" customFormat="1">
      <c r="A342" s="301" t="s">
        <v>2125</v>
      </c>
      <c r="B342" s="301" t="s">
        <v>1976</v>
      </c>
      <c r="C342" s="301" t="s">
        <v>2751</v>
      </c>
      <c r="D342" s="301">
        <v>9.3000000000000007</v>
      </c>
      <c r="E342" s="181" t="s">
        <v>1783</v>
      </c>
      <c r="F342" s="181"/>
      <c r="G342" s="301"/>
      <c r="H342" s="301"/>
      <c r="I342" s="301"/>
      <c r="J342" s="301"/>
      <c r="K342" s="301">
        <v>6.6</v>
      </c>
      <c r="L342" s="301">
        <v>6.6</v>
      </c>
      <c r="M342" s="301">
        <v>6.6</v>
      </c>
      <c r="N342" s="301">
        <v>6.6</v>
      </c>
      <c r="O342" s="301"/>
      <c r="P342" s="301">
        <v>6.6</v>
      </c>
      <c r="Q342" s="301"/>
      <c r="R342" s="301">
        <v>6.6</v>
      </c>
      <c r="S342" s="302">
        <f t="shared" si="10"/>
        <v>39.6</v>
      </c>
      <c r="T342" s="303" t="s">
        <v>1758</v>
      </c>
      <c r="U342" s="2"/>
      <c r="V342">
        <f t="shared" si="11"/>
        <v>0.36828000000000005</v>
      </c>
    </row>
    <row r="343" spans="1:22" customFormat="1">
      <c r="A343" s="301" t="s">
        <v>2939</v>
      </c>
      <c r="B343" s="301" t="s">
        <v>1976</v>
      </c>
      <c r="C343" s="301" t="s">
        <v>2751</v>
      </c>
      <c r="D343" s="301">
        <v>9.3000000000000007</v>
      </c>
      <c r="E343" s="181" t="s">
        <v>1783</v>
      </c>
      <c r="F343" s="181"/>
      <c r="G343" s="301"/>
      <c r="H343" s="301"/>
      <c r="I343" s="301"/>
      <c r="J343" s="301"/>
      <c r="K343" s="301">
        <v>6.6</v>
      </c>
      <c r="L343" s="301">
        <v>13.2</v>
      </c>
      <c r="M343" s="301"/>
      <c r="N343" s="301"/>
      <c r="O343" s="301"/>
      <c r="P343" s="301"/>
      <c r="Q343" s="301"/>
      <c r="R343" s="301"/>
      <c r="S343" s="302">
        <f t="shared" si="10"/>
        <v>19.799999999999997</v>
      </c>
      <c r="T343" s="303" t="s">
        <v>1758</v>
      </c>
      <c r="U343" s="2"/>
      <c r="V343">
        <f t="shared" si="11"/>
        <v>0.18414</v>
      </c>
    </row>
    <row r="344" spans="1:22" customFormat="1">
      <c r="A344" s="301" t="s">
        <v>2940</v>
      </c>
      <c r="B344" s="301" t="s">
        <v>1976</v>
      </c>
      <c r="C344" s="301" t="s">
        <v>2751</v>
      </c>
      <c r="D344" s="301">
        <v>9.3000000000000007</v>
      </c>
      <c r="E344" s="181" t="s">
        <v>1783</v>
      </c>
      <c r="F344" s="181"/>
      <c r="G344" s="301"/>
      <c r="H344" s="301"/>
      <c r="I344" s="301"/>
      <c r="J344" s="301"/>
      <c r="K344" s="301">
        <v>3.3</v>
      </c>
      <c r="L344" s="301"/>
      <c r="M344" s="301"/>
      <c r="N344" s="301"/>
      <c r="O344" s="301"/>
      <c r="P344" s="301"/>
      <c r="Q344" s="301"/>
      <c r="R344" s="301"/>
      <c r="S344" s="302">
        <f t="shared" si="10"/>
        <v>3.3</v>
      </c>
      <c r="T344" s="303" t="s">
        <v>1758</v>
      </c>
      <c r="U344" s="2"/>
      <c r="V344">
        <f t="shared" si="11"/>
        <v>3.0690000000000002E-2</v>
      </c>
    </row>
    <row r="345" spans="1:22" customFormat="1">
      <c r="A345" s="301" t="s">
        <v>2941</v>
      </c>
      <c r="B345" s="301" t="s">
        <v>1976</v>
      </c>
      <c r="C345" s="301" t="s">
        <v>2751</v>
      </c>
      <c r="D345" s="301">
        <v>9.3000000000000007</v>
      </c>
      <c r="E345" s="181" t="s">
        <v>1783</v>
      </c>
      <c r="F345" s="181"/>
      <c r="G345" s="301"/>
      <c r="H345" s="301"/>
      <c r="I345" s="301"/>
      <c r="J345" s="301"/>
      <c r="K345" s="301">
        <v>1.2000000000000002</v>
      </c>
      <c r="L345" s="301"/>
      <c r="M345" s="301"/>
      <c r="N345" s="301"/>
      <c r="O345" s="301"/>
      <c r="P345" s="301"/>
      <c r="Q345" s="301"/>
      <c r="R345" s="301"/>
      <c r="S345" s="302">
        <f t="shared" si="10"/>
        <v>1.2000000000000002</v>
      </c>
      <c r="T345" s="303" t="s">
        <v>1758</v>
      </c>
      <c r="U345" s="2"/>
      <c r="V345">
        <f t="shared" si="11"/>
        <v>1.1160000000000002E-2</v>
      </c>
    </row>
    <row r="346" spans="1:22" customFormat="1">
      <c r="A346" s="301" t="s">
        <v>2942</v>
      </c>
      <c r="B346" s="301" t="s">
        <v>1976</v>
      </c>
      <c r="C346" s="301" t="s">
        <v>2751</v>
      </c>
      <c r="D346" s="301">
        <v>9.3000000000000007</v>
      </c>
      <c r="E346" s="181" t="s">
        <v>1783</v>
      </c>
      <c r="F346" s="181"/>
      <c r="G346" s="301">
        <v>28.8</v>
      </c>
      <c r="H346" s="301"/>
      <c r="I346" s="301"/>
      <c r="J346" s="301"/>
      <c r="K346" s="301">
        <v>28.799999999999997</v>
      </c>
      <c r="L346" s="301"/>
      <c r="M346" s="301"/>
      <c r="N346" s="301"/>
      <c r="O346" s="301"/>
      <c r="P346" s="301"/>
      <c r="Q346" s="301"/>
      <c r="R346" s="301"/>
      <c r="S346" s="302">
        <f t="shared" si="10"/>
        <v>57.599999999999994</v>
      </c>
      <c r="T346" s="303" t="s">
        <v>1758</v>
      </c>
      <c r="U346" s="2"/>
      <c r="V346">
        <f t="shared" si="11"/>
        <v>0.53567999999999993</v>
      </c>
    </row>
    <row r="347" spans="1:22" customFormat="1">
      <c r="A347" s="301" t="s">
        <v>2943</v>
      </c>
      <c r="B347" s="301" t="s">
        <v>1976</v>
      </c>
      <c r="C347" s="301" t="s">
        <v>2751</v>
      </c>
      <c r="D347" s="301">
        <v>9.3000000000000007</v>
      </c>
      <c r="E347" s="181" t="s">
        <v>1783</v>
      </c>
      <c r="F347" s="181"/>
      <c r="G347" s="301"/>
      <c r="H347" s="301"/>
      <c r="I347" s="301"/>
      <c r="J347" s="301"/>
      <c r="K347" s="301">
        <v>12.9</v>
      </c>
      <c r="L347" s="301"/>
      <c r="M347" s="301"/>
      <c r="N347" s="301"/>
      <c r="O347" s="301"/>
      <c r="P347" s="301"/>
      <c r="Q347" s="301"/>
      <c r="R347" s="301"/>
      <c r="S347" s="302">
        <f t="shared" si="10"/>
        <v>12.9</v>
      </c>
      <c r="T347" s="303" t="s">
        <v>1758</v>
      </c>
      <c r="U347" s="2"/>
      <c r="V347">
        <f t="shared" si="11"/>
        <v>0.11997000000000001</v>
      </c>
    </row>
    <row r="348" spans="1:22" customFormat="1">
      <c r="A348" s="301" t="s">
        <v>2944</v>
      </c>
      <c r="B348" s="301" t="s">
        <v>1976</v>
      </c>
      <c r="C348" s="301" t="s">
        <v>2751</v>
      </c>
      <c r="D348" s="301">
        <v>9.3000000000000007</v>
      </c>
      <c r="E348" s="181" t="s">
        <v>1783</v>
      </c>
      <c r="F348" s="181"/>
      <c r="G348" s="301"/>
      <c r="H348" s="301"/>
      <c r="I348" s="301"/>
      <c r="J348" s="301"/>
      <c r="K348" s="301">
        <v>3.3</v>
      </c>
      <c r="L348" s="301"/>
      <c r="M348" s="301"/>
      <c r="N348" s="301"/>
      <c r="O348" s="301"/>
      <c r="P348" s="301"/>
      <c r="Q348" s="301"/>
      <c r="R348" s="301"/>
      <c r="S348" s="302">
        <f t="shared" si="10"/>
        <v>3.3</v>
      </c>
      <c r="T348" s="303" t="s">
        <v>1758</v>
      </c>
      <c r="U348" s="2"/>
      <c r="V348">
        <f t="shared" si="11"/>
        <v>3.0690000000000002E-2</v>
      </c>
    </row>
    <row r="349" spans="1:22" customFormat="1">
      <c r="A349" s="301" t="s">
        <v>2945</v>
      </c>
      <c r="B349" s="301" t="s">
        <v>1976</v>
      </c>
      <c r="C349" s="301" t="s">
        <v>2751</v>
      </c>
      <c r="D349" s="301">
        <v>9.3000000000000007</v>
      </c>
      <c r="E349" s="181" t="s">
        <v>1783</v>
      </c>
      <c r="F349" s="181"/>
      <c r="G349" s="301"/>
      <c r="H349" s="301"/>
      <c r="I349" s="301">
        <v>2</v>
      </c>
      <c r="J349" s="301"/>
      <c r="K349" s="301"/>
      <c r="L349" s="301"/>
      <c r="M349" s="301">
        <v>6.3</v>
      </c>
      <c r="N349" s="301"/>
      <c r="O349" s="301"/>
      <c r="P349" s="301"/>
      <c r="Q349" s="301"/>
      <c r="R349" s="301"/>
      <c r="S349" s="302">
        <f t="shared" si="10"/>
        <v>8.3000000000000007</v>
      </c>
      <c r="T349" s="303" t="s">
        <v>1758</v>
      </c>
      <c r="U349" s="2"/>
      <c r="V349">
        <f t="shared" si="11"/>
        <v>7.7190000000000009E-2</v>
      </c>
    </row>
    <row r="350" spans="1:22" customFormat="1">
      <c r="A350" s="301" t="s">
        <v>2946</v>
      </c>
      <c r="B350" s="301" t="s">
        <v>1976</v>
      </c>
      <c r="C350" s="301" t="s">
        <v>2751</v>
      </c>
      <c r="D350" s="301">
        <v>9.3000000000000007</v>
      </c>
      <c r="E350" s="181" t="s">
        <v>1783</v>
      </c>
      <c r="F350" s="181"/>
      <c r="G350" s="301"/>
      <c r="H350" s="301"/>
      <c r="I350" s="301"/>
      <c r="J350" s="301"/>
      <c r="K350" s="301"/>
      <c r="L350" s="301"/>
      <c r="M350" s="301">
        <v>7.1999999999999993</v>
      </c>
      <c r="N350" s="301"/>
      <c r="O350" s="301"/>
      <c r="P350" s="301"/>
      <c r="Q350" s="301"/>
      <c r="R350" s="301"/>
      <c r="S350" s="302">
        <f t="shared" si="10"/>
        <v>7.1999999999999993</v>
      </c>
      <c r="T350" s="303" t="s">
        <v>1758</v>
      </c>
      <c r="U350" s="2"/>
      <c r="V350">
        <f t="shared" si="11"/>
        <v>6.6959999999999992E-2</v>
      </c>
    </row>
    <row r="351" spans="1:22" customFormat="1">
      <c r="A351" s="301" t="s">
        <v>2947</v>
      </c>
      <c r="B351" s="301" t="s">
        <v>1976</v>
      </c>
      <c r="C351" s="301" t="s">
        <v>2751</v>
      </c>
      <c r="D351" s="301">
        <v>9.3000000000000007</v>
      </c>
      <c r="E351" s="181" t="s">
        <v>1783</v>
      </c>
      <c r="F351" s="181"/>
      <c r="G351" s="301"/>
      <c r="H351" s="301"/>
      <c r="I351" s="301"/>
      <c r="J351" s="301"/>
      <c r="K351" s="301">
        <v>3.3</v>
      </c>
      <c r="L351" s="301"/>
      <c r="M351" s="301"/>
      <c r="N351" s="301"/>
      <c r="O351" s="301"/>
      <c r="P351" s="301"/>
      <c r="Q351" s="301"/>
      <c r="R351" s="301"/>
      <c r="S351" s="302">
        <f t="shared" si="10"/>
        <v>3.3</v>
      </c>
      <c r="T351" s="303" t="s">
        <v>1758</v>
      </c>
      <c r="U351" s="2"/>
      <c r="V351">
        <f t="shared" si="11"/>
        <v>3.0690000000000002E-2</v>
      </c>
    </row>
    <row r="352" spans="1:22" customFormat="1">
      <c r="A352" s="301" t="s">
        <v>2126</v>
      </c>
      <c r="B352" s="301" t="s">
        <v>1976</v>
      </c>
      <c r="C352" s="301" t="s">
        <v>2751</v>
      </c>
      <c r="D352" s="301">
        <v>9.3000000000000007</v>
      </c>
      <c r="E352" s="181" t="s">
        <v>1783</v>
      </c>
      <c r="F352" s="181"/>
      <c r="G352" s="301"/>
      <c r="H352" s="301"/>
      <c r="I352" s="301"/>
      <c r="J352" s="301"/>
      <c r="K352" s="301"/>
      <c r="L352" s="301"/>
      <c r="M352" s="301">
        <v>6.6</v>
      </c>
      <c r="N352" s="301">
        <v>6.6</v>
      </c>
      <c r="O352" s="301"/>
      <c r="P352" s="301"/>
      <c r="Q352" s="301">
        <v>6.6</v>
      </c>
      <c r="R352" s="301"/>
      <c r="S352" s="302">
        <f t="shared" si="10"/>
        <v>19.799999999999997</v>
      </c>
      <c r="T352" s="303" t="s">
        <v>1758</v>
      </c>
      <c r="U352" s="2"/>
      <c r="V352">
        <f t="shared" si="11"/>
        <v>0.18414</v>
      </c>
    </row>
    <row r="353" spans="1:22" customFormat="1">
      <c r="A353" s="301" t="s">
        <v>2948</v>
      </c>
      <c r="B353" s="301" t="s">
        <v>1976</v>
      </c>
      <c r="C353" s="301" t="s">
        <v>2751</v>
      </c>
      <c r="D353" s="301">
        <v>9.3000000000000007</v>
      </c>
      <c r="E353" s="181" t="s">
        <v>1783</v>
      </c>
      <c r="F353" s="181"/>
      <c r="G353" s="301"/>
      <c r="H353" s="301"/>
      <c r="I353" s="301"/>
      <c r="J353" s="301"/>
      <c r="K353" s="301">
        <v>23.549999999999997</v>
      </c>
      <c r="L353" s="301"/>
      <c r="M353" s="301"/>
      <c r="N353" s="301"/>
      <c r="O353" s="301"/>
      <c r="P353" s="301"/>
      <c r="Q353" s="301"/>
      <c r="R353" s="301"/>
      <c r="S353" s="302">
        <f t="shared" si="10"/>
        <v>23.549999999999997</v>
      </c>
      <c r="T353" s="303" t="s">
        <v>1758</v>
      </c>
      <c r="U353" s="2"/>
      <c r="V353">
        <f t="shared" si="11"/>
        <v>0.21901499999999999</v>
      </c>
    </row>
    <row r="354" spans="1:22" customFormat="1">
      <c r="A354" s="301" t="s">
        <v>2949</v>
      </c>
      <c r="B354" s="301" t="s">
        <v>1976</v>
      </c>
      <c r="C354" s="301" t="s">
        <v>2751</v>
      </c>
      <c r="D354" s="301">
        <v>9.3000000000000007</v>
      </c>
      <c r="E354" s="181" t="s">
        <v>1783</v>
      </c>
      <c r="F354" s="181"/>
      <c r="G354" s="301"/>
      <c r="H354" s="301"/>
      <c r="I354" s="301"/>
      <c r="J354" s="301"/>
      <c r="K354" s="301">
        <v>23.4</v>
      </c>
      <c r="L354" s="301"/>
      <c r="M354" s="301"/>
      <c r="N354" s="301"/>
      <c r="O354" s="301"/>
      <c r="P354" s="301"/>
      <c r="Q354" s="301"/>
      <c r="R354" s="301"/>
      <c r="S354" s="302">
        <f t="shared" si="10"/>
        <v>23.4</v>
      </c>
      <c r="T354" s="303" t="s">
        <v>1758</v>
      </c>
      <c r="U354" s="2"/>
      <c r="V354">
        <f t="shared" si="11"/>
        <v>0.21761999999999998</v>
      </c>
    </row>
    <row r="355" spans="1:22" customFormat="1">
      <c r="A355" s="301" t="s">
        <v>2127</v>
      </c>
      <c r="B355" s="301" t="s">
        <v>1976</v>
      </c>
      <c r="C355" s="301" t="s">
        <v>2751</v>
      </c>
      <c r="D355" s="301">
        <v>9.3000000000000007</v>
      </c>
      <c r="E355" s="181" t="s">
        <v>1783</v>
      </c>
      <c r="F355" s="181"/>
      <c r="G355" s="301"/>
      <c r="H355" s="301"/>
      <c r="I355" s="301"/>
      <c r="J355" s="301"/>
      <c r="K355" s="301">
        <v>1</v>
      </c>
      <c r="L355" s="301"/>
      <c r="M355" s="301"/>
      <c r="N355" s="301"/>
      <c r="O355" s="301"/>
      <c r="P355" s="301"/>
      <c r="Q355" s="301"/>
      <c r="R355" s="301"/>
      <c r="S355" s="302">
        <f t="shared" si="10"/>
        <v>1</v>
      </c>
      <c r="T355" s="303" t="s">
        <v>1758</v>
      </c>
      <c r="U355" s="2"/>
      <c r="V355">
        <f t="shared" si="11"/>
        <v>9.300000000000001E-3</v>
      </c>
    </row>
    <row r="356" spans="1:22" customFormat="1">
      <c r="A356" s="301" t="s">
        <v>2128</v>
      </c>
      <c r="B356" s="301" t="s">
        <v>1976</v>
      </c>
      <c r="C356" s="301" t="s">
        <v>2751</v>
      </c>
      <c r="D356" s="301">
        <v>9.3000000000000007</v>
      </c>
      <c r="E356" s="181" t="s">
        <v>1783</v>
      </c>
      <c r="F356" s="181"/>
      <c r="G356" s="301"/>
      <c r="H356" s="301"/>
      <c r="I356" s="301"/>
      <c r="J356" s="301"/>
      <c r="K356" s="301">
        <v>6.6</v>
      </c>
      <c r="L356" s="301"/>
      <c r="M356" s="301"/>
      <c r="N356" s="301"/>
      <c r="O356" s="301"/>
      <c r="P356" s="301"/>
      <c r="Q356" s="301"/>
      <c r="R356" s="301"/>
      <c r="S356" s="302">
        <f t="shared" si="10"/>
        <v>6.6</v>
      </c>
      <c r="T356" s="303" t="s">
        <v>1758</v>
      </c>
      <c r="U356" s="2"/>
      <c r="V356">
        <f t="shared" si="11"/>
        <v>6.1380000000000004E-2</v>
      </c>
    </row>
    <row r="357" spans="1:22" customFormat="1">
      <c r="A357" s="301" t="s">
        <v>2950</v>
      </c>
      <c r="B357" s="301" t="s">
        <v>1976</v>
      </c>
      <c r="C357" s="301" t="s">
        <v>2751</v>
      </c>
      <c r="D357" s="301">
        <v>9.3000000000000007</v>
      </c>
      <c r="E357" s="181" t="s">
        <v>1783</v>
      </c>
      <c r="F357" s="181"/>
      <c r="G357" s="301"/>
      <c r="H357" s="301"/>
      <c r="I357" s="301"/>
      <c r="J357" s="301"/>
      <c r="K357" s="301">
        <v>23.4</v>
      </c>
      <c r="L357" s="301"/>
      <c r="M357" s="301"/>
      <c r="N357" s="301"/>
      <c r="O357" s="301"/>
      <c r="P357" s="301"/>
      <c r="Q357" s="301"/>
      <c r="R357" s="301"/>
      <c r="S357" s="302">
        <f t="shared" si="10"/>
        <v>23.4</v>
      </c>
      <c r="T357" s="303" t="s">
        <v>1758</v>
      </c>
      <c r="U357" s="2"/>
      <c r="V357">
        <f t="shared" si="11"/>
        <v>0.21761999999999998</v>
      </c>
    </row>
    <row r="358" spans="1:22" customFormat="1">
      <c r="A358" s="301" t="s">
        <v>2951</v>
      </c>
      <c r="B358" s="301" t="s">
        <v>1976</v>
      </c>
      <c r="C358" s="301" t="s">
        <v>2751</v>
      </c>
      <c r="D358" s="301">
        <v>9.3000000000000007</v>
      </c>
      <c r="E358" s="181" t="s">
        <v>1783</v>
      </c>
      <c r="F358" s="181"/>
      <c r="G358" s="301"/>
      <c r="H358" s="301"/>
      <c r="I358" s="301"/>
      <c r="J358" s="301"/>
      <c r="K358" s="301">
        <v>11.7</v>
      </c>
      <c r="L358" s="301"/>
      <c r="M358" s="301">
        <v>3.8999999999999995</v>
      </c>
      <c r="N358" s="301"/>
      <c r="O358" s="301"/>
      <c r="P358" s="301"/>
      <c r="Q358" s="301"/>
      <c r="R358" s="301"/>
      <c r="S358" s="302">
        <f t="shared" si="10"/>
        <v>15.599999999999998</v>
      </c>
      <c r="T358" s="303" t="s">
        <v>1758</v>
      </c>
      <c r="U358" s="2"/>
      <c r="V358">
        <f t="shared" si="11"/>
        <v>0.14507999999999999</v>
      </c>
    </row>
    <row r="359" spans="1:22" customFormat="1">
      <c r="A359" s="301" t="s">
        <v>2952</v>
      </c>
      <c r="B359" s="301" t="s">
        <v>1976</v>
      </c>
      <c r="C359" s="301" t="s">
        <v>2751</v>
      </c>
      <c r="D359" s="301">
        <v>9.3000000000000007</v>
      </c>
      <c r="E359" s="181" t="s">
        <v>1783</v>
      </c>
      <c r="F359" s="181"/>
      <c r="G359" s="301"/>
      <c r="H359" s="301"/>
      <c r="I359" s="301"/>
      <c r="J359" s="301"/>
      <c r="K359" s="301"/>
      <c r="L359" s="301">
        <v>10.199999999999999</v>
      </c>
      <c r="M359" s="301"/>
      <c r="N359" s="301"/>
      <c r="O359" s="301"/>
      <c r="P359" s="301"/>
      <c r="Q359" s="301"/>
      <c r="R359" s="301"/>
      <c r="S359" s="302">
        <f t="shared" si="10"/>
        <v>10.199999999999999</v>
      </c>
      <c r="T359" s="303" t="s">
        <v>1758</v>
      </c>
      <c r="U359" s="2"/>
      <c r="V359">
        <f t="shared" si="11"/>
        <v>9.486E-2</v>
      </c>
    </row>
    <row r="360" spans="1:22" customFormat="1">
      <c r="A360" s="301" t="s">
        <v>2953</v>
      </c>
      <c r="B360" s="301" t="s">
        <v>1976</v>
      </c>
      <c r="C360" s="301" t="s">
        <v>2751</v>
      </c>
      <c r="D360" s="301">
        <v>9.3000000000000007</v>
      </c>
      <c r="E360" s="181" t="s">
        <v>1783</v>
      </c>
      <c r="F360" s="181"/>
      <c r="G360" s="301"/>
      <c r="H360" s="301"/>
      <c r="I360" s="301"/>
      <c r="J360" s="301"/>
      <c r="K360" s="301"/>
      <c r="L360" s="301">
        <v>2.4000000000000004</v>
      </c>
      <c r="M360" s="301"/>
      <c r="N360" s="301"/>
      <c r="O360" s="301"/>
      <c r="P360" s="301"/>
      <c r="Q360" s="301"/>
      <c r="R360" s="301"/>
      <c r="S360" s="302">
        <f t="shared" si="10"/>
        <v>2.4000000000000004</v>
      </c>
      <c r="T360" s="303" t="s">
        <v>1758</v>
      </c>
      <c r="U360" s="2"/>
      <c r="V360">
        <f t="shared" si="11"/>
        <v>2.2320000000000003E-2</v>
      </c>
    </row>
    <row r="361" spans="1:22" customFormat="1">
      <c r="A361" s="301" t="s">
        <v>2954</v>
      </c>
      <c r="B361" s="301" t="s">
        <v>1976</v>
      </c>
      <c r="C361" s="301" t="s">
        <v>2751</v>
      </c>
      <c r="D361" s="301">
        <v>9.3000000000000007</v>
      </c>
      <c r="E361" s="181" t="s">
        <v>1783</v>
      </c>
      <c r="F361" s="181"/>
      <c r="G361" s="301"/>
      <c r="H361" s="301"/>
      <c r="I361" s="301"/>
      <c r="J361" s="301"/>
      <c r="K361" s="301"/>
      <c r="L361" s="301">
        <v>13.15</v>
      </c>
      <c r="M361" s="301"/>
      <c r="N361" s="301"/>
      <c r="O361" s="301"/>
      <c r="P361" s="301"/>
      <c r="Q361" s="301"/>
      <c r="R361" s="301"/>
      <c r="S361" s="302">
        <f t="shared" si="10"/>
        <v>13.15</v>
      </c>
      <c r="T361" s="303" t="s">
        <v>1758</v>
      </c>
      <c r="U361" s="2"/>
      <c r="V361">
        <f t="shared" si="11"/>
        <v>0.12229500000000001</v>
      </c>
    </row>
    <row r="362" spans="1:22" customFormat="1">
      <c r="A362" s="301" t="s">
        <v>2955</v>
      </c>
      <c r="B362" s="301" t="s">
        <v>1976</v>
      </c>
      <c r="C362" s="301" t="s">
        <v>2751</v>
      </c>
      <c r="D362" s="301">
        <v>9.3000000000000007</v>
      </c>
      <c r="E362" s="181" t="s">
        <v>1783</v>
      </c>
      <c r="F362" s="181"/>
      <c r="G362" s="301"/>
      <c r="H362" s="301"/>
      <c r="I362" s="301"/>
      <c r="J362" s="301"/>
      <c r="K362" s="301"/>
      <c r="L362" s="301">
        <v>6.3</v>
      </c>
      <c r="M362" s="301">
        <v>6.45</v>
      </c>
      <c r="N362" s="301"/>
      <c r="O362" s="301"/>
      <c r="P362" s="301"/>
      <c r="Q362" s="301"/>
      <c r="R362" s="301"/>
      <c r="S362" s="302">
        <f t="shared" si="10"/>
        <v>12.75</v>
      </c>
      <c r="T362" s="303" t="s">
        <v>1758</v>
      </c>
      <c r="U362" s="2"/>
      <c r="V362">
        <f t="shared" si="11"/>
        <v>0.118575</v>
      </c>
    </row>
    <row r="363" spans="1:22" customFormat="1">
      <c r="A363" s="301" t="s">
        <v>2956</v>
      </c>
      <c r="B363" s="301" t="s">
        <v>1976</v>
      </c>
      <c r="C363" s="301" t="s">
        <v>2751</v>
      </c>
      <c r="D363" s="301">
        <v>9.3000000000000007</v>
      </c>
      <c r="E363" s="181" t="s">
        <v>1783</v>
      </c>
      <c r="F363" s="181"/>
      <c r="G363" s="301"/>
      <c r="H363" s="301"/>
      <c r="I363" s="301"/>
      <c r="J363" s="301"/>
      <c r="K363" s="301">
        <v>11.7</v>
      </c>
      <c r="L363" s="301"/>
      <c r="M363" s="301"/>
      <c r="N363" s="301"/>
      <c r="O363" s="301"/>
      <c r="P363" s="301"/>
      <c r="Q363" s="301"/>
      <c r="R363" s="301"/>
      <c r="S363" s="302">
        <f t="shared" si="10"/>
        <v>11.7</v>
      </c>
      <c r="T363" s="303" t="s">
        <v>1758</v>
      </c>
      <c r="U363" s="2"/>
      <c r="V363">
        <f t="shared" si="11"/>
        <v>0.10880999999999999</v>
      </c>
    </row>
    <row r="364" spans="1:22" customFormat="1">
      <c r="A364" s="301" t="s">
        <v>2957</v>
      </c>
      <c r="B364" s="301" t="s">
        <v>1976</v>
      </c>
      <c r="C364" s="301" t="s">
        <v>2751</v>
      </c>
      <c r="D364" s="301">
        <v>9.3000000000000007</v>
      </c>
      <c r="E364" s="181" t="s">
        <v>1783</v>
      </c>
      <c r="F364" s="181"/>
      <c r="G364" s="301"/>
      <c r="H364" s="301"/>
      <c r="I364" s="301"/>
      <c r="J364" s="301"/>
      <c r="K364" s="301"/>
      <c r="L364" s="301"/>
      <c r="M364" s="301"/>
      <c r="N364" s="301"/>
      <c r="O364" s="301">
        <v>6.6</v>
      </c>
      <c r="P364" s="301"/>
      <c r="Q364" s="301"/>
      <c r="R364" s="301"/>
      <c r="S364" s="302">
        <f t="shared" si="10"/>
        <v>6.6</v>
      </c>
      <c r="T364" s="303" t="s">
        <v>1758</v>
      </c>
      <c r="U364" s="2"/>
      <c r="V364">
        <f t="shared" si="11"/>
        <v>6.1380000000000004E-2</v>
      </c>
    </row>
    <row r="365" spans="1:22" customFormat="1">
      <c r="A365" s="301" t="s">
        <v>2958</v>
      </c>
      <c r="B365" s="301" t="s">
        <v>1976</v>
      </c>
      <c r="C365" s="301" t="s">
        <v>2751</v>
      </c>
      <c r="D365" s="301">
        <v>9.3000000000000007</v>
      </c>
      <c r="E365" s="181" t="s">
        <v>1783</v>
      </c>
      <c r="F365" s="181"/>
      <c r="G365" s="301"/>
      <c r="H365" s="301"/>
      <c r="I365" s="301"/>
      <c r="J365" s="301"/>
      <c r="K365" s="301"/>
      <c r="L365" s="301"/>
      <c r="M365" s="301"/>
      <c r="N365" s="301"/>
      <c r="O365" s="301"/>
      <c r="P365" s="301">
        <v>6.6</v>
      </c>
      <c r="Q365" s="301"/>
      <c r="R365" s="301"/>
      <c r="S365" s="302">
        <f t="shared" si="10"/>
        <v>6.6</v>
      </c>
      <c r="T365" s="303" t="s">
        <v>1758</v>
      </c>
      <c r="U365" s="2"/>
      <c r="V365">
        <f t="shared" si="11"/>
        <v>6.1380000000000004E-2</v>
      </c>
    </row>
    <row r="366" spans="1:22" customFormat="1">
      <c r="A366" s="301" t="s">
        <v>2959</v>
      </c>
      <c r="B366" s="301" t="s">
        <v>1976</v>
      </c>
      <c r="C366" s="301" t="s">
        <v>2751</v>
      </c>
      <c r="D366" s="301">
        <v>9.3000000000000007</v>
      </c>
      <c r="E366" s="181" t="s">
        <v>1783</v>
      </c>
      <c r="F366" s="181"/>
      <c r="G366" s="301"/>
      <c r="H366" s="301"/>
      <c r="I366" s="301"/>
      <c r="J366" s="301"/>
      <c r="K366" s="301"/>
      <c r="L366" s="301"/>
      <c r="M366" s="301"/>
      <c r="N366" s="301">
        <v>7.1999999999999993</v>
      </c>
      <c r="O366" s="301"/>
      <c r="P366" s="301"/>
      <c r="Q366" s="301"/>
      <c r="R366" s="301"/>
      <c r="S366" s="302">
        <f t="shared" si="10"/>
        <v>7.1999999999999993</v>
      </c>
      <c r="T366" s="303" t="s">
        <v>1758</v>
      </c>
      <c r="U366" s="2"/>
      <c r="V366">
        <f t="shared" si="11"/>
        <v>6.6959999999999992E-2</v>
      </c>
    </row>
    <row r="367" spans="1:22" customFormat="1">
      <c r="A367" s="301" t="s">
        <v>2960</v>
      </c>
      <c r="B367" s="301" t="s">
        <v>1976</v>
      </c>
      <c r="C367" s="301" t="s">
        <v>2751</v>
      </c>
      <c r="D367" s="301">
        <v>9.3000000000000007</v>
      </c>
      <c r="E367" s="181" t="s">
        <v>1783</v>
      </c>
      <c r="F367" s="181"/>
      <c r="G367" s="301"/>
      <c r="H367" s="301"/>
      <c r="I367" s="301"/>
      <c r="J367" s="301"/>
      <c r="K367" s="301"/>
      <c r="L367" s="301">
        <v>6.6</v>
      </c>
      <c r="M367" s="301"/>
      <c r="N367" s="301"/>
      <c r="O367" s="301"/>
      <c r="P367" s="301"/>
      <c r="Q367" s="301"/>
      <c r="R367" s="301"/>
      <c r="S367" s="302">
        <f t="shared" si="10"/>
        <v>6.6</v>
      </c>
      <c r="T367" s="303" t="s">
        <v>1758</v>
      </c>
      <c r="U367" s="2"/>
      <c r="V367">
        <f t="shared" si="11"/>
        <v>6.1380000000000004E-2</v>
      </c>
    </row>
    <row r="368" spans="1:22" customFormat="1">
      <c r="A368" s="301" t="s">
        <v>2129</v>
      </c>
      <c r="B368" s="301" t="s">
        <v>1976</v>
      </c>
      <c r="C368" s="301" t="s">
        <v>2751</v>
      </c>
      <c r="D368" s="301">
        <v>9.3000000000000007</v>
      </c>
      <c r="E368" s="181" t="s">
        <v>1783</v>
      </c>
      <c r="F368" s="181"/>
      <c r="G368" s="301"/>
      <c r="H368" s="301"/>
      <c r="I368" s="301"/>
      <c r="J368" s="301"/>
      <c r="K368" s="301">
        <v>12.9</v>
      </c>
      <c r="L368" s="301"/>
      <c r="M368" s="301"/>
      <c r="N368" s="301"/>
      <c r="O368" s="301"/>
      <c r="P368" s="301"/>
      <c r="Q368" s="301"/>
      <c r="R368" s="301"/>
      <c r="S368" s="302">
        <f t="shared" si="10"/>
        <v>12.9</v>
      </c>
      <c r="T368" s="303" t="s">
        <v>1758</v>
      </c>
      <c r="U368" s="2"/>
      <c r="V368">
        <f t="shared" si="11"/>
        <v>0.11997000000000001</v>
      </c>
    </row>
    <row r="369" spans="1:22" customFormat="1">
      <c r="A369" s="301" t="s">
        <v>2130</v>
      </c>
      <c r="B369" s="301" t="s">
        <v>1976</v>
      </c>
      <c r="C369" s="301" t="s">
        <v>2751</v>
      </c>
      <c r="D369" s="301">
        <v>9.3000000000000007</v>
      </c>
      <c r="E369" s="181" t="s">
        <v>1783</v>
      </c>
      <c r="F369" s="181"/>
      <c r="G369" s="301"/>
      <c r="H369" s="301"/>
      <c r="I369" s="301"/>
      <c r="J369" s="301"/>
      <c r="K369" s="301"/>
      <c r="L369" s="301"/>
      <c r="M369" s="301">
        <v>6.6</v>
      </c>
      <c r="N369" s="301"/>
      <c r="O369" s="301"/>
      <c r="P369" s="301"/>
      <c r="Q369" s="301">
        <v>6.6</v>
      </c>
      <c r="R369" s="301"/>
      <c r="S369" s="302">
        <f t="shared" si="10"/>
        <v>13.2</v>
      </c>
      <c r="T369" s="303" t="s">
        <v>1758</v>
      </c>
      <c r="U369" s="2"/>
      <c r="V369">
        <f t="shared" si="11"/>
        <v>0.12276000000000001</v>
      </c>
    </row>
    <row r="370" spans="1:22" customFormat="1">
      <c r="A370" s="301" t="s">
        <v>2961</v>
      </c>
      <c r="B370" s="301" t="s">
        <v>1976</v>
      </c>
      <c r="C370" s="301" t="s">
        <v>2751</v>
      </c>
      <c r="D370" s="301">
        <v>9.3000000000000007</v>
      </c>
      <c r="E370" s="181" t="s">
        <v>1783</v>
      </c>
      <c r="F370" s="181"/>
      <c r="G370" s="301"/>
      <c r="H370" s="301"/>
      <c r="I370" s="301"/>
      <c r="J370" s="301"/>
      <c r="K370" s="301"/>
      <c r="L370" s="301">
        <v>6.6</v>
      </c>
      <c r="M370" s="301"/>
      <c r="N370" s="301"/>
      <c r="O370" s="301"/>
      <c r="P370" s="301"/>
      <c r="Q370" s="301"/>
      <c r="R370" s="301"/>
      <c r="S370" s="302">
        <f t="shared" si="10"/>
        <v>6.6</v>
      </c>
      <c r="T370" s="303" t="s">
        <v>1758</v>
      </c>
      <c r="U370" s="2"/>
      <c r="V370">
        <f t="shared" si="11"/>
        <v>6.1380000000000004E-2</v>
      </c>
    </row>
    <row r="371" spans="1:22" customFormat="1">
      <c r="A371" s="301" t="s">
        <v>2131</v>
      </c>
      <c r="B371" s="301" t="s">
        <v>1976</v>
      </c>
      <c r="C371" s="301" t="s">
        <v>2751</v>
      </c>
      <c r="D371" s="301">
        <v>9.3000000000000007</v>
      </c>
      <c r="E371" s="181" t="s">
        <v>1783</v>
      </c>
      <c r="F371" s="181"/>
      <c r="G371" s="301"/>
      <c r="H371" s="301"/>
      <c r="I371" s="301"/>
      <c r="J371" s="301"/>
      <c r="K371" s="301">
        <v>11.7</v>
      </c>
      <c r="L371" s="301"/>
      <c r="M371" s="301"/>
      <c r="N371" s="301"/>
      <c r="O371" s="301"/>
      <c r="P371" s="301"/>
      <c r="Q371" s="301"/>
      <c r="R371" s="301"/>
      <c r="S371" s="302">
        <f t="shared" si="10"/>
        <v>11.7</v>
      </c>
      <c r="T371" s="303" t="s">
        <v>1758</v>
      </c>
      <c r="U371" s="2"/>
      <c r="V371">
        <f t="shared" si="11"/>
        <v>0.10880999999999999</v>
      </c>
    </row>
    <row r="372" spans="1:22" customFormat="1">
      <c r="A372" s="301" t="s">
        <v>2962</v>
      </c>
      <c r="B372" s="301" t="s">
        <v>1976</v>
      </c>
      <c r="C372" s="301" t="s">
        <v>2751</v>
      </c>
      <c r="D372" s="301">
        <v>9.3000000000000007</v>
      </c>
      <c r="E372" s="181" t="s">
        <v>1783</v>
      </c>
      <c r="F372" s="181"/>
      <c r="G372" s="301"/>
      <c r="H372" s="301"/>
      <c r="I372" s="301"/>
      <c r="J372" s="301"/>
      <c r="K372" s="301">
        <v>6.6</v>
      </c>
      <c r="L372" s="301"/>
      <c r="M372" s="301"/>
      <c r="N372" s="301"/>
      <c r="O372" s="301"/>
      <c r="P372" s="301"/>
      <c r="Q372" s="301"/>
      <c r="R372" s="301"/>
      <c r="S372" s="302">
        <f t="shared" si="10"/>
        <v>6.6</v>
      </c>
      <c r="T372" s="303" t="s">
        <v>1758</v>
      </c>
      <c r="U372" s="2"/>
      <c r="V372">
        <f t="shared" si="11"/>
        <v>6.1380000000000004E-2</v>
      </c>
    </row>
    <row r="373" spans="1:22" customFormat="1">
      <c r="A373" s="301" t="s">
        <v>2963</v>
      </c>
      <c r="B373" s="301" t="s">
        <v>1976</v>
      </c>
      <c r="C373" s="301" t="s">
        <v>2751</v>
      </c>
      <c r="D373" s="301">
        <v>9.3000000000000007</v>
      </c>
      <c r="E373" s="181" t="s">
        <v>1783</v>
      </c>
      <c r="F373" s="181"/>
      <c r="G373" s="301"/>
      <c r="H373" s="301"/>
      <c r="I373" s="301"/>
      <c r="J373" s="301"/>
      <c r="K373" s="301"/>
      <c r="L373" s="301"/>
      <c r="M373" s="301"/>
      <c r="N373" s="301"/>
      <c r="O373" s="301"/>
      <c r="P373" s="301">
        <v>20.599999999999998</v>
      </c>
      <c r="Q373" s="301"/>
      <c r="R373" s="301"/>
      <c r="S373" s="302">
        <f t="shared" si="10"/>
        <v>20.599999999999998</v>
      </c>
      <c r="T373" s="303" t="s">
        <v>1758</v>
      </c>
      <c r="U373" s="2"/>
      <c r="V373">
        <f t="shared" si="11"/>
        <v>0.19157999999999997</v>
      </c>
    </row>
    <row r="374" spans="1:22" customFormat="1">
      <c r="A374" s="301" t="s">
        <v>2964</v>
      </c>
      <c r="B374" s="301" t="s">
        <v>1976</v>
      </c>
      <c r="C374" s="301" t="s">
        <v>2751</v>
      </c>
      <c r="D374" s="301">
        <v>9.3000000000000007</v>
      </c>
      <c r="E374" s="181" t="s">
        <v>1783</v>
      </c>
      <c r="F374" s="181"/>
      <c r="G374" s="301"/>
      <c r="H374" s="301"/>
      <c r="I374" s="301"/>
      <c r="J374" s="301"/>
      <c r="K374" s="301"/>
      <c r="L374" s="301">
        <v>6.6</v>
      </c>
      <c r="M374" s="301"/>
      <c r="N374" s="301"/>
      <c r="O374" s="301"/>
      <c r="P374" s="301"/>
      <c r="Q374" s="301"/>
      <c r="R374" s="301"/>
      <c r="S374" s="302">
        <f t="shared" si="10"/>
        <v>6.6</v>
      </c>
      <c r="T374" s="303" t="s">
        <v>1758</v>
      </c>
      <c r="U374" s="2"/>
      <c r="V374">
        <f t="shared" si="11"/>
        <v>6.1380000000000004E-2</v>
      </c>
    </row>
    <row r="375" spans="1:22" customFormat="1">
      <c r="A375" s="301" t="s">
        <v>2132</v>
      </c>
      <c r="B375" s="301" t="s">
        <v>1976</v>
      </c>
      <c r="C375" s="301" t="s">
        <v>2751</v>
      </c>
      <c r="D375" s="301">
        <v>9.3000000000000007</v>
      </c>
      <c r="E375" s="181" t="s">
        <v>1783</v>
      </c>
      <c r="F375" s="181"/>
      <c r="G375" s="301"/>
      <c r="H375" s="301"/>
      <c r="I375" s="301"/>
      <c r="J375" s="301"/>
      <c r="K375" s="301">
        <v>23.549999999999997</v>
      </c>
      <c r="L375" s="301"/>
      <c r="M375" s="301">
        <v>13.5</v>
      </c>
      <c r="N375" s="301"/>
      <c r="O375" s="301"/>
      <c r="P375" s="301"/>
      <c r="Q375" s="301"/>
      <c r="R375" s="301"/>
      <c r="S375" s="302">
        <f t="shared" si="10"/>
        <v>37.049999999999997</v>
      </c>
      <c r="T375" s="303" t="s">
        <v>1758</v>
      </c>
      <c r="U375" s="2"/>
      <c r="V375">
        <f t="shared" si="11"/>
        <v>0.34456500000000001</v>
      </c>
    </row>
    <row r="376" spans="1:22" customFormat="1">
      <c r="A376" s="301" t="s">
        <v>2965</v>
      </c>
      <c r="B376" s="301" t="s">
        <v>1976</v>
      </c>
      <c r="C376" s="301" t="s">
        <v>2751</v>
      </c>
      <c r="D376" s="301">
        <v>9.3000000000000007</v>
      </c>
      <c r="E376" s="181" t="s">
        <v>1783</v>
      </c>
      <c r="F376" s="181"/>
      <c r="G376" s="301"/>
      <c r="H376" s="301"/>
      <c r="I376" s="301"/>
      <c r="J376" s="301"/>
      <c r="K376" s="301">
        <v>12.15</v>
      </c>
      <c r="L376" s="301"/>
      <c r="M376" s="301"/>
      <c r="N376" s="301"/>
      <c r="O376" s="301"/>
      <c r="P376" s="301"/>
      <c r="Q376" s="301"/>
      <c r="R376" s="301"/>
      <c r="S376" s="302">
        <f t="shared" si="10"/>
        <v>12.15</v>
      </c>
      <c r="T376" s="303" t="s">
        <v>1758</v>
      </c>
      <c r="U376" s="2"/>
      <c r="V376">
        <f t="shared" si="11"/>
        <v>0.11299500000000001</v>
      </c>
    </row>
    <row r="377" spans="1:22" customFormat="1">
      <c r="A377" s="301" t="s">
        <v>2966</v>
      </c>
      <c r="B377" s="301" t="s">
        <v>1976</v>
      </c>
      <c r="C377" s="301" t="s">
        <v>2751</v>
      </c>
      <c r="D377" s="301">
        <v>9.3000000000000007</v>
      </c>
      <c r="E377" s="181" t="s">
        <v>1783</v>
      </c>
      <c r="F377" s="181"/>
      <c r="G377" s="301"/>
      <c r="H377" s="301"/>
      <c r="I377" s="301"/>
      <c r="J377" s="301"/>
      <c r="K377" s="301">
        <v>11.7</v>
      </c>
      <c r="L377" s="301"/>
      <c r="M377" s="301"/>
      <c r="N377" s="301"/>
      <c r="O377" s="301"/>
      <c r="P377" s="301"/>
      <c r="Q377" s="301"/>
      <c r="R377" s="301"/>
      <c r="S377" s="302">
        <f t="shared" si="10"/>
        <v>11.7</v>
      </c>
      <c r="T377" s="303" t="s">
        <v>1758</v>
      </c>
      <c r="U377" s="2"/>
      <c r="V377">
        <f t="shared" si="11"/>
        <v>0.10880999999999999</v>
      </c>
    </row>
    <row r="378" spans="1:22" customFormat="1">
      <c r="A378" s="301" t="s">
        <v>2967</v>
      </c>
      <c r="B378" s="301" t="s">
        <v>1976</v>
      </c>
      <c r="C378" s="301" t="s">
        <v>2751</v>
      </c>
      <c r="D378" s="301">
        <v>9.3000000000000007</v>
      </c>
      <c r="E378" s="181" t="s">
        <v>1783</v>
      </c>
      <c r="F378" s="181"/>
      <c r="G378" s="301"/>
      <c r="H378" s="301"/>
      <c r="I378" s="301"/>
      <c r="J378" s="301"/>
      <c r="K378" s="301">
        <v>11.7</v>
      </c>
      <c r="L378" s="301"/>
      <c r="M378" s="301"/>
      <c r="N378" s="301"/>
      <c r="O378" s="301"/>
      <c r="P378" s="301"/>
      <c r="Q378" s="301"/>
      <c r="R378" s="301"/>
      <c r="S378" s="302">
        <f t="shared" si="10"/>
        <v>11.7</v>
      </c>
      <c r="T378" s="303" t="s">
        <v>1758</v>
      </c>
      <c r="U378" s="2"/>
      <c r="V378">
        <f t="shared" si="11"/>
        <v>0.10880999999999999</v>
      </c>
    </row>
    <row r="379" spans="1:22" customFormat="1">
      <c r="A379" s="301" t="s">
        <v>2968</v>
      </c>
      <c r="B379" s="301" t="s">
        <v>1976</v>
      </c>
      <c r="C379" s="301" t="s">
        <v>2751</v>
      </c>
      <c r="D379" s="301">
        <v>9.3000000000000007</v>
      </c>
      <c r="E379" s="181" t="s">
        <v>1783</v>
      </c>
      <c r="F379" s="181"/>
      <c r="G379" s="301"/>
      <c r="H379" s="301"/>
      <c r="I379" s="301"/>
      <c r="J379" s="301"/>
      <c r="K379" s="301">
        <v>18.299999999999997</v>
      </c>
      <c r="L379" s="301"/>
      <c r="M379" s="301"/>
      <c r="N379" s="301"/>
      <c r="O379" s="301"/>
      <c r="P379" s="301"/>
      <c r="Q379" s="301"/>
      <c r="R379" s="301"/>
      <c r="S379" s="302">
        <f t="shared" si="10"/>
        <v>18.299999999999997</v>
      </c>
      <c r="T379" s="303" t="s">
        <v>1758</v>
      </c>
      <c r="U379" s="2"/>
      <c r="V379">
        <f t="shared" si="11"/>
        <v>0.17018999999999998</v>
      </c>
    </row>
    <row r="380" spans="1:22" customFormat="1">
      <c r="A380" s="301" t="s">
        <v>2969</v>
      </c>
      <c r="B380" s="301" t="s">
        <v>1976</v>
      </c>
      <c r="C380" s="301" t="s">
        <v>2751</v>
      </c>
      <c r="D380" s="301">
        <v>9.3000000000000007</v>
      </c>
      <c r="E380" s="181" t="s">
        <v>1783</v>
      </c>
      <c r="F380" s="181"/>
      <c r="G380" s="301"/>
      <c r="H380" s="301"/>
      <c r="I380" s="301"/>
      <c r="J380" s="301"/>
      <c r="K380" s="301"/>
      <c r="L380" s="301">
        <v>6.6</v>
      </c>
      <c r="M380" s="301">
        <v>6.6</v>
      </c>
      <c r="N380" s="301"/>
      <c r="O380" s="301"/>
      <c r="P380" s="301"/>
      <c r="Q380" s="301"/>
      <c r="R380" s="301"/>
      <c r="S380" s="302">
        <f t="shared" si="10"/>
        <v>13.2</v>
      </c>
      <c r="T380" s="303" t="s">
        <v>1758</v>
      </c>
      <c r="U380" s="2"/>
      <c r="V380">
        <f t="shared" si="11"/>
        <v>0.12276000000000001</v>
      </c>
    </row>
    <row r="381" spans="1:22" customFormat="1">
      <c r="A381" s="301" t="s">
        <v>2970</v>
      </c>
      <c r="B381" s="301" t="s">
        <v>1976</v>
      </c>
      <c r="C381" s="301" t="s">
        <v>2751</v>
      </c>
      <c r="D381" s="301">
        <v>9.3000000000000007</v>
      </c>
      <c r="E381" s="181" t="s">
        <v>1783</v>
      </c>
      <c r="F381" s="181"/>
      <c r="G381" s="301"/>
      <c r="H381" s="301"/>
      <c r="I381" s="301"/>
      <c r="J381" s="301"/>
      <c r="K381" s="301">
        <v>11.7</v>
      </c>
      <c r="L381" s="301"/>
      <c r="M381" s="301"/>
      <c r="N381" s="301"/>
      <c r="O381" s="301"/>
      <c r="P381" s="301"/>
      <c r="Q381" s="301"/>
      <c r="R381" s="301"/>
      <c r="S381" s="302">
        <f t="shared" si="10"/>
        <v>11.7</v>
      </c>
      <c r="T381" s="303" t="s">
        <v>1758</v>
      </c>
      <c r="U381" s="2"/>
      <c r="V381">
        <f t="shared" si="11"/>
        <v>0.10880999999999999</v>
      </c>
    </row>
    <row r="382" spans="1:22" customFormat="1">
      <c r="A382" s="301" t="s">
        <v>2971</v>
      </c>
      <c r="B382" s="301" t="s">
        <v>1976</v>
      </c>
      <c r="C382" s="301" t="s">
        <v>2751</v>
      </c>
      <c r="D382" s="301">
        <v>9.3000000000000007</v>
      </c>
      <c r="E382" s="181" t="s">
        <v>1783</v>
      </c>
      <c r="F382" s="181"/>
      <c r="G382" s="301"/>
      <c r="H382" s="301"/>
      <c r="I382" s="301"/>
      <c r="J382" s="301"/>
      <c r="K382" s="301">
        <v>11.7</v>
      </c>
      <c r="L382" s="301"/>
      <c r="M382" s="301"/>
      <c r="N382" s="301"/>
      <c r="O382" s="301"/>
      <c r="P382" s="301"/>
      <c r="Q382" s="301"/>
      <c r="R382" s="301"/>
      <c r="S382" s="302">
        <f t="shared" si="10"/>
        <v>11.7</v>
      </c>
      <c r="T382" s="303" t="s">
        <v>1758</v>
      </c>
      <c r="U382" s="2"/>
      <c r="V382">
        <f t="shared" si="11"/>
        <v>0.10880999999999999</v>
      </c>
    </row>
    <row r="383" spans="1:22" customFormat="1">
      <c r="A383" s="301" t="s">
        <v>2133</v>
      </c>
      <c r="B383" s="301" t="s">
        <v>1976</v>
      </c>
      <c r="C383" s="301" t="s">
        <v>2751</v>
      </c>
      <c r="D383" s="301">
        <v>9.3000000000000007</v>
      </c>
      <c r="E383" s="181" t="s">
        <v>1783</v>
      </c>
      <c r="F383" s="181"/>
      <c r="G383" s="301"/>
      <c r="H383" s="301"/>
      <c r="I383" s="301"/>
      <c r="J383" s="301"/>
      <c r="K383" s="301">
        <v>3.3</v>
      </c>
      <c r="L383" s="301"/>
      <c r="M383" s="301"/>
      <c r="N383" s="301"/>
      <c r="O383" s="301"/>
      <c r="P383" s="301"/>
      <c r="Q383" s="301"/>
      <c r="R383" s="301"/>
      <c r="S383" s="302">
        <f t="shared" si="10"/>
        <v>3.3</v>
      </c>
      <c r="T383" s="303" t="s">
        <v>1758</v>
      </c>
      <c r="U383" s="2"/>
      <c r="V383">
        <f t="shared" si="11"/>
        <v>3.0690000000000002E-2</v>
      </c>
    </row>
    <row r="384" spans="1:22" customFormat="1">
      <c r="A384" s="301" t="s">
        <v>2972</v>
      </c>
      <c r="B384" s="301" t="s">
        <v>1976</v>
      </c>
      <c r="C384" s="301" t="s">
        <v>2751</v>
      </c>
      <c r="D384" s="301">
        <v>9.3000000000000007</v>
      </c>
      <c r="E384" s="181" t="s">
        <v>1783</v>
      </c>
      <c r="F384" s="181"/>
      <c r="G384" s="301"/>
      <c r="H384" s="301"/>
      <c r="I384" s="301"/>
      <c r="J384" s="301"/>
      <c r="K384" s="301">
        <v>11.7</v>
      </c>
      <c r="L384" s="301"/>
      <c r="M384" s="301"/>
      <c r="N384" s="301"/>
      <c r="O384" s="301"/>
      <c r="P384" s="301"/>
      <c r="Q384" s="301"/>
      <c r="R384" s="301"/>
      <c r="S384" s="302">
        <f t="shared" si="10"/>
        <v>11.7</v>
      </c>
      <c r="T384" s="303" t="s">
        <v>1758</v>
      </c>
      <c r="U384" s="2"/>
      <c r="V384">
        <f t="shared" si="11"/>
        <v>0.10880999999999999</v>
      </c>
    </row>
    <row r="385" spans="1:22" customFormat="1">
      <c r="A385" s="301" t="s">
        <v>2973</v>
      </c>
      <c r="B385" s="301" t="s">
        <v>1976</v>
      </c>
      <c r="C385" s="301" t="s">
        <v>2751</v>
      </c>
      <c r="D385" s="301">
        <v>9.3000000000000007</v>
      </c>
      <c r="E385" s="181" t="s">
        <v>1783</v>
      </c>
      <c r="F385" s="181"/>
      <c r="G385" s="301"/>
      <c r="H385" s="301"/>
      <c r="I385" s="301"/>
      <c r="J385" s="301"/>
      <c r="K385" s="301">
        <v>11.7</v>
      </c>
      <c r="L385" s="301"/>
      <c r="M385" s="301"/>
      <c r="N385" s="301"/>
      <c r="O385" s="301"/>
      <c r="P385" s="301"/>
      <c r="Q385" s="301"/>
      <c r="R385" s="301"/>
      <c r="S385" s="302">
        <f t="shared" si="10"/>
        <v>11.7</v>
      </c>
      <c r="T385" s="303" t="s">
        <v>1758</v>
      </c>
      <c r="U385" s="2"/>
      <c r="V385">
        <f t="shared" si="11"/>
        <v>0.10880999999999999</v>
      </c>
    </row>
    <row r="386" spans="1:22" customFormat="1">
      <c r="A386" s="301" t="s">
        <v>2134</v>
      </c>
      <c r="B386" s="301" t="s">
        <v>1976</v>
      </c>
      <c r="C386" s="301" t="s">
        <v>2751</v>
      </c>
      <c r="D386" s="301">
        <v>9.3000000000000007</v>
      </c>
      <c r="E386" s="181" t="s">
        <v>1783</v>
      </c>
      <c r="F386" s="181"/>
      <c r="G386" s="301"/>
      <c r="H386" s="301"/>
      <c r="I386" s="301"/>
      <c r="J386" s="301"/>
      <c r="K386" s="301"/>
      <c r="L386" s="301"/>
      <c r="M386" s="301"/>
      <c r="N386" s="301"/>
      <c r="O386" s="301"/>
      <c r="P386" s="301"/>
      <c r="Q386" s="301"/>
      <c r="R386" s="301">
        <v>6.6</v>
      </c>
      <c r="S386" s="302">
        <f t="shared" si="10"/>
        <v>6.6</v>
      </c>
      <c r="T386" s="303" t="s">
        <v>1758</v>
      </c>
      <c r="U386" s="2"/>
      <c r="V386">
        <f t="shared" si="11"/>
        <v>6.1380000000000004E-2</v>
      </c>
    </row>
    <row r="387" spans="1:22" customFormat="1">
      <c r="A387" s="301" t="s">
        <v>2974</v>
      </c>
      <c r="B387" s="301" t="s">
        <v>1976</v>
      </c>
      <c r="C387" s="301" t="s">
        <v>2751</v>
      </c>
      <c r="D387" s="301">
        <v>9.3000000000000007</v>
      </c>
      <c r="E387" s="181" t="s">
        <v>1783</v>
      </c>
      <c r="F387" s="181"/>
      <c r="G387" s="301"/>
      <c r="H387" s="301"/>
      <c r="I387" s="301"/>
      <c r="J387" s="301"/>
      <c r="K387" s="301"/>
      <c r="L387" s="301"/>
      <c r="M387" s="301"/>
      <c r="N387" s="301"/>
      <c r="O387" s="301"/>
      <c r="P387" s="301">
        <v>48</v>
      </c>
      <c r="Q387" s="301"/>
      <c r="R387" s="301"/>
      <c r="S387" s="302">
        <f t="shared" ref="S387:S450" si="12">SUM(G387:R387)</f>
        <v>48</v>
      </c>
      <c r="T387" s="303" t="s">
        <v>1758</v>
      </c>
      <c r="U387" s="2"/>
      <c r="V387">
        <f t="shared" si="11"/>
        <v>0.44640000000000002</v>
      </c>
    </row>
    <row r="388" spans="1:22" customFormat="1">
      <c r="A388" s="301" t="s">
        <v>2135</v>
      </c>
      <c r="B388" s="301" t="s">
        <v>1976</v>
      </c>
      <c r="C388" s="301" t="s">
        <v>2751</v>
      </c>
      <c r="D388" s="301">
        <v>9.3000000000000007</v>
      </c>
      <c r="E388" s="181" t="s">
        <v>1783</v>
      </c>
      <c r="F388" s="181"/>
      <c r="G388" s="301"/>
      <c r="H388" s="301"/>
      <c r="I388" s="301"/>
      <c r="J388" s="301"/>
      <c r="K388" s="301">
        <v>11.85</v>
      </c>
      <c r="L388" s="301"/>
      <c r="M388" s="301"/>
      <c r="N388" s="301"/>
      <c r="O388" s="301"/>
      <c r="P388" s="301"/>
      <c r="Q388" s="301"/>
      <c r="R388" s="301"/>
      <c r="S388" s="302">
        <f t="shared" si="12"/>
        <v>11.85</v>
      </c>
      <c r="T388" s="303" t="s">
        <v>1758</v>
      </c>
      <c r="U388" s="2"/>
      <c r="V388">
        <f t="shared" ref="V388:V451" si="13">S388/1000*D388</f>
        <v>0.110205</v>
      </c>
    </row>
    <row r="389" spans="1:22" customFormat="1">
      <c r="A389" s="301" t="s">
        <v>2975</v>
      </c>
      <c r="B389" s="301" t="s">
        <v>1976</v>
      </c>
      <c r="C389" s="301" t="s">
        <v>2751</v>
      </c>
      <c r="D389" s="301">
        <v>9.3000000000000007</v>
      </c>
      <c r="E389" s="181" t="s">
        <v>1783</v>
      </c>
      <c r="F389" s="181"/>
      <c r="G389" s="301"/>
      <c r="H389" s="301"/>
      <c r="I389" s="301"/>
      <c r="J389" s="301"/>
      <c r="K389" s="301">
        <v>11.7</v>
      </c>
      <c r="L389" s="301"/>
      <c r="M389" s="301"/>
      <c r="N389" s="301"/>
      <c r="O389" s="301"/>
      <c r="P389" s="301"/>
      <c r="Q389" s="301"/>
      <c r="R389" s="301"/>
      <c r="S389" s="302">
        <f t="shared" si="12"/>
        <v>11.7</v>
      </c>
      <c r="T389" s="303" t="s">
        <v>1758</v>
      </c>
      <c r="U389" s="2"/>
      <c r="V389">
        <f t="shared" si="13"/>
        <v>0.10880999999999999</v>
      </c>
    </row>
    <row r="390" spans="1:22" customFormat="1">
      <c r="A390" s="301" t="s">
        <v>2136</v>
      </c>
      <c r="B390" s="301" t="s">
        <v>1976</v>
      </c>
      <c r="C390" s="301" t="s">
        <v>2751</v>
      </c>
      <c r="D390" s="301">
        <v>9.3000000000000007</v>
      </c>
      <c r="E390" s="181" t="s">
        <v>1783</v>
      </c>
      <c r="F390" s="181"/>
      <c r="G390" s="301"/>
      <c r="H390" s="301"/>
      <c r="I390" s="301"/>
      <c r="J390" s="301"/>
      <c r="K390" s="301"/>
      <c r="L390" s="301"/>
      <c r="M390" s="301"/>
      <c r="N390" s="301"/>
      <c r="O390" s="301"/>
      <c r="P390" s="301"/>
      <c r="Q390" s="301"/>
      <c r="R390" s="301">
        <v>7.1999999999999993</v>
      </c>
      <c r="S390" s="302">
        <f t="shared" si="12"/>
        <v>7.1999999999999993</v>
      </c>
      <c r="T390" s="303" t="s">
        <v>1758</v>
      </c>
      <c r="U390" s="2"/>
      <c r="V390">
        <f t="shared" si="13"/>
        <v>6.6959999999999992E-2</v>
      </c>
    </row>
    <row r="391" spans="1:22" customFormat="1">
      <c r="A391" s="301" t="s">
        <v>2976</v>
      </c>
      <c r="B391" s="301" t="s">
        <v>1976</v>
      </c>
      <c r="C391" s="301" t="s">
        <v>2751</v>
      </c>
      <c r="D391" s="301">
        <v>9.3000000000000007</v>
      </c>
      <c r="E391" s="181" t="s">
        <v>1783</v>
      </c>
      <c r="F391" s="181"/>
      <c r="G391" s="301"/>
      <c r="H391" s="301"/>
      <c r="I391" s="301"/>
      <c r="J391" s="301"/>
      <c r="K391" s="301"/>
      <c r="L391" s="301"/>
      <c r="M391" s="301">
        <v>6.6</v>
      </c>
      <c r="N391" s="301"/>
      <c r="O391" s="301"/>
      <c r="P391" s="301"/>
      <c r="Q391" s="301"/>
      <c r="R391" s="301"/>
      <c r="S391" s="302">
        <f t="shared" si="12"/>
        <v>6.6</v>
      </c>
      <c r="T391" s="303" t="s">
        <v>1758</v>
      </c>
      <c r="U391" s="2"/>
      <c r="V391">
        <f t="shared" si="13"/>
        <v>6.1380000000000004E-2</v>
      </c>
    </row>
    <row r="392" spans="1:22" customFormat="1">
      <c r="A392" s="301" t="s">
        <v>2977</v>
      </c>
      <c r="B392" s="301" t="s">
        <v>1976</v>
      </c>
      <c r="C392" s="301" t="s">
        <v>2751</v>
      </c>
      <c r="D392" s="301">
        <v>9.3000000000000007</v>
      </c>
      <c r="E392" s="181" t="s">
        <v>1783</v>
      </c>
      <c r="F392" s="181"/>
      <c r="G392" s="301"/>
      <c r="H392" s="301"/>
      <c r="I392" s="301"/>
      <c r="J392" s="301"/>
      <c r="K392" s="301">
        <v>12.9</v>
      </c>
      <c r="L392" s="301"/>
      <c r="M392" s="301"/>
      <c r="N392" s="301"/>
      <c r="O392" s="301"/>
      <c r="P392" s="301"/>
      <c r="Q392" s="301"/>
      <c r="R392" s="301"/>
      <c r="S392" s="302">
        <f t="shared" si="12"/>
        <v>12.9</v>
      </c>
      <c r="T392" s="303" t="s">
        <v>1758</v>
      </c>
      <c r="U392" s="2"/>
      <c r="V392">
        <f t="shared" si="13"/>
        <v>0.11997000000000001</v>
      </c>
    </row>
    <row r="393" spans="1:22" customFormat="1">
      <c r="A393" s="301" t="s">
        <v>2137</v>
      </c>
      <c r="B393" s="301" t="s">
        <v>1976</v>
      </c>
      <c r="C393" s="301" t="s">
        <v>2751</v>
      </c>
      <c r="D393" s="301">
        <v>9.3000000000000007</v>
      </c>
      <c r="E393" s="181" t="s">
        <v>1783</v>
      </c>
      <c r="F393" s="181"/>
      <c r="G393" s="301"/>
      <c r="H393" s="301"/>
      <c r="I393" s="301"/>
      <c r="J393" s="301"/>
      <c r="K393" s="301">
        <v>3.3</v>
      </c>
      <c r="L393" s="301"/>
      <c r="M393" s="301"/>
      <c r="N393" s="301"/>
      <c r="O393" s="301"/>
      <c r="P393" s="301"/>
      <c r="Q393" s="301"/>
      <c r="R393" s="301"/>
      <c r="S393" s="302">
        <f t="shared" si="12"/>
        <v>3.3</v>
      </c>
      <c r="T393" s="303" t="s">
        <v>1758</v>
      </c>
      <c r="U393" s="2"/>
      <c r="V393">
        <f t="shared" si="13"/>
        <v>3.0690000000000002E-2</v>
      </c>
    </row>
    <row r="394" spans="1:22" customFormat="1">
      <c r="A394" s="301" t="s">
        <v>2138</v>
      </c>
      <c r="B394" s="301" t="s">
        <v>1976</v>
      </c>
      <c r="C394" s="301" t="s">
        <v>2751</v>
      </c>
      <c r="D394" s="301">
        <v>9.3000000000000007</v>
      </c>
      <c r="E394" s="181" t="s">
        <v>1783</v>
      </c>
      <c r="F394" s="181"/>
      <c r="G394" s="301"/>
      <c r="H394" s="301"/>
      <c r="I394" s="301"/>
      <c r="J394" s="301"/>
      <c r="K394" s="301">
        <v>1.2000000000000002</v>
      </c>
      <c r="L394" s="301">
        <v>6.6</v>
      </c>
      <c r="M394" s="301">
        <v>13.2</v>
      </c>
      <c r="N394" s="301"/>
      <c r="O394" s="301"/>
      <c r="P394" s="301"/>
      <c r="Q394" s="301"/>
      <c r="R394" s="301"/>
      <c r="S394" s="302">
        <f t="shared" si="12"/>
        <v>21</v>
      </c>
      <c r="T394" s="303" t="s">
        <v>1758</v>
      </c>
      <c r="U394" s="2"/>
      <c r="V394">
        <f t="shared" si="13"/>
        <v>0.19530000000000003</v>
      </c>
    </row>
    <row r="395" spans="1:22" customFormat="1">
      <c r="A395" s="301" t="s">
        <v>2978</v>
      </c>
      <c r="B395" s="301" t="s">
        <v>1976</v>
      </c>
      <c r="C395" s="301" t="s">
        <v>2751</v>
      </c>
      <c r="D395" s="301">
        <v>9.3000000000000007</v>
      </c>
      <c r="E395" s="181" t="s">
        <v>1783</v>
      </c>
      <c r="F395" s="181"/>
      <c r="G395" s="301"/>
      <c r="H395" s="301"/>
      <c r="I395" s="301"/>
      <c r="J395" s="301"/>
      <c r="K395" s="301">
        <v>11.7</v>
      </c>
      <c r="L395" s="301"/>
      <c r="M395" s="301"/>
      <c r="N395" s="301"/>
      <c r="O395" s="301"/>
      <c r="P395" s="301"/>
      <c r="Q395" s="301"/>
      <c r="R395" s="301"/>
      <c r="S395" s="302">
        <f t="shared" si="12"/>
        <v>11.7</v>
      </c>
      <c r="T395" s="303" t="s">
        <v>1758</v>
      </c>
      <c r="U395" s="2"/>
      <c r="V395">
        <f t="shared" si="13"/>
        <v>0.10880999999999999</v>
      </c>
    </row>
    <row r="396" spans="1:22" customFormat="1">
      <c r="A396" s="301" t="s">
        <v>2979</v>
      </c>
      <c r="B396" s="301" t="s">
        <v>1976</v>
      </c>
      <c r="C396" s="301" t="s">
        <v>2751</v>
      </c>
      <c r="D396" s="301">
        <v>9.3000000000000007</v>
      </c>
      <c r="E396" s="181" t="s">
        <v>1783</v>
      </c>
      <c r="F396" s="181"/>
      <c r="G396" s="301"/>
      <c r="H396" s="301"/>
      <c r="I396" s="301"/>
      <c r="J396" s="301"/>
      <c r="K396" s="301">
        <v>14.999999999999998</v>
      </c>
      <c r="L396" s="301"/>
      <c r="M396" s="301"/>
      <c r="N396" s="301"/>
      <c r="O396" s="301"/>
      <c r="P396" s="301"/>
      <c r="Q396" s="301"/>
      <c r="R396" s="301"/>
      <c r="S396" s="302">
        <f t="shared" si="12"/>
        <v>14.999999999999998</v>
      </c>
      <c r="T396" s="303" t="s">
        <v>1758</v>
      </c>
      <c r="U396" s="2"/>
      <c r="V396">
        <f t="shared" si="13"/>
        <v>0.13949999999999999</v>
      </c>
    </row>
    <row r="397" spans="1:22" customFormat="1">
      <c r="A397" s="301" t="s">
        <v>2980</v>
      </c>
      <c r="B397" s="301" t="s">
        <v>1976</v>
      </c>
      <c r="C397" s="301" t="s">
        <v>2751</v>
      </c>
      <c r="D397" s="301">
        <v>9.3000000000000007</v>
      </c>
      <c r="E397" s="181" t="s">
        <v>1783</v>
      </c>
      <c r="F397" s="181"/>
      <c r="G397" s="301"/>
      <c r="H397" s="301"/>
      <c r="I397" s="301"/>
      <c r="J397" s="301"/>
      <c r="K397" s="301">
        <v>14.25</v>
      </c>
      <c r="L397" s="301"/>
      <c r="M397" s="301"/>
      <c r="N397" s="301"/>
      <c r="O397" s="301"/>
      <c r="P397" s="301"/>
      <c r="Q397" s="301"/>
      <c r="R397" s="301"/>
      <c r="S397" s="302">
        <f t="shared" si="12"/>
        <v>14.25</v>
      </c>
      <c r="T397" s="303" t="s">
        <v>1758</v>
      </c>
      <c r="U397" s="2"/>
      <c r="V397">
        <f t="shared" si="13"/>
        <v>0.132525</v>
      </c>
    </row>
    <row r="398" spans="1:22" customFormat="1">
      <c r="A398" s="301" t="s">
        <v>2981</v>
      </c>
      <c r="B398" s="301" t="s">
        <v>1976</v>
      </c>
      <c r="C398" s="301" t="s">
        <v>2751</v>
      </c>
      <c r="D398" s="301">
        <v>9.3000000000000007</v>
      </c>
      <c r="E398" s="181" t="s">
        <v>1783</v>
      </c>
      <c r="F398" s="181"/>
      <c r="G398" s="301"/>
      <c r="H398" s="301"/>
      <c r="I398" s="301"/>
      <c r="J398" s="301"/>
      <c r="K398" s="301"/>
      <c r="L398" s="301">
        <v>4.1999999999999993</v>
      </c>
      <c r="M398" s="301"/>
      <c r="N398" s="301"/>
      <c r="O398" s="301"/>
      <c r="P398" s="301"/>
      <c r="Q398" s="301"/>
      <c r="R398" s="301"/>
      <c r="S398" s="302">
        <f t="shared" si="12"/>
        <v>4.1999999999999993</v>
      </c>
      <c r="T398" s="303" t="s">
        <v>1758</v>
      </c>
      <c r="U398" s="2"/>
      <c r="V398">
        <f t="shared" si="13"/>
        <v>3.9059999999999991E-2</v>
      </c>
    </row>
    <row r="399" spans="1:22" customFormat="1">
      <c r="A399" s="301" t="s">
        <v>2139</v>
      </c>
      <c r="B399" s="301" t="s">
        <v>1976</v>
      </c>
      <c r="C399" s="301" t="s">
        <v>2751</v>
      </c>
      <c r="D399" s="301">
        <v>9.3000000000000007</v>
      </c>
      <c r="E399" s="181" t="s">
        <v>1783</v>
      </c>
      <c r="F399" s="181"/>
      <c r="G399" s="301"/>
      <c r="H399" s="301"/>
      <c r="I399" s="301"/>
      <c r="J399" s="301"/>
      <c r="K399" s="301">
        <v>6.6</v>
      </c>
      <c r="L399" s="301"/>
      <c r="M399" s="301"/>
      <c r="N399" s="301"/>
      <c r="O399" s="301"/>
      <c r="P399" s="301"/>
      <c r="Q399" s="301"/>
      <c r="R399" s="301"/>
      <c r="S399" s="302">
        <f t="shared" si="12"/>
        <v>6.6</v>
      </c>
      <c r="T399" s="303" t="s">
        <v>1758</v>
      </c>
      <c r="U399" s="2"/>
      <c r="V399">
        <f t="shared" si="13"/>
        <v>6.1380000000000004E-2</v>
      </c>
    </row>
    <row r="400" spans="1:22" customFormat="1">
      <c r="A400" s="301" t="s">
        <v>2982</v>
      </c>
      <c r="B400" s="301" t="s">
        <v>1976</v>
      </c>
      <c r="C400" s="301" t="s">
        <v>2751</v>
      </c>
      <c r="D400" s="301">
        <v>9.3000000000000007</v>
      </c>
      <c r="E400" s="181" t="s">
        <v>1783</v>
      </c>
      <c r="F400" s="181"/>
      <c r="G400" s="301"/>
      <c r="H400" s="301"/>
      <c r="I400" s="301"/>
      <c r="J400" s="301"/>
      <c r="K400" s="301">
        <v>0.15</v>
      </c>
      <c r="L400" s="301"/>
      <c r="M400" s="301"/>
      <c r="N400" s="301"/>
      <c r="O400" s="301"/>
      <c r="P400" s="301"/>
      <c r="Q400" s="301"/>
      <c r="R400" s="301"/>
      <c r="S400" s="302">
        <f t="shared" si="12"/>
        <v>0.15</v>
      </c>
      <c r="T400" s="303" t="s">
        <v>1758</v>
      </c>
      <c r="U400" s="2"/>
      <c r="V400">
        <f t="shared" si="13"/>
        <v>1.395E-3</v>
      </c>
    </row>
    <row r="401" spans="1:22" customFormat="1">
      <c r="A401" s="301" t="s">
        <v>2983</v>
      </c>
      <c r="B401" s="301" t="s">
        <v>1976</v>
      </c>
      <c r="C401" s="301" t="s">
        <v>2751</v>
      </c>
      <c r="D401" s="301">
        <v>9.3000000000000007</v>
      </c>
      <c r="E401" s="181" t="s">
        <v>1783</v>
      </c>
      <c r="F401" s="181"/>
      <c r="G401" s="301"/>
      <c r="H401" s="301"/>
      <c r="I401" s="301"/>
      <c r="J401" s="301"/>
      <c r="K401" s="301">
        <v>11.7</v>
      </c>
      <c r="L401" s="301"/>
      <c r="M401" s="301"/>
      <c r="N401" s="301"/>
      <c r="O401" s="301"/>
      <c r="P401" s="301"/>
      <c r="Q401" s="301"/>
      <c r="R401" s="301"/>
      <c r="S401" s="302">
        <f t="shared" si="12"/>
        <v>11.7</v>
      </c>
      <c r="T401" s="303" t="s">
        <v>1758</v>
      </c>
      <c r="U401" s="2"/>
      <c r="V401">
        <f t="shared" si="13"/>
        <v>0.10880999999999999</v>
      </c>
    </row>
    <row r="402" spans="1:22" customFormat="1">
      <c r="A402" s="301" t="s">
        <v>2984</v>
      </c>
      <c r="B402" s="301" t="s">
        <v>1976</v>
      </c>
      <c r="C402" s="301" t="s">
        <v>2751</v>
      </c>
      <c r="D402" s="301">
        <v>9.3000000000000007</v>
      </c>
      <c r="E402" s="181" t="s">
        <v>1783</v>
      </c>
      <c r="F402" s="181"/>
      <c r="G402" s="301"/>
      <c r="H402" s="301"/>
      <c r="I402" s="301"/>
      <c r="J402" s="301"/>
      <c r="K402" s="301"/>
      <c r="L402" s="301"/>
      <c r="M402" s="301"/>
      <c r="N402" s="301"/>
      <c r="O402" s="301"/>
      <c r="P402" s="301"/>
      <c r="Q402" s="301"/>
      <c r="R402" s="301">
        <v>18.899999999999999</v>
      </c>
      <c r="S402" s="302">
        <f t="shared" si="12"/>
        <v>18.899999999999999</v>
      </c>
      <c r="T402" s="303" t="s">
        <v>1758</v>
      </c>
      <c r="U402" s="2"/>
      <c r="V402">
        <f t="shared" si="13"/>
        <v>0.17577000000000001</v>
      </c>
    </row>
    <row r="403" spans="1:22" customFormat="1">
      <c r="A403" s="301" t="s">
        <v>2985</v>
      </c>
      <c r="B403" s="301" t="s">
        <v>1976</v>
      </c>
      <c r="C403" s="301" t="s">
        <v>2751</v>
      </c>
      <c r="D403" s="301">
        <v>9.3000000000000007</v>
      </c>
      <c r="E403" s="181" t="s">
        <v>1783</v>
      </c>
      <c r="F403" s="181"/>
      <c r="G403" s="301"/>
      <c r="H403" s="301"/>
      <c r="I403" s="301"/>
      <c r="J403" s="301"/>
      <c r="K403" s="301"/>
      <c r="L403" s="301"/>
      <c r="M403" s="301">
        <v>6.6</v>
      </c>
      <c r="N403" s="301"/>
      <c r="O403" s="301"/>
      <c r="P403" s="301"/>
      <c r="Q403" s="301"/>
      <c r="R403" s="301"/>
      <c r="S403" s="302">
        <f t="shared" si="12"/>
        <v>6.6</v>
      </c>
      <c r="T403" s="303" t="s">
        <v>1758</v>
      </c>
      <c r="U403" s="2"/>
      <c r="V403">
        <f t="shared" si="13"/>
        <v>6.1380000000000004E-2</v>
      </c>
    </row>
    <row r="404" spans="1:22" customFormat="1">
      <c r="A404" s="301" t="s">
        <v>2140</v>
      </c>
      <c r="B404" s="301" t="s">
        <v>1976</v>
      </c>
      <c r="C404" s="301" t="s">
        <v>2751</v>
      </c>
      <c r="D404" s="301">
        <v>9.3000000000000007</v>
      </c>
      <c r="E404" s="181" t="s">
        <v>1783</v>
      </c>
      <c r="F404" s="181"/>
      <c r="G404" s="301"/>
      <c r="H404" s="301"/>
      <c r="I404" s="301"/>
      <c r="J404" s="301"/>
      <c r="K404" s="301">
        <v>23.4</v>
      </c>
      <c r="L404" s="301"/>
      <c r="M404" s="301"/>
      <c r="N404" s="301"/>
      <c r="O404" s="301"/>
      <c r="P404" s="301"/>
      <c r="Q404" s="301"/>
      <c r="R404" s="301">
        <v>7.1999999999999993</v>
      </c>
      <c r="S404" s="302">
        <f t="shared" si="12"/>
        <v>30.599999999999998</v>
      </c>
      <c r="T404" s="303" t="s">
        <v>1758</v>
      </c>
      <c r="U404" s="2"/>
      <c r="V404">
        <f t="shared" si="13"/>
        <v>0.28458</v>
      </c>
    </row>
    <row r="405" spans="1:22" customFormat="1">
      <c r="A405" s="301" t="s">
        <v>2141</v>
      </c>
      <c r="B405" s="301" t="s">
        <v>1976</v>
      </c>
      <c r="C405" s="301" t="s">
        <v>2751</v>
      </c>
      <c r="D405" s="301">
        <v>9.3000000000000007</v>
      </c>
      <c r="E405" s="181" t="s">
        <v>1783</v>
      </c>
      <c r="F405" s="181"/>
      <c r="G405" s="301"/>
      <c r="H405" s="301"/>
      <c r="I405" s="301"/>
      <c r="J405" s="301"/>
      <c r="K405" s="301"/>
      <c r="L405" s="301">
        <v>2.4000000000000004</v>
      </c>
      <c r="M405" s="301"/>
      <c r="N405" s="301"/>
      <c r="O405" s="301"/>
      <c r="P405" s="301"/>
      <c r="Q405" s="301"/>
      <c r="R405" s="301"/>
      <c r="S405" s="302">
        <f t="shared" si="12"/>
        <v>2.4000000000000004</v>
      </c>
      <c r="T405" s="303" t="s">
        <v>1758</v>
      </c>
      <c r="U405" s="2"/>
      <c r="V405">
        <f t="shared" si="13"/>
        <v>2.2320000000000003E-2</v>
      </c>
    </row>
    <row r="406" spans="1:22" customFormat="1">
      <c r="A406" s="301" t="s">
        <v>2142</v>
      </c>
      <c r="B406" s="301" t="s">
        <v>1976</v>
      </c>
      <c r="C406" s="301" t="s">
        <v>2751</v>
      </c>
      <c r="D406" s="301">
        <v>9.3000000000000007</v>
      </c>
      <c r="E406" s="181" t="s">
        <v>1783</v>
      </c>
      <c r="F406" s="181"/>
      <c r="G406" s="301"/>
      <c r="H406" s="301"/>
      <c r="I406" s="301"/>
      <c r="J406" s="301"/>
      <c r="K406" s="301"/>
      <c r="L406" s="301"/>
      <c r="M406" s="301">
        <v>6.6</v>
      </c>
      <c r="N406" s="301"/>
      <c r="O406" s="301"/>
      <c r="P406" s="301"/>
      <c r="Q406" s="301"/>
      <c r="R406" s="301"/>
      <c r="S406" s="302">
        <f t="shared" si="12"/>
        <v>6.6</v>
      </c>
      <c r="T406" s="303" t="s">
        <v>1758</v>
      </c>
      <c r="U406" s="2"/>
      <c r="V406">
        <f t="shared" si="13"/>
        <v>6.1380000000000004E-2</v>
      </c>
    </row>
    <row r="407" spans="1:22" customFormat="1">
      <c r="A407" s="301" t="s">
        <v>2143</v>
      </c>
      <c r="B407" s="301" t="s">
        <v>1976</v>
      </c>
      <c r="C407" s="301" t="s">
        <v>2751</v>
      </c>
      <c r="D407" s="301">
        <v>9.3000000000000007</v>
      </c>
      <c r="E407" s="181" t="s">
        <v>1783</v>
      </c>
      <c r="F407" s="181"/>
      <c r="G407" s="301"/>
      <c r="H407" s="301"/>
      <c r="I407" s="301"/>
      <c r="J407" s="301"/>
      <c r="K407" s="301"/>
      <c r="L407" s="301"/>
      <c r="M407" s="301"/>
      <c r="N407" s="301"/>
      <c r="O407" s="301"/>
      <c r="P407" s="301"/>
      <c r="Q407" s="301"/>
      <c r="R407" s="301">
        <v>6.6</v>
      </c>
      <c r="S407" s="302">
        <f t="shared" si="12"/>
        <v>6.6</v>
      </c>
      <c r="T407" s="303" t="s">
        <v>1758</v>
      </c>
      <c r="U407" s="2"/>
      <c r="V407">
        <f t="shared" si="13"/>
        <v>6.1380000000000004E-2</v>
      </c>
    </row>
    <row r="408" spans="1:22" customFormat="1">
      <c r="A408" s="301" t="s">
        <v>2986</v>
      </c>
      <c r="B408" s="301" t="s">
        <v>1976</v>
      </c>
      <c r="C408" s="301" t="s">
        <v>2751</v>
      </c>
      <c r="D408" s="301">
        <v>9.3000000000000007</v>
      </c>
      <c r="E408" s="181" t="s">
        <v>1783</v>
      </c>
      <c r="F408" s="181"/>
      <c r="G408" s="301"/>
      <c r="H408" s="301"/>
      <c r="I408" s="301"/>
      <c r="J408" s="301"/>
      <c r="K408" s="301">
        <v>23.399999999999995</v>
      </c>
      <c r="L408" s="301"/>
      <c r="M408" s="301"/>
      <c r="N408" s="301"/>
      <c r="O408" s="301"/>
      <c r="P408" s="301"/>
      <c r="Q408" s="301"/>
      <c r="R408" s="301"/>
      <c r="S408" s="302">
        <f t="shared" si="12"/>
        <v>23.399999999999995</v>
      </c>
      <c r="T408" s="303" t="s">
        <v>1758</v>
      </c>
      <c r="U408" s="2"/>
      <c r="V408">
        <f t="shared" si="13"/>
        <v>0.21761999999999995</v>
      </c>
    </row>
    <row r="409" spans="1:22" customFormat="1">
      <c r="A409" s="301" t="s">
        <v>2144</v>
      </c>
      <c r="B409" s="301" t="s">
        <v>1976</v>
      </c>
      <c r="C409" s="301" t="s">
        <v>2751</v>
      </c>
      <c r="D409" s="301">
        <v>9.3000000000000007</v>
      </c>
      <c r="E409" s="181" t="s">
        <v>1783</v>
      </c>
      <c r="F409" s="181"/>
      <c r="G409" s="301"/>
      <c r="H409" s="301"/>
      <c r="I409" s="301"/>
      <c r="J409" s="301"/>
      <c r="K409" s="301">
        <v>5.6</v>
      </c>
      <c r="L409" s="301"/>
      <c r="M409" s="301"/>
      <c r="N409" s="301">
        <v>10.3</v>
      </c>
      <c r="O409" s="301"/>
      <c r="P409" s="301"/>
      <c r="Q409" s="301"/>
      <c r="R409" s="301"/>
      <c r="S409" s="302">
        <f t="shared" si="12"/>
        <v>15.9</v>
      </c>
      <c r="T409" s="303" t="s">
        <v>1758</v>
      </c>
      <c r="U409" s="2"/>
      <c r="V409">
        <f t="shared" si="13"/>
        <v>0.14787000000000003</v>
      </c>
    </row>
    <row r="410" spans="1:22" customFormat="1">
      <c r="A410" s="301" t="s">
        <v>2987</v>
      </c>
      <c r="B410" s="301" t="s">
        <v>1976</v>
      </c>
      <c r="C410" s="301" t="s">
        <v>2751</v>
      </c>
      <c r="D410" s="301">
        <v>9.3000000000000007</v>
      </c>
      <c r="E410" s="181" t="s">
        <v>1783</v>
      </c>
      <c r="F410" s="181"/>
      <c r="G410" s="301"/>
      <c r="H410" s="301"/>
      <c r="I410" s="301"/>
      <c r="J410" s="301"/>
      <c r="K410" s="301">
        <v>11.7</v>
      </c>
      <c r="L410" s="301"/>
      <c r="M410" s="301"/>
      <c r="N410" s="301"/>
      <c r="O410" s="301"/>
      <c r="P410" s="301"/>
      <c r="Q410" s="301"/>
      <c r="R410" s="301"/>
      <c r="S410" s="302">
        <f t="shared" si="12"/>
        <v>11.7</v>
      </c>
      <c r="T410" s="303" t="s">
        <v>1758</v>
      </c>
      <c r="U410" s="2"/>
      <c r="V410">
        <f t="shared" si="13"/>
        <v>0.10880999999999999</v>
      </c>
    </row>
    <row r="411" spans="1:22" customFormat="1">
      <c r="A411" s="301" t="s">
        <v>2145</v>
      </c>
      <c r="B411" s="301" t="s">
        <v>1976</v>
      </c>
      <c r="C411" s="301" t="s">
        <v>2751</v>
      </c>
      <c r="D411" s="301">
        <v>9.3000000000000007</v>
      </c>
      <c r="E411" s="181" t="s">
        <v>1783</v>
      </c>
      <c r="F411" s="181"/>
      <c r="G411" s="301"/>
      <c r="H411" s="301"/>
      <c r="I411" s="301"/>
      <c r="J411" s="301"/>
      <c r="K411" s="301"/>
      <c r="L411" s="301"/>
      <c r="M411" s="301">
        <v>1.2000000000000002</v>
      </c>
      <c r="N411" s="301"/>
      <c r="O411" s="301"/>
      <c r="P411" s="301"/>
      <c r="Q411" s="301"/>
      <c r="R411" s="301"/>
      <c r="S411" s="302">
        <f t="shared" si="12"/>
        <v>1.2000000000000002</v>
      </c>
      <c r="T411" s="303" t="s">
        <v>1758</v>
      </c>
      <c r="U411" s="2"/>
      <c r="V411">
        <f t="shared" si="13"/>
        <v>1.1160000000000002E-2</v>
      </c>
    </row>
    <row r="412" spans="1:22" customFormat="1">
      <c r="A412" s="301" t="s">
        <v>2988</v>
      </c>
      <c r="B412" s="301" t="s">
        <v>1976</v>
      </c>
      <c r="C412" s="301" t="s">
        <v>2751</v>
      </c>
      <c r="D412" s="301">
        <v>9.3000000000000007</v>
      </c>
      <c r="E412" s="181" t="s">
        <v>1783</v>
      </c>
      <c r="F412" s="181"/>
      <c r="G412" s="301"/>
      <c r="H412" s="301"/>
      <c r="I412" s="301"/>
      <c r="J412" s="301"/>
      <c r="K412" s="301">
        <v>11.7</v>
      </c>
      <c r="L412" s="301"/>
      <c r="M412" s="301"/>
      <c r="N412" s="301"/>
      <c r="O412" s="301"/>
      <c r="P412" s="301"/>
      <c r="Q412" s="301"/>
      <c r="R412" s="301"/>
      <c r="S412" s="302">
        <f t="shared" si="12"/>
        <v>11.7</v>
      </c>
      <c r="T412" s="303" t="s">
        <v>1758</v>
      </c>
      <c r="U412" s="2"/>
      <c r="V412">
        <f t="shared" si="13"/>
        <v>0.10880999999999999</v>
      </c>
    </row>
    <row r="413" spans="1:22" customFormat="1">
      <c r="A413" s="301" t="s">
        <v>2989</v>
      </c>
      <c r="B413" s="301" t="s">
        <v>1976</v>
      </c>
      <c r="C413" s="301" t="s">
        <v>2751</v>
      </c>
      <c r="D413" s="301">
        <v>9.3000000000000007</v>
      </c>
      <c r="E413" s="181" t="s">
        <v>1783</v>
      </c>
      <c r="F413" s="181"/>
      <c r="G413" s="301"/>
      <c r="H413" s="301"/>
      <c r="I413" s="301"/>
      <c r="J413" s="301"/>
      <c r="K413" s="301">
        <v>11.7</v>
      </c>
      <c r="L413" s="301"/>
      <c r="M413" s="301"/>
      <c r="N413" s="301"/>
      <c r="O413" s="301"/>
      <c r="P413" s="301"/>
      <c r="Q413" s="301"/>
      <c r="R413" s="301"/>
      <c r="S413" s="302">
        <f t="shared" si="12"/>
        <v>11.7</v>
      </c>
      <c r="T413" s="303" t="s">
        <v>1758</v>
      </c>
      <c r="U413" s="2"/>
      <c r="V413">
        <f t="shared" si="13"/>
        <v>0.10880999999999999</v>
      </c>
    </row>
    <row r="414" spans="1:22" customFormat="1">
      <c r="A414" s="301" t="s">
        <v>2990</v>
      </c>
      <c r="B414" s="301" t="s">
        <v>1976</v>
      </c>
      <c r="C414" s="301" t="s">
        <v>2751</v>
      </c>
      <c r="D414" s="301">
        <v>9.3000000000000007</v>
      </c>
      <c r="E414" s="181" t="s">
        <v>1783</v>
      </c>
      <c r="F414" s="181"/>
      <c r="G414" s="301"/>
      <c r="H414" s="301"/>
      <c r="I414" s="301"/>
      <c r="J414" s="301"/>
      <c r="K414" s="301">
        <v>9</v>
      </c>
      <c r="L414" s="301"/>
      <c r="M414" s="301"/>
      <c r="N414" s="301"/>
      <c r="O414" s="301"/>
      <c r="P414" s="301"/>
      <c r="Q414" s="301"/>
      <c r="R414" s="301"/>
      <c r="S414" s="302">
        <f t="shared" si="12"/>
        <v>9</v>
      </c>
      <c r="T414" s="303" t="s">
        <v>1758</v>
      </c>
      <c r="U414" s="2"/>
      <c r="V414">
        <f t="shared" si="13"/>
        <v>8.3699999999999997E-2</v>
      </c>
    </row>
    <row r="415" spans="1:22" customFormat="1">
      <c r="A415" s="301" t="s">
        <v>2991</v>
      </c>
      <c r="B415" s="301" t="s">
        <v>1976</v>
      </c>
      <c r="C415" s="301" t="s">
        <v>2751</v>
      </c>
      <c r="D415" s="301">
        <v>9.3000000000000007</v>
      </c>
      <c r="E415" s="181" t="s">
        <v>1783</v>
      </c>
      <c r="F415" s="181"/>
      <c r="G415" s="301"/>
      <c r="H415" s="301"/>
      <c r="I415" s="301"/>
      <c r="J415" s="301"/>
      <c r="K415" s="301">
        <v>11.7</v>
      </c>
      <c r="L415" s="301"/>
      <c r="M415" s="301"/>
      <c r="N415" s="301"/>
      <c r="O415" s="301"/>
      <c r="P415" s="301"/>
      <c r="Q415" s="301"/>
      <c r="R415" s="301"/>
      <c r="S415" s="302">
        <f t="shared" si="12"/>
        <v>11.7</v>
      </c>
      <c r="T415" s="303" t="s">
        <v>1758</v>
      </c>
      <c r="U415" s="2"/>
      <c r="V415">
        <f t="shared" si="13"/>
        <v>0.10880999999999999</v>
      </c>
    </row>
    <row r="416" spans="1:22" customFormat="1">
      <c r="A416" s="301" t="s">
        <v>2992</v>
      </c>
      <c r="B416" s="301" t="s">
        <v>1976</v>
      </c>
      <c r="C416" s="301" t="s">
        <v>2751</v>
      </c>
      <c r="D416" s="301">
        <v>9.3000000000000007</v>
      </c>
      <c r="E416" s="181" t="s">
        <v>1783</v>
      </c>
      <c r="F416" s="181"/>
      <c r="G416" s="301"/>
      <c r="H416" s="301"/>
      <c r="I416" s="301"/>
      <c r="J416" s="301"/>
      <c r="K416" s="301"/>
      <c r="L416" s="301"/>
      <c r="M416" s="301"/>
      <c r="N416" s="301"/>
      <c r="O416" s="301">
        <v>6.6</v>
      </c>
      <c r="P416" s="301">
        <v>7.35</v>
      </c>
      <c r="Q416" s="301"/>
      <c r="R416" s="301"/>
      <c r="S416" s="302">
        <f t="shared" si="12"/>
        <v>13.95</v>
      </c>
      <c r="T416" s="303" t="s">
        <v>1758</v>
      </c>
      <c r="U416" s="2"/>
      <c r="V416">
        <f t="shared" si="13"/>
        <v>0.12973499999999999</v>
      </c>
    </row>
    <row r="417" spans="1:22" customFormat="1">
      <c r="A417" s="301" t="s">
        <v>2993</v>
      </c>
      <c r="B417" s="301" t="s">
        <v>1976</v>
      </c>
      <c r="C417" s="301" t="s">
        <v>2751</v>
      </c>
      <c r="D417" s="301">
        <v>9.3000000000000007</v>
      </c>
      <c r="E417" s="181" t="s">
        <v>1783</v>
      </c>
      <c r="F417" s="181"/>
      <c r="G417" s="301"/>
      <c r="H417" s="301"/>
      <c r="I417" s="301"/>
      <c r="J417" s="301"/>
      <c r="K417" s="301">
        <v>70.199999999999989</v>
      </c>
      <c r="L417" s="301"/>
      <c r="M417" s="301"/>
      <c r="N417" s="301"/>
      <c r="O417" s="301"/>
      <c r="P417" s="301"/>
      <c r="Q417" s="301"/>
      <c r="R417" s="301"/>
      <c r="S417" s="302">
        <f t="shared" si="12"/>
        <v>70.199999999999989</v>
      </c>
      <c r="T417" s="303" t="s">
        <v>1758</v>
      </c>
      <c r="U417" s="2"/>
      <c r="V417">
        <f t="shared" si="13"/>
        <v>0.65285999999999988</v>
      </c>
    </row>
    <row r="418" spans="1:22" customFormat="1">
      <c r="A418" s="301" t="s">
        <v>2994</v>
      </c>
      <c r="B418" s="301" t="s">
        <v>1976</v>
      </c>
      <c r="C418" s="301" t="s">
        <v>2751</v>
      </c>
      <c r="D418" s="301">
        <v>9.3000000000000007</v>
      </c>
      <c r="E418" s="181" t="s">
        <v>1783</v>
      </c>
      <c r="F418" s="181"/>
      <c r="G418" s="301"/>
      <c r="H418" s="301"/>
      <c r="I418" s="301"/>
      <c r="J418" s="301"/>
      <c r="K418" s="301">
        <v>11.7</v>
      </c>
      <c r="L418" s="301"/>
      <c r="M418" s="301"/>
      <c r="N418" s="301"/>
      <c r="O418" s="301"/>
      <c r="P418" s="301"/>
      <c r="Q418" s="301"/>
      <c r="R418" s="301"/>
      <c r="S418" s="302">
        <f t="shared" si="12"/>
        <v>11.7</v>
      </c>
      <c r="T418" s="303" t="s">
        <v>1758</v>
      </c>
      <c r="U418" s="2"/>
      <c r="V418">
        <f t="shared" si="13"/>
        <v>0.10880999999999999</v>
      </c>
    </row>
    <row r="419" spans="1:22" customFormat="1">
      <c r="A419" s="301" t="s">
        <v>2995</v>
      </c>
      <c r="B419" s="301" t="s">
        <v>1976</v>
      </c>
      <c r="C419" s="301" t="s">
        <v>2751</v>
      </c>
      <c r="D419" s="301">
        <v>9.3000000000000007</v>
      </c>
      <c r="E419" s="181" t="s">
        <v>1783</v>
      </c>
      <c r="F419" s="181"/>
      <c r="G419" s="301"/>
      <c r="H419" s="301"/>
      <c r="I419" s="301"/>
      <c r="J419" s="301"/>
      <c r="K419" s="301">
        <v>3.1499999999999995</v>
      </c>
      <c r="L419" s="301"/>
      <c r="M419" s="301"/>
      <c r="N419" s="301"/>
      <c r="O419" s="301"/>
      <c r="P419" s="301"/>
      <c r="Q419" s="301"/>
      <c r="R419" s="301"/>
      <c r="S419" s="302">
        <f t="shared" si="12"/>
        <v>3.1499999999999995</v>
      </c>
      <c r="T419" s="303" t="s">
        <v>1758</v>
      </c>
      <c r="U419" s="2"/>
      <c r="V419">
        <f t="shared" si="13"/>
        <v>2.9294999999999998E-2</v>
      </c>
    </row>
    <row r="420" spans="1:22" customFormat="1">
      <c r="A420" s="301" t="s">
        <v>2996</v>
      </c>
      <c r="B420" s="301" t="s">
        <v>1976</v>
      </c>
      <c r="C420" s="301" t="s">
        <v>2751</v>
      </c>
      <c r="D420" s="301">
        <v>9.3000000000000007</v>
      </c>
      <c r="E420" s="181" t="s">
        <v>1783</v>
      </c>
      <c r="F420" s="181"/>
      <c r="G420" s="301"/>
      <c r="H420" s="301"/>
      <c r="I420" s="301"/>
      <c r="J420" s="301"/>
      <c r="K420" s="301"/>
      <c r="L420" s="301">
        <v>6.6</v>
      </c>
      <c r="M420" s="301"/>
      <c r="N420" s="301"/>
      <c r="O420" s="301"/>
      <c r="P420" s="301"/>
      <c r="Q420" s="301"/>
      <c r="R420" s="301"/>
      <c r="S420" s="302">
        <f t="shared" si="12"/>
        <v>6.6</v>
      </c>
      <c r="T420" s="303" t="s">
        <v>1758</v>
      </c>
      <c r="U420" s="2"/>
      <c r="V420">
        <f t="shared" si="13"/>
        <v>6.1380000000000004E-2</v>
      </c>
    </row>
    <row r="421" spans="1:22" customFormat="1">
      <c r="A421" s="301" t="s">
        <v>2146</v>
      </c>
      <c r="B421" s="301" t="s">
        <v>1976</v>
      </c>
      <c r="C421" s="301" t="s">
        <v>2751</v>
      </c>
      <c r="D421" s="301">
        <v>9.3000000000000007</v>
      </c>
      <c r="E421" s="181" t="s">
        <v>1783</v>
      </c>
      <c r="F421" s="181"/>
      <c r="G421" s="301"/>
      <c r="H421" s="301"/>
      <c r="I421" s="301"/>
      <c r="J421" s="301"/>
      <c r="K421" s="301"/>
      <c r="L421" s="301">
        <v>6.75</v>
      </c>
      <c r="M421" s="301"/>
      <c r="N421" s="301"/>
      <c r="O421" s="301"/>
      <c r="P421" s="301"/>
      <c r="Q421" s="301"/>
      <c r="R421" s="301"/>
      <c r="S421" s="302">
        <f t="shared" si="12"/>
        <v>6.75</v>
      </c>
      <c r="T421" s="303" t="s">
        <v>1758</v>
      </c>
      <c r="U421" s="2"/>
      <c r="V421">
        <f t="shared" si="13"/>
        <v>6.2774999999999997E-2</v>
      </c>
    </row>
    <row r="422" spans="1:22" customFormat="1">
      <c r="A422" s="301" t="s">
        <v>2997</v>
      </c>
      <c r="B422" s="301" t="s">
        <v>1976</v>
      </c>
      <c r="C422" s="301" t="s">
        <v>2751</v>
      </c>
      <c r="D422" s="301">
        <v>9.3000000000000007</v>
      </c>
      <c r="E422" s="181" t="s">
        <v>1783</v>
      </c>
      <c r="F422" s="181"/>
      <c r="G422" s="301"/>
      <c r="H422" s="301"/>
      <c r="I422" s="301"/>
      <c r="J422" s="301"/>
      <c r="K422" s="301">
        <v>15.3</v>
      </c>
      <c r="L422" s="301"/>
      <c r="M422" s="301"/>
      <c r="N422" s="301"/>
      <c r="O422" s="301"/>
      <c r="P422" s="301"/>
      <c r="Q422" s="301"/>
      <c r="R422" s="301"/>
      <c r="S422" s="302">
        <f t="shared" si="12"/>
        <v>15.3</v>
      </c>
      <c r="T422" s="303" t="s">
        <v>1758</v>
      </c>
      <c r="U422" s="2"/>
      <c r="V422">
        <f t="shared" si="13"/>
        <v>0.14229000000000003</v>
      </c>
    </row>
    <row r="423" spans="1:22" customFormat="1">
      <c r="A423" s="301" t="s">
        <v>2147</v>
      </c>
      <c r="B423" s="301" t="s">
        <v>1976</v>
      </c>
      <c r="C423" s="301" t="s">
        <v>2751</v>
      </c>
      <c r="D423" s="301">
        <v>9.3000000000000007</v>
      </c>
      <c r="E423" s="181" t="s">
        <v>1783</v>
      </c>
      <c r="F423" s="181"/>
      <c r="G423" s="301"/>
      <c r="H423" s="301"/>
      <c r="I423" s="301"/>
      <c r="J423" s="301"/>
      <c r="K423" s="301"/>
      <c r="L423" s="301"/>
      <c r="M423" s="301"/>
      <c r="N423" s="301"/>
      <c r="O423" s="301"/>
      <c r="P423" s="301"/>
      <c r="Q423" s="301"/>
      <c r="R423" s="301">
        <v>9.8000000000000007</v>
      </c>
      <c r="S423" s="302">
        <f t="shared" si="12"/>
        <v>9.8000000000000007</v>
      </c>
      <c r="T423" s="303" t="s">
        <v>1758</v>
      </c>
      <c r="U423" s="2"/>
      <c r="V423">
        <f t="shared" si="13"/>
        <v>9.1140000000000027E-2</v>
      </c>
    </row>
    <row r="424" spans="1:22" customFormat="1">
      <c r="A424" s="301" t="s">
        <v>2998</v>
      </c>
      <c r="B424" s="301" t="s">
        <v>1976</v>
      </c>
      <c r="C424" s="301" t="s">
        <v>2751</v>
      </c>
      <c r="D424" s="301">
        <v>9.3000000000000007</v>
      </c>
      <c r="E424" s="181" t="s">
        <v>1783</v>
      </c>
      <c r="F424" s="181"/>
      <c r="G424" s="301"/>
      <c r="H424" s="301"/>
      <c r="I424" s="301"/>
      <c r="J424" s="301"/>
      <c r="K424" s="301">
        <v>9.8999999999999986</v>
      </c>
      <c r="L424" s="301"/>
      <c r="M424" s="301"/>
      <c r="N424" s="301"/>
      <c r="O424" s="301"/>
      <c r="P424" s="301"/>
      <c r="Q424" s="301"/>
      <c r="R424" s="301"/>
      <c r="S424" s="302">
        <f t="shared" si="12"/>
        <v>9.8999999999999986</v>
      </c>
      <c r="T424" s="303" t="s">
        <v>1758</v>
      </c>
      <c r="U424" s="2"/>
      <c r="V424">
        <f t="shared" si="13"/>
        <v>9.2069999999999999E-2</v>
      </c>
    </row>
    <row r="425" spans="1:22" customFormat="1">
      <c r="A425" s="301" t="s">
        <v>2999</v>
      </c>
      <c r="B425" s="301" t="s">
        <v>1976</v>
      </c>
      <c r="C425" s="301" t="s">
        <v>2751</v>
      </c>
      <c r="D425" s="301">
        <v>9.3000000000000007</v>
      </c>
      <c r="E425" s="181" t="s">
        <v>1783</v>
      </c>
      <c r="F425" s="181"/>
      <c r="G425" s="301"/>
      <c r="H425" s="301"/>
      <c r="I425" s="301"/>
      <c r="J425" s="301"/>
      <c r="K425" s="301">
        <v>11.7</v>
      </c>
      <c r="L425" s="301"/>
      <c r="M425" s="301"/>
      <c r="N425" s="301"/>
      <c r="O425" s="301"/>
      <c r="P425" s="301"/>
      <c r="Q425" s="301"/>
      <c r="R425" s="301"/>
      <c r="S425" s="302">
        <f t="shared" si="12"/>
        <v>11.7</v>
      </c>
      <c r="T425" s="303" t="s">
        <v>1758</v>
      </c>
      <c r="U425" s="2"/>
      <c r="V425">
        <f t="shared" si="13"/>
        <v>0.10880999999999999</v>
      </c>
    </row>
    <row r="426" spans="1:22" customFormat="1">
      <c r="A426" s="301" t="s">
        <v>3000</v>
      </c>
      <c r="B426" s="301" t="s">
        <v>1976</v>
      </c>
      <c r="C426" s="301" t="s">
        <v>2751</v>
      </c>
      <c r="D426" s="301">
        <v>9.3000000000000007</v>
      </c>
      <c r="E426" s="181" t="s">
        <v>1783</v>
      </c>
      <c r="F426" s="181"/>
      <c r="G426" s="301"/>
      <c r="H426" s="301"/>
      <c r="I426" s="301"/>
      <c r="J426" s="301"/>
      <c r="K426" s="301">
        <v>11.7</v>
      </c>
      <c r="L426" s="301"/>
      <c r="M426" s="301"/>
      <c r="N426" s="301"/>
      <c r="O426" s="301"/>
      <c r="P426" s="301"/>
      <c r="Q426" s="301"/>
      <c r="R426" s="301"/>
      <c r="S426" s="302">
        <f t="shared" si="12"/>
        <v>11.7</v>
      </c>
      <c r="T426" s="303" t="s">
        <v>1758</v>
      </c>
      <c r="U426" s="2"/>
      <c r="V426">
        <f t="shared" si="13"/>
        <v>0.10880999999999999</v>
      </c>
    </row>
    <row r="427" spans="1:22" customFormat="1">
      <c r="A427" s="301" t="s">
        <v>3001</v>
      </c>
      <c r="B427" s="301" t="s">
        <v>1976</v>
      </c>
      <c r="C427" s="301" t="s">
        <v>2751</v>
      </c>
      <c r="D427" s="301">
        <v>9.3000000000000007</v>
      </c>
      <c r="E427" s="181" t="s">
        <v>1783</v>
      </c>
      <c r="F427" s="181"/>
      <c r="G427" s="301"/>
      <c r="H427" s="301"/>
      <c r="I427" s="301"/>
      <c r="J427" s="301"/>
      <c r="K427" s="301"/>
      <c r="L427" s="301"/>
      <c r="M427" s="301"/>
      <c r="N427" s="301"/>
      <c r="O427" s="301">
        <v>7.1999999999999993</v>
      </c>
      <c r="P427" s="301"/>
      <c r="Q427" s="301">
        <v>7.1999999999999993</v>
      </c>
      <c r="R427" s="301"/>
      <c r="S427" s="302">
        <f t="shared" si="12"/>
        <v>14.399999999999999</v>
      </c>
      <c r="T427" s="303" t="s">
        <v>1758</v>
      </c>
      <c r="U427" s="2"/>
      <c r="V427">
        <f t="shared" si="13"/>
        <v>0.13391999999999998</v>
      </c>
    </row>
    <row r="428" spans="1:22" customFormat="1">
      <c r="A428" s="301" t="s">
        <v>3002</v>
      </c>
      <c r="B428" s="301" t="s">
        <v>1976</v>
      </c>
      <c r="C428" s="301" t="s">
        <v>2751</v>
      </c>
      <c r="D428" s="301">
        <v>9.3000000000000007</v>
      </c>
      <c r="E428" s="181" t="s">
        <v>1783</v>
      </c>
      <c r="F428" s="181"/>
      <c r="G428" s="301"/>
      <c r="H428" s="301"/>
      <c r="I428" s="301"/>
      <c r="J428" s="301"/>
      <c r="K428" s="301">
        <v>1.2000000000000002</v>
      </c>
      <c r="L428" s="301"/>
      <c r="M428" s="301"/>
      <c r="N428" s="301"/>
      <c r="O428" s="301"/>
      <c r="P428" s="301"/>
      <c r="Q428" s="301"/>
      <c r="R428" s="301"/>
      <c r="S428" s="302">
        <f t="shared" si="12"/>
        <v>1.2000000000000002</v>
      </c>
      <c r="T428" s="303" t="s">
        <v>1758</v>
      </c>
      <c r="U428" s="2"/>
      <c r="V428">
        <f t="shared" si="13"/>
        <v>1.1160000000000002E-2</v>
      </c>
    </row>
    <row r="429" spans="1:22" customFormat="1">
      <c r="A429" s="301" t="s">
        <v>3003</v>
      </c>
      <c r="B429" s="301" t="s">
        <v>1976</v>
      </c>
      <c r="C429" s="301" t="s">
        <v>2751</v>
      </c>
      <c r="D429" s="301">
        <v>9.3000000000000007</v>
      </c>
      <c r="E429" s="181" t="s">
        <v>1783</v>
      </c>
      <c r="F429" s="181"/>
      <c r="G429" s="301"/>
      <c r="H429" s="301"/>
      <c r="I429" s="301"/>
      <c r="J429" s="301"/>
      <c r="K429" s="301">
        <v>11.7</v>
      </c>
      <c r="L429" s="301"/>
      <c r="M429" s="301"/>
      <c r="N429" s="301"/>
      <c r="O429" s="301"/>
      <c r="P429" s="301"/>
      <c r="Q429" s="301"/>
      <c r="R429" s="301"/>
      <c r="S429" s="302">
        <f t="shared" si="12"/>
        <v>11.7</v>
      </c>
      <c r="T429" s="303" t="s">
        <v>1758</v>
      </c>
      <c r="U429" s="2"/>
      <c r="V429">
        <f t="shared" si="13"/>
        <v>0.10880999999999999</v>
      </c>
    </row>
    <row r="430" spans="1:22" customFormat="1">
      <c r="A430" s="301" t="s">
        <v>3004</v>
      </c>
      <c r="B430" s="301" t="s">
        <v>1976</v>
      </c>
      <c r="C430" s="301" t="s">
        <v>2751</v>
      </c>
      <c r="D430" s="301">
        <v>9.3000000000000007</v>
      </c>
      <c r="E430" s="181" t="s">
        <v>1783</v>
      </c>
      <c r="F430" s="181"/>
      <c r="G430" s="301"/>
      <c r="H430" s="301"/>
      <c r="I430" s="301"/>
      <c r="J430" s="301"/>
      <c r="K430" s="301"/>
      <c r="L430" s="301"/>
      <c r="M430" s="301"/>
      <c r="N430" s="301"/>
      <c r="O430" s="301">
        <v>6.6</v>
      </c>
      <c r="P430" s="301"/>
      <c r="Q430" s="301"/>
      <c r="R430" s="301"/>
      <c r="S430" s="302">
        <f t="shared" si="12"/>
        <v>6.6</v>
      </c>
      <c r="T430" s="303" t="s">
        <v>1758</v>
      </c>
      <c r="U430" s="2"/>
      <c r="V430">
        <f t="shared" si="13"/>
        <v>6.1380000000000004E-2</v>
      </c>
    </row>
    <row r="431" spans="1:22" customFormat="1">
      <c r="A431" s="301" t="s">
        <v>3005</v>
      </c>
      <c r="B431" s="301" t="s">
        <v>1976</v>
      </c>
      <c r="C431" s="301" t="s">
        <v>2751</v>
      </c>
      <c r="D431" s="301">
        <v>9.3000000000000007</v>
      </c>
      <c r="E431" s="181" t="s">
        <v>1783</v>
      </c>
      <c r="F431" s="181"/>
      <c r="G431" s="301"/>
      <c r="H431" s="301"/>
      <c r="I431" s="301"/>
      <c r="J431" s="301"/>
      <c r="K431" s="301">
        <v>11.7</v>
      </c>
      <c r="L431" s="301"/>
      <c r="M431" s="301"/>
      <c r="N431" s="301"/>
      <c r="O431" s="301"/>
      <c r="P431" s="301"/>
      <c r="Q431" s="301"/>
      <c r="R431" s="301"/>
      <c r="S431" s="302">
        <f t="shared" si="12"/>
        <v>11.7</v>
      </c>
      <c r="T431" s="303" t="s">
        <v>1758</v>
      </c>
      <c r="U431" s="2"/>
      <c r="V431">
        <f t="shared" si="13"/>
        <v>0.10880999999999999</v>
      </c>
    </row>
    <row r="432" spans="1:22" customFormat="1">
      <c r="A432" s="301" t="s">
        <v>3006</v>
      </c>
      <c r="B432" s="301" t="s">
        <v>1976</v>
      </c>
      <c r="C432" s="301" t="s">
        <v>2751</v>
      </c>
      <c r="D432" s="301">
        <v>9.3000000000000007</v>
      </c>
      <c r="E432" s="181" t="s">
        <v>1783</v>
      </c>
      <c r="F432" s="181"/>
      <c r="G432" s="301"/>
      <c r="H432" s="301"/>
      <c r="I432" s="301"/>
      <c r="J432" s="301"/>
      <c r="K432" s="301">
        <v>11.7</v>
      </c>
      <c r="L432" s="301"/>
      <c r="M432" s="301"/>
      <c r="N432" s="301"/>
      <c r="O432" s="301"/>
      <c r="P432" s="301"/>
      <c r="Q432" s="301"/>
      <c r="R432" s="301"/>
      <c r="S432" s="302">
        <f t="shared" si="12"/>
        <v>11.7</v>
      </c>
      <c r="T432" s="303" t="s">
        <v>1758</v>
      </c>
      <c r="U432" s="2"/>
      <c r="V432">
        <f t="shared" si="13"/>
        <v>0.10880999999999999</v>
      </c>
    </row>
    <row r="433" spans="1:22" customFormat="1">
      <c r="A433" s="301" t="s">
        <v>3007</v>
      </c>
      <c r="B433" s="301" t="s">
        <v>1976</v>
      </c>
      <c r="C433" s="301" t="s">
        <v>2751</v>
      </c>
      <c r="D433" s="301">
        <v>9.3000000000000007</v>
      </c>
      <c r="E433" s="181" t="s">
        <v>1783</v>
      </c>
      <c r="F433" s="181"/>
      <c r="G433" s="301"/>
      <c r="H433" s="301"/>
      <c r="I433" s="301"/>
      <c r="J433" s="301"/>
      <c r="K433" s="301">
        <v>11.7</v>
      </c>
      <c r="L433" s="301"/>
      <c r="M433" s="301"/>
      <c r="N433" s="301"/>
      <c r="O433" s="301"/>
      <c r="P433" s="301"/>
      <c r="Q433" s="301"/>
      <c r="R433" s="301"/>
      <c r="S433" s="302">
        <f t="shared" si="12"/>
        <v>11.7</v>
      </c>
      <c r="T433" s="303" t="s">
        <v>1758</v>
      </c>
      <c r="U433" s="2"/>
      <c r="V433">
        <f t="shared" si="13"/>
        <v>0.10880999999999999</v>
      </c>
    </row>
    <row r="434" spans="1:22" customFormat="1">
      <c r="A434" s="301" t="s">
        <v>3008</v>
      </c>
      <c r="B434" s="301" t="s">
        <v>1976</v>
      </c>
      <c r="C434" s="301" t="s">
        <v>2751</v>
      </c>
      <c r="D434" s="301">
        <v>9.3000000000000007</v>
      </c>
      <c r="E434" s="181" t="s">
        <v>1783</v>
      </c>
      <c r="F434" s="181"/>
      <c r="G434" s="301"/>
      <c r="H434" s="301"/>
      <c r="I434" s="301"/>
      <c r="J434" s="301"/>
      <c r="K434" s="301"/>
      <c r="L434" s="301"/>
      <c r="M434" s="301"/>
      <c r="N434" s="301"/>
      <c r="O434" s="301">
        <v>6.6</v>
      </c>
      <c r="P434" s="301"/>
      <c r="Q434" s="301"/>
      <c r="R434" s="301"/>
      <c r="S434" s="302">
        <f t="shared" si="12"/>
        <v>6.6</v>
      </c>
      <c r="T434" s="303" t="s">
        <v>1758</v>
      </c>
      <c r="U434" s="2"/>
      <c r="V434">
        <f t="shared" si="13"/>
        <v>6.1380000000000004E-2</v>
      </c>
    </row>
    <row r="435" spans="1:22" customFormat="1">
      <c r="A435" s="301" t="s">
        <v>3009</v>
      </c>
      <c r="B435" s="301" t="s">
        <v>1976</v>
      </c>
      <c r="C435" s="301" t="s">
        <v>2751</v>
      </c>
      <c r="D435" s="301">
        <v>9.3000000000000007</v>
      </c>
      <c r="E435" s="181" t="s">
        <v>1783</v>
      </c>
      <c r="F435" s="181"/>
      <c r="G435" s="301"/>
      <c r="H435" s="301"/>
      <c r="I435" s="301"/>
      <c r="J435" s="301"/>
      <c r="K435" s="301">
        <v>11.7</v>
      </c>
      <c r="L435" s="301"/>
      <c r="M435" s="301"/>
      <c r="N435" s="301"/>
      <c r="O435" s="301"/>
      <c r="P435" s="301"/>
      <c r="Q435" s="301"/>
      <c r="R435" s="301"/>
      <c r="S435" s="302">
        <f t="shared" si="12"/>
        <v>11.7</v>
      </c>
      <c r="T435" s="303" t="s">
        <v>1758</v>
      </c>
      <c r="U435" s="2"/>
      <c r="V435">
        <f t="shared" si="13"/>
        <v>0.10880999999999999</v>
      </c>
    </row>
    <row r="436" spans="1:22" customFormat="1">
      <c r="A436" s="301" t="s">
        <v>3010</v>
      </c>
      <c r="B436" s="301" t="s">
        <v>1976</v>
      </c>
      <c r="C436" s="301" t="s">
        <v>2751</v>
      </c>
      <c r="D436" s="301">
        <v>9.3000000000000007</v>
      </c>
      <c r="E436" s="181" t="s">
        <v>1783</v>
      </c>
      <c r="F436" s="181"/>
      <c r="G436" s="301"/>
      <c r="H436" s="301"/>
      <c r="I436" s="301"/>
      <c r="J436" s="301"/>
      <c r="K436" s="301">
        <v>6.1000000000000005</v>
      </c>
      <c r="L436" s="301"/>
      <c r="M436" s="301"/>
      <c r="N436" s="301"/>
      <c r="O436" s="301"/>
      <c r="P436" s="301"/>
      <c r="Q436" s="301">
        <v>1.2000000000000002</v>
      </c>
      <c r="R436" s="301"/>
      <c r="S436" s="302">
        <f t="shared" si="12"/>
        <v>7.3000000000000007</v>
      </c>
      <c r="T436" s="303" t="s">
        <v>1758</v>
      </c>
      <c r="U436" s="2"/>
      <c r="V436">
        <f t="shared" si="13"/>
        <v>6.789000000000002E-2</v>
      </c>
    </row>
    <row r="437" spans="1:22" customFormat="1">
      <c r="A437" s="301" t="s">
        <v>3011</v>
      </c>
      <c r="B437" s="301" t="s">
        <v>1976</v>
      </c>
      <c r="C437" s="301" t="s">
        <v>2751</v>
      </c>
      <c r="D437" s="301">
        <v>9.3000000000000007</v>
      </c>
      <c r="E437" s="181" t="s">
        <v>1783</v>
      </c>
      <c r="F437" s="181"/>
      <c r="G437" s="301"/>
      <c r="H437" s="301"/>
      <c r="I437" s="301"/>
      <c r="J437" s="301"/>
      <c r="K437" s="301">
        <v>11.7</v>
      </c>
      <c r="L437" s="301"/>
      <c r="M437" s="301"/>
      <c r="N437" s="301"/>
      <c r="O437" s="301"/>
      <c r="P437" s="301"/>
      <c r="Q437" s="301"/>
      <c r="R437" s="301"/>
      <c r="S437" s="302">
        <f t="shared" si="12"/>
        <v>11.7</v>
      </c>
      <c r="T437" s="303" t="s">
        <v>1758</v>
      </c>
      <c r="U437" s="2"/>
      <c r="V437">
        <f t="shared" si="13"/>
        <v>0.10880999999999999</v>
      </c>
    </row>
    <row r="438" spans="1:22" customFormat="1">
      <c r="A438" s="301" t="s">
        <v>2148</v>
      </c>
      <c r="B438" s="301" t="s">
        <v>1976</v>
      </c>
      <c r="C438" s="301" t="s">
        <v>2751</v>
      </c>
      <c r="D438" s="301">
        <v>9.3000000000000007</v>
      </c>
      <c r="E438" s="181" t="s">
        <v>1783</v>
      </c>
      <c r="F438" s="181"/>
      <c r="G438" s="301"/>
      <c r="H438" s="301"/>
      <c r="I438" s="301"/>
      <c r="J438" s="301"/>
      <c r="K438" s="301">
        <v>11.7</v>
      </c>
      <c r="L438" s="301"/>
      <c r="M438" s="301">
        <v>12.9</v>
      </c>
      <c r="N438" s="301"/>
      <c r="O438" s="301"/>
      <c r="P438" s="301"/>
      <c r="Q438" s="301"/>
      <c r="R438" s="301"/>
      <c r="S438" s="302">
        <f t="shared" si="12"/>
        <v>24.6</v>
      </c>
      <c r="T438" s="303" t="s">
        <v>1758</v>
      </c>
      <c r="U438" s="2"/>
      <c r="V438">
        <f t="shared" si="13"/>
        <v>0.22878000000000001</v>
      </c>
    </row>
    <row r="439" spans="1:22" customFormat="1">
      <c r="A439" s="301" t="s">
        <v>3012</v>
      </c>
      <c r="B439" s="301" t="s">
        <v>1976</v>
      </c>
      <c r="C439" s="301" t="s">
        <v>2751</v>
      </c>
      <c r="D439" s="301">
        <v>9.3000000000000007</v>
      </c>
      <c r="E439" s="181" t="s">
        <v>1783</v>
      </c>
      <c r="F439" s="181"/>
      <c r="G439" s="301"/>
      <c r="H439" s="301"/>
      <c r="I439" s="301"/>
      <c r="J439" s="301"/>
      <c r="K439" s="301">
        <v>11.7</v>
      </c>
      <c r="L439" s="301"/>
      <c r="M439" s="301"/>
      <c r="N439" s="301"/>
      <c r="O439" s="301"/>
      <c r="P439" s="301"/>
      <c r="Q439" s="301"/>
      <c r="R439" s="301"/>
      <c r="S439" s="302">
        <f t="shared" si="12"/>
        <v>11.7</v>
      </c>
      <c r="T439" s="303" t="s">
        <v>1758</v>
      </c>
      <c r="U439" s="2"/>
      <c r="V439">
        <f t="shared" si="13"/>
        <v>0.10880999999999999</v>
      </c>
    </row>
    <row r="440" spans="1:22" customFormat="1">
      <c r="A440" s="301" t="s">
        <v>3013</v>
      </c>
      <c r="B440" s="301" t="s">
        <v>1976</v>
      </c>
      <c r="C440" s="301" t="s">
        <v>2751</v>
      </c>
      <c r="D440" s="301">
        <v>9.3000000000000007</v>
      </c>
      <c r="E440" s="181" t="s">
        <v>1783</v>
      </c>
      <c r="F440" s="181"/>
      <c r="G440" s="301"/>
      <c r="H440" s="301"/>
      <c r="I440" s="301"/>
      <c r="J440" s="301"/>
      <c r="K440" s="301"/>
      <c r="L440" s="301"/>
      <c r="M440" s="301"/>
      <c r="N440" s="301">
        <v>1.2000000000000002</v>
      </c>
      <c r="O440" s="301"/>
      <c r="P440" s="301"/>
      <c r="Q440" s="301"/>
      <c r="R440" s="301"/>
      <c r="S440" s="302">
        <f t="shared" si="12"/>
        <v>1.2000000000000002</v>
      </c>
      <c r="T440" s="303" t="s">
        <v>1758</v>
      </c>
      <c r="U440" s="2"/>
      <c r="V440">
        <f t="shared" si="13"/>
        <v>1.1160000000000002E-2</v>
      </c>
    </row>
    <row r="441" spans="1:22" customFormat="1">
      <c r="A441" s="301" t="s">
        <v>3014</v>
      </c>
      <c r="B441" s="301" t="s">
        <v>1976</v>
      </c>
      <c r="C441" s="301" t="s">
        <v>2751</v>
      </c>
      <c r="D441" s="301">
        <v>9.3000000000000007</v>
      </c>
      <c r="E441" s="181" t="s">
        <v>1783</v>
      </c>
      <c r="F441" s="181"/>
      <c r="G441" s="301"/>
      <c r="H441" s="301"/>
      <c r="I441" s="301"/>
      <c r="J441" s="301"/>
      <c r="K441" s="301">
        <v>23.4</v>
      </c>
      <c r="L441" s="301"/>
      <c r="M441" s="301"/>
      <c r="N441" s="301"/>
      <c r="O441" s="301"/>
      <c r="P441" s="301"/>
      <c r="Q441" s="301"/>
      <c r="R441" s="301"/>
      <c r="S441" s="302">
        <f t="shared" si="12"/>
        <v>23.4</v>
      </c>
      <c r="T441" s="303" t="s">
        <v>1758</v>
      </c>
      <c r="U441" s="2"/>
      <c r="V441">
        <f t="shared" si="13"/>
        <v>0.21761999999999998</v>
      </c>
    </row>
    <row r="442" spans="1:22" customFormat="1">
      <c r="A442" s="301" t="s">
        <v>3015</v>
      </c>
      <c r="B442" s="301" t="s">
        <v>1976</v>
      </c>
      <c r="C442" s="301" t="s">
        <v>2751</v>
      </c>
      <c r="D442" s="301">
        <v>9.3000000000000007</v>
      </c>
      <c r="E442" s="181" t="s">
        <v>1783</v>
      </c>
      <c r="F442" s="181"/>
      <c r="G442" s="301"/>
      <c r="H442" s="301"/>
      <c r="I442" s="301"/>
      <c r="J442" s="301"/>
      <c r="K442" s="301"/>
      <c r="L442" s="301"/>
      <c r="M442" s="301"/>
      <c r="N442" s="301"/>
      <c r="O442" s="301">
        <v>2</v>
      </c>
      <c r="P442" s="301"/>
      <c r="Q442" s="301">
        <v>18.600000000000001</v>
      </c>
      <c r="R442" s="301"/>
      <c r="S442" s="302">
        <f t="shared" si="12"/>
        <v>20.6</v>
      </c>
      <c r="T442" s="303" t="s">
        <v>1758</v>
      </c>
      <c r="U442" s="2"/>
      <c r="V442">
        <f t="shared" si="13"/>
        <v>0.19158000000000003</v>
      </c>
    </row>
    <row r="443" spans="1:22" customFormat="1">
      <c r="A443" s="301" t="s">
        <v>3016</v>
      </c>
      <c r="B443" s="301" t="s">
        <v>1976</v>
      </c>
      <c r="C443" s="301" t="s">
        <v>2751</v>
      </c>
      <c r="D443" s="301">
        <v>9.3000000000000007</v>
      </c>
      <c r="E443" s="181" t="s">
        <v>1783</v>
      </c>
      <c r="F443" s="181"/>
      <c r="G443" s="301"/>
      <c r="H443" s="301"/>
      <c r="I443" s="301"/>
      <c r="J443" s="301"/>
      <c r="K443" s="301"/>
      <c r="L443" s="301"/>
      <c r="M443" s="301"/>
      <c r="N443" s="301">
        <v>0</v>
      </c>
      <c r="O443" s="301"/>
      <c r="P443" s="301"/>
      <c r="Q443" s="301"/>
      <c r="R443" s="301"/>
      <c r="S443" s="302">
        <f t="shared" si="12"/>
        <v>0</v>
      </c>
      <c r="T443" s="303" t="s">
        <v>1758</v>
      </c>
      <c r="U443" s="2"/>
      <c r="V443">
        <f t="shared" si="13"/>
        <v>0</v>
      </c>
    </row>
    <row r="444" spans="1:22" customFormat="1">
      <c r="A444" s="301" t="s">
        <v>3017</v>
      </c>
      <c r="B444" s="301" t="s">
        <v>1976</v>
      </c>
      <c r="C444" s="301" t="s">
        <v>2751</v>
      </c>
      <c r="D444" s="301">
        <v>9.3000000000000007</v>
      </c>
      <c r="E444" s="181" t="s">
        <v>1783</v>
      </c>
      <c r="F444" s="181"/>
      <c r="G444" s="301"/>
      <c r="H444" s="301"/>
      <c r="I444" s="301">
        <v>6.6</v>
      </c>
      <c r="J444" s="301"/>
      <c r="K444" s="301"/>
      <c r="L444" s="301"/>
      <c r="M444" s="301"/>
      <c r="N444" s="301"/>
      <c r="O444" s="301"/>
      <c r="P444" s="301"/>
      <c r="Q444" s="301"/>
      <c r="R444" s="301"/>
      <c r="S444" s="302">
        <f t="shared" si="12"/>
        <v>6.6</v>
      </c>
      <c r="T444" s="303" t="s">
        <v>1758</v>
      </c>
      <c r="U444" s="2"/>
      <c r="V444">
        <f t="shared" si="13"/>
        <v>6.1380000000000004E-2</v>
      </c>
    </row>
    <row r="445" spans="1:22" customFormat="1">
      <c r="A445" s="301" t="s">
        <v>3018</v>
      </c>
      <c r="B445" s="301" t="s">
        <v>1976</v>
      </c>
      <c r="C445" s="301" t="s">
        <v>2751</v>
      </c>
      <c r="D445" s="301">
        <v>9.3000000000000007</v>
      </c>
      <c r="E445" s="181" t="s">
        <v>1783</v>
      </c>
      <c r="F445" s="181"/>
      <c r="G445" s="301"/>
      <c r="H445" s="301"/>
      <c r="I445" s="301"/>
      <c r="J445" s="301"/>
      <c r="K445" s="301">
        <v>11.7</v>
      </c>
      <c r="L445" s="301"/>
      <c r="M445" s="301"/>
      <c r="N445" s="301"/>
      <c r="O445" s="301"/>
      <c r="P445" s="301"/>
      <c r="Q445" s="301"/>
      <c r="R445" s="301"/>
      <c r="S445" s="302">
        <f t="shared" si="12"/>
        <v>11.7</v>
      </c>
      <c r="T445" s="303" t="s">
        <v>1758</v>
      </c>
      <c r="U445" s="2"/>
      <c r="V445">
        <f t="shared" si="13"/>
        <v>0.10880999999999999</v>
      </c>
    </row>
    <row r="446" spans="1:22" customFormat="1">
      <c r="A446" s="301" t="s">
        <v>3019</v>
      </c>
      <c r="B446" s="301" t="s">
        <v>1976</v>
      </c>
      <c r="C446" s="301" t="s">
        <v>2751</v>
      </c>
      <c r="D446" s="301">
        <v>9.3000000000000007</v>
      </c>
      <c r="E446" s="181" t="s">
        <v>1783</v>
      </c>
      <c r="F446" s="181"/>
      <c r="G446" s="301"/>
      <c r="H446" s="301"/>
      <c r="I446" s="301"/>
      <c r="J446" s="301"/>
      <c r="K446" s="301">
        <v>3.3</v>
      </c>
      <c r="L446" s="301"/>
      <c r="M446" s="301"/>
      <c r="N446" s="301"/>
      <c r="O446" s="301"/>
      <c r="P446" s="301"/>
      <c r="Q446" s="301"/>
      <c r="R446" s="301"/>
      <c r="S446" s="302">
        <f t="shared" si="12"/>
        <v>3.3</v>
      </c>
      <c r="T446" s="303" t="s">
        <v>1758</v>
      </c>
      <c r="U446" s="2"/>
      <c r="V446">
        <f t="shared" si="13"/>
        <v>3.0690000000000002E-2</v>
      </c>
    </row>
    <row r="447" spans="1:22" customFormat="1">
      <c r="A447" s="301" t="s">
        <v>3020</v>
      </c>
      <c r="B447" s="301" t="s">
        <v>1976</v>
      </c>
      <c r="C447" s="301" t="s">
        <v>2751</v>
      </c>
      <c r="D447" s="301">
        <v>9.3000000000000007</v>
      </c>
      <c r="E447" s="181" t="s">
        <v>1783</v>
      </c>
      <c r="F447" s="181"/>
      <c r="G447" s="301"/>
      <c r="H447" s="301"/>
      <c r="I447" s="301"/>
      <c r="J447" s="301"/>
      <c r="K447" s="301"/>
      <c r="L447" s="301"/>
      <c r="M447" s="301"/>
      <c r="N447" s="301">
        <v>3.5999999999999996</v>
      </c>
      <c r="O447" s="301"/>
      <c r="P447" s="301"/>
      <c r="Q447" s="301"/>
      <c r="R447" s="301"/>
      <c r="S447" s="302">
        <f t="shared" si="12"/>
        <v>3.5999999999999996</v>
      </c>
      <c r="T447" s="303" t="s">
        <v>1758</v>
      </c>
      <c r="U447" s="2"/>
      <c r="V447">
        <f t="shared" si="13"/>
        <v>3.3479999999999996E-2</v>
      </c>
    </row>
    <row r="448" spans="1:22" customFormat="1">
      <c r="A448" s="301" t="s">
        <v>3021</v>
      </c>
      <c r="B448" s="301" t="s">
        <v>1976</v>
      </c>
      <c r="C448" s="301" t="s">
        <v>2751</v>
      </c>
      <c r="D448" s="301">
        <v>9.3000000000000007</v>
      </c>
      <c r="E448" s="181" t="s">
        <v>1783</v>
      </c>
      <c r="F448" s="181"/>
      <c r="G448" s="301"/>
      <c r="H448" s="301"/>
      <c r="I448" s="301"/>
      <c r="J448" s="301"/>
      <c r="K448" s="301"/>
      <c r="L448" s="301"/>
      <c r="M448" s="301"/>
      <c r="N448" s="301">
        <v>6.6</v>
      </c>
      <c r="O448" s="301"/>
      <c r="P448" s="301"/>
      <c r="Q448" s="301"/>
      <c r="R448" s="301"/>
      <c r="S448" s="302">
        <f t="shared" si="12"/>
        <v>6.6</v>
      </c>
      <c r="T448" s="303" t="s">
        <v>1758</v>
      </c>
      <c r="U448" s="2"/>
      <c r="V448">
        <f t="shared" si="13"/>
        <v>6.1380000000000004E-2</v>
      </c>
    </row>
    <row r="449" spans="1:22" customFormat="1">
      <c r="A449" s="301" t="s">
        <v>2149</v>
      </c>
      <c r="B449" s="301" t="s">
        <v>1976</v>
      </c>
      <c r="C449" s="301" t="s">
        <v>2751</v>
      </c>
      <c r="D449" s="301">
        <v>9.3000000000000007</v>
      </c>
      <c r="E449" s="181" t="s">
        <v>1783</v>
      </c>
      <c r="F449" s="181"/>
      <c r="G449" s="301"/>
      <c r="H449" s="301"/>
      <c r="I449" s="301"/>
      <c r="J449" s="301"/>
      <c r="K449" s="301"/>
      <c r="L449" s="301"/>
      <c r="M449" s="301">
        <v>10</v>
      </c>
      <c r="N449" s="301"/>
      <c r="O449" s="301"/>
      <c r="P449" s="301"/>
      <c r="Q449" s="301"/>
      <c r="R449" s="301"/>
      <c r="S449" s="302">
        <f t="shared" si="12"/>
        <v>10</v>
      </c>
      <c r="T449" s="303" t="s">
        <v>1758</v>
      </c>
      <c r="U449" s="2"/>
      <c r="V449">
        <f t="shared" si="13"/>
        <v>9.3000000000000013E-2</v>
      </c>
    </row>
    <row r="450" spans="1:22" customFormat="1">
      <c r="A450" s="301" t="s">
        <v>3022</v>
      </c>
      <c r="B450" s="301" t="s">
        <v>1976</v>
      </c>
      <c r="C450" s="301" t="s">
        <v>2751</v>
      </c>
      <c r="D450" s="301">
        <v>9.3000000000000007</v>
      </c>
      <c r="E450" s="181" t="s">
        <v>1783</v>
      </c>
      <c r="F450" s="181"/>
      <c r="G450" s="301"/>
      <c r="H450" s="301"/>
      <c r="I450" s="301"/>
      <c r="J450" s="301"/>
      <c r="K450" s="301"/>
      <c r="L450" s="301"/>
      <c r="M450" s="301"/>
      <c r="N450" s="301">
        <v>6.6</v>
      </c>
      <c r="O450" s="301"/>
      <c r="P450" s="301"/>
      <c r="Q450" s="301"/>
      <c r="R450" s="301"/>
      <c r="S450" s="302">
        <f t="shared" si="12"/>
        <v>6.6</v>
      </c>
      <c r="T450" s="303" t="s">
        <v>1758</v>
      </c>
      <c r="U450" s="2"/>
      <c r="V450">
        <f t="shared" si="13"/>
        <v>6.1380000000000004E-2</v>
      </c>
    </row>
    <row r="451" spans="1:22" customFormat="1">
      <c r="A451" s="301" t="s">
        <v>2150</v>
      </c>
      <c r="B451" s="301" t="s">
        <v>1976</v>
      </c>
      <c r="C451" s="301" t="s">
        <v>2751</v>
      </c>
      <c r="D451" s="301">
        <v>9.3000000000000007</v>
      </c>
      <c r="E451" s="181" t="s">
        <v>1783</v>
      </c>
      <c r="F451" s="181"/>
      <c r="G451" s="301"/>
      <c r="H451" s="301"/>
      <c r="I451" s="301"/>
      <c r="J451" s="301"/>
      <c r="K451" s="301">
        <v>15.6</v>
      </c>
      <c r="L451" s="301">
        <v>6.6</v>
      </c>
      <c r="M451" s="301">
        <v>6.6</v>
      </c>
      <c r="N451" s="301">
        <v>6.6</v>
      </c>
      <c r="O451" s="301">
        <v>6.6</v>
      </c>
      <c r="P451" s="301">
        <v>6.6</v>
      </c>
      <c r="Q451" s="301"/>
      <c r="R451" s="301">
        <v>13.2</v>
      </c>
      <c r="S451" s="302">
        <f t="shared" ref="S451:S514" si="14">SUM(G451:R451)</f>
        <v>61.8</v>
      </c>
      <c r="T451" s="303" t="s">
        <v>1758</v>
      </c>
      <c r="U451" s="2"/>
      <c r="V451">
        <f t="shared" si="13"/>
        <v>0.57474000000000003</v>
      </c>
    </row>
    <row r="452" spans="1:22" customFormat="1">
      <c r="A452" s="301" t="s">
        <v>2151</v>
      </c>
      <c r="B452" s="301" t="s">
        <v>1976</v>
      </c>
      <c r="C452" s="301" t="s">
        <v>2751</v>
      </c>
      <c r="D452" s="301">
        <v>9.3000000000000007</v>
      </c>
      <c r="E452" s="181" t="s">
        <v>1783</v>
      </c>
      <c r="F452" s="181"/>
      <c r="G452" s="301"/>
      <c r="H452" s="301"/>
      <c r="I452" s="301"/>
      <c r="J452" s="301"/>
      <c r="K452" s="301"/>
      <c r="L452" s="301">
        <v>13.2</v>
      </c>
      <c r="M452" s="301"/>
      <c r="N452" s="301"/>
      <c r="O452" s="301"/>
      <c r="P452" s="301"/>
      <c r="Q452" s="301"/>
      <c r="R452" s="301"/>
      <c r="S452" s="302">
        <f t="shared" si="14"/>
        <v>13.2</v>
      </c>
      <c r="T452" s="303" t="s">
        <v>1758</v>
      </c>
      <c r="U452" s="2"/>
      <c r="V452">
        <f t="shared" ref="V452:V515" si="15">S452/1000*D452</f>
        <v>0.12276000000000001</v>
      </c>
    </row>
    <row r="453" spans="1:22" customFormat="1">
      <c r="A453" s="301" t="s">
        <v>3023</v>
      </c>
      <c r="B453" s="301" t="s">
        <v>1976</v>
      </c>
      <c r="C453" s="301" t="s">
        <v>2751</v>
      </c>
      <c r="D453" s="301">
        <v>9.3000000000000007</v>
      </c>
      <c r="E453" s="181" t="s">
        <v>1783</v>
      </c>
      <c r="F453" s="181"/>
      <c r="G453" s="301"/>
      <c r="H453" s="301"/>
      <c r="I453" s="301"/>
      <c r="J453" s="301"/>
      <c r="K453" s="301">
        <v>1.7999999999999998</v>
      </c>
      <c r="L453" s="301"/>
      <c r="M453" s="301"/>
      <c r="N453" s="301"/>
      <c r="O453" s="301"/>
      <c r="P453" s="301"/>
      <c r="Q453" s="301"/>
      <c r="R453" s="301"/>
      <c r="S453" s="302">
        <f t="shared" si="14"/>
        <v>1.7999999999999998</v>
      </c>
      <c r="T453" s="303" t="s">
        <v>1758</v>
      </c>
      <c r="U453" s="2"/>
      <c r="V453">
        <f t="shared" si="15"/>
        <v>1.6739999999999998E-2</v>
      </c>
    </row>
    <row r="454" spans="1:22" customFormat="1">
      <c r="A454" s="301" t="s">
        <v>3024</v>
      </c>
      <c r="B454" s="301" t="s">
        <v>1976</v>
      </c>
      <c r="C454" s="301" t="s">
        <v>2751</v>
      </c>
      <c r="D454" s="301">
        <v>9.3000000000000007</v>
      </c>
      <c r="E454" s="181" t="s">
        <v>1783</v>
      </c>
      <c r="F454" s="181"/>
      <c r="G454" s="301"/>
      <c r="H454" s="301"/>
      <c r="I454" s="301"/>
      <c r="J454" s="301"/>
      <c r="K454" s="301">
        <v>23.4</v>
      </c>
      <c r="L454" s="301"/>
      <c r="M454" s="301"/>
      <c r="N454" s="301"/>
      <c r="O454" s="301"/>
      <c r="P454" s="301"/>
      <c r="Q454" s="301"/>
      <c r="R454" s="301"/>
      <c r="S454" s="302">
        <f t="shared" si="14"/>
        <v>23.4</v>
      </c>
      <c r="T454" s="303" t="s">
        <v>1758</v>
      </c>
      <c r="U454" s="2"/>
      <c r="V454">
        <f t="shared" si="15"/>
        <v>0.21761999999999998</v>
      </c>
    </row>
    <row r="455" spans="1:22" customFormat="1">
      <c r="A455" s="301" t="s">
        <v>3025</v>
      </c>
      <c r="B455" s="301" t="s">
        <v>1976</v>
      </c>
      <c r="C455" s="301" t="s">
        <v>2751</v>
      </c>
      <c r="D455" s="301">
        <v>9.3000000000000007</v>
      </c>
      <c r="E455" s="181" t="s">
        <v>1783</v>
      </c>
      <c r="F455" s="181"/>
      <c r="G455" s="301"/>
      <c r="H455" s="301"/>
      <c r="I455" s="301"/>
      <c r="J455" s="301"/>
      <c r="K455" s="301">
        <v>11.7</v>
      </c>
      <c r="L455" s="301"/>
      <c r="M455" s="301"/>
      <c r="N455" s="301"/>
      <c r="O455" s="301"/>
      <c r="P455" s="301"/>
      <c r="Q455" s="301"/>
      <c r="R455" s="301"/>
      <c r="S455" s="302">
        <f t="shared" si="14"/>
        <v>11.7</v>
      </c>
      <c r="T455" s="303" t="s">
        <v>1758</v>
      </c>
      <c r="U455" s="2"/>
      <c r="V455">
        <f t="shared" si="15"/>
        <v>0.10880999999999999</v>
      </c>
    </row>
    <row r="456" spans="1:22" customFormat="1">
      <c r="A456" s="301" t="s">
        <v>2152</v>
      </c>
      <c r="B456" s="301" t="s">
        <v>1976</v>
      </c>
      <c r="C456" s="301" t="s">
        <v>2751</v>
      </c>
      <c r="D456" s="301">
        <v>9.3000000000000007</v>
      </c>
      <c r="E456" s="181" t="s">
        <v>1783</v>
      </c>
      <c r="F456" s="181"/>
      <c r="G456" s="301"/>
      <c r="H456" s="301"/>
      <c r="I456" s="301"/>
      <c r="J456" s="301"/>
      <c r="K456" s="301">
        <v>11.85</v>
      </c>
      <c r="L456" s="301"/>
      <c r="M456" s="301"/>
      <c r="N456" s="301"/>
      <c r="O456" s="301"/>
      <c r="P456" s="301"/>
      <c r="Q456" s="301"/>
      <c r="R456" s="301"/>
      <c r="S456" s="302">
        <f t="shared" si="14"/>
        <v>11.85</v>
      </c>
      <c r="T456" s="303" t="s">
        <v>1758</v>
      </c>
      <c r="U456" s="2"/>
      <c r="V456">
        <f t="shared" si="15"/>
        <v>0.110205</v>
      </c>
    </row>
    <row r="457" spans="1:22" customFormat="1">
      <c r="A457" s="301" t="s">
        <v>3026</v>
      </c>
      <c r="B457" s="301" t="s">
        <v>1976</v>
      </c>
      <c r="C457" s="301" t="s">
        <v>2751</v>
      </c>
      <c r="D457" s="301">
        <v>9.3000000000000007</v>
      </c>
      <c r="E457" s="181" t="s">
        <v>1783</v>
      </c>
      <c r="F457" s="181"/>
      <c r="G457" s="301"/>
      <c r="H457" s="301"/>
      <c r="I457" s="301"/>
      <c r="J457" s="301"/>
      <c r="K457" s="301"/>
      <c r="L457" s="301">
        <v>1.2000000000000002</v>
      </c>
      <c r="M457" s="301"/>
      <c r="N457" s="301"/>
      <c r="O457" s="301"/>
      <c r="P457" s="301"/>
      <c r="Q457" s="301"/>
      <c r="R457" s="301"/>
      <c r="S457" s="302">
        <f t="shared" si="14"/>
        <v>1.2000000000000002</v>
      </c>
      <c r="T457" s="303" t="s">
        <v>1758</v>
      </c>
      <c r="U457" s="2"/>
      <c r="V457">
        <f t="shared" si="15"/>
        <v>1.1160000000000002E-2</v>
      </c>
    </row>
    <row r="458" spans="1:22" customFormat="1">
      <c r="A458" s="301" t="s">
        <v>3027</v>
      </c>
      <c r="B458" s="301" t="s">
        <v>1976</v>
      </c>
      <c r="C458" s="301" t="s">
        <v>2751</v>
      </c>
      <c r="D458" s="301">
        <v>9.3000000000000007</v>
      </c>
      <c r="E458" s="181" t="s">
        <v>1783</v>
      </c>
      <c r="F458" s="181"/>
      <c r="G458" s="301"/>
      <c r="H458" s="301"/>
      <c r="I458" s="301"/>
      <c r="J458" s="301"/>
      <c r="K458" s="301">
        <v>18</v>
      </c>
      <c r="L458" s="301"/>
      <c r="M458" s="301"/>
      <c r="N458" s="301"/>
      <c r="O458" s="301"/>
      <c r="P458" s="301"/>
      <c r="Q458" s="301"/>
      <c r="R458" s="301"/>
      <c r="S458" s="302">
        <f t="shared" si="14"/>
        <v>18</v>
      </c>
      <c r="T458" s="303" t="s">
        <v>1758</v>
      </c>
      <c r="U458" s="2"/>
      <c r="V458">
        <f t="shared" si="15"/>
        <v>0.16739999999999999</v>
      </c>
    </row>
    <row r="459" spans="1:22" customFormat="1">
      <c r="A459" s="301" t="s">
        <v>3028</v>
      </c>
      <c r="B459" s="301" t="s">
        <v>1976</v>
      </c>
      <c r="C459" s="301" t="s">
        <v>2751</v>
      </c>
      <c r="D459" s="301">
        <v>9.3000000000000007</v>
      </c>
      <c r="E459" s="181" t="s">
        <v>1783</v>
      </c>
      <c r="F459" s="181"/>
      <c r="G459" s="301"/>
      <c r="H459" s="301"/>
      <c r="I459" s="301"/>
      <c r="J459" s="301"/>
      <c r="K459" s="301">
        <v>11.7</v>
      </c>
      <c r="L459" s="301"/>
      <c r="M459" s="301"/>
      <c r="N459" s="301"/>
      <c r="O459" s="301"/>
      <c r="P459" s="301"/>
      <c r="Q459" s="301"/>
      <c r="R459" s="301"/>
      <c r="S459" s="302">
        <f t="shared" si="14"/>
        <v>11.7</v>
      </c>
      <c r="T459" s="303" t="s">
        <v>1758</v>
      </c>
      <c r="U459" s="2"/>
      <c r="V459">
        <f t="shared" si="15"/>
        <v>0.10880999999999999</v>
      </c>
    </row>
    <row r="460" spans="1:22" customFormat="1">
      <c r="A460" s="301" t="s">
        <v>3029</v>
      </c>
      <c r="B460" s="301" t="s">
        <v>1976</v>
      </c>
      <c r="C460" s="301" t="s">
        <v>2751</v>
      </c>
      <c r="D460" s="301">
        <v>9.3000000000000007</v>
      </c>
      <c r="E460" s="181" t="s">
        <v>1783</v>
      </c>
      <c r="F460" s="181"/>
      <c r="G460" s="301"/>
      <c r="H460" s="301"/>
      <c r="I460" s="301"/>
      <c r="J460" s="301"/>
      <c r="K460" s="301">
        <v>11.7</v>
      </c>
      <c r="L460" s="301"/>
      <c r="M460" s="301"/>
      <c r="N460" s="301"/>
      <c r="O460" s="301"/>
      <c r="P460" s="301"/>
      <c r="Q460" s="301"/>
      <c r="R460" s="301"/>
      <c r="S460" s="302">
        <f t="shared" si="14"/>
        <v>11.7</v>
      </c>
      <c r="T460" s="303" t="s">
        <v>1758</v>
      </c>
      <c r="U460" s="2"/>
      <c r="V460">
        <f t="shared" si="15"/>
        <v>0.10880999999999999</v>
      </c>
    </row>
    <row r="461" spans="1:22" customFormat="1">
      <c r="A461" s="301" t="s">
        <v>3030</v>
      </c>
      <c r="B461" s="301" t="s">
        <v>1976</v>
      </c>
      <c r="C461" s="301" t="s">
        <v>2751</v>
      </c>
      <c r="D461" s="301">
        <v>9.3000000000000007</v>
      </c>
      <c r="E461" s="181" t="s">
        <v>1783</v>
      </c>
      <c r="F461" s="181"/>
      <c r="G461" s="301"/>
      <c r="H461" s="301"/>
      <c r="I461" s="301"/>
      <c r="J461" s="301"/>
      <c r="K461" s="301">
        <v>11.7</v>
      </c>
      <c r="L461" s="301"/>
      <c r="M461" s="301"/>
      <c r="N461" s="301"/>
      <c r="O461" s="301"/>
      <c r="P461" s="301"/>
      <c r="Q461" s="301"/>
      <c r="R461" s="301"/>
      <c r="S461" s="302">
        <f t="shared" si="14"/>
        <v>11.7</v>
      </c>
      <c r="T461" s="303" t="s">
        <v>1758</v>
      </c>
      <c r="U461" s="2"/>
      <c r="V461">
        <f t="shared" si="15"/>
        <v>0.10880999999999999</v>
      </c>
    </row>
    <row r="462" spans="1:22" customFormat="1">
      <c r="A462" s="301" t="s">
        <v>2153</v>
      </c>
      <c r="B462" s="301" t="s">
        <v>1976</v>
      </c>
      <c r="C462" s="301" t="s">
        <v>2751</v>
      </c>
      <c r="D462" s="301">
        <v>9.3000000000000007</v>
      </c>
      <c r="E462" s="181" t="s">
        <v>1783</v>
      </c>
      <c r="F462" s="181"/>
      <c r="G462" s="301"/>
      <c r="H462" s="301"/>
      <c r="I462" s="301"/>
      <c r="J462" s="301"/>
      <c r="K462" s="301"/>
      <c r="L462" s="301"/>
      <c r="M462" s="301">
        <v>2.5500000000000003</v>
      </c>
      <c r="N462" s="301"/>
      <c r="O462" s="301"/>
      <c r="P462" s="301"/>
      <c r="Q462" s="301"/>
      <c r="R462" s="301"/>
      <c r="S462" s="302">
        <f t="shared" si="14"/>
        <v>2.5500000000000003</v>
      </c>
      <c r="T462" s="303" t="s">
        <v>1758</v>
      </c>
      <c r="U462" s="2"/>
      <c r="V462">
        <f t="shared" si="15"/>
        <v>2.3715000000000003E-2</v>
      </c>
    </row>
    <row r="463" spans="1:22" customFormat="1">
      <c r="A463" s="301" t="s">
        <v>3031</v>
      </c>
      <c r="B463" s="301" t="s">
        <v>1976</v>
      </c>
      <c r="C463" s="301" t="s">
        <v>2751</v>
      </c>
      <c r="D463" s="301">
        <v>9.3000000000000007</v>
      </c>
      <c r="E463" s="181" t="s">
        <v>1783</v>
      </c>
      <c r="F463" s="181"/>
      <c r="G463" s="301"/>
      <c r="H463" s="301"/>
      <c r="I463" s="301"/>
      <c r="J463" s="301"/>
      <c r="K463" s="301"/>
      <c r="L463" s="301">
        <v>6.6</v>
      </c>
      <c r="M463" s="301"/>
      <c r="N463" s="301"/>
      <c r="O463" s="301"/>
      <c r="P463" s="301"/>
      <c r="Q463" s="301"/>
      <c r="R463" s="301"/>
      <c r="S463" s="302">
        <f t="shared" si="14"/>
        <v>6.6</v>
      </c>
      <c r="T463" s="303" t="s">
        <v>1758</v>
      </c>
      <c r="U463" s="2"/>
      <c r="V463">
        <f t="shared" si="15"/>
        <v>6.1380000000000004E-2</v>
      </c>
    </row>
    <row r="464" spans="1:22" customFormat="1">
      <c r="A464" s="301" t="s">
        <v>2154</v>
      </c>
      <c r="B464" s="301" t="s">
        <v>1976</v>
      </c>
      <c r="C464" s="301" t="s">
        <v>2751</v>
      </c>
      <c r="D464" s="301">
        <v>9.3000000000000007</v>
      </c>
      <c r="E464" s="181" t="s">
        <v>1783</v>
      </c>
      <c r="F464" s="181"/>
      <c r="G464" s="301"/>
      <c r="H464" s="301"/>
      <c r="I464" s="301"/>
      <c r="J464" s="301"/>
      <c r="K464" s="301">
        <v>13.200000000000001</v>
      </c>
      <c r="L464" s="301">
        <v>6.6</v>
      </c>
      <c r="M464" s="301">
        <v>6.6</v>
      </c>
      <c r="N464" s="301">
        <v>6.6</v>
      </c>
      <c r="O464" s="301">
        <v>6.6</v>
      </c>
      <c r="P464" s="301">
        <v>13.2</v>
      </c>
      <c r="Q464" s="301"/>
      <c r="R464" s="301">
        <v>8.1</v>
      </c>
      <c r="S464" s="302">
        <f t="shared" si="14"/>
        <v>60.9</v>
      </c>
      <c r="T464" s="303" t="s">
        <v>1758</v>
      </c>
      <c r="U464" s="2"/>
      <c r="V464">
        <f t="shared" si="15"/>
        <v>0.56637000000000004</v>
      </c>
    </row>
    <row r="465" spans="1:22" customFormat="1">
      <c r="A465" s="301" t="s">
        <v>3032</v>
      </c>
      <c r="B465" s="301" t="s">
        <v>1976</v>
      </c>
      <c r="C465" s="301" t="s">
        <v>2751</v>
      </c>
      <c r="D465" s="301">
        <v>9.3000000000000007</v>
      </c>
      <c r="E465" s="181" t="s">
        <v>1783</v>
      </c>
      <c r="F465" s="181"/>
      <c r="G465" s="301"/>
      <c r="H465" s="301"/>
      <c r="I465" s="301"/>
      <c r="J465" s="301"/>
      <c r="K465" s="301">
        <v>11.7</v>
      </c>
      <c r="L465" s="301"/>
      <c r="M465" s="301"/>
      <c r="N465" s="301"/>
      <c r="O465" s="301"/>
      <c r="P465" s="301"/>
      <c r="Q465" s="301"/>
      <c r="R465" s="301"/>
      <c r="S465" s="302">
        <f t="shared" si="14"/>
        <v>11.7</v>
      </c>
      <c r="T465" s="303" t="s">
        <v>1758</v>
      </c>
      <c r="U465" s="2"/>
      <c r="V465">
        <f t="shared" si="15"/>
        <v>0.10880999999999999</v>
      </c>
    </row>
    <row r="466" spans="1:22" customFormat="1">
      <c r="A466" s="301" t="s">
        <v>2155</v>
      </c>
      <c r="B466" s="301" t="s">
        <v>1976</v>
      </c>
      <c r="C466" s="301" t="s">
        <v>2751</v>
      </c>
      <c r="D466" s="301">
        <v>9.3000000000000007</v>
      </c>
      <c r="E466" s="181" t="s">
        <v>1783</v>
      </c>
      <c r="F466" s="181"/>
      <c r="G466" s="301"/>
      <c r="H466" s="301"/>
      <c r="I466" s="301"/>
      <c r="J466" s="301"/>
      <c r="K466" s="301"/>
      <c r="L466" s="301"/>
      <c r="M466" s="301">
        <v>26.400000000000002</v>
      </c>
      <c r="N466" s="301">
        <v>13.2</v>
      </c>
      <c r="O466" s="301">
        <v>13.2</v>
      </c>
      <c r="P466" s="301">
        <v>13.2</v>
      </c>
      <c r="Q466" s="301"/>
      <c r="R466" s="301"/>
      <c r="S466" s="302">
        <f t="shared" si="14"/>
        <v>66</v>
      </c>
      <c r="T466" s="303" t="s">
        <v>1758</v>
      </c>
      <c r="U466" s="2"/>
      <c r="V466">
        <f t="shared" si="15"/>
        <v>0.61380000000000012</v>
      </c>
    </row>
    <row r="467" spans="1:22" customFormat="1">
      <c r="A467" s="301" t="s">
        <v>2156</v>
      </c>
      <c r="B467" s="301" t="s">
        <v>1976</v>
      </c>
      <c r="C467" s="301" t="s">
        <v>2751</v>
      </c>
      <c r="D467" s="301">
        <v>9.3000000000000007</v>
      </c>
      <c r="E467" s="181" t="s">
        <v>1783</v>
      </c>
      <c r="F467" s="181"/>
      <c r="G467" s="301"/>
      <c r="H467" s="301"/>
      <c r="I467" s="301"/>
      <c r="J467" s="301"/>
      <c r="K467" s="301">
        <v>11.7</v>
      </c>
      <c r="L467" s="301"/>
      <c r="M467" s="301"/>
      <c r="N467" s="301"/>
      <c r="O467" s="301"/>
      <c r="P467" s="301"/>
      <c r="Q467" s="301"/>
      <c r="R467" s="301"/>
      <c r="S467" s="302">
        <f t="shared" si="14"/>
        <v>11.7</v>
      </c>
      <c r="T467" s="303" t="s">
        <v>1758</v>
      </c>
      <c r="U467" s="2"/>
      <c r="V467">
        <f t="shared" si="15"/>
        <v>0.10880999999999999</v>
      </c>
    </row>
    <row r="468" spans="1:22" customFormat="1">
      <c r="A468" s="301" t="s">
        <v>3033</v>
      </c>
      <c r="B468" s="301" t="s">
        <v>1976</v>
      </c>
      <c r="C468" s="301" t="s">
        <v>2751</v>
      </c>
      <c r="D468" s="301">
        <v>9.3000000000000007</v>
      </c>
      <c r="E468" s="181" t="s">
        <v>1783</v>
      </c>
      <c r="F468" s="181"/>
      <c r="G468" s="301"/>
      <c r="H468" s="301"/>
      <c r="I468" s="301"/>
      <c r="J468" s="301"/>
      <c r="K468" s="301">
        <v>11.7</v>
      </c>
      <c r="L468" s="301"/>
      <c r="M468" s="301"/>
      <c r="N468" s="301"/>
      <c r="O468" s="301"/>
      <c r="P468" s="301"/>
      <c r="Q468" s="301"/>
      <c r="R468" s="301"/>
      <c r="S468" s="302">
        <f t="shared" si="14"/>
        <v>11.7</v>
      </c>
      <c r="T468" s="303" t="s">
        <v>1758</v>
      </c>
      <c r="U468" s="2"/>
      <c r="V468">
        <f t="shared" si="15"/>
        <v>0.10880999999999999</v>
      </c>
    </row>
    <row r="469" spans="1:22" customFormat="1">
      <c r="A469" s="301" t="s">
        <v>3034</v>
      </c>
      <c r="B469" s="301" t="s">
        <v>1976</v>
      </c>
      <c r="C469" s="301" t="s">
        <v>2751</v>
      </c>
      <c r="D469" s="301">
        <v>9.3000000000000007</v>
      </c>
      <c r="E469" s="181" t="s">
        <v>1783</v>
      </c>
      <c r="F469" s="181"/>
      <c r="G469" s="301"/>
      <c r="H469" s="301"/>
      <c r="I469" s="301"/>
      <c r="J469" s="301"/>
      <c r="K469" s="301">
        <v>11.7</v>
      </c>
      <c r="L469" s="301">
        <v>6.3</v>
      </c>
      <c r="M469" s="301"/>
      <c r="N469" s="301"/>
      <c r="O469" s="301"/>
      <c r="P469" s="301"/>
      <c r="Q469" s="301"/>
      <c r="R469" s="301"/>
      <c r="S469" s="302">
        <f t="shared" si="14"/>
        <v>18</v>
      </c>
      <c r="T469" s="303" t="s">
        <v>1758</v>
      </c>
      <c r="U469" s="2"/>
      <c r="V469">
        <f t="shared" si="15"/>
        <v>0.16739999999999999</v>
      </c>
    </row>
    <row r="470" spans="1:22" customFormat="1">
      <c r="A470" s="301" t="s">
        <v>3035</v>
      </c>
      <c r="B470" s="301" t="s">
        <v>1976</v>
      </c>
      <c r="C470" s="301" t="s">
        <v>2751</v>
      </c>
      <c r="D470" s="301">
        <v>9.3000000000000007</v>
      </c>
      <c r="E470" s="181" t="s">
        <v>1783</v>
      </c>
      <c r="F470" s="181"/>
      <c r="G470" s="301"/>
      <c r="H470" s="301"/>
      <c r="I470" s="301"/>
      <c r="J470" s="301"/>
      <c r="K470" s="301">
        <v>11.7</v>
      </c>
      <c r="L470" s="301"/>
      <c r="M470" s="301"/>
      <c r="N470" s="301"/>
      <c r="O470" s="301"/>
      <c r="P470" s="301"/>
      <c r="Q470" s="301"/>
      <c r="R470" s="301"/>
      <c r="S470" s="302">
        <f t="shared" si="14"/>
        <v>11.7</v>
      </c>
      <c r="T470" s="303" t="s">
        <v>1758</v>
      </c>
      <c r="U470" s="2"/>
      <c r="V470">
        <f t="shared" si="15"/>
        <v>0.10880999999999999</v>
      </c>
    </row>
    <row r="471" spans="1:22" customFormat="1">
      <c r="A471" s="301" t="s">
        <v>3036</v>
      </c>
      <c r="B471" s="301" t="s">
        <v>1976</v>
      </c>
      <c r="C471" s="301" t="s">
        <v>2751</v>
      </c>
      <c r="D471" s="301">
        <v>9.3000000000000007</v>
      </c>
      <c r="E471" s="181" t="s">
        <v>1783</v>
      </c>
      <c r="F471" s="181"/>
      <c r="G471" s="301"/>
      <c r="H471" s="301"/>
      <c r="I471" s="301"/>
      <c r="J471" s="301"/>
      <c r="K471" s="301">
        <v>15.7</v>
      </c>
      <c r="L471" s="301"/>
      <c r="M471" s="301"/>
      <c r="N471" s="301"/>
      <c r="O471" s="301"/>
      <c r="P471" s="301"/>
      <c r="Q471" s="301"/>
      <c r="R471" s="301"/>
      <c r="S471" s="302">
        <f t="shared" si="14"/>
        <v>15.7</v>
      </c>
      <c r="T471" s="303" t="s">
        <v>1758</v>
      </c>
      <c r="U471" s="2"/>
      <c r="V471">
        <f t="shared" si="15"/>
        <v>0.14601</v>
      </c>
    </row>
    <row r="472" spans="1:22" customFormat="1">
      <c r="A472" s="301" t="s">
        <v>3037</v>
      </c>
      <c r="B472" s="301" t="s">
        <v>1976</v>
      </c>
      <c r="C472" s="301" t="s">
        <v>2751</v>
      </c>
      <c r="D472" s="301">
        <v>9.3000000000000007</v>
      </c>
      <c r="E472" s="181" t="s">
        <v>1783</v>
      </c>
      <c r="F472" s="181"/>
      <c r="G472" s="301"/>
      <c r="H472" s="301"/>
      <c r="I472" s="301"/>
      <c r="J472" s="301"/>
      <c r="K472" s="301"/>
      <c r="L472" s="301"/>
      <c r="M472" s="301"/>
      <c r="N472" s="301">
        <v>6.6</v>
      </c>
      <c r="O472" s="301"/>
      <c r="P472" s="301"/>
      <c r="Q472" s="301"/>
      <c r="R472" s="301"/>
      <c r="S472" s="302">
        <f t="shared" si="14"/>
        <v>6.6</v>
      </c>
      <c r="T472" s="303" t="s">
        <v>1758</v>
      </c>
      <c r="U472" s="2"/>
      <c r="V472">
        <f t="shared" si="15"/>
        <v>6.1380000000000004E-2</v>
      </c>
    </row>
    <row r="473" spans="1:22" customFormat="1">
      <c r="A473" s="301" t="s">
        <v>3038</v>
      </c>
      <c r="B473" s="301" t="s">
        <v>1976</v>
      </c>
      <c r="C473" s="301" t="s">
        <v>2751</v>
      </c>
      <c r="D473" s="301">
        <v>9.3000000000000007</v>
      </c>
      <c r="E473" s="181" t="s">
        <v>1783</v>
      </c>
      <c r="F473" s="181"/>
      <c r="G473" s="301"/>
      <c r="H473" s="301"/>
      <c r="I473" s="301"/>
      <c r="J473" s="301"/>
      <c r="K473" s="301">
        <v>3.3</v>
      </c>
      <c r="L473" s="301"/>
      <c r="M473" s="301"/>
      <c r="N473" s="301"/>
      <c r="O473" s="301"/>
      <c r="P473" s="301"/>
      <c r="Q473" s="301"/>
      <c r="R473" s="301"/>
      <c r="S473" s="302">
        <f t="shared" si="14"/>
        <v>3.3</v>
      </c>
      <c r="T473" s="303" t="s">
        <v>1758</v>
      </c>
      <c r="U473" s="2"/>
      <c r="V473">
        <f t="shared" si="15"/>
        <v>3.0690000000000002E-2</v>
      </c>
    </row>
    <row r="474" spans="1:22" customFormat="1">
      <c r="A474" s="301" t="s">
        <v>3039</v>
      </c>
      <c r="B474" s="301" t="s">
        <v>1976</v>
      </c>
      <c r="C474" s="301" t="s">
        <v>2751</v>
      </c>
      <c r="D474" s="301">
        <v>9.3000000000000007</v>
      </c>
      <c r="E474" s="181" t="s">
        <v>1783</v>
      </c>
      <c r="F474" s="181"/>
      <c r="G474" s="301"/>
      <c r="H474" s="301"/>
      <c r="I474" s="301"/>
      <c r="J474" s="301"/>
      <c r="K474" s="301">
        <v>2.4000000000000004</v>
      </c>
      <c r="L474" s="301"/>
      <c r="M474" s="301"/>
      <c r="N474" s="301"/>
      <c r="O474" s="301"/>
      <c r="P474" s="301"/>
      <c r="Q474" s="301"/>
      <c r="R474" s="301"/>
      <c r="S474" s="302">
        <f t="shared" si="14"/>
        <v>2.4000000000000004</v>
      </c>
      <c r="T474" s="303" t="s">
        <v>1758</v>
      </c>
      <c r="U474" s="2"/>
      <c r="V474">
        <f t="shared" si="15"/>
        <v>2.2320000000000003E-2</v>
      </c>
    </row>
    <row r="475" spans="1:22" customFormat="1">
      <c r="A475" s="301" t="s">
        <v>3040</v>
      </c>
      <c r="B475" s="301" t="s">
        <v>1976</v>
      </c>
      <c r="C475" s="301" t="s">
        <v>2751</v>
      </c>
      <c r="D475" s="301">
        <v>9.3000000000000007</v>
      </c>
      <c r="E475" s="181" t="s">
        <v>1783</v>
      </c>
      <c r="F475" s="181"/>
      <c r="G475" s="301"/>
      <c r="H475" s="301"/>
      <c r="I475" s="301"/>
      <c r="J475" s="301"/>
      <c r="K475" s="301"/>
      <c r="L475" s="301">
        <v>2.4000000000000004</v>
      </c>
      <c r="M475" s="301"/>
      <c r="N475" s="301"/>
      <c r="O475" s="301"/>
      <c r="P475" s="301"/>
      <c r="Q475" s="301"/>
      <c r="R475" s="301"/>
      <c r="S475" s="302">
        <f t="shared" si="14"/>
        <v>2.4000000000000004</v>
      </c>
      <c r="T475" s="303" t="s">
        <v>1758</v>
      </c>
      <c r="U475" s="2"/>
      <c r="V475">
        <f t="shared" si="15"/>
        <v>2.2320000000000003E-2</v>
      </c>
    </row>
    <row r="476" spans="1:22" customFormat="1">
      <c r="A476" s="301" t="s">
        <v>2157</v>
      </c>
      <c r="B476" s="301" t="s">
        <v>1976</v>
      </c>
      <c r="C476" s="301" t="s">
        <v>2751</v>
      </c>
      <c r="D476" s="301">
        <v>9.3000000000000007</v>
      </c>
      <c r="E476" s="181" t="s">
        <v>1783</v>
      </c>
      <c r="F476" s="181"/>
      <c r="G476" s="301"/>
      <c r="H476" s="301"/>
      <c r="I476" s="301"/>
      <c r="J476" s="301"/>
      <c r="K476" s="301"/>
      <c r="L476" s="301"/>
      <c r="M476" s="301"/>
      <c r="N476" s="301"/>
      <c r="O476" s="301"/>
      <c r="P476" s="301"/>
      <c r="Q476" s="301"/>
      <c r="R476" s="301">
        <v>18</v>
      </c>
      <c r="S476" s="302">
        <f t="shared" si="14"/>
        <v>18</v>
      </c>
      <c r="T476" s="303" t="s">
        <v>1758</v>
      </c>
      <c r="U476" s="2"/>
      <c r="V476">
        <f t="shared" si="15"/>
        <v>0.16739999999999999</v>
      </c>
    </row>
    <row r="477" spans="1:22" customFormat="1">
      <c r="A477" s="301" t="s">
        <v>3041</v>
      </c>
      <c r="B477" s="301" t="s">
        <v>1976</v>
      </c>
      <c r="C477" s="301" t="s">
        <v>2751</v>
      </c>
      <c r="D477" s="301">
        <v>9.3000000000000007</v>
      </c>
      <c r="E477" s="181" t="s">
        <v>1783</v>
      </c>
      <c r="F477" s="181"/>
      <c r="G477" s="301"/>
      <c r="H477" s="301"/>
      <c r="I477" s="301"/>
      <c r="J477" s="301"/>
      <c r="K477" s="301">
        <v>23.549999999999997</v>
      </c>
      <c r="L477" s="301"/>
      <c r="M477" s="301"/>
      <c r="N477" s="301"/>
      <c r="O477" s="301"/>
      <c r="P477" s="301"/>
      <c r="Q477" s="301"/>
      <c r="R477" s="301"/>
      <c r="S477" s="302">
        <f t="shared" si="14"/>
        <v>23.549999999999997</v>
      </c>
      <c r="T477" s="303" t="s">
        <v>1758</v>
      </c>
      <c r="U477" s="2"/>
      <c r="V477">
        <f t="shared" si="15"/>
        <v>0.21901499999999999</v>
      </c>
    </row>
    <row r="478" spans="1:22" customFormat="1">
      <c r="A478" s="301" t="s">
        <v>3042</v>
      </c>
      <c r="B478" s="301" t="s">
        <v>1976</v>
      </c>
      <c r="C478" s="301" t="s">
        <v>2751</v>
      </c>
      <c r="D478" s="301">
        <v>9.3000000000000007</v>
      </c>
      <c r="E478" s="181" t="s">
        <v>1783</v>
      </c>
      <c r="F478" s="181"/>
      <c r="G478" s="301"/>
      <c r="H478" s="301"/>
      <c r="I478" s="301"/>
      <c r="J478" s="301"/>
      <c r="K478" s="301"/>
      <c r="L478" s="301"/>
      <c r="M478" s="301">
        <v>12.6</v>
      </c>
      <c r="N478" s="301"/>
      <c r="O478" s="301"/>
      <c r="P478" s="301"/>
      <c r="Q478" s="301"/>
      <c r="R478" s="301"/>
      <c r="S478" s="302">
        <f t="shared" si="14"/>
        <v>12.6</v>
      </c>
      <c r="T478" s="303" t="s">
        <v>1758</v>
      </c>
      <c r="U478" s="2"/>
      <c r="V478">
        <f t="shared" si="15"/>
        <v>0.11718000000000001</v>
      </c>
    </row>
    <row r="479" spans="1:22" customFormat="1">
      <c r="A479" s="301" t="s">
        <v>3043</v>
      </c>
      <c r="B479" s="301" t="s">
        <v>1976</v>
      </c>
      <c r="C479" s="301" t="s">
        <v>2751</v>
      </c>
      <c r="D479" s="301">
        <v>9.3000000000000007</v>
      </c>
      <c r="E479" s="181" t="s">
        <v>1783</v>
      </c>
      <c r="F479" s="181"/>
      <c r="G479" s="301"/>
      <c r="H479" s="301"/>
      <c r="I479" s="301"/>
      <c r="J479" s="301"/>
      <c r="K479" s="301">
        <v>11.7</v>
      </c>
      <c r="L479" s="301"/>
      <c r="M479" s="301"/>
      <c r="N479" s="301"/>
      <c r="O479" s="301"/>
      <c r="P479" s="301"/>
      <c r="Q479" s="301"/>
      <c r="R479" s="301"/>
      <c r="S479" s="302">
        <f t="shared" si="14"/>
        <v>11.7</v>
      </c>
      <c r="T479" s="303" t="s">
        <v>1758</v>
      </c>
      <c r="U479" s="2"/>
      <c r="V479">
        <f t="shared" si="15"/>
        <v>0.10880999999999999</v>
      </c>
    </row>
    <row r="480" spans="1:22" customFormat="1">
      <c r="A480" s="301" t="s">
        <v>3044</v>
      </c>
      <c r="B480" s="301" t="s">
        <v>1976</v>
      </c>
      <c r="C480" s="301" t="s">
        <v>2751</v>
      </c>
      <c r="D480" s="301">
        <v>9.3000000000000007</v>
      </c>
      <c r="E480" s="181" t="s">
        <v>1783</v>
      </c>
      <c r="F480" s="181"/>
      <c r="G480" s="301"/>
      <c r="H480" s="301"/>
      <c r="I480" s="301"/>
      <c r="J480" s="301"/>
      <c r="K480" s="301">
        <v>11.7</v>
      </c>
      <c r="L480" s="301"/>
      <c r="M480" s="301"/>
      <c r="N480" s="301"/>
      <c r="O480" s="301"/>
      <c r="P480" s="301"/>
      <c r="Q480" s="301"/>
      <c r="R480" s="301"/>
      <c r="S480" s="302">
        <f t="shared" si="14"/>
        <v>11.7</v>
      </c>
      <c r="T480" s="303" t="s">
        <v>1758</v>
      </c>
      <c r="U480" s="2"/>
      <c r="V480">
        <f t="shared" si="15"/>
        <v>0.10880999999999999</v>
      </c>
    </row>
    <row r="481" spans="1:22" customFormat="1">
      <c r="A481" s="301" t="s">
        <v>2158</v>
      </c>
      <c r="B481" s="301" t="s">
        <v>1976</v>
      </c>
      <c r="C481" s="301" t="s">
        <v>2751</v>
      </c>
      <c r="D481" s="301">
        <v>9.3000000000000007</v>
      </c>
      <c r="E481" s="181" t="s">
        <v>1783</v>
      </c>
      <c r="F481" s="181"/>
      <c r="G481" s="301"/>
      <c r="H481" s="301"/>
      <c r="I481" s="301"/>
      <c r="J481" s="301"/>
      <c r="K481" s="301">
        <v>3.3</v>
      </c>
      <c r="L481" s="301"/>
      <c r="M481" s="301"/>
      <c r="N481" s="301"/>
      <c r="O481" s="301"/>
      <c r="P481" s="301"/>
      <c r="Q481" s="301"/>
      <c r="R481" s="301"/>
      <c r="S481" s="302">
        <f t="shared" si="14"/>
        <v>3.3</v>
      </c>
      <c r="T481" s="303" t="s">
        <v>1758</v>
      </c>
      <c r="U481" s="2"/>
      <c r="V481">
        <f t="shared" si="15"/>
        <v>3.0690000000000002E-2</v>
      </c>
    </row>
    <row r="482" spans="1:22" customFormat="1">
      <c r="A482" s="301" t="s">
        <v>3045</v>
      </c>
      <c r="B482" s="301" t="s">
        <v>1976</v>
      </c>
      <c r="C482" s="301" t="s">
        <v>2751</v>
      </c>
      <c r="D482" s="301">
        <v>9.3000000000000007</v>
      </c>
      <c r="E482" s="181" t="s">
        <v>1783</v>
      </c>
      <c r="F482" s="181"/>
      <c r="G482" s="301"/>
      <c r="H482" s="301"/>
      <c r="I482" s="301"/>
      <c r="J482" s="301"/>
      <c r="K482" s="301">
        <v>11.7</v>
      </c>
      <c r="L482" s="301"/>
      <c r="M482" s="301"/>
      <c r="N482" s="301"/>
      <c r="O482" s="301"/>
      <c r="P482" s="301"/>
      <c r="Q482" s="301"/>
      <c r="R482" s="301"/>
      <c r="S482" s="302">
        <f t="shared" si="14"/>
        <v>11.7</v>
      </c>
      <c r="T482" s="303" t="s">
        <v>1758</v>
      </c>
      <c r="U482" s="2"/>
      <c r="V482">
        <f t="shared" si="15"/>
        <v>0.10880999999999999</v>
      </c>
    </row>
    <row r="483" spans="1:22" customFormat="1">
      <c r="A483" s="301" t="s">
        <v>3046</v>
      </c>
      <c r="B483" s="301" t="s">
        <v>1976</v>
      </c>
      <c r="C483" s="301" t="s">
        <v>2751</v>
      </c>
      <c r="D483" s="301">
        <v>9.3000000000000007</v>
      </c>
      <c r="E483" s="181" t="s">
        <v>1783</v>
      </c>
      <c r="F483" s="181"/>
      <c r="G483" s="301"/>
      <c r="H483" s="301"/>
      <c r="I483" s="301"/>
      <c r="J483" s="301"/>
      <c r="K483" s="301"/>
      <c r="L483" s="301"/>
      <c r="M483" s="301">
        <v>6.6</v>
      </c>
      <c r="N483" s="301"/>
      <c r="O483" s="301"/>
      <c r="P483" s="301"/>
      <c r="Q483" s="301"/>
      <c r="R483" s="301"/>
      <c r="S483" s="302">
        <f t="shared" si="14"/>
        <v>6.6</v>
      </c>
      <c r="T483" s="303" t="s">
        <v>1758</v>
      </c>
      <c r="U483" s="2"/>
      <c r="V483">
        <f t="shared" si="15"/>
        <v>6.1380000000000004E-2</v>
      </c>
    </row>
    <row r="484" spans="1:22" customFormat="1">
      <c r="A484" s="301" t="s">
        <v>2159</v>
      </c>
      <c r="B484" s="301" t="s">
        <v>1976</v>
      </c>
      <c r="C484" s="301" t="s">
        <v>2751</v>
      </c>
      <c r="D484" s="301">
        <v>9.3000000000000007</v>
      </c>
      <c r="E484" s="181" t="s">
        <v>1783</v>
      </c>
      <c r="F484" s="181"/>
      <c r="G484" s="301"/>
      <c r="H484" s="301"/>
      <c r="I484" s="301"/>
      <c r="J484" s="301"/>
      <c r="K484" s="301">
        <v>11.7</v>
      </c>
      <c r="L484" s="301"/>
      <c r="M484" s="301">
        <v>6.3</v>
      </c>
      <c r="N484" s="301"/>
      <c r="O484" s="301"/>
      <c r="P484" s="301"/>
      <c r="Q484" s="301"/>
      <c r="R484" s="301"/>
      <c r="S484" s="302">
        <f t="shared" si="14"/>
        <v>18</v>
      </c>
      <c r="T484" s="303" t="s">
        <v>1758</v>
      </c>
      <c r="U484" s="2"/>
      <c r="V484">
        <f t="shared" si="15"/>
        <v>0.16739999999999999</v>
      </c>
    </row>
    <row r="485" spans="1:22" customFormat="1">
      <c r="A485" s="301" t="s">
        <v>3047</v>
      </c>
      <c r="B485" s="301" t="s">
        <v>1976</v>
      </c>
      <c r="C485" s="301" t="s">
        <v>2751</v>
      </c>
      <c r="D485" s="301">
        <v>9.3000000000000007</v>
      </c>
      <c r="E485" s="181" t="s">
        <v>1783</v>
      </c>
      <c r="F485" s="181"/>
      <c r="G485" s="301"/>
      <c r="H485" s="301"/>
      <c r="I485" s="301"/>
      <c r="J485" s="301"/>
      <c r="K485" s="301"/>
      <c r="L485" s="301"/>
      <c r="M485" s="301">
        <v>6.6</v>
      </c>
      <c r="N485" s="301"/>
      <c r="O485" s="301"/>
      <c r="P485" s="301"/>
      <c r="Q485" s="301"/>
      <c r="R485" s="301"/>
      <c r="S485" s="302">
        <f t="shared" si="14"/>
        <v>6.6</v>
      </c>
      <c r="T485" s="303" t="s">
        <v>1758</v>
      </c>
      <c r="U485" s="2"/>
      <c r="V485">
        <f t="shared" si="15"/>
        <v>6.1380000000000004E-2</v>
      </c>
    </row>
    <row r="486" spans="1:22" customFormat="1">
      <c r="A486" s="301" t="s">
        <v>3048</v>
      </c>
      <c r="B486" s="301" t="s">
        <v>1976</v>
      </c>
      <c r="C486" s="301" t="s">
        <v>2751</v>
      </c>
      <c r="D486" s="301">
        <v>9.3000000000000007</v>
      </c>
      <c r="E486" s="181" t="s">
        <v>1783</v>
      </c>
      <c r="F486" s="181"/>
      <c r="G486" s="301"/>
      <c r="H486" s="301"/>
      <c r="I486" s="301"/>
      <c r="J486" s="301"/>
      <c r="K486" s="301">
        <v>11.7</v>
      </c>
      <c r="L486" s="301"/>
      <c r="M486" s="301"/>
      <c r="N486" s="301"/>
      <c r="O486" s="301"/>
      <c r="P486" s="301"/>
      <c r="Q486" s="301"/>
      <c r="R486" s="301"/>
      <c r="S486" s="302">
        <f t="shared" si="14"/>
        <v>11.7</v>
      </c>
      <c r="T486" s="303" t="s">
        <v>1758</v>
      </c>
      <c r="U486" s="2"/>
      <c r="V486">
        <f t="shared" si="15"/>
        <v>0.10880999999999999</v>
      </c>
    </row>
    <row r="487" spans="1:22" customFormat="1">
      <c r="A487" s="301" t="s">
        <v>3049</v>
      </c>
      <c r="B487" s="301" t="s">
        <v>1976</v>
      </c>
      <c r="C487" s="301" t="s">
        <v>2751</v>
      </c>
      <c r="D487" s="301">
        <v>9.3000000000000007</v>
      </c>
      <c r="E487" s="181" t="s">
        <v>1783</v>
      </c>
      <c r="F487" s="181"/>
      <c r="G487" s="301"/>
      <c r="H487" s="301"/>
      <c r="I487" s="301"/>
      <c r="J487" s="301"/>
      <c r="K487" s="301">
        <v>23.4</v>
      </c>
      <c r="L487" s="301"/>
      <c r="M487" s="301"/>
      <c r="N487" s="301"/>
      <c r="O487" s="301"/>
      <c r="P487" s="301"/>
      <c r="Q487" s="301"/>
      <c r="R487" s="301"/>
      <c r="S487" s="302">
        <f t="shared" si="14"/>
        <v>23.4</v>
      </c>
      <c r="T487" s="303" t="s">
        <v>1758</v>
      </c>
      <c r="U487" s="2"/>
      <c r="V487">
        <f t="shared" si="15"/>
        <v>0.21761999999999998</v>
      </c>
    </row>
    <row r="488" spans="1:22" customFormat="1">
      <c r="A488" s="301" t="s">
        <v>3050</v>
      </c>
      <c r="B488" s="301" t="s">
        <v>1976</v>
      </c>
      <c r="C488" s="301" t="s">
        <v>2751</v>
      </c>
      <c r="D488" s="301">
        <v>9.3000000000000007</v>
      </c>
      <c r="E488" s="181" t="s">
        <v>1783</v>
      </c>
      <c r="F488" s="181"/>
      <c r="G488" s="301"/>
      <c r="H488" s="301"/>
      <c r="I488" s="301"/>
      <c r="J488" s="301"/>
      <c r="K488" s="301"/>
      <c r="L488" s="301">
        <v>6.6</v>
      </c>
      <c r="M488" s="301"/>
      <c r="N488" s="301"/>
      <c r="O488" s="301"/>
      <c r="P488" s="301"/>
      <c r="Q488" s="301"/>
      <c r="R488" s="301"/>
      <c r="S488" s="302">
        <f t="shared" si="14"/>
        <v>6.6</v>
      </c>
      <c r="T488" s="303" t="s">
        <v>1758</v>
      </c>
      <c r="U488" s="2"/>
      <c r="V488">
        <f t="shared" si="15"/>
        <v>6.1380000000000004E-2</v>
      </c>
    </row>
    <row r="489" spans="1:22" customFormat="1">
      <c r="A489" s="301" t="s">
        <v>3051</v>
      </c>
      <c r="B489" s="301" t="s">
        <v>1976</v>
      </c>
      <c r="C489" s="301" t="s">
        <v>2751</v>
      </c>
      <c r="D489" s="301">
        <v>9.3000000000000007</v>
      </c>
      <c r="E489" s="181" t="s">
        <v>1783</v>
      </c>
      <c r="F489" s="181"/>
      <c r="G489" s="301"/>
      <c r="H489" s="301"/>
      <c r="I489" s="301"/>
      <c r="J489" s="301"/>
      <c r="K489" s="301">
        <v>11.7</v>
      </c>
      <c r="L489" s="301"/>
      <c r="M489" s="301"/>
      <c r="N489" s="301"/>
      <c r="O489" s="301"/>
      <c r="P489" s="301"/>
      <c r="Q489" s="301"/>
      <c r="R489" s="301"/>
      <c r="S489" s="302">
        <f t="shared" si="14"/>
        <v>11.7</v>
      </c>
      <c r="T489" s="303" t="s">
        <v>1758</v>
      </c>
      <c r="U489" s="2"/>
      <c r="V489">
        <f t="shared" si="15"/>
        <v>0.10880999999999999</v>
      </c>
    </row>
    <row r="490" spans="1:22" customFormat="1">
      <c r="A490" s="301" t="s">
        <v>2160</v>
      </c>
      <c r="B490" s="301" t="s">
        <v>1976</v>
      </c>
      <c r="C490" s="301" t="s">
        <v>2751</v>
      </c>
      <c r="D490" s="301">
        <v>9.3000000000000007</v>
      </c>
      <c r="E490" s="181" t="s">
        <v>1783</v>
      </c>
      <c r="F490" s="181"/>
      <c r="G490" s="301"/>
      <c r="H490" s="301"/>
      <c r="I490" s="301"/>
      <c r="J490" s="301"/>
      <c r="K490" s="301">
        <v>1.2000000000000002</v>
      </c>
      <c r="L490" s="301"/>
      <c r="M490" s="301"/>
      <c r="N490" s="301"/>
      <c r="O490" s="301"/>
      <c r="P490" s="301"/>
      <c r="Q490" s="301"/>
      <c r="R490" s="301"/>
      <c r="S490" s="302">
        <f t="shared" si="14"/>
        <v>1.2000000000000002</v>
      </c>
      <c r="T490" s="303" t="s">
        <v>1758</v>
      </c>
      <c r="U490" s="2"/>
      <c r="V490">
        <f t="shared" si="15"/>
        <v>1.1160000000000002E-2</v>
      </c>
    </row>
    <row r="491" spans="1:22" customFormat="1">
      <c r="A491" s="301" t="s">
        <v>2161</v>
      </c>
      <c r="B491" s="301" t="s">
        <v>1976</v>
      </c>
      <c r="C491" s="301" t="s">
        <v>2751</v>
      </c>
      <c r="D491" s="301">
        <v>9.3000000000000007</v>
      </c>
      <c r="E491" s="181" t="s">
        <v>1783</v>
      </c>
      <c r="F491" s="181"/>
      <c r="G491" s="301"/>
      <c r="H491" s="301">
        <v>6.6</v>
      </c>
      <c r="I491" s="301"/>
      <c r="J491" s="301">
        <v>3.6</v>
      </c>
      <c r="K491" s="301"/>
      <c r="L491" s="301">
        <v>6</v>
      </c>
      <c r="M491" s="301">
        <v>5</v>
      </c>
      <c r="N491" s="301"/>
      <c r="O491" s="301"/>
      <c r="P491" s="301"/>
      <c r="Q491" s="301"/>
      <c r="R491" s="301">
        <v>6.3</v>
      </c>
      <c r="S491" s="302">
        <f t="shared" si="14"/>
        <v>27.5</v>
      </c>
      <c r="T491" s="303" t="s">
        <v>1758</v>
      </c>
      <c r="U491" s="2"/>
      <c r="V491">
        <f t="shared" si="15"/>
        <v>0.25575000000000003</v>
      </c>
    </row>
    <row r="492" spans="1:22" customFormat="1">
      <c r="A492" s="301" t="s">
        <v>2162</v>
      </c>
      <c r="B492" s="301" t="s">
        <v>1976</v>
      </c>
      <c r="C492" s="301" t="s">
        <v>2751</v>
      </c>
      <c r="D492" s="301">
        <v>9.3000000000000007</v>
      </c>
      <c r="E492" s="181" t="s">
        <v>1783</v>
      </c>
      <c r="F492" s="181"/>
      <c r="G492" s="301"/>
      <c r="H492" s="301"/>
      <c r="I492" s="301"/>
      <c r="J492" s="301"/>
      <c r="K492" s="301"/>
      <c r="L492" s="301">
        <v>2.8</v>
      </c>
      <c r="M492" s="301"/>
      <c r="N492" s="301"/>
      <c r="O492" s="301"/>
      <c r="P492" s="301"/>
      <c r="Q492" s="301"/>
      <c r="R492" s="301"/>
      <c r="S492" s="302">
        <f t="shared" si="14"/>
        <v>2.8</v>
      </c>
      <c r="T492" s="303" t="s">
        <v>1758</v>
      </c>
      <c r="U492" s="2"/>
      <c r="V492">
        <f t="shared" si="15"/>
        <v>2.6040000000000001E-2</v>
      </c>
    </row>
    <row r="493" spans="1:22" customFormat="1">
      <c r="A493" s="301" t="s">
        <v>3052</v>
      </c>
      <c r="B493" s="301" t="s">
        <v>1976</v>
      </c>
      <c r="C493" s="301" t="s">
        <v>2751</v>
      </c>
      <c r="D493" s="301">
        <v>9.3000000000000007</v>
      </c>
      <c r="E493" s="181" t="s">
        <v>1783</v>
      </c>
      <c r="F493" s="181"/>
      <c r="G493" s="301"/>
      <c r="H493" s="301"/>
      <c r="I493" s="301"/>
      <c r="J493" s="301"/>
      <c r="K493" s="301">
        <v>23.4</v>
      </c>
      <c r="L493" s="301"/>
      <c r="M493" s="301"/>
      <c r="N493" s="301"/>
      <c r="O493" s="301"/>
      <c r="P493" s="301"/>
      <c r="Q493" s="301"/>
      <c r="R493" s="301"/>
      <c r="S493" s="302">
        <f t="shared" si="14"/>
        <v>23.4</v>
      </c>
      <c r="T493" s="303" t="s">
        <v>1758</v>
      </c>
      <c r="U493" s="2"/>
      <c r="V493">
        <f t="shared" si="15"/>
        <v>0.21761999999999998</v>
      </c>
    </row>
    <row r="494" spans="1:22" customFormat="1">
      <c r="A494" s="301" t="s">
        <v>3053</v>
      </c>
      <c r="B494" s="301" t="s">
        <v>1976</v>
      </c>
      <c r="C494" s="301" t="s">
        <v>2751</v>
      </c>
      <c r="D494" s="301">
        <v>9.3000000000000007</v>
      </c>
      <c r="E494" s="181" t="s">
        <v>1783</v>
      </c>
      <c r="F494" s="181"/>
      <c r="G494" s="301"/>
      <c r="H494" s="301"/>
      <c r="I494" s="301"/>
      <c r="J494" s="301"/>
      <c r="K494" s="301">
        <v>11.7</v>
      </c>
      <c r="L494" s="301"/>
      <c r="M494" s="301"/>
      <c r="N494" s="301"/>
      <c r="O494" s="301"/>
      <c r="P494" s="301"/>
      <c r="Q494" s="301"/>
      <c r="R494" s="301"/>
      <c r="S494" s="302">
        <f t="shared" si="14"/>
        <v>11.7</v>
      </c>
      <c r="T494" s="303" t="s">
        <v>1758</v>
      </c>
      <c r="U494" s="2"/>
      <c r="V494">
        <f t="shared" si="15"/>
        <v>0.10880999999999999</v>
      </c>
    </row>
    <row r="495" spans="1:22" customFormat="1">
      <c r="A495" s="301" t="s">
        <v>2163</v>
      </c>
      <c r="B495" s="301" t="s">
        <v>1976</v>
      </c>
      <c r="C495" s="301" t="s">
        <v>2751</v>
      </c>
      <c r="D495" s="301">
        <v>9.3000000000000007</v>
      </c>
      <c r="E495" s="181" t="s">
        <v>1783</v>
      </c>
      <c r="F495" s="181"/>
      <c r="G495" s="301"/>
      <c r="H495" s="301"/>
      <c r="I495" s="301"/>
      <c r="J495" s="301"/>
      <c r="K495" s="301"/>
      <c r="L495" s="301"/>
      <c r="M495" s="301"/>
      <c r="N495" s="301"/>
      <c r="O495" s="301"/>
      <c r="P495" s="301"/>
      <c r="Q495" s="301"/>
      <c r="R495" s="301">
        <v>210.6</v>
      </c>
      <c r="S495" s="302">
        <f t="shared" si="14"/>
        <v>210.6</v>
      </c>
      <c r="T495" s="303" t="s">
        <v>1758</v>
      </c>
      <c r="U495" s="2"/>
      <c r="V495">
        <f t="shared" si="15"/>
        <v>1.95858</v>
      </c>
    </row>
    <row r="496" spans="1:22" customFormat="1">
      <c r="A496" s="301" t="s">
        <v>3054</v>
      </c>
      <c r="B496" s="301" t="s">
        <v>1976</v>
      </c>
      <c r="C496" s="301" t="s">
        <v>2751</v>
      </c>
      <c r="D496" s="301">
        <v>9.3000000000000007</v>
      </c>
      <c r="E496" s="181" t="s">
        <v>1783</v>
      </c>
      <c r="F496" s="181"/>
      <c r="G496" s="301"/>
      <c r="H496" s="301"/>
      <c r="I496" s="301"/>
      <c r="J496" s="301"/>
      <c r="K496" s="301">
        <v>11.7</v>
      </c>
      <c r="L496" s="301"/>
      <c r="M496" s="301"/>
      <c r="N496" s="301"/>
      <c r="O496" s="301"/>
      <c r="P496" s="301"/>
      <c r="Q496" s="301"/>
      <c r="R496" s="301"/>
      <c r="S496" s="302">
        <f t="shared" si="14"/>
        <v>11.7</v>
      </c>
      <c r="T496" s="303" t="s">
        <v>1758</v>
      </c>
      <c r="U496" s="2"/>
      <c r="V496">
        <f t="shared" si="15"/>
        <v>0.10880999999999999</v>
      </c>
    </row>
    <row r="497" spans="1:22" customFormat="1">
      <c r="A497" s="301" t="s">
        <v>3055</v>
      </c>
      <c r="B497" s="301" t="s">
        <v>1976</v>
      </c>
      <c r="C497" s="301" t="s">
        <v>2751</v>
      </c>
      <c r="D497" s="301">
        <v>9.3000000000000007</v>
      </c>
      <c r="E497" s="181" t="s">
        <v>1783</v>
      </c>
      <c r="F497" s="181"/>
      <c r="G497" s="301"/>
      <c r="H497" s="301"/>
      <c r="I497" s="301"/>
      <c r="J497" s="301"/>
      <c r="K497" s="301">
        <v>12.9</v>
      </c>
      <c r="L497" s="301"/>
      <c r="M497" s="301"/>
      <c r="N497" s="301"/>
      <c r="O497" s="301"/>
      <c r="P497" s="301"/>
      <c r="Q497" s="301"/>
      <c r="R497" s="301"/>
      <c r="S497" s="302">
        <f t="shared" si="14"/>
        <v>12.9</v>
      </c>
      <c r="T497" s="303" t="s">
        <v>1758</v>
      </c>
      <c r="U497" s="2"/>
      <c r="V497">
        <f t="shared" si="15"/>
        <v>0.11997000000000001</v>
      </c>
    </row>
    <row r="498" spans="1:22" customFormat="1">
      <c r="A498" s="301" t="s">
        <v>3056</v>
      </c>
      <c r="B498" s="301" t="s">
        <v>1976</v>
      </c>
      <c r="C498" s="301" t="s">
        <v>2751</v>
      </c>
      <c r="D498" s="301">
        <v>9.3000000000000007</v>
      </c>
      <c r="E498" s="181" t="s">
        <v>1783</v>
      </c>
      <c r="F498" s="181"/>
      <c r="G498" s="301"/>
      <c r="H498" s="301"/>
      <c r="I498" s="301"/>
      <c r="J498" s="301"/>
      <c r="K498" s="301"/>
      <c r="L498" s="301"/>
      <c r="M498" s="301"/>
      <c r="N498" s="301"/>
      <c r="O498" s="301">
        <v>9</v>
      </c>
      <c r="P498" s="301">
        <v>6.6</v>
      </c>
      <c r="Q498" s="301"/>
      <c r="R498" s="301">
        <v>6.6</v>
      </c>
      <c r="S498" s="302">
        <f t="shared" si="14"/>
        <v>22.2</v>
      </c>
      <c r="T498" s="303" t="s">
        <v>1758</v>
      </c>
      <c r="U498" s="2"/>
      <c r="V498">
        <f t="shared" si="15"/>
        <v>0.20646000000000003</v>
      </c>
    </row>
    <row r="499" spans="1:22" customFormat="1">
      <c r="A499" s="301" t="s">
        <v>3057</v>
      </c>
      <c r="B499" s="301" t="s">
        <v>1976</v>
      </c>
      <c r="C499" s="301" t="s">
        <v>2751</v>
      </c>
      <c r="D499" s="301">
        <v>9.3000000000000007</v>
      </c>
      <c r="E499" s="181" t="s">
        <v>1783</v>
      </c>
      <c r="F499" s="181"/>
      <c r="G499" s="301"/>
      <c r="H499" s="301"/>
      <c r="I499" s="301"/>
      <c r="J499" s="301"/>
      <c r="K499" s="301">
        <v>1.2000000000000002</v>
      </c>
      <c r="L499" s="301"/>
      <c r="M499" s="301"/>
      <c r="N499" s="301"/>
      <c r="O499" s="301"/>
      <c r="P499" s="301"/>
      <c r="Q499" s="301"/>
      <c r="R499" s="301"/>
      <c r="S499" s="302">
        <f t="shared" si="14"/>
        <v>1.2000000000000002</v>
      </c>
      <c r="T499" s="303" t="s">
        <v>1758</v>
      </c>
      <c r="U499" s="2"/>
      <c r="V499">
        <f t="shared" si="15"/>
        <v>1.1160000000000002E-2</v>
      </c>
    </row>
    <row r="500" spans="1:22" customFormat="1">
      <c r="A500" s="301" t="s">
        <v>3058</v>
      </c>
      <c r="B500" s="301" t="s">
        <v>1976</v>
      </c>
      <c r="C500" s="301" t="s">
        <v>2751</v>
      </c>
      <c r="D500" s="301">
        <v>9.3000000000000007</v>
      </c>
      <c r="E500" s="181" t="s">
        <v>1783</v>
      </c>
      <c r="F500" s="181"/>
      <c r="G500" s="301"/>
      <c r="H500" s="301"/>
      <c r="I500" s="301"/>
      <c r="J500" s="301"/>
      <c r="K500" s="301">
        <v>11.7</v>
      </c>
      <c r="L500" s="301"/>
      <c r="M500" s="301"/>
      <c r="N500" s="301"/>
      <c r="O500" s="301"/>
      <c r="P500" s="301"/>
      <c r="Q500" s="301"/>
      <c r="R500" s="301"/>
      <c r="S500" s="302">
        <f t="shared" si="14"/>
        <v>11.7</v>
      </c>
      <c r="T500" s="303" t="s">
        <v>1758</v>
      </c>
      <c r="U500" s="2"/>
      <c r="V500">
        <f t="shared" si="15"/>
        <v>0.10880999999999999</v>
      </c>
    </row>
    <row r="501" spans="1:22" customFormat="1">
      <c r="A501" s="301" t="s">
        <v>3059</v>
      </c>
      <c r="B501" s="301" t="s">
        <v>1976</v>
      </c>
      <c r="C501" s="301" t="s">
        <v>2751</v>
      </c>
      <c r="D501" s="301">
        <v>9.3000000000000007</v>
      </c>
      <c r="E501" s="181" t="s">
        <v>1783</v>
      </c>
      <c r="F501" s="181"/>
      <c r="G501" s="301"/>
      <c r="H501" s="301"/>
      <c r="I501" s="301"/>
      <c r="J501" s="301"/>
      <c r="K501" s="301"/>
      <c r="L501" s="301">
        <v>28.949999999999996</v>
      </c>
      <c r="M501" s="301"/>
      <c r="N501" s="301"/>
      <c r="O501" s="301"/>
      <c r="P501" s="301"/>
      <c r="Q501" s="301"/>
      <c r="R501" s="301"/>
      <c r="S501" s="302">
        <f t="shared" si="14"/>
        <v>28.949999999999996</v>
      </c>
      <c r="T501" s="303" t="s">
        <v>1758</v>
      </c>
      <c r="U501" s="2"/>
      <c r="V501">
        <f t="shared" si="15"/>
        <v>0.269235</v>
      </c>
    </row>
    <row r="502" spans="1:22" customFormat="1">
      <c r="A502" s="301" t="s">
        <v>3060</v>
      </c>
      <c r="B502" s="301" t="s">
        <v>1976</v>
      </c>
      <c r="C502" s="301" t="s">
        <v>2751</v>
      </c>
      <c r="D502" s="301">
        <v>9.3000000000000007</v>
      </c>
      <c r="E502" s="181" t="s">
        <v>1783</v>
      </c>
      <c r="F502" s="181"/>
      <c r="G502" s="301"/>
      <c r="H502" s="301"/>
      <c r="I502" s="301"/>
      <c r="J502" s="301"/>
      <c r="K502" s="301">
        <v>7.5</v>
      </c>
      <c r="L502" s="301"/>
      <c r="M502" s="301"/>
      <c r="N502" s="301"/>
      <c r="O502" s="301"/>
      <c r="P502" s="301"/>
      <c r="Q502" s="301"/>
      <c r="R502" s="301"/>
      <c r="S502" s="302">
        <f t="shared" si="14"/>
        <v>7.5</v>
      </c>
      <c r="T502" s="303" t="s">
        <v>1758</v>
      </c>
      <c r="U502" s="2"/>
      <c r="V502">
        <f t="shared" si="15"/>
        <v>6.9750000000000006E-2</v>
      </c>
    </row>
    <row r="503" spans="1:22" customFormat="1">
      <c r="A503" s="301" t="s">
        <v>2164</v>
      </c>
      <c r="B503" s="301" t="s">
        <v>1976</v>
      </c>
      <c r="C503" s="301" t="s">
        <v>2751</v>
      </c>
      <c r="D503" s="301">
        <v>9.3000000000000007</v>
      </c>
      <c r="E503" s="181" t="s">
        <v>1783</v>
      </c>
      <c r="F503" s="181"/>
      <c r="G503" s="301"/>
      <c r="H503" s="301"/>
      <c r="I503" s="301"/>
      <c r="J503" s="301"/>
      <c r="K503" s="301"/>
      <c r="L503" s="301"/>
      <c r="M503" s="301">
        <v>6.6</v>
      </c>
      <c r="N503" s="301"/>
      <c r="O503" s="301"/>
      <c r="P503" s="301"/>
      <c r="Q503" s="301"/>
      <c r="R503" s="301"/>
      <c r="S503" s="302">
        <f t="shared" si="14"/>
        <v>6.6</v>
      </c>
      <c r="T503" s="303" t="s">
        <v>1758</v>
      </c>
      <c r="U503" s="2"/>
      <c r="V503">
        <f t="shared" si="15"/>
        <v>6.1380000000000004E-2</v>
      </c>
    </row>
    <row r="504" spans="1:22" customFormat="1">
      <c r="A504" s="301" t="s">
        <v>3061</v>
      </c>
      <c r="B504" s="301" t="s">
        <v>1976</v>
      </c>
      <c r="C504" s="301" t="s">
        <v>2751</v>
      </c>
      <c r="D504" s="301">
        <v>9.3000000000000007</v>
      </c>
      <c r="E504" s="181" t="s">
        <v>1783</v>
      </c>
      <c r="F504" s="181"/>
      <c r="G504" s="301"/>
      <c r="H504" s="301"/>
      <c r="I504" s="301"/>
      <c r="J504" s="301"/>
      <c r="K504" s="301">
        <v>23.4</v>
      </c>
      <c r="L504" s="301"/>
      <c r="M504" s="301"/>
      <c r="N504" s="301"/>
      <c r="O504" s="301"/>
      <c r="P504" s="301"/>
      <c r="Q504" s="301"/>
      <c r="R504" s="301"/>
      <c r="S504" s="302">
        <f t="shared" si="14"/>
        <v>23.4</v>
      </c>
      <c r="T504" s="303" t="s">
        <v>1758</v>
      </c>
      <c r="U504" s="2"/>
      <c r="V504">
        <f t="shared" si="15"/>
        <v>0.21761999999999998</v>
      </c>
    </row>
    <row r="505" spans="1:22" customFormat="1">
      <c r="A505" s="301" t="s">
        <v>2165</v>
      </c>
      <c r="B505" s="301" t="s">
        <v>1976</v>
      </c>
      <c r="C505" s="301" t="s">
        <v>2751</v>
      </c>
      <c r="D505" s="301">
        <v>9.3000000000000007</v>
      </c>
      <c r="E505" s="181" t="s">
        <v>1783</v>
      </c>
      <c r="F505" s="181"/>
      <c r="G505" s="301"/>
      <c r="H505" s="301"/>
      <c r="I505" s="301"/>
      <c r="J505" s="301"/>
      <c r="K505" s="301">
        <v>11.7</v>
      </c>
      <c r="L505" s="301"/>
      <c r="M505" s="301"/>
      <c r="N505" s="301"/>
      <c r="O505" s="301"/>
      <c r="P505" s="301"/>
      <c r="Q505" s="301"/>
      <c r="R505" s="301"/>
      <c r="S505" s="302">
        <f t="shared" si="14"/>
        <v>11.7</v>
      </c>
      <c r="T505" s="303" t="s">
        <v>1758</v>
      </c>
      <c r="U505" s="2"/>
      <c r="V505">
        <f t="shared" si="15"/>
        <v>0.10880999999999999</v>
      </c>
    </row>
    <row r="506" spans="1:22" customFormat="1">
      <c r="A506" s="301" t="s">
        <v>2166</v>
      </c>
      <c r="B506" s="301" t="s">
        <v>1976</v>
      </c>
      <c r="C506" s="301" t="s">
        <v>2751</v>
      </c>
      <c r="D506" s="301">
        <v>9.3000000000000007</v>
      </c>
      <c r="E506" s="181" t="s">
        <v>1783</v>
      </c>
      <c r="F506" s="181"/>
      <c r="G506" s="301"/>
      <c r="H506" s="301"/>
      <c r="I506" s="301"/>
      <c r="J506" s="301"/>
      <c r="K506" s="301">
        <v>1.2000000000000002</v>
      </c>
      <c r="L506" s="301"/>
      <c r="M506" s="301"/>
      <c r="N506" s="301"/>
      <c r="O506" s="301"/>
      <c r="P506" s="301"/>
      <c r="Q506" s="301"/>
      <c r="R506" s="301"/>
      <c r="S506" s="302">
        <f t="shared" si="14"/>
        <v>1.2000000000000002</v>
      </c>
      <c r="T506" s="303" t="s">
        <v>1758</v>
      </c>
      <c r="U506" s="2"/>
      <c r="V506">
        <f t="shared" si="15"/>
        <v>1.1160000000000002E-2</v>
      </c>
    </row>
    <row r="507" spans="1:22" customFormat="1">
      <c r="A507" s="301" t="s">
        <v>3062</v>
      </c>
      <c r="B507" s="301" t="s">
        <v>1976</v>
      </c>
      <c r="C507" s="301" t="s">
        <v>2751</v>
      </c>
      <c r="D507" s="301">
        <v>9.3000000000000007</v>
      </c>
      <c r="E507" s="181" t="s">
        <v>1783</v>
      </c>
      <c r="F507" s="181"/>
      <c r="G507" s="301"/>
      <c r="H507" s="301"/>
      <c r="I507" s="301"/>
      <c r="J507" s="301"/>
      <c r="K507" s="301">
        <v>11.7</v>
      </c>
      <c r="L507" s="301"/>
      <c r="M507" s="301"/>
      <c r="N507" s="301"/>
      <c r="O507" s="301"/>
      <c r="P507" s="301"/>
      <c r="Q507" s="301"/>
      <c r="R507" s="301"/>
      <c r="S507" s="302">
        <f t="shared" si="14"/>
        <v>11.7</v>
      </c>
      <c r="T507" s="303" t="s">
        <v>1758</v>
      </c>
      <c r="U507" s="2"/>
      <c r="V507">
        <f t="shared" si="15"/>
        <v>0.10880999999999999</v>
      </c>
    </row>
    <row r="508" spans="1:22" customFormat="1">
      <c r="A508" s="301" t="s">
        <v>3063</v>
      </c>
      <c r="B508" s="301" t="s">
        <v>1976</v>
      </c>
      <c r="C508" s="301" t="s">
        <v>2751</v>
      </c>
      <c r="D508" s="301">
        <v>9.3000000000000007</v>
      </c>
      <c r="E508" s="181" t="s">
        <v>1783</v>
      </c>
      <c r="F508" s="181"/>
      <c r="G508" s="301"/>
      <c r="H508" s="301"/>
      <c r="I508" s="301"/>
      <c r="J508" s="301"/>
      <c r="K508" s="301">
        <v>11.7</v>
      </c>
      <c r="L508" s="301"/>
      <c r="M508" s="301"/>
      <c r="N508" s="301"/>
      <c r="O508" s="301"/>
      <c r="P508" s="301"/>
      <c r="Q508" s="301"/>
      <c r="R508" s="301"/>
      <c r="S508" s="302">
        <f t="shared" si="14"/>
        <v>11.7</v>
      </c>
      <c r="T508" s="303" t="s">
        <v>1758</v>
      </c>
      <c r="U508" s="2"/>
      <c r="V508">
        <f t="shared" si="15"/>
        <v>0.10880999999999999</v>
      </c>
    </row>
    <row r="509" spans="1:22" customFormat="1">
      <c r="A509" s="301" t="s">
        <v>3064</v>
      </c>
      <c r="B509" s="301" t="s">
        <v>1976</v>
      </c>
      <c r="C509" s="301" t="s">
        <v>2751</v>
      </c>
      <c r="D509" s="301">
        <v>9.3000000000000007</v>
      </c>
      <c r="E509" s="181" t="s">
        <v>1783</v>
      </c>
      <c r="F509" s="181"/>
      <c r="G509" s="301"/>
      <c r="H509" s="301"/>
      <c r="I509" s="301"/>
      <c r="J509" s="301"/>
      <c r="K509" s="301">
        <v>11.7</v>
      </c>
      <c r="L509" s="301"/>
      <c r="M509" s="301"/>
      <c r="N509" s="301"/>
      <c r="O509" s="301"/>
      <c r="P509" s="301"/>
      <c r="Q509" s="301"/>
      <c r="R509" s="301"/>
      <c r="S509" s="302">
        <f t="shared" si="14"/>
        <v>11.7</v>
      </c>
      <c r="T509" s="303" t="s">
        <v>1758</v>
      </c>
      <c r="U509" s="2"/>
      <c r="V509">
        <f t="shared" si="15"/>
        <v>0.10880999999999999</v>
      </c>
    </row>
    <row r="510" spans="1:22" customFormat="1">
      <c r="A510" s="301" t="s">
        <v>3065</v>
      </c>
      <c r="B510" s="301" t="s">
        <v>1976</v>
      </c>
      <c r="C510" s="301" t="s">
        <v>2751</v>
      </c>
      <c r="D510" s="301">
        <v>9.3000000000000007</v>
      </c>
      <c r="E510" s="181" t="s">
        <v>1783</v>
      </c>
      <c r="F510" s="181"/>
      <c r="G510" s="301"/>
      <c r="H510" s="301"/>
      <c r="I510" s="301"/>
      <c r="J510" s="301"/>
      <c r="K510" s="301">
        <v>11.7</v>
      </c>
      <c r="L510" s="301"/>
      <c r="M510" s="301"/>
      <c r="N510" s="301"/>
      <c r="O510" s="301"/>
      <c r="P510" s="301"/>
      <c r="Q510" s="301"/>
      <c r="R510" s="301"/>
      <c r="S510" s="302">
        <f t="shared" si="14"/>
        <v>11.7</v>
      </c>
      <c r="T510" s="303" t="s">
        <v>1758</v>
      </c>
      <c r="U510" s="2"/>
      <c r="V510">
        <f t="shared" si="15"/>
        <v>0.10880999999999999</v>
      </c>
    </row>
    <row r="511" spans="1:22" customFormat="1">
      <c r="A511" s="301" t="s">
        <v>2167</v>
      </c>
      <c r="B511" s="301" t="s">
        <v>1976</v>
      </c>
      <c r="C511" s="301" t="s">
        <v>2751</v>
      </c>
      <c r="D511" s="301">
        <v>9.3000000000000007</v>
      </c>
      <c r="E511" s="181" t="s">
        <v>1783</v>
      </c>
      <c r="F511" s="181"/>
      <c r="G511" s="301"/>
      <c r="H511" s="301"/>
      <c r="I511" s="301"/>
      <c r="J511" s="301"/>
      <c r="K511" s="301">
        <v>1.2000000000000002</v>
      </c>
      <c r="L511" s="301"/>
      <c r="M511" s="301"/>
      <c r="N511" s="301"/>
      <c r="O511" s="301"/>
      <c r="P511" s="301"/>
      <c r="Q511" s="301"/>
      <c r="R511" s="301"/>
      <c r="S511" s="302">
        <f t="shared" si="14"/>
        <v>1.2000000000000002</v>
      </c>
      <c r="T511" s="303" t="s">
        <v>1758</v>
      </c>
      <c r="U511" s="2"/>
      <c r="V511">
        <f t="shared" si="15"/>
        <v>1.1160000000000002E-2</v>
      </c>
    </row>
    <row r="512" spans="1:22" customFormat="1">
      <c r="A512" s="301" t="s">
        <v>3066</v>
      </c>
      <c r="B512" s="301" t="s">
        <v>1976</v>
      </c>
      <c r="C512" s="301" t="s">
        <v>2751</v>
      </c>
      <c r="D512" s="301">
        <v>9.3000000000000007</v>
      </c>
      <c r="E512" s="181" t="s">
        <v>1783</v>
      </c>
      <c r="F512" s="181"/>
      <c r="G512" s="301"/>
      <c r="H512" s="301"/>
      <c r="I512" s="301"/>
      <c r="J512" s="301"/>
      <c r="K512" s="301"/>
      <c r="L512" s="301"/>
      <c r="M512" s="301"/>
      <c r="N512" s="301"/>
      <c r="O512" s="301"/>
      <c r="P512" s="301">
        <v>6.6</v>
      </c>
      <c r="Q512" s="301"/>
      <c r="R512" s="301"/>
      <c r="S512" s="302">
        <f t="shared" si="14"/>
        <v>6.6</v>
      </c>
      <c r="T512" s="303" t="s">
        <v>1758</v>
      </c>
      <c r="U512" s="2"/>
      <c r="V512">
        <f t="shared" si="15"/>
        <v>6.1380000000000004E-2</v>
      </c>
    </row>
    <row r="513" spans="1:22" customFormat="1">
      <c r="A513" s="301" t="s">
        <v>2168</v>
      </c>
      <c r="B513" s="301" t="s">
        <v>1976</v>
      </c>
      <c r="C513" s="301" t="s">
        <v>2751</v>
      </c>
      <c r="D513" s="301">
        <v>9.3000000000000007</v>
      </c>
      <c r="E513" s="181" t="s">
        <v>1783</v>
      </c>
      <c r="F513" s="181"/>
      <c r="G513" s="301"/>
      <c r="H513" s="301"/>
      <c r="I513" s="301"/>
      <c r="J513" s="301"/>
      <c r="K513" s="301"/>
      <c r="L513" s="301"/>
      <c r="M513" s="301">
        <v>2.15</v>
      </c>
      <c r="N513" s="301"/>
      <c r="O513" s="301"/>
      <c r="P513" s="301"/>
      <c r="Q513" s="301"/>
      <c r="R513" s="301"/>
      <c r="S513" s="302">
        <f t="shared" si="14"/>
        <v>2.15</v>
      </c>
      <c r="T513" s="303" t="s">
        <v>1758</v>
      </c>
      <c r="U513" s="2"/>
      <c r="V513">
        <f t="shared" si="15"/>
        <v>1.9995000000000002E-2</v>
      </c>
    </row>
    <row r="514" spans="1:22" customFormat="1">
      <c r="A514" s="301" t="s">
        <v>3067</v>
      </c>
      <c r="B514" s="301" t="s">
        <v>1976</v>
      </c>
      <c r="C514" s="301" t="s">
        <v>2751</v>
      </c>
      <c r="D514" s="301">
        <v>9.3000000000000007</v>
      </c>
      <c r="E514" s="181" t="s">
        <v>1783</v>
      </c>
      <c r="F514" s="181"/>
      <c r="G514" s="301"/>
      <c r="H514" s="301"/>
      <c r="I514" s="301"/>
      <c r="J514" s="301"/>
      <c r="K514" s="301"/>
      <c r="L514" s="301"/>
      <c r="M514" s="301"/>
      <c r="N514" s="301"/>
      <c r="O514" s="301"/>
      <c r="P514" s="301"/>
      <c r="Q514" s="301">
        <v>10</v>
      </c>
      <c r="R514" s="301"/>
      <c r="S514" s="302">
        <f t="shared" si="14"/>
        <v>10</v>
      </c>
      <c r="T514" s="303" t="s">
        <v>1758</v>
      </c>
      <c r="U514" s="2"/>
      <c r="V514">
        <f t="shared" si="15"/>
        <v>9.3000000000000013E-2</v>
      </c>
    </row>
    <row r="515" spans="1:22" customFormat="1">
      <c r="A515" s="301" t="s">
        <v>3068</v>
      </c>
      <c r="B515" s="301" t="s">
        <v>1976</v>
      </c>
      <c r="C515" s="301" t="s">
        <v>2751</v>
      </c>
      <c r="D515" s="301">
        <v>9.3000000000000007</v>
      </c>
      <c r="E515" s="181" t="s">
        <v>1783</v>
      </c>
      <c r="F515" s="181"/>
      <c r="G515" s="301"/>
      <c r="H515" s="301"/>
      <c r="I515" s="301"/>
      <c r="J515" s="301"/>
      <c r="K515" s="301">
        <v>11.7</v>
      </c>
      <c r="L515" s="301"/>
      <c r="M515" s="301"/>
      <c r="N515" s="301"/>
      <c r="O515" s="301"/>
      <c r="P515" s="301"/>
      <c r="Q515" s="301"/>
      <c r="R515" s="301"/>
      <c r="S515" s="302">
        <f t="shared" ref="S515:S578" si="16">SUM(G515:R515)</f>
        <v>11.7</v>
      </c>
      <c r="T515" s="303" t="s">
        <v>1758</v>
      </c>
      <c r="U515" s="2"/>
      <c r="V515">
        <f t="shared" si="15"/>
        <v>0.10880999999999999</v>
      </c>
    </row>
    <row r="516" spans="1:22" customFormat="1">
      <c r="A516" s="301" t="s">
        <v>3069</v>
      </c>
      <c r="B516" s="301" t="s">
        <v>1976</v>
      </c>
      <c r="C516" s="301" t="s">
        <v>2751</v>
      </c>
      <c r="D516" s="301">
        <v>9.3000000000000007</v>
      </c>
      <c r="E516" s="181" t="s">
        <v>1783</v>
      </c>
      <c r="F516" s="181"/>
      <c r="G516" s="301"/>
      <c r="H516" s="301"/>
      <c r="I516" s="301"/>
      <c r="J516" s="301"/>
      <c r="K516" s="301">
        <v>23.4</v>
      </c>
      <c r="L516" s="301"/>
      <c r="M516" s="301"/>
      <c r="N516" s="301"/>
      <c r="O516" s="301"/>
      <c r="P516" s="301"/>
      <c r="Q516" s="301"/>
      <c r="R516" s="301"/>
      <c r="S516" s="302">
        <f t="shared" si="16"/>
        <v>23.4</v>
      </c>
      <c r="T516" s="303" t="s">
        <v>1758</v>
      </c>
      <c r="U516" s="2"/>
      <c r="V516">
        <f t="shared" ref="V516:V579" si="17">S516/1000*D516</f>
        <v>0.21761999999999998</v>
      </c>
    </row>
    <row r="517" spans="1:22" customFormat="1">
      <c r="A517" s="301" t="s">
        <v>3070</v>
      </c>
      <c r="B517" s="301" t="s">
        <v>1976</v>
      </c>
      <c r="C517" s="301" t="s">
        <v>2751</v>
      </c>
      <c r="D517" s="301">
        <v>9.3000000000000007</v>
      </c>
      <c r="E517" s="181" t="s">
        <v>1783</v>
      </c>
      <c r="F517" s="181"/>
      <c r="G517" s="301"/>
      <c r="H517" s="301"/>
      <c r="I517" s="301"/>
      <c r="J517" s="301"/>
      <c r="K517" s="301">
        <v>11.7</v>
      </c>
      <c r="L517" s="301"/>
      <c r="M517" s="301">
        <v>6.3</v>
      </c>
      <c r="N517" s="301"/>
      <c r="O517" s="301"/>
      <c r="P517" s="301"/>
      <c r="Q517" s="301"/>
      <c r="R517" s="301"/>
      <c r="S517" s="302">
        <f t="shared" si="16"/>
        <v>18</v>
      </c>
      <c r="T517" s="303" t="s">
        <v>1758</v>
      </c>
      <c r="U517" s="2"/>
      <c r="V517">
        <f t="shared" si="17"/>
        <v>0.16739999999999999</v>
      </c>
    </row>
    <row r="518" spans="1:22" customFormat="1">
      <c r="A518" s="301" t="s">
        <v>3071</v>
      </c>
      <c r="B518" s="301" t="s">
        <v>1976</v>
      </c>
      <c r="C518" s="301" t="s">
        <v>2751</v>
      </c>
      <c r="D518" s="301">
        <v>9.3000000000000007</v>
      </c>
      <c r="E518" s="181" t="s">
        <v>1783</v>
      </c>
      <c r="F518" s="181"/>
      <c r="G518" s="301"/>
      <c r="H518" s="301"/>
      <c r="I518" s="301"/>
      <c r="J518" s="301"/>
      <c r="K518" s="301">
        <v>11.7</v>
      </c>
      <c r="L518" s="301"/>
      <c r="M518" s="301"/>
      <c r="N518" s="301"/>
      <c r="O518" s="301"/>
      <c r="P518" s="301"/>
      <c r="Q518" s="301"/>
      <c r="R518" s="301"/>
      <c r="S518" s="302">
        <f t="shared" si="16"/>
        <v>11.7</v>
      </c>
      <c r="T518" s="303" t="s">
        <v>1758</v>
      </c>
      <c r="U518" s="2"/>
      <c r="V518">
        <f t="shared" si="17"/>
        <v>0.10880999999999999</v>
      </c>
    </row>
    <row r="519" spans="1:22" customFormat="1">
      <c r="A519" s="301" t="s">
        <v>3072</v>
      </c>
      <c r="B519" s="301" t="s">
        <v>1976</v>
      </c>
      <c r="C519" s="301" t="s">
        <v>2751</v>
      </c>
      <c r="D519" s="301">
        <v>9.3000000000000007</v>
      </c>
      <c r="E519" s="181" t="s">
        <v>1783</v>
      </c>
      <c r="F519" s="181"/>
      <c r="G519" s="301"/>
      <c r="H519" s="301"/>
      <c r="I519" s="301"/>
      <c r="J519" s="301"/>
      <c r="K519" s="301">
        <v>11.7</v>
      </c>
      <c r="L519" s="301"/>
      <c r="M519" s="301"/>
      <c r="N519" s="301"/>
      <c r="O519" s="301"/>
      <c r="P519" s="301"/>
      <c r="Q519" s="301"/>
      <c r="R519" s="301"/>
      <c r="S519" s="302">
        <f t="shared" si="16"/>
        <v>11.7</v>
      </c>
      <c r="T519" s="303" t="s">
        <v>1758</v>
      </c>
      <c r="U519" s="2"/>
      <c r="V519">
        <f t="shared" si="17"/>
        <v>0.10880999999999999</v>
      </c>
    </row>
    <row r="520" spans="1:22" customFormat="1">
      <c r="A520" s="301" t="s">
        <v>3073</v>
      </c>
      <c r="B520" s="301" t="s">
        <v>1976</v>
      </c>
      <c r="C520" s="301" t="s">
        <v>2751</v>
      </c>
      <c r="D520" s="301">
        <v>9.3000000000000007</v>
      </c>
      <c r="E520" s="181" t="s">
        <v>1783</v>
      </c>
      <c r="F520" s="181"/>
      <c r="G520" s="301"/>
      <c r="H520" s="301"/>
      <c r="I520" s="301"/>
      <c r="J520" s="301"/>
      <c r="K520" s="301">
        <v>6.6</v>
      </c>
      <c r="L520" s="301"/>
      <c r="M520" s="301"/>
      <c r="N520" s="301">
        <v>6.6</v>
      </c>
      <c r="O520" s="301"/>
      <c r="P520" s="301"/>
      <c r="Q520" s="301"/>
      <c r="R520" s="301"/>
      <c r="S520" s="302">
        <f t="shared" si="16"/>
        <v>13.2</v>
      </c>
      <c r="T520" s="303" t="s">
        <v>1758</v>
      </c>
      <c r="U520" s="2"/>
      <c r="V520">
        <f t="shared" si="17"/>
        <v>0.12276000000000001</v>
      </c>
    </row>
    <row r="521" spans="1:22" customFormat="1">
      <c r="A521" s="301" t="s">
        <v>3074</v>
      </c>
      <c r="B521" s="301" t="s">
        <v>1976</v>
      </c>
      <c r="C521" s="301" t="s">
        <v>2751</v>
      </c>
      <c r="D521" s="301">
        <v>9.3000000000000007</v>
      </c>
      <c r="E521" s="181" t="s">
        <v>1783</v>
      </c>
      <c r="F521" s="181"/>
      <c r="G521" s="301"/>
      <c r="H521" s="301"/>
      <c r="I521" s="301"/>
      <c r="J521" s="301"/>
      <c r="K521" s="301"/>
      <c r="L521" s="301">
        <v>10</v>
      </c>
      <c r="M521" s="301"/>
      <c r="N521" s="301"/>
      <c r="O521" s="301"/>
      <c r="P521" s="301"/>
      <c r="Q521" s="301"/>
      <c r="R521" s="301"/>
      <c r="S521" s="302">
        <f t="shared" si="16"/>
        <v>10</v>
      </c>
      <c r="T521" s="303" t="s">
        <v>1758</v>
      </c>
      <c r="U521" s="2"/>
      <c r="V521">
        <f t="shared" si="17"/>
        <v>9.3000000000000013E-2</v>
      </c>
    </row>
    <row r="522" spans="1:22" customFormat="1">
      <c r="A522" s="301" t="s">
        <v>3075</v>
      </c>
      <c r="B522" s="301" t="s">
        <v>1976</v>
      </c>
      <c r="C522" s="301" t="s">
        <v>2751</v>
      </c>
      <c r="D522" s="301">
        <v>9.3000000000000007</v>
      </c>
      <c r="E522" s="181" t="s">
        <v>1783</v>
      </c>
      <c r="F522" s="181"/>
      <c r="G522" s="301"/>
      <c r="H522" s="301"/>
      <c r="I522" s="301"/>
      <c r="J522" s="301"/>
      <c r="K522" s="301">
        <v>3.5999999999999996</v>
      </c>
      <c r="L522" s="301"/>
      <c r="M522" s="301"/>
      <c r="N522" s="301"/>
      <c r="O522" s="301">
        <v>45.800000000000004</v>
      </c>
      <c r="P522" s="301">
        <v>9.1500000000000021</v>
      </c>
      <c r="Q522" s="301">
        <v>19.95</v>
      </c>
      <c r="R522" s="301">
        <v>26.3</v>
      </c>
      <c r="S522" s="302">
        <f t="shared" si="16"/>
        <v>104.80000000000001</v>
      </c>
      <c r="T522" s="303" t="s">
        <v>1758</v>
      </c>
      <c r="U522" s="2"/>
      <c r="V522">
        <f t="shared" si="17"/>
        <v>0.97464000000000028</v>
      </c>
    </row>
    <row r="523" spans="1:22" customFormat="1">
      <c r="A523" s="301" t="s">
        <v>2169</v>
      </c>
      <c r="B523" s="301" t="s">
        <v>1976</v>
      </c>
      <c r="C523" s="301" t="s">
        <v>2751</v>
      </c>
      <c r="D523" s="301">
        <v>9.3000000000000007</v>
      </c>
      <c r="E523" s="181" t="s">
        <v>1783</v>
      </c>
      <c r="F523" s="181"/>
      <c r="G523" s="301"/>
      <c r="H523" s="301"/>
      <c r="I523" s="301"/>
      <c r="J523" s="301"/>
      <c r="K523" s="301"/>
      <c r="L523" s="301"/>
      <c r="M523" s="301">
        <v>1.2000000000000002</v>
      </c>
      <c r="N523" s="301"/>
      <c r="O523" s="301"/>
      <c r="P523" s="301"/>
      <c r="Q523" s="301"/>
      <c r="R523" s="301"/>
      <c r="S523" s="302">
        <f t="shared" si="16"/>
        <v>1.2000000000000002</v>
      </c>
      <c r="T523" s="303" t="s">
        <v>1758</v>
      </c>
      <c r="U523" s="2"/>
      <c r="V523">
        <f t="shared" si="17"/>
        <v>1.1160000000000002E-2</v>
      </c>
    </row>
    <row r="524" spans="1:22" customFormat="1">
      <c r="A524" s="301" t="s">
        <v>3076</v>
      </c>
      <c r="B524" s="301" t="s">
        <v>1976</v>
      </c>
      <c r="C524" s="301" t="s">
        <v>2751</v>
      </c>
      <c r="D524" s="301">
        <v>9.3000000000000007</v>
      </c>
      <c r="E524" s="181" t="s">
        <v>1783</v>
      </c>
      <c r="F524" s="181"/>
      <c r="G524" s="301"/>
      <c r="H524" s="301"/>
      <c r="I524" s="301"/>
      <c r="J524" s="301"/>
      <c r="K524" s="301">
        <v>11.7</v>
      </c>
      <c r="L524" s="301"/>
      <c r="M524" s="301"/>
      <c r="N524" s="301"/>
      <c r="O524" s="301"/>
      <c r="P524" s="301"/>
      <c r="Q524" s="301"/>
      <c r="R524" s="301"/>
      <c r="S524" s="302">
        <f t="shared" si="16"/>
        <v>11.7</v>
      </c>
      <c r="T524" s="303" t="s">
        <v>1758</v>
      </c>
      <c r="U524" s="2"/>
      <c r="V524">
        <f t="shared" si="17"/>
        <v>0.10880999999999999</v>
      </c>
    </row>
    <row r="525" spans="1:22" customFormat="1">
      <c r="A525" s="301" t="s">
        <v>3077</v>
      </c>
      <c r="B525" s="301" t="s">
        <v>1976</v>
      </c>
      <c r="C525" s="301" t="s">
        <v>2751</v>
      </c>
      <c r="D525" s="301">
        <v>9.3000000000000007</v>
      </c>
      <c r="E525" s="181" t="s">
        <v>1783</v>
      </c>
      <c r="F525" s="181"/>
      <c r="G525" s="301"/>
      <c r="H525" s="301"/>
      <c r="I525" s="301"/>
      <c r="J525" s="301"/>
      <c r="K525" s="301">
        <v>17.3</v>
      </c>
      <c r="L525" s="301"/>
      <c r="M525" s="301"/>
      <c r="N525" s="301"/>
      <c r="O525" s="301"/>
      <c r="P525" s="301"/>
      <c r="Q525" s="301"/>
      <c r="R525" s="301"/>
      <c r="S525" s="302">
        <f t="shared" si="16"/>
        <v>17.3</v>
      </c>
      <c r="T525" s="303" t="s">
        <v>1758</v>
      </c>
      <c r="U525" s="2"/>
      <c r="V525">
        <f t="shared" si="17"/>
        <v>0.16089000000000001</v>
      </c>
    </row>
    <row r="526" spans="1:22" customFormat="1">
      <c r="A526" s="301" t="s">
        <v>3078</v>
      </c>
      <c r="B526" s="301" t="s">
        <v>1976</v>
      </c>
      <c r="C526" s="301" t="s">
        <v>2751</v>
      </c>
      <c r="D526" s="301">
        <v>9.3000000000000007</v>
      </c>
      <c r="E526" s="181" t="s">
        <v>1783</v>
      </c>
      <c r="F526" s="181"/>
      <c r="G526" s="301"/>
      <c r="H526" s="301"/>
      <c r="I526" s="301"/>
      <c r="J526" s="301"/>
      <c r="K526" s="301">
        <v>6.6</v>
      </c>
      <c r="L526" s="301">
        <v>6.6</v>
      </c>
      <c r="M526" s="301"/>
      <c r="N526" s="301"/>
      <c r="O526" s="301"/>
      <c r="P526" s="301"/>
      <c r="Q526" s="301"/>
      <c r="R526" s="301"/>
      <c r="S526" s="302">
        <f t="shared" si="16"/>
        <v>13.2</v>
      </c>
      <c r="T526" s="303" t="s">
        <v>1758</v>
      </c>
      <c r="U526" s="2"/>
      <c r="V526">
        <f t="shared" si="17"/>
        <v>0.12276000000000001</v>
      </c>
    </row>
    <row r="527" spans="1:22" customFormat="1">
      <c r="A527" s="301" t="s">
        <v>3079</v>
      </c>
      <c r="B527" s="301" t="s">
        <v>1976</v>
      </c>
      <c r="C527" s="301" t="s">
        <v>2751</v>
      </c>
      <c r="D527" s="301">
        <v>9.3000000000000007</v>
      </c>
      <c r="E527" s="181" t="s">
        <v>1783</v>
      </c>
      <c r="F527" s="181"/>
      <c r="G527" s="301"/>
      <c r="H527" s="301"/>
      <c r="I527" s="301"/>
      <c r="J527" s="301"/>
      <c r="K527" s="301">
        <v>11.7</v>
      </c>
      <c r="L527" s="301"/>
      <c r="M527" s="301"/>
      <c r="N527" s="301"/>
      <c r="O527" s="301"/>
      <c r="P527" s="301"/>
      <c r="Q527" s="301"/>
      <c r="R527" s="301"/>
      <c r="S527" s="302">
        <f t="shared" si="16"/>
        <v>11.7</v>
      </c>
      <c r="T527" s="303" t="s">
        <v>1758</v>
      </c>
      <c r="U527" s="2"/>
      <c r="V527">
        <f t="shared" si="17"/>
        <v>0.10880999999999999</v>
      </c>
    </row>
    <row r="528" spans="1:22" customFormat="1">
      <c r="A528" s="301" t="s">
        <v>2170</v>
      </c>
      <c r="B528" s="301" t="s">
        <v>1976</v>
      </c>
      <c r="C528" s="301" t="s">
        <v>2751</v>
      </c>
      <c r="D528" s="301">
        <v>9.3000000000000007</v>
      </c>
      <c r="E528" s="181" t="s">
        <v>1783</v>
      </c>
      <c r="F528" s="181"/>
      <c r="G528" s="301"/>
      <c r="H528" s="301"/>
      <c r="I528" s="301"/>
      <c r="J528" s="301"/>
      <c r="K528" s="301"/>
      <c r="L528" s="301">
        <v>6.6</v>
      </c>
      <c r="M528" s="301"/>
      <c r="N528" s="301"/>
      <c r="O528" s="301"/>
      <c r="P528" s="301"/>
      <c r="Q528" s="301"/>
      <c r="R528" s="301"/>
      <c r="S528" s="302">
        <f t="shared" si="16"/>
        <v>6.6</v>
      </c>
      <c r="T528" s="303" t="s">
        <v>1758</v>
      </c>
      <c r="U528" s="2"/>
      <c r="V528">
        <f t="shared" si="17"/>
        <v>6.1380000000000004E-2</v>
      </c>
    </row>
    <row r="529" spans="1:22" customFormat="1">
      <c r="A529" s="301" t="s">
        <v>3080</v>
      </c>
      <c r="B529" s="301" t="s">
        <v>1976</v>
      </c>
      <c r="C529" s="301" t="s">
        <v>2751</v>
      </c>
      <c r="D529" s="301">
        <v>9.3000000000000007</v>
      </c>
      <c r="E529" s="181" t="s">
        <v>1783</v>
      </c>
      <c r="F529" s="181"/>
      <c r="G529" s="301"/>
      <c r="H529" s="301"/>
      <c r="I529" s="301"/>
      <c r="J529" s="301"/>
      <c r="K529" s="301">
        <v>11.7</v>
      </c>
      <c r="L529" s="301"/>
      <c r="M529" s="301"/>
      <c r="N529" s="301"/>
      <c r="O529" s="301"/>
      <c r="P529" s="301"/>
      <c r="Q529" s="301"/>
      <c r="R529" s="301"/>
      <c r="S529" s="302">
        <f t="shared" si="16"/>
        <v>11.7</v>
      </c>
      <c r="T529" s="303" t="s">
        <v>1758</v>
      </c>
      <c r="U529" s="2"/>
      <c r="V529">
        <f t="shared" si="17"/>
        <v>0.10880999999999999</v>
      </c>
    </row>
    <row r="530" spans="1:22" customFormat="1">
      <c r="A530" s="301" t="s">
        <v>3081</v>
      </c>
      <c r="B530" s="301" t="s">
        <v>1976</v>
      </c>
      <c r="C530" s="301" t="s">
        <v>2751</v>
      </c>
      <c r="D530" s="301">
        <v>9.3000000000000007</v>
      </c>
      <c r="E530" s="181" t="s">
        <v>1783</v>
      </c>
      <c r="F530" s="181"/>
      <c r="G530" s="301"/>
      <c r="H530" s="301"/>
      <c r="I530" s="301"/>
      <c r="J530" s="301"/>
      <c r="K530" s="301">
        <v>11.7</v>
      </c>
      <c r="L530" s="301"/>
      <c r="M530" s="301"/>
      <c r="N530" s="301"/>
      <c r="O530" s="301"/>
      <c r="P530" s="301"/>
      <c r="Q530" s="301"/>
      <c r="R530" s="301"/>
      <c r="S530" s="302">
        <f t="shared" si="16"/>
        <v>11.7</v>
      </c>
      <c r="T530" s="303" t="s">
        <v>1758</v>
      </c>
      <c r="U530" s="2"/>
      <c r="V530">
        <f t="shared" si="17"/>
        <v>0.10880999999999999</v>
      </c>
    </row>
    <row r="531" spans="1:22" customFormat="1">
      <c r="A531" s="301" t="s">
        <v>3082</v>
      </c>
      <c r="B531" s="301" t="s">
        <v>1976</v>
      </c>
      <c r="C531" s="301" t="s">
        <v>2751</v>
      </c>
      <c r="D531" s="301">
        <v>9.3000000000000007</v>
      </c>
      <c r="E531" s="181" t="s">
        <v>1783</v>
      </c>
      <c r="F531" s="181"/>
      <c r="G531" s="301"/>
      <c r="H531" s="301"/>
      <c r="I531" s="301"/>
      <c r="J531" s="301"/>
      <c r="K531" s="301">
        <v>23.399999999999995</v>
      </c>
      <c r="L531" s="301"/>
      <c r="M531" s="301"/>
      <c r="N531" s="301"/>
      <c r="O531" s="301"/>
      <c r="P531" s="301"/>
      <c r="Q531" s="301"/>
      <c r="R531" s="301"/>
      <c r="S531" s="302">
        <f t="shared" si="16"/>
        <v>23.399999999999995</v>
      </c>
      <c r="T531" s="303" t="s">
        <v>1758</v>
      </c>
      <c r="U531" s="2"/>
      <c r="V531">
        <f t="shared" si="17"/>
        <v>0.21761999999999995</v>
      </c>
    </row>
    <row r="532" spans="1:22" customFormat="1">
      <c r="A532" s="301" t="s">
        <v>2171</v>
      </c>
      <c r="B532" s="301" t="s">
        <v>1976</v>
      </c>
      <c r="C532" s="301" t="s">
        <v>2751</v>
      </c>
      <c r="D532" s="301">
        <v>9.3000000000000007</v>
      </c>
      <c r="E532" s="181" t="s">
        <v>1783</v>
      </c>
      <c r="F532" s="181"/>
      <c r="G532" s="301"/>
      <c r="H532" s="301"/>
      <c r="I532" s="301"/>
      <c r="J532" s="301"/>
      <c r="K532" s="301">
        <v>11.7</v>
      </c>
      <c r="L532" s="301"/>
      <c r="M532" s="301"/>
      <c r="N532" s="301"/>
      <c r="O532" s="301"/>
      <c r="P532" s="301"/>
      <c r="Q532" s="301"/>
      <c r="R532" s="301"/>
      <c r="S532" s="302">
        <f t="shared" si="16"/>
        <v>11.7</v>
      </c>
      <c r="T532" s="303" t="s">
        <v>1758</v>
      </c>
      <c r="U532" s="2"/>
      <c r="V532">
        <f t="shared" si="17"/>
        <v>0.10880999999999999</v>
      </c>
    </row>
    <row r="533" spans="1:22" customFormat="1">
      <c r="A533" s="301" t="s">
        <v>2172</v>
      </c>
      <c r="B533" s="301" t="s">
        <v>1976</v>
      </c>
      <c r="C533" s="301" t="s">
        <v>2751</v>
      </c>
      <c r="D533" s="301">
        <v>9.3000000000000007</v>
      </c>
      <c r="E533" s="181" t="s">
        <v>1783</v>
      </c>
      <c r="F533" s="181"/>
      <c r="G533" s="301"/>
      <c r="H533" s="301"/>
      <c r="I533" s="301"/>
      <c r="J533" s="301"/>
      <c r="K533" s="301"/>
      <c r="L533" s="301">
        <v>6.6</v>
      </c>
      <c r="M533" s="301"/>
      <c r="N533" s="301"/>
      <c r="O533" s="301"/>
      <c r="P533" s="301"/>
      <c r="Q533" s="301"/>
      <c r="R533" s="301"/>
      <c r="S533" s="302">
        <f t="shared" si="16"/>
        <v>6.6</v>
      </c>
      <c r="T533" s="303" t="s">
        <v>1758</v>
      </c>
      <c r="U533" s="2"/>
      <c r="V533">
        <f t="shared" si="17"/>
        <v>6.1380000000000004E-2</v>
      </c>
    </row>
    <row r="534" spans="1:22" customFormat="1">
      <c r="A534" s="301" t="s">
        <v>3083</v>
      </c>
      <c r="B534" s="301" t="s">
        <v>1976</v>
      </c>
      <c r="C534" s="301" t="s">
        <v>2751</v>
      </c>
      <c r="D534" s="301">
        <v>9.3000000000000007</v>
      </c>
      <c r="E534" s="181" t="s">
        <v>1783</v>
      </c>
      <c r="F534" s="181"/>
      <c r="G534" s="301"/>
      <c r="H534" s="301"/>
      <c r="I534" s="301"/>
      <c r="J534" s="301"/>
      <c r="K534" s="301">
        <v>11.7</v>
      </c>
      <c r="L534" s="301"/>
      <c r="M534" s="301"/>
      <c r="N534" s="301">
        <v>18.149999999999999</v>
      </c>
      <c r="O534" s="301"/>
      <c r="P534" s="301"/>
      <c r="Q534" s="301"/>
      <c r="R534" s="301"/>
      <c r="S534" s="302">
        <f t="shared" si="16"/>
        <v>29.849999999999998</v>
      </c>
      <c r="T534" s="303" t="s">
        <v>1758</v>
      </c>
      <c r="U534" s="2"/>
      <c r="V534">
        <f t="shared" si="17"/>
        <v>0.27760499999999999</v>
      </c>
    </row>
    <row r="535" spans="1:22" customFormat="1">
      <c r="A535" s="301" t="s">
        <v>3084</v>
      </c>
      <c r="B535" s="301" t="s">
        <v>1976</v>
      </c>
      <c r="C535" s="301" t="s">
        <v>2751</v>
      </c>
      <c r="D535" s="301">
        <v>9.3000000000000007</v>
      </c>
      <c r="E535" s="181" t="s">
        <v>1783</v>
      </c>
      <c r="F535" s="181"/>
      <c r="G535" s="301"/>
      <c r="H535" s="301"/>
      <c r="I535" s="301"/>
      <c r="J535" s="301"/>
      <c r="K535" s="301">
        <v>2.4</v>
      </c>
      <c r="L535" s="301"/>
      <c r="M535" s="301"/>
      <c r="N535" s="301"/>
      <c r="O535" s="301"/>
      <c r="P535" s="301"/>
      <c r="Q535" s="301"/>
      <c r="R535" s="301"/>
      <c r="S535" s="302">
        <f t="shared" si="16"/>
        <v>2.4</v>
      </c>
      <c r="T535" s="303" t="s">
        <v>1758</v>
      </c>
      <c r="U535" s="2"/>
      <c r="V535">
        <f t="shared" si="17"/>
        <v>2.232E-2</v>
      </c>
    </row>
    <row r="536" spans="1:22" customFormat="1">
      <c r="A536" s="301" t="s">
        <v>3085</v>
      </c>
      <c r="B536" s="301" t="s">
        <v>1976</v>
      </c>
      <c r="C536" s="301" t="s">
        <v>2751</v>
      </c>
      <c r="D536" s="301">
        <v>9.3000000000000007</v>
      </c>
      <c r="E536" s="181" t="s">
        <v>1783</v>
      </c>
      <c r="F536" s="181"/>
      <c r="G536" s="301"/>
      <c r="H536" s="301"/>
      <c r="I536" s="301"/>
      <c r="J536" s="301"/>
      <c r="K536" s="301"/>
      <c r="L536" s="301"/>
      <c r="M536" s="301">
        <v>6.6</v>
      </c>
      <c r="N536" s="301"/>
      <c r="O536" s="301"/>
      <c r="P536" s="301"/>
      <c r="Q536" s="301"/>
      <c r="R536" s="301"/>
      <c r="S536" s="302">
        <f t="shared" si="16"/>
        <v>6.6</v>
      </c>
      <c r="T536" s="303" t="s">
        <v>1758</v>
      </c>
      <c r="U536" s="2"/>
      <c r="V536">
        <f t="shared" si="17"/>
        <v>6.1380000000000004E-2</v>
      </c>
    </row>
    <row r="537" spans="1:22" customFormat="1">
      <c r="A537" s="301" t="s">
        <v>2173</v>
      </c>
      <c r="B537" s="301" t="s">
        <v>1976</v>
      </c>
      <c r="C537" s="301" t="s">
        <v>2751</v>
      </c>
      <c r="D537" s="301">
        <v>9.3000000000000007</v>
      </c>
      <c r="E537" s="181" t="s">
        <v>1783</v>
      </c>
      <c r="F537" s="181"/>
      <c r="G537" s="301"/>
      <c r="H537" s="301"/>
      <c r="I537" s="301"/>
      <c r="J537" s="301"/>
      <c r="K537" s="301"/>
      <c r="L537" s="301"/>
      <c r="M537" s="301">
        <v>1.2000000000000002</v>
      </c>
      <c r="N537" s="301"/>
      <c r="O537" s="301"/>
      <c r="P537" s="301"/>
      <c r="Q537" s="301"/>
      <c r="R537" s="301"/>
      <c r="S537" s="302">
        <f t="shared" si="16"/>
        <v>1.2000000000000002</v>
      </c>
      <c r="T537" s="303" t="s">
        <v>1758</v>
      </c>
      <c r="U537" s="2"/>
      <c r="V537">
        <f t="shared" si="17"/>
        <v>1.1160000000000002E-2</v>
      </c>
    </row>
    <row r="538" spans="1:22" customFormat="1">
      <c r="A538" s="301" t="s">
        <v>3086</v>
      </c>
      <c r="B538" s="301" t="s">
        <v>1976</v>
      </c>
      <c r="C538" s="301" t="s">
        <v>2751</v>
      </c>
      <c r="D538" s="301">
        <v>9.3000000000000007</v>
      </c>
      <c r="E538" s="181" t="s">
        <v>1783</v>
      </c>
      <c r="F538" s="181"/>
      <c r="G538" s="301"/>
      <c r="H538" s="301"/>
      <c r="I538" s="301"/>
      <c r="J538" s="301"/>
      <c r="K538" s="301">
        <v>6.6</v>
      </c>
      <c r="L538" s="301"/>
      <c r="M538" s="301"/>
      <c r="N538" s="301"/>
      <c r="O538" s="301"/>
      <c r="P538" s="301"/>
      <c r="Q538" s="301"/>
      <c r="R538" s="301"/>
      <c r="S538" s="302">
        <f t="shared" si="16"/>
        <v>6.6</v>
      </c>
      <c r="T538" s="303" t="s">
        <v>1758</v>
      </c>
      <c r="U538" s="2"/>
      <c r="V538">
        <f t="shared" si="17"/>
        <v>6.1380000000000004E-2</v>
      </c>
    </row>
    <row r="539" spans="1:22" customFormat="1">
      <c r="A539" s="301" t="s">
        <v>3087</v>
      </c>
      <c r="B539" s="301" t="s">
        <v>1976</v>
      </c>
      <c r="C539" s="301" t="s">
        <v>2751</v>
      </c>
      <c r="D539" s="301">
        <v>9.3000000000000007</v>
      </c>
      <c r="E539" s="181" t="s">
        <v>1783</v>
      </c>
      <c r="F539" s="181"/>
      <c r="G539" s="301"/>
      <c r="H539" s="301"/>
      <c r="I539" s="301"/>
      <c r="J539" s="301"/>
      <c r="K539" s="301"/>
      <c r="L539" s="301">
        <v>2.4000000000000004</v>
      </c>
      <c r="M539" s="301"/>
      <c r="N539" s="301"/>
      <c r="O539" s="301"/>
      <c r="P539" s="301"/>
      <c r="Q539" s="301"/>
      <c r="R539" s="301"/>
      <c r="S539" s="302">
        <f t="shared" si="16"/>
        <v>2.4000000000000004</v>
      </c>
      <c r="T539" s="303" t="s">
        <v>1758</v>
      </c>
      <c r="U539" s="2"/>
      <c r="V539">
        <f t="shared" si="17"/>
        <v>2.2320000000000003E-2</v>
      </c>
    </row>
    <row r="540" spans="1:22" customFormat="1">
      <c r="A540" s="301" t="s">
        <v>3088</v>
      </c>
      <c r="B540" s="301" t="s">
        <v>1976</v>
      </c>
      <c r="C540" s="301" t="s">
        <v>2751</v>
      </c>
      <c r="D540" s="301">
        <v>9.3000000000000007</v>
      </c>
      <c r="E540" s="181" t="s">
        <v>1783</v>
      </c>
      <c r="F540" s="181"/>
      <c r="G540" s="301"/>
      <c r="H540" s="301"/>
      <c r="I540" s="301"/>
      <c r="J540" s="301"/>
      <c r="K540" s="301">
        <v>11.7</v>
      </c>
      <c r="L540" s="301"/>
      <c r="M540" s="301"/>
      <c r="N540" s="301"/>
      <c r="O540" s="301"/>
      <c r="P540" s="301"/>
      <c r="Q540" s="301"/>
      <c r="R540" s="301"/>
      <c r="S540" s="302">
        <f t="shared" si="16"/>
        <v>11.7</v>
      </c>
      <c r="T540" s="303" t="s">
        <v>1758</v>
      </c>
      <c r="U540" s="2"/>
      <c r="V540">
        <f t="shared" si="17"/>
        <v>0.10880999999999999</v>
      </c>
    </row>
    <row r="541" spans="1:22" customFormat="1">
      <c r="A541" s="301" t="s">
        <v>3089</v>
      </c>
      <c r="B541" s="301" t="s">
        <v>1976</v>
      </c>
      <c r="C541" s="301" t="s">
        <v>2751</v>
      </c>
      <c r="D541" s="301">
        <v>9.3000000000000007</v>
      </c>
      <c r="E541" s="181" t="s">
        <v>1783</v>
      </c>
      <c r="F541" s="181"/>
      <c r="G541" s="301"/>
      <c r="H541" s="301"/>
      <c r="I541" s="301"/>
      <c r="J541" s="301"/>
      <c r="K541" s="301"/>
      <c r="L541" s="301">
        <v>1.2000000000000002</v>
      </c>
      <c r="M541" s="301"/>
      <c r="N541" s="301"/>
      <c r="O541" s="301"/>
      <c r="P541" s="301"/>
      <c r="Q541" s="301"/>
      <c r="R541" s="301"/>
      <c r="S541" s="302">
        <f t="shared" si="16"/>
        <v>1.2000000000000002</v>
      </c>
      <c r="T541" s="303" t="s">
        <v>1758</v>
      </c>
      <c r="U541" s="2"/>
      <c r="V541">
        <f t="shared" si="17"/>
        <v>1.1160000000000002E-2</v>
      </c>
    </row>
    <row r="542" spans="1:22" customFormat="1">
      <c r="A542" s="301" t="s">
        <v>3090</v>
      </c>
      <c r="B542" s="301" t="s">
        <v>1976</v>
      </c>
      <c r="C542" s="301" t="s">
        <v>2751</v>
      </c>
      <c r="D542" s="301">
        <v>9.3000000000000007</v>
      </c>
      <c r="E542" s="181" t="s">
        <v>1783</v>
      </c>
      <c r="F542" s="181"/>
      <c r="G542" s="301"/>
      <c r="H542" s="301"/>
      <c r="I542" s="301"/>
      <c r="J542" s="301"/>
      <c r="K542" s="301">
        <v>11.7</v>
      </c>
      <c r="L542" s="301"/>
      <c r="M542" s="301"/>
      <c r="N542" s="301"/>
      <c r="O542" s="301"/>
      <c r="P542" s="301"/>
      <c r="Q542" s="301"/>
      <c r="R542" s="301"/>
      <c r="S542" s="302">
        <f t="shared" si="16"/>
        <v>11.7</v>
      </c>
      <c r="T542" s="303" t="s">
        <v>1758</v>
      </c>
      <c r="U542" s="2"/>
      <c r="V542">
        <f t="shared" si="17"/>
        <v>0.10880999999999999</v>
      </c>
    </row>
    <row r="543" spans="1:22" customFormat="1">
      <c r="A543" s="301" t="s">
        <v>2174</v>
      </c>
      <c r="B543" s="301" t="s">
        <v>1976</v>
      </c>
      <c r="C543" s="301" t="s">
        <v>2751</v>
      </c>
      <c r="D543" s="301">
        <v>9.3000000000000007</v>
      </c>
      <c r="E543" s="181" t="s">
        <v>1783</v>
      </c>
      <c r="F543" s="181"/>
      <c r="G543" s="301"/>
      <c r="H543" s="301"/>
      <c r="I543" s="301"/>
      <c r="J543" s="301"/>
      <c r="K543" s="301"/>
      <c r="L543" s="301"/>
      <c r="M543" s="301">
        <v>6.3</v>
      </c>
      <c r="N543" s="301"/>
      <c r="O543" s="301"/>
      <c r="P543" s="301"/>
      <c r="Q543" s="301"/>
      <c r="R543" s="301"/>
      <c r="S543" s="302">
        <f t="shared" si="16"/>
        <v>6.3</v>
      </c>
      <c r="T543" s="303" t="s">
        <v>1758</v>
      </c>
      <c r="U543" s="2"/>
      <c r="V543">
        <f t="shared" si="17"/>
        <v>5.8590000000000003E-2</v>
      </c>
    </row>
    <row r="544" spans="1:22" customFormat="1">
      <c r="A544" s="301" t="s">
        <v>2175</v>
      </c>
      <c r="B544" s="301" t="s">
        <v>1976</v>
      </c>
      <c r="C544" s="301" t="s">
        <v>2751</v>
      </c>
      <c r="D544" s="301">
        <v>9.3000000000000007</v>
      </c>
      <c r="E544" s="181" t="s">
        <v>1783</v>
      </c>
      <c r="F544" s="181"/>
      <c r="G544" s="301"/>
      <c r="H544" s="301"/>
      <c r="I544" s="301"/>
      <c r="J544" s="301"/>
      <c r="K544" s="301">
        <v>6.6</v>
      </c>
      <c r="L544" s="301"/>
      <c r="M544" s="301"/>
      <c r="N544" s="301"/>
      <c r="O544" s="301"/>
      <c r="P544" s="301"/>
      <c r="Q544" s="301"/>
      <c r="R544" s="301"/>
      <c r="S544" s="302">
        <f t="shared" si="16"/>
        <v>6.6</v>
      </c>
      <c r="T544" s="303" t="s">
        <v>1758</v>
      </c>
      <c r="U544" s="2"/>
      <c r="V544">
        <f t="shared" si="17"/>
        <v>6.1380000000000004E-2</v>
      </c>
    </row>
    <row r="545" spans="1:22" customFormat="1">
      <c r="A545" s="301" t="s">
        <v>3091</v>
      </c>
      <c r="B545" s="301" t="s">
        <v>1976</v>
      </c>
      <c r="C545" s="301" t="s">
        <v>2751</v>
      </c>
      <c r="D545" s="301">
        <v>9.3000000000000007</v>
      </c>
      <c r="E545" s="181" t="s">
        <v>1783</v>
      </c>
      <c r="F545" s="181"/>
      <c r="G545" s="301"/>
      <c r="H545" s="301"/>
      <c r="I545" s="301"/>
      <c r="J545" s="301"/>
      <c r="K545" s="301"/>
      <c r="L545" s="301"/>
      <c r="M545" s="301"/>
      <c r="N545" s="301">
        <v>2</v>
      </c>
      <c r="O545" s="301"/>
      <c r="P545" s="301"/>
      <c r="Q545" s="301"/>
      <c r="R545" s="301"/>
      <c r="S545" s="302">
        <f t="shared" si="16"/>
        <v>2</v>
      </c>
      <c r="T545" s="303" t="s">
        <v>1758</v>
      </c>
      <c r="U545" s="2"/>
      <c r="V545">
        <f t="shared" si="17"/>
        <v>1.8600000000000002E-2</v>
      </c>
    </row>
    <row r="546" spans="1:22" customFormat="1">
      <c r="A546" s="301" t="s">
        <v>3092</v>
      </c>
      <c r="B546" s="301" t="s">
        <v>1976</v>
      </c>
      <c r="C546" s="301" t="s">
        <v>2751</v>
      </c>
      <c r="D546" s="301">
        <v>9.3000000000000007</v>
      </c>
      <c r="E546" s="181" t="s">
        <v>1783</v>
      </c>
      <c r="F546" s="181"/>
      <c r="G546" s="301"/>
      <c r="H546" s="301"/>
      <c r="I546" s="301"/>
      <c r="J546" s="301"/>
      <c r="K546" s="301"/>
      <c r="L546" s="301"/>
      <c r="M546" s="301">
        <v>6.6</v>
      </c>
      <c r="N546" s="301"/>
      <c r="O546" s="301"/>
      <c r="P546" s="301">
        <v>5.5</v>
      </c>
      <c r="Q546" s="301"/>
      <c r="R546" s="301"/>
      <c r="S546" s="302">
        <f t="shared" si="16"/>
        <v>12.1</v>
      </c>
      <c r="T546" s="303" t="s">
        <v>1758</v>
      </c>
      <c r="U546" s="2"/>
      <c r="V546">
        <f t="shared" si="17"/>
        <v>0.11253000000000001</v>
      </c>
    </row>
    <row r="547" spans="1:22" customFormat="1">
      <c r="A547" s="301" t="s">
        <v>3093</v>
      </c>
      <c r="B547" s="301" t="s">
        <v>1976</v>
      </c>
      <c r="C547" s="301" t="s">
        <v>2751</v>
      </c>
      <c r="D547" s="301">
        <v>9.3000000000000007</v>
      </c>
      <c r="E547" s="181" t="s">
        <v>1783</v>
      </c>
      <c r="F547" s="181"/>
      <c r="G547" s="301"/>
      <c r="H547" s="301"/>
      <c r="I547" s="301"/>
      <c r="J547" s="301"/>
      <c r="K547" s="301">
        <v>11.7</v>
      </c>
      <c r="L547" s="301"/>
      <c r="M547" s="301"/>
      <c r="N547" s="301"/>
      <c r="O547" s="301"/>
      <c r="P547" s="301">
        <v>2.4000000000000004</v>
      </c>
      <c r="Q547" s="301"/>
      <c r="R547" s="301"/>
      <c r="S547" s="302">
        <f t="shared" si="16"/>
        <v>14.1</v>
      </c>
      <c r="T547" s="303" t="s">
        <v>1758</v>
      </c>
      <c r="U547" s="2"/>
      <c r="V547">
        <f t="shared" si="17"/>
        <v>0.13113</v>
      </c>
    </row>
    <row r="548" spans="1:22" customFormat="1">
      <c r="A548" s="301" t="s">
        <v>3094</v>
      </c>
      <c r="B548" s="301" t="s">
        <v>1976</v>
      </c>
      <c r="C548" s="301" t="s">
        <v>2751</v>
      </c>
      <c r="D548" s="301">
        <v>9.3000000000000007</v>
      </c>
      <c r="E548" s="181" t="s">
        <v>1783</v>
      </c>
      <c r="F548" s="181"/>
      <c r="G548" s="301"/>
      <c r="H548" s="301"/>
      <c r="I548" s="301"/>
      <c r="J548" s="301"/>
      <c r="K548" s="301">
        <v>25.399999999999995</v>
      </c>
      <c r="L548" s="301"/>
      <c r="M548" s="301"/>
      <c r="N548" s="301"/>
      <c r="O548" s="301"/>
      <c r="P548" s="301"/>
      <c r="Q548" s="301"/>
      <c r="R548" s="301"/>
      <c r="S548" s="302">
        <f t="shared" si="16"/>
        <v>25.399999999999995</v>
      </c>
      <c r="T548" s="303" t="s">
        <v>1758</v>
      </c>
      <c r="U548" s="2"/>
      <c r="V548">
        <f t="shared" si="17"/>
        <v>0.23621999999999999</v>
      </c>
    </row>
    <row r="549" spans="1:22" customFormat="1">
      <c r="A549" s="301" t="s">
        <v>2176</v>
      </c>
      <c r="B549" s="301" t="s">
        <v>1976</v>
      </c>
      <c r="C549" s="301" t="s">
        <v>2751</v>
      </c>
      <c r="D549" s="301">
        <v>9.3000000000000007</v>
      </c>
      <c r="E549" s="181" t="s">
        <v>1783</v>
      </c>
      <c r="F549" s="181"/>
      <c r="G549" s="301"/>
      <c r="H549" s="301"/>
      <c r="I549" s="301"/>
      <c r="J549" s="301"/>
      <c r="K549" s="301"/>
      <c r="L549" s="301">
        <v>13.2</v>
      </c>
      <c r="M549" s="301">
        <v>13.2</v>
      </c>
      <c r="N549" s="301"/>
      <c r="O549" s="301"/>
      <c r="P549" s="301"/>
      <c r="Q549" s="301"/>
      <c r="R549" s="301"/>
      <c r="S549" s="302">
        <f t="shared" si="16"/>
        <v>26.4</v>
      </c>
      <c r="T549" s="303" t="s">
        <v>1758</v>
      </c>
      <c r="U549" s="2"/>
      <c r="V549">
        <f t="shared" si="17"/>
        <v>0.24552000000000002</v>
      </c>
    </row>
    <row r="550" spans="1:22" customFormat="1">
      <c r="A550" s="301" t="s">
        <v>3095</v>
      </c>
      <c r="B550" s="301" t="s">
        <v>1976</v>
      </c>
      <c r="C550" s="301" t="s">
        <v>2751</v>
      </c>
      <c r="D550" s="301">
        <v>9.3000000000000007</v>
      </c>
      <c r="E550" s="181" t="s">
        <v>1783</v>
      </c>
      <c r="F550" s="181"/>
      <c r="G550" s="301"/>
      <c r="H550" s="301"/>
      <c r="I550" s="301"/>
      <c r="J550" s="301"/>
      <c r="K550" s="301">
        <v>6.75</v>
      </c>
      <c r="L550" s="301">
        <v>3.5999999999999996</v>
      </c>
      <c r="M550" s="301"/>
      <c r="N550" s="301"/>
      <c r="O550" s="301">
        <v>13.2</v>
      </c>
      <c r="P550" s="301">
        <v>6.6</v>
      </c>
      <c r="Q550" s="301"/>
      <c r="R550" s="301"/>
      <c r="S550" s="302">
        <f t="shared" si="16"/>
        <v>30.15</v>
      </c>
      <c r="T550" s="303" t="s">
        <v>1758</v>
      </c>
      <c r="U550" s="2"/>
      <c r="V550">
        <f t="shared" si="17"/>
        <v>0.28039500000000001</v>
      </c>
    </row>
    <row r="551" spans="1:22" customFormat="1">
      <c r="A551" s="301" t="s">
        <v>3096</v>
      </c>
      <c r="B551" s="301" t="s">
        <v>1976</v>
      </c>
      <c r="C551" s="301" t="s">
        <v>2751</v>
      </c>
      <c r="D551" s="301">
        <v>9.3000000000000007</v>
      </c>
      <c r="E551" s="181" t="s">
        <v>1783</v>
      </c>
      <c r="F551" s="181"/>
      <c r="G551" s="301"/>
      <c r="H551" s="301"/>
      <c r="I551" s="301"/>
      <c r="J551" s="301"/>
      <c r="K551" s="301">
        <v>3.3</v>
      </c>
      <c r="L551" s="301"/>
      <c r="M551" s="301"/>
      <c r="N551" s="301"/>
      <c r="O551" s="301"/>
      <c r="P551" s="301"/>
      <c r="Q551" s="301"/>
      <c r="R551" s="301"/>
      <c r="S551" s="302">
        <f t="shared" si="16"/>
        <v>3.3</v>
      </c>
      <c r="T551" s="303" t="s">
        <v>1758</v>
      </c>
      <c r="U551" s="2"/>
      <c r="V551">
        <f t="shared" si="17"/>
        <v>3.0690000000000002E-2</v>
      </c>
    </row>
    <row r="552" spans="1:22" customFormat="1">
      <c r="A552" s="301" t="s">
        <v>2177</v>
      </c>
      <c r="B552" s="301" t="s">
        <v>1976</v>
      </c>
      <c r="C552" s="301" t="s">
        <v>2751</v>
      </c>
      <c r="D552" s="301">
        <v>9.3000000000000007</v>
      </c>
      <c r="E552" s="181" t="s">
        <v>1783</v>
      </c>
      <c r="F552" s="181"/>
      <c r="G552" s="301"/>
      <c r="H552" s="301"/>
      <c r="I552" s="301"/>
      <c r="J552" s="301"/>
      <c r="K552" s="301">
        <v>2.4000000000000004</v>
      </c>
      <c r="L552" s="301"/>
      <c r="M552" s="301"/>
      <c r="N552" s="301"/>
      <c r="O552" s="301"/>
      <c r="P552" s="301"/>
      <c r="Q552" s="301"/>
      <c r="R552" s="301"/>
      <c r="S552" s="302">
        <f t="shared" si="16"/>
        <v>2.4000000000000004</v>
      </c>
      <c r="T552" s="303" t="s">
        <v>1758</v>
      </c>
      <c r="U552" s="2"/>
      <c r="V552">
        <f t="shared" si="17"/>
        <v>2.2320000000000003E-2</v>
      </c>
    </row>
    <row r="553" spans="1:22" customFormat="1">
      <c r="A553" s="301" t="s">
        <v>3097</v>
      </c>
      <c r="B553" s="301" t="s">
        <v>1976</v>
      </c>
      <c r="C553" s="301" t="s">
        <v>2751</v>
      </c>
      <c r="D553" s="301">
        <v>9.3000000000000007</v>
      </c>
      <c r="E553" s="181" t="s">
        <v>1783</v>
      </c>
      <c r="F553" s="181"/>
      <c r="G553" s="301"/>
      <c r="H553" s="301"/>
      <c r="I553" s="301"/>
      <c r="J553" s="301"/>
      <c r="K553" s="301"/>
      <c r="L553" s="301">
        <v>1.2000000000000002</v>
      </c>
      <c r="M553" s="301"/>
      <c r="N553" s="301"/>
      <c r="O553" s="301"/>
      <c r="P553" s="301"/>
      <c r="Q553" s="301"/>
      <c r="R553" s="301"/>
      <c r="S553" s="302">
        <f t="shared" si="16"/>
        <v>1.2000000000000002</v>
      </c>
      <c r="T553" s="303" t="s">
        <v>1758</v>
      </c>
      <c r="U553" s="2"/>
      <c r="V553">
        <f t="shared" si="17"/>
        <v>1.1160000000000002E-2</v>
      </c>
    </row>
    <row r="554" spans="1:22" customFormat="1">
      <c r="A554" s="301" t="s">
        <v>2178</v>
      </c>
      <c r="B554" s="301" t="s">
        <v>1976</v>
      </c>
      <c r="C554" s="301" t="s">
        <v>2751</v>
      </c>
      <c r="D554" s="301">
        <v>9.3000000000000007</v>
      </c>
      <c r="E554" s="181" t="s">
        <v>1783</v>
      </c>
      <c r="F554" s="181"/>
      <c r="G554" s="301"/>
      <c r="H554" s="301"/>
      <c r="I554" s="301"/>
      <c r="J554" s="301"/>
      <c r="K554" s="301">
        <v>6.6</v>
      </c>
      <c r="L554" s="301"/>
      <c r="M554" s="301"/>
      <c r="N554" s="301"/>
      <c r="O554" s="301"/>
      <c r="P554" s="301"/>
      <c r="Q554" s="301"/>
      <c r="R554" s="301"/>
      <c r="S554" s="302">
        <f t="shared" si="16"/>
        <v>6.6</v>
      </c>
      <c r="T554" s="303" t="s">
        <v>1758</v>
      </c>
      <c r="U554" s="2"/>
      <c r="V554">
        <f t="shared" si="17"/>
        <v>6.1380000000000004E-2</v>
      </c>
    </row>
    <row r="555" spans="1:22" customFormat="1">
      <c r="A555" s="301" t="s">
        <v>3098</v>
      </c>
      <c r="B555" s="301" t="s">
        <v>1976</v>
      </c>
      <c r="C555" s="301" t="s">
        <v>2751</v>
      </c>
      <c r="D555" s="301">
        <v>9.3000000000000007</v>
      </c>
      <c r="E555" s="181" t="s">
        <v>1783</v>
      </c>
      <c r="F555" s="181"/>
      <c r="G555" s="301"/>
      <c r="H555" s="301"/>
      <c r="I555" s="301"/>
      <c r="J555" s="301"/>
      <c r="K555" s="301">
        <v>11.7</v>
      </c>
      <c r="L555" s="301"/>
      <c r="M555" s="301"/>
      <c r="N555" s="301"/>
      <c r="O555" s="301"/>
      <c r="P555" s="301"/>
      <c r="Q555" s="301"/>
      <c r="R555" s="301"/>
      <c r="S555" s="302">
        <f t="shared" si="16"/>
        <v>11.7</v>
      </c>
      <c r="T555" s="303" t="s">
        <v>1758</v>
      </c>
      <c r="U555" s="2"/>
      <c r="V555">
        <f t="shared" si="17"/>
        <v>0.10880999999999999</v>
      </c>
    </row>
    <row r="556" spans="1:22" customFormat="1">
      <c r="A556" s="301" t="s">
        <v>3099</v>
      </c>
      <c r="B556" s="301" t="s">
        <v>1976</v>
      </c>
      <c r="C556" s="301" t="s">
        <v>2751</v>
      </c>
      <c r="D556" s="301">
        <v>9.3000000000000007</v>
      </c>
      <c r="E556" s="181" t="s">
        <v>1783</v>
      </c>
      <c r="F556" s="181"/>
      <c r="G556" s="301"/>
      <c r="H556" s="301"/>
      <c r="I556" s="301"/>
      <c r="J556" s="301"/>
      <c r="K556" s="301">
        <v>2.4000000000000004</v>
      </c>
      <c r="L556" s="301"/>
      <c r="M556" s="301"/>
      <c r="N556" s="301"/>
      <c r="O556" s="301"/>
      <c r="P556" s="301"/>
      <c r="Q556" s="301"/>
      <c r="R556" s="301"/>
      <c r="S556" s="302">
        <f t="shared" si="16"/>
        <v>2.4000000000000004</v>
      </c>
      <c r="T556" s="303" t="s">
        <v>1758</v>
      </c>
      <c r="U556" s="2"/>
      <c r="V556">
        <f t="shared" si="17"/>
        <v>2.2320000000000003E-2</v>
      </c>
    </row>
    <row r="557" spans="1:22" customFormat="1">
      <c r="A557" s="301" t="s">
        <v>2179</v>
      </c>
      <c r="B557" s="301" t="s">
        <v>1976</v>
      </c>
      <c r="C557" s="301" t="s">
        <v>2751</v>
      </c>
      <c r="D557" s="301">
        <v>9.3000000000000007</v>
      </c>
      <c r="E557" s="181" t="s">
        <v>1783</v>
      </c>
      <c r="F557" s="181"/>
      <c r="G557" s="301"/>
      <c r="H557" s="301"/>
      <c r="I557" s="301"/>
      <c r="J557" s="301"/>
      <c r="K557" s="301"/>
      <c r="L557" s="301">
        <v>6.6</v>
      </c>
      <c r="M557" s="301"/>
      <c r="N557" s="301"/>
      <c r="O557" s="301"/>
      <c r="P557" s="301"/>
      <c r="Q557" s="301"/>
      <c r="R557" s="301"/>
      <c r="S557" s="302">
        <f t="shared" si="16"/>
        <v>6.6</v>
      </c>
      <c r="T557" s="303" t="s">
        <v>1758</v>
      </c>
      <c r="U557" s="2"/>
      <c r="V557">
        <f t="shared" si="17"/>
        <v>6.1380000000000004E-2</v>
      </c>
    </row>
    <row r="558" spans="1:22" customFormat="1">
      <c r="A558" s="301" t="s">
        <v>2180</v>
      </c>
      <c r="B558" s="301" t="s">
        <v>1976</v>
      </c>
      <c r="C558" s="301" t="s">
        <v>2751</v>
      </c>
      <c r="D558" s="301">
        <v>9.3000000000000007</v>
      </c>
      <c r="E558" s="181" t="s">
        <v>1783</v>
      </c>
      <c r="F558" s="181"/>
      <c r="G558" s="301"/>
      <c r="H558" s="301"/>
      <c r="I558" s="301"/>
      <c r="J558" s="301"/>
      <c r="K558" s="301"/>
      <c r="L558" s="301"/>
      <c r="M558" s="301">
        <v>6.6</v>
      </c>
      <c r="N558" s="301"/>
      <c r="O558" s="301"/>
      <c r="P558" s="301"/>
      <c r="Q558" s="301"/>
      <c r="R558" s="301"/>
      <c r="S558" s="302">
        <f t="shared" si="16"/>
        <v>6.6</v>
      </c>
      <c r="T558" s="303" t="s">
        <v>1758</v>
      </c>
      <c r="U558" s="2"/>
      <c r="V558">
        <f t="shared" si="17"/>
        <v>6.1380000000000004E-2</v>
      </c>
    </row>
    <row r="559" spans="1:22" customFormat="1">
      <c r="A559" s="301" t="s">
        <v>2181</v>
      </c>
      <c r="B559" s="301" t="s">
        <v>1976</v>
      </c>
      <c r="C559" s="301" t="s">
        <v>2751</v>
      </c>
      <c r="D559" s="301">
        <v>9.3000000000000007</v>
      </c>
      <c r="E559" s="181" t="s">
        <v>1783</v>
      </c>
      <c r="F559" s="181"/>
      <c r="G559" s="301"/>
      <c r="H559" s="301"/>
      <c r="I559" s="301"/>
      <c r="J559" s="301"/>
      <c r="K559" s="301">
        <v>11.85</v>
      </c>
      <c r="L559" s="301"/>
      <c r="M559" s="301"/>
      <c r="N559" s="301"/>
      <c r="O559" s="301"/>
      <c r="P559" s="301"/>
      <c r="Q559" s="301"/>
      <c r="R559" s="301"/>
      <c r="S559" s="302">
        <f t="shared" si="16"/>
        <v>11.85</v>
      </c>
      <c r="T559" s="303" t="s">
        <v>1758</v>
      </c>
      <c r="U559" s="2"/>
      <c r="V559">
        <f t="shared" si="17"/>
        <v>0.110205</v>
      </c>
    </row>
    <row r="560" spans="1:22" customFormat="1">
      <c r="A560" s="301" t="s">
        <v>2182</v>
      </c>
      <c r="B560" s="301" t="s">
        <v>1976</v>
      </c>
      <c r="C560" s="301" t="s">
        <v>2751</v>
      </c>
      <c r="D560" s="301">
        <v>9.3000000000000007</v>
      </c>
      <c r="E560" s="181" t="s">
        <v>1783</v>
      </c>
      <c r="F560" s="181"/>
      <c r="G560" s="301"/>
      <c r="H560" s="301"/>
      <c r="I560" s="301"/>
      <c r="J560" s="301"/>
      <c r="K560" s="301"/>
      <c r="L560" s="301"/>
      <c r="M560" s="301"/>
      <c r="N560" s="301"/>
      <c r="O560" s="301"/>
      <c r="P560" s="301"/>
      <c r="Q560" s="301"/>
      <c r="R560" s="301">
        <v>6.6</v>
      </c>
      <c r="S560" s="302">
        <f t="shared" si="16"/>
        <v>6.6</v>
      </c>
      <c r="T560" s="303" t="s">
        <v>1758</v>
      </c>
      <c r="U560" s="2"/>
      <c r="V560">
        <f t="shared" si="17"/>
        <v>6.1380000000000004E-2</v>
      </c>
    </row>
    <row r="561" spans="1:22" customFormat="1">
      <c r="A561" s="301" t="s">
        <v>3100</v>
      </c>
      <c r="B561" s="301" t="s">
        <v>1976</v>
      </c>
      <c r="C561" s="301" t="s">
        <v>2751</v>
      </c>
      <c r="D561" s="301">
        <v>9.3000000000000007</v>
      </c>
      <c r="E561" s="181" t="s">
        <v>1783</v>
      </c>
      <c r="F561" s="181"/>
      <c r="G561" s="301"/>
      <c r="H561" s="301"/>
      <c r="I561" s="301"/>
      <c r="J561" s="301"/>
      <c r="K561" s="301">
        <v>11.7</v>
      </c>
      <c r="L561" s="301"/>
      <c r="M561" s="301"/>
      <c r="N561" s="301"/>
      <c r="O561" s="301"/>
      <c r="P561" s="301"/>
      <c r="Q561" s="301"/>
      <c r="R561" s="301"/>
      <c r="S561" s="302">
        <f t="shared" si="16"/>
        <v>11.7</v>
      </c>
      <c r="T561" s="303" t="s">
        <v>1758</v>
      </c>
      <c r="U561" s="2"/>
      <c r="V561">
        <f t="shared" si="17"/>
        <v>0.10880999999999999</v>
      </c>
    </row>
    <row r="562" spans="1:22" customFormat="1">
      <c r="A562" s="301" t="s">
        <v>3101</v>
      </c>
      <c r="B562" s="301" t="s">
        <v>1976</v>
      </c>
      <c r="C562" s="301" t="s">
        <v>2751</v>
      </c>
      <c r="D562" s="301">
        <v>9.3000000000000007</v>
      </c>
      <c r="E562" s="181" t="s">
        <v>1783</v>
      </c>
      <c r="F562" s="181"/>
      <c r="G562" s="301"/>
      <c r="H562" s="301"/>
      <c r="I562" s="301"/>
      <c r="J562" s="301"/>
      <c r="K562" s="301">
        <v>0</v>
      </c>
      <c r="L562" s="301"/>
      <c r="M562" s="301"/>
      <c r="N562" s="301"/>
      <c r="O562" s="301"/>
      <c r="P562" s="301"/>
      <c r="Q562" s="301"/>
      <c r="R562" s="301"/>
      <c r="S562" s="302">
        <f t="shared" si="16"/>
        <v>0</v>
      </c>
      <c r="T562" s="303" t="s">
        <v>1758</v>
      </c>
      <c r="U562" s="2"/>
      <c r="V562">
        <f t="shared" si="17"/>
        <v>0</v>
      </c>
    </row>
    <row r="563" spans="1:22" customFormat="1">
      <c r="A563" s="301" t="s">
        <v>2183</v>
      </c>
      <c r="B563" s="301" t="s">
        <v>1976</v>
      </c>
      <c r="C563" s="301" t="s">
        <v>2751</v>
      </c>
      <c r="D563" s="301">
        <v>9.3000000000000007</v>
      </c>
      <c r="E563" s="181" t="s">
        <v>1783</v>
      </c>
      <c r="F563" s="181"/>
      <c r="G563" s="301"/>
      <c r="H563" s="301"/>
      <c r="I563" s="301"/>
      <c r="J563" s="301"/>
      <c r="K563" s="301"/>
      <c r="L563" s="301"/>
      <c r="M563" s="301">
        <v>6.6</v>
      </c>
      <c r="N563" s="301"/>
      <c r="O563" s="301"/>
      <c r="P563" s="301"/>
      <c r="Q563" s="301"/>
      <c r="R563" s="301"/>
      <c r="S563" s="302">
        <f t="shared" si="16"/>
        <v>6.6</v>
      </c>
      <c r="T563" s="303" t="s">
        <v>1758</v>
      </c>
      <c r="U563" s="2"/>
      <c r="V563">
        <f t="shared" si="17"/>
        <v>6.1380000000000004E-2</v>
      </c>
    </row>
    <row r="564" spans="1:22" customFormat="1">
      <c r="A564" s="301" t="s">
        <v>3102</v>
      </c>
      <c r="B564" s="301" t="s">
        <v>1976</v>
      </c>
      <c r="C564" s="301" t="s">
        <v>2751</v>
      </c>
      <c r="D564" s="301">
        <v>9.3000000000000007</v>
      </c>
      <c r="E564" s="181" t="s">
        <v>1783</v>
      </c>
      <c r="F564" s="181"/>
      <c r="G564" s="301"/>
      <c r="H564" s="301"/>
      <c r="I564" s="301"/>
      <c r="J564" s="301"/>
      <c r="K564" s="301">
        <v>11.7</v>
      </c>
      <c r="L564" s="301"/>
      <c r="M564" s="301">
        <v>10</v>
      </c>
      <c r="N564" s="301"/>
      <c r="O564" s="301"/>
      <c r="P564" s="301">
        <v>20</v>
      </c>
      <c r="Q564" s="301"/>
      <c r="R564" s="301"/>
      <c r="S564" s="302">
        <f t="shared" si="16"/>
        <v>41.7</v>
      </c>
      <c r="T564" s="303" t="s">
        <v>1758</v>
      </c>
      <c r="U564" s="2"/>
      <c r="V564">
        <f t="shared" si="17"/>
        <v>0.38781000000000004</v>
      </c>
    </row>
    <row r="565" spans="1:22" customFormat="1">
      <c r="A565" s="301" t="s">
        <v>2184</v>
      </c>
      <c r="B565" s="301" t="s">
        <v>1976</v>
      </c>
      <c r="C565" s="301" t="s">
        <v>2751</v>
      </c>
      <c r="D565" s="301">
        <v>9.3000000000000007</v>
      </c>
      <c r="E565" s="181" t="s">
        <v>1783</v>
      </c>
      <c r="F565" s="181"/>
      <c r="G565" s="301"/>
      <c r="H565" s="301"/>
      <c r="I565" s="301"/>
      <c r="J565" s="301"/>
      <c r="K565" s="301">
        <v>23.399999999999995</v>
      </c>
      <c r="L565" s="301"/>
      <c r="M565" s="301"/>
      <c r="N565" s="301"/>
      <c r="O565" s="301">
        <v>8.4</v>
      </c>
      <c r="P565" s="301"/>
      <c r="Q565" s="301">
        <v>6.1499999999999995</v>
      </c>
      <c r="R565" s="301"/>
      <c r="S565" s="302">
        <f t="shared" si="16"/>
        <v>37.949999999999996</v>
      </c>
      <c r="T565" s="303" t="s">
        <v>1758</v>
      </c>
      <c r="U565" s="2"/>
      <c r="V565">
        <f t="shared" si="17"/>
        <v>0.352935</v>
      </c>
    </row>
    <row r="566" spans="1:22" customFormat="1">
      <c r="A566" s="301" t="s">
        <v>3103</v>
      </c>
      <c r="B566" s="301" t="s">
        <v>1976</v>
      </c>
      <c r="C566" s="301" t="s">
        <v>2751</v>
      </c>
      <c r="D566" s="301">
        <v>9.3000000000000007</v>
      </c>
      <c r="E566" s="181" t="s">
        <v>1783</v>
      </c>
      <c r="F566" s="181"/>
      <c r="G566" s="301"/>
      <c r="H566" s="301"/>
      <c r="I566" s="301"/>
      <c r="J566" s="301"/>
      <c r="K566" s="301"/>
      <c r="L566" s="301">
        <v>2.4000000000000004</v>
      </c>
      <c r="M566" s="301"/>
      <c r="N566" s="301"/>
      <c r="O566" s="301"/>
      <c r="P566" s="301"/>
      <c r="Q566" s="301"/>
      <c r="R566" s="301"/>
      <c r="S566" s="302">
        <f t="shared" si="16"/>
        <v>2.4000000000000004</v>
      </c>
      <c r="T566" s="303" t="s">
        <v>1758</v>
      </c>
      <c r="U566" s="2"/>
      <c r="V566">
        <f t="shared" si="17"/>
        <v>2.2320000000000003E-2</v>
      </c>
    </row>
    <row r="567" spans="1:22" customFormat="1">
      <c r="A567" s="301" t="s">
        <v>3104</v>
      </c>
      <c r="B567" s="301" t="s">
        <v>1976</v>
      </c>
      <c r="C567" s="301" t="s">
        <v>2751</v>
      </c>
      <c r="D567" s="301">
        <v>9.3000000000000007</v>
      </c>
      <c r="E567" s="181" t="s">
        <v>1783</v>
      </c>
      <c r="F567" s="181"/>
      <c r="G567" s="301"/>
      <c r="H567" s="301"/>
      <c r="I567" s="301"/>
      <c r="J567" s="301"/>
      <c r="K567" s="301"/>
      <c r="L567" s="301"/>
      <c r="M567" s="301"/>
      <c r="N567" s="301">
        <v>6.6</v>
      </c>
      <c r="O567" s="301"/>
      <c r="P567" s="301"/>
      <c r="Q567" s="301"/>
      <c r="R567" s="301"/>
      <c r="S567" s="302">
        <f t="shared" si="16"/>
        <v>6.6</v>
      </c>
      <c r="T567" s="303" t="s">
        <v>1758</v>
      </c>
      <c r="U567" s="2"/>
      <c r="V567">
        <f t="shared" si="17"/>
        <v>6.1380000000000004E-2</v>
      </c>
    </row>
    <row r="568" spans="1:22" customFormat="1">
      <c r="A568" s="301" t="s">
        <v>3105</v>
      </c>
      <c r="B568" s="301" t="s">
        <v>1976</v>
      </c>
      <c r="C568" s="301" t="s">
        <v>2751</v>
      </c>
      <c r="D568" s="301">
        <v>9.3000000000000007</v>
      </c>
      <c r="E568" s="181" t="s">
        <v>1783</v>
      </c>
      <c r="F568" s="181"/>
      <c r="G568" s="301"/>
      <c r="H568" s="301"/>
      <c r="I568" s="301"/>
      <c r="J568" s="301"/>
      <c r="K568" s="301"/>
      <c r="L568" s="301"/>
      <c r="M568" s="301">
        <v>1.2000000000000002</v>
      </c>
      <c r="N568" s="301"/>
      <c r="O568" s="301"/>
      <c r="P568" s="301"/>
      <c r="Q568" s="301"/>
      <c r="R568" s="301"/>
      <c r="S568" s="302">
        <f t="shared" si="16"/>
        <v>1.2000000000000002</v>
      </c>
      <c r="T568" s="303" t="s">
        <v>1758</v>
      </c>
      <c r="U568" s="2"/>
      <c r="V568">
        <f t="shared" si="17"/>
        <v>1.1160000000000002E-2</v>
      </c>
    </row>
    <row r="569" spans="1:22" customFormat="1">
      <c r="A569" s="301" t="s">
        <v>3106</v>
      </c>
      <c r="B569" s="301" t="s">
        <v>1976</v>
      </c>
      <c r="C569" s="301" t="s">
        <v>2751</v>
      </c>
      <c r="D569" s="301">
        <v>9.3000000000000007</v>
      </c>
      <c r="E569" s="181" t="s">
        <v>1783</v>
      </c>
      <c r="F569" s="181"/>
      <c r="G569" s="301"/>
      <c r="H569" s="301"/>
      <c r="I569" s="301"/>
      <c r="J569" s="301"/>
      <c r="K569" s="301">
        <v>8.4</v>
      </c>
      <c r="L569" s="301"/>
      <c r="M569" s="301"/>
      <c r="N569" s="301"/>
      <c r="O569" s="301"/>
      <c r="P569" s="301"/>
      <c r="Q569" s="301"/>
      <c r="R569" s="301"/>
      <c r="S569" s="302">
        <f t="shared" si="16"/>
        <v>8.4</v>
      </c>
      <c r="T569" s="303" t="s">
        <v>1758</v>
      </c>
      <c r="U569" s="2"/>
      <c r="V569">
        <f t="shared" si="17"/>
        <v>7.8120000000000023E-2</v>
      </c>
    </row>
    <row r="570" spans="1:22" customFormat="1">
      <c r="A570" s="301" t="s">
        <v>2185</v>
      </c>
      <c r="B570" s="301" t="s">
        <v>1976</v>
      </c>
      <c r="C570" s="301" t="s">
        <v>2751</v>
      </c>
      <c r="D570" s="301">
        <v>9.3000000000000007</v>
      </c>
      <c r="E570" s="181" t="s">
        <v>1783</v>
      </c>
      <c r="F570" s="181"/>
      <c r="G570" s="301"/>
      <c r="H570" s="301"/>
      <c r="I570" s="301"/>
      <c r="J570" s="301"/>
      <c r="K570" s="301"/>
      <c r="L570" s="301">
        <v>2.4000000000000004</v>
      </c>
      <c r="M570" s="301"/>
      <c r="N570" s="301"/>
      <c r="O570" s="301"/>
      <c r="P570" s="301"/>
      <c r="Q570" s="301"/>
      <c r="R570" s="301"/>
      <c r="S570" s="302">
        <f t="shared" si="16"/>
        <v>2.4000000000000004</v>
      </c>
      <c r="T570" s="303" t="s">
        <v>1758</v>
      </c>
      <c r="U570" s="2"/>
      <c r="V570">
        <f t="shared" si="17"/>
        <v>2.2320000000000003E-2</v>
      </c>
    </row>
    <row r="571" spans="1:22" customFormat="1">
      <c r="A571" s="301" t="s">
        <v>2186</v>
      </c>
      <c r="B571" s="301" t="s">
        <v>1976</v>
      </c>
      <c r="C571" s="301" t="s">
        <v>2751</v>
      </c>
      <c r="D571" s="301">
        <v>9.3000000000000007</v>
      </c>
      <c r="E571" s="181" t="s">
        <v>1783</v>
      </c>
      <c r="F571" s="181"/>
      <c r="G571" s="301"/>
      <c r="H571" s="301"/>
      <c r="I571" s="301"/>
      <c r="J571" s="301"/>
      <c r="K571" s="301"/>
      <c r="L571" s="301"/>
      <c r="M571" s="301">
        <v>20</v>
      </c>
      <c r="N571" s="301">
        <v>20</v>
      </c>
      <c r="O571" s="301"/>
      <c r="P571" s="301">
        <v>20</v>
      </c>
      <c r="Q571" s="301"/>
      <c r="R571" s="301">
        <v>20</v>
      </c>
      <c r="S571" s="302">
        <f t="shared" si="16"/>
        <v>80</v>
      </c>
      <c r="T571" s="303" t="s">
        <v>1758</v>
      </c>
      <c r="U571" s="2"/>
      <c r="V571">
        <f t="shared" si="17"/>
        <v>0.74400000000000011</v>
      </c>
    </row>
    <row r="572" spans="1:22" customFormat="1">
      <c r="A572" s="301" t="s">
        <v>3107</v>
      </c>
      <c r="B572" s="301" t="s">
        <v>1976</v>
      </c>
      <c r="C572" s="301" t="s">
        <v>2751</v>
      </c>
      <c r="D572" s="301">
        <v>9.3000000000000007</v>
      </c>
      <c r="E572" s="181" t="s">
        <v>1783</v>
      </c>
      <c r="F572" s="181"/>
      <c r="G572" s="301"/>
      <c r="H572" s="301"/>
      <c r="I572" s="301"/>
      <c r="J572" s="301"/>
      <c r="K572" s="301">
        <v>13.2</v>
      </c>
      <c r="L572" s="301"/>
      <c r="M572" s="301"/>
      <c r="N572" s="301"/>
      <c r="O572" s="301"/>
      <c r="P572" s="301"/>
      <c r="Q572" s="301"/>
      <c r="R572" s="301"/>
      <c r="S572" s="302">
        <f t="shared" si="16"/>
        <v>13.2</v>
      </c>
      <c r="T572" s="303" t="s">
        <v>1758</v>
      </c>
      <c r="U572" s="2"/>
      <c r="V572">
        <f t="shared" si="17"/>
        <v>0.12276000000000001</v>
      </c>
    </row>
    <row r="573" spans="1:22" customFormat="1">
      <c r="A573" s="301" t="s">
        <v>2187</v>
      </c>
      <c r="B573" s="301" t="s">
        <v>1976</v>
      </c>
      <c r="C573" s="301" t="s">
        <v>2751</v>
      </c>
      <c r="D573" s="301">
        <v>9.3000000000000007</v>
      </c>
      <c r="E573" s="181" t="s">
        <v>1783</v>
      </c>
      <c r="F573" s="181"/>
      <c r="G573" s="301"/>
      <c r="H573" s="301"/>
      <c r="I573" s="301"/>
      <c r="J573" s="301"/>
      <c r="K573" s="301"/>
      <c r="L573" s="301"/>
      <c r="M573" s="301"/>
      <c r="N573" s="301"/>
      <c r="O573" s="301"/>
      <c r="P573" s="301"/>
      <c r="Q573" s="301">
        <v>6.6</v>
      </c>
      <c r="R573" s="301"/>
      <c r="S573" s="302">
        <f t="shared" si="16"/>
        <v>6.6</v>
      </c>
      <c r="T573" s="303" t="s">
        <v>1758</v>
      </c>
      <c r="U573" s="2"/>
      <c r="V573">
        <f t="shared" si="17"/>
        <v>6.1380000000000004E-2</v>
      </c>
    </row>
    <row r="574" spans="1:22" customFormat="1">
      <c r="A574" s="301" t="s">
        <v>2188</v>
      </c>
      <c r="B574" s="301" t="s">
        <v>1976</v>
      </c>
      <c r="C574" s="301" t="s">
        <v>2751</v>
      </c>
      <c r="D574" s="301">
        <v>9.3000000000000007</v>
      </c>
      <c r="E574" s="181" t="s">
        <v>1783</v>
      </c>
      <c r="F574" s="181"/>
      <c r="G574" s="301"/>
      <c r="H574" s="301"/>
      <c r="I574" s="301"/>
      <c r="J574" s="301"/>
      <c r="K574" s="301">
        <v>11.7</v>
      </c>
      <c r="L574" s="301"/>
      <c r="M574" s="301"/>
      <c r="N574" s="301"/>
      <c r="O574" s="301"/>
      <c r="P574" s="301"/>
      <c r="Q574" s="301"/>
      <c r="R574" s="301"/>
      <c r="S574" s="302">
        <f t="shared" si="16"/>
        <v>11.7</v>
      </c>
      <c r="T574" s="303" t="s">
        <v>1758</v>
      </c>
      <c r="U574" s="2"/>
      <c r="V574">
        <f t="shared" si="17"/>
        <v>0.10880999999999999</v>
      </c>
    </row>
    <row r="575" spans="1:22" customFormat="1">
      <c r="A575" s="301" t="s">
        <v>3108</v>
      </c>
      <c r="B575" s="301" t="s">
        <v>1976</v>
      </c>
      <c r="C575" s="301" t="s">
        <v>2751</v>
      </c>
      <c r="D575" s="301">
        <v>9.3000000000000007</v>
      </c>
      <c r="E575" s="181" t="s">
        <v>1783</v>
      </c>
      <c r="F575" s="181"/>
      <c r="G575" s="301"/>
      <c r="H575" s="301"/>
      <c r="I575" s="301"/>
      <c r="J575" s="301"/>
      <c r="K575" s="301">
        <v>35.099999999999994</v>
      </c>
      <c r="L575" s="301"/>
      <c r="M575" s="301"/>
      <c r="N575" s="301"/>
      <c r="O575" s="301"/>
      <c r="P575" s="301"/>
      <c r="Q575" s="301"/>
      <c r="R575" s="301"/>
      <c r="S575" s="302">
        <f t="shared" si="16"/>
        <v>35.099999999999994</v>
      </c>
      <c r="T575" s="303" t="s">
        <v>1758</v>
      </c>
      <c r="U575" s="2"/>
      <c r="V575">
        <f t="shared" si="17"/>
        <v>0.32642999999999994</v>
      </c>
    </row>
    <row r="576" spans="1:22" customFormat="1">
      <c r="A576" s="301" t="s">
        <v>3109</v>
      </c>
      <c r="B576" s="301" t="s">
        <v>1976</v>
      </c>
      <c r="C576" s="301" t="s">
        <v>2751</v>
      </c>
      <c r="D576" s="301">
        <v>9.3000000000000007</v>
      </c>
      <c r="E576" s="181" t="s">
        <v>1783</v>
      </c>
      <c r="F576" s="181"/>
      <c r="G576" s="301"/>
      <c r="H576" s="301"/>
      <c r="I576" s="301"/>
      <c r="J576" s="301"/>
      <c r="K576" s="301">
        <v>11.7</v>
      </c>
      <c r="L576" s="301"/>
      <c r="M576" s="301"/>
      <c r="N576" s="301"/>
      <c r="O576" s="301"/>
      <c r="P576" s="301"/>
      <c r="Q576" s="301"/>
      <c r="R576" s="301"/>
      <c r="S576" s="302">
        <f t="shared" si="16"/>
        <v>11.7</v>
      </c>
      <c r="T576" s="303" t="s">
        <v>1758</v>
      </c>
      <c r="U576" s="2"/>
      <c r="V576">
        <f t="shared" si="17"/>
        <v>0.10880999999999999</v>
      </c>
    </row>
    <row r="577" spans="1:22" customFormat="1">
      <c r="A577" s="301" t="s">
        <v>2189</v>
      </c>
      <c r="B577" s="301" t="s">
        <v>1976</v>
      </c>
      <c r="C577" s="301" t="s">
        <v>2751</v>
      </c>
      <c r="D577" s="301">
        <v>9.3000000000000007</v>
      </c>
      <c r="E577" s="181" t="s">
        <v>1783</v>
      </c>
      <c r="F577" s="181"/>
      <c r="G577" s="301"/>
      <c r="H577" s="301"/>
      <c r="I577" s="301"/>
      <c r="J577" s="301"/>
      <c r="K577" s="301">
        <v>35.099999999999994</v>
      </c>
      <c r="L577" s="301"/>
      <c r="M577" s="301"/>
      <c r="N577" s="301"/>
      <c r="O577" s="301"/>
      <c r="P577" s="301"/>
      <c r="Q577" s="301"/>
      <c r="R577" s="301"/>
      <c r="S577" s="302">
        <f t="shared" si="16"/>
        <v>35.099999999999994</v>
      </c>
      <c r="T577" s="303" t="s">
        <v>1758</v>
      </c>
      <c r="U577" s="2"/>
      <c r="V577">
        <f t="shared" si="17"/>
        <v>0.32642999999999994</v>
      </c>
    </row>
    <row r="578" spans="1:22" customFormat="1">
      <c r="A578" s="301" t="s">
        <v>3110</v>
      </c>
      <c r="B578" s="301" t="s">
        <v>1976</v>
      </c>
      <c r="C578" s="301" t="s">
        <v>2751</v>
      </c>
      <c r="D578" s="301">
        <v>9.3000000000000007</v>
      </c>
      <c r="E578" s="181" t="s">
        <v>1783</v>
      </c>
      <c r="F578" s="181"/>
      <c r="G578" s="301"/>
      <c r="H578" s="301"/>
      <c r="I578" s="301"/>
      <c r="J578" s="301"/>
      <c r="K578" s="301">
        <v>11.7</v>
      </c>
      <c r="L578" s="301"/>
      <c r="M578" s="301"/>
      <c r="N578" s="301"/>
      <c r="O578" s="301"/>
      <c r="P578" s="301"/>
      <c r="Q578" s="301"/>
      <c r="R578" s="301"/>
      <c r="S578" s="302">
        <f t="shared" si="16"/>
        <v>11.7</v>
      </c>
      <c r="T578" s="303" t="s">
        <v>1758</v>
      </c>
      <c r="U578" s="2"/>
      <c r="V578">
        <f t="shared" si="17"/>
        <v>0.10880999999999999</v>
      </c>
    </row>
    <row r="579" spans="1:22" customFormat="1">
      <c r="A579" s="301" t="s">
        <v>3111</v>
      </c>
      <c r="B579" s="301" t="s">
        <v>1976</v>
      </c>
      <c r="C579" s="301" t="s">
        <v>2751</v>
      </c>
      <c r="D579" s="301">
        <v>9.3000000000000007</v>
      </c>
      <c r="E579" s="181" t="s">
        <v>1783</v>
      </c>
      <c r="F579" s="181"/>
      <c r="G579" s="301"/>
      <c r="H579" s="301"/>
      <c r="I579" s="301"/>
      <c r="J579" s="301"/>
      <c r="K579" s="301">
        <v>11.7</v>
      </c>
      <c r="L579" s="301"/>
      <c r="M579" s="301"/>
      <c r="N579" s="301"/>
      <c r="O579" s="301"/>
      <c r="P579" s="301"/>
      <c r="Q579" s="301"/>
      <c r="R579" s="301"/>
      <c r="S579" s="302">
        <f t="shared" ref="S579:S642" si="18">SUM(G579:R579)</f>
        <v>11.7</v>
      </c>
      <c r="T579" s="303" t="s">
        <v>1758</v>
      </c>
      <c r="U579" s="2"/>
      <c r="V579">
        <f t="shared" si="17"/>
        <v>0.10880999999999999</v>
      </c>
    </row>
    <row r="580" spans="1:22" customFormat="1">
      <c r="A580" s="301" t="s">
        <v>2190</v>
      </c>
      <c r="B580" s="301" t="s">
        <v>1976</v>
      </c>
      <c r="C580" s="301" t="s">
        <v>2751</v>
      </c>
      <c r="D580" s="301">
        <v>9.3000000000000007</v>
      </c>
      <c r="E580" s="181" t="s">
        <v>1783</v>
      </c>
      <c r="F580" s="181"/>
      <c r="G580" s="301"/>
      <c r="H580" s="301"/>
      <c r="I580" s="301"/>
      <c r="J580" s="301"/>
      <c r="K580" s="301">
        <v>11.7</v>
      </c>
      <c r="L580" s="301"/>
      <c r="M580" s="301"/>
      <c r="N580" s="301"/>
      <c r="O580" s="301"/>
      <c r="P580" s="301"/>
      <c r="Q580" s="301"/>
      <c r="R580" s="301"/>
      <c r="S580" s="302">
        <f t="shared" si="18"/>
        <v>11.7</v>
      </c>
      <c r="T580" s="303" t="s">
        <v>1758</v>
      </c>
      <c r="U580" s="2"/>
      <c r="V580">
        <f t="shared" ref="V580:V643" si="19">S580/1000*D580</f>
        <v>0.10880999999999999</v>
      </c>
    </row>
    <row r="581" spans="1:22" customFormat="1">
      <c r="A581" s="301" t="s">
        <v>2191</v>
      </c>
      <c r="B581" s="301" t="s">
        <v>1976</v>
      </c>
      <c r="C581" s="301" t="s">
        <v>2751</v>
      </c>
      <c r="D581" s="301">
        <v>9.3000000000000007</v>
      </c>
      <c r="E581" s="181" t="s">
        <v>1783</v>
      </c>
      <c r="F581" s="181"/>
      <c r="G581" s="301"/>
      <c r="H581" s="301"/>
      <c r="I581" s="301"/>
      <c r="J581" s="301"/>
      <c r="K581" s="301"/>
      <c r="L581" s="301"/>
      <c r="M581" s="301">
        <v>6.6</v>
      </c>
      <c r="N581" s="301">
        <v>6.6</v>
      </c>
      <c r="O581" s="301"/>
      <c r="P581" s="301"/>
      <c r="Q581" s="301">
        <v>6</v>
      </c>
      <c r="R581" s="301">
        <v>6.6</v>
      </c>
      <c r="S581" s="302">
        <f t="shared" si="18"/>
        <v>25.799999999999997</v>
      </c>
      <c r="T581" s="303" t="s">
        <v>1758</v>
      </c>
      <c r="U581" s="2"/>
      <c r="V581">
        <f t="shared" si="19"/>
        <v>0.23993999999999999</v>
      </c>
    </row>
    <row r="582" spans="1:22" customFormat="1">
      <c r="A582" s="301" t="s">
        <v>3112</v>
      </c>
      <c r="B582" s="301" t="s">
        <v>1976</v>
      </c>
      <c r="C582" s="301" t="s">
        <v>2751</v>
      </c>
      <c r="D582" s="301">
        <v>9.3000000000000007</v>
      </c>
      <c r="E582" s="181" t="s">
        <v>1783</v>
      </c>
      <c r="F582" s="181"/>
      <c r="G582" s="301"/>
      <c r="H582" s="301"/>
      <c r="I582" s="301"/>
      <c r="J582" s="301"/>
      <c r="K582" s="301"/>
      <c r="L582" s="301">
        <v>14.4</v>
      </c>
      <c r="M582" s="301"/>
      <c r="N582" s="301"/>
      <c r="O582" s="301"/>
      <c r="P582" s="301"/>
      <c r="Q582" s="301"/>
      <c r="R582" s="301"/>
      <c r="S582" s="302">
        <f t="shared" si="18"/>
        <v>14.4</v>
      </c>
      <c r="T582" s="303" t="s">
        <v>1758</v>
      </c>
      <c r="U582" s="2"/>
      <c r="V582">
        <f t="shared" si="19"/>
        <v>0.13392000000000001</v>
      </c>
    </row>
    <row r="583" spans="1:22" customFormat="1">
      <c r="A583" s="301" t="s">
        <v>2192</v>
      </c>
      <c r="B583" s="301" t="s">
        <v>1976</v>
      </c>
      <c r="C583" s="301" t="s">
        <v>2751</v>
      </c>
      <c r="D583" s="301">
        <v>9.3000000000000007</v>
      </c>
      <c r="E583" s="181" t="s">
        <v>1783</v>
      </c>
      <c r="F583" s="181"/>
      <c r="G583" s="301"/>
      <c r="H583" s="301"/>
      <c r="I583" s="301"/>
      <c r="J583" s="301"/>
      <c r="K583" s="301"/>
      <c r="L583" s="301"/>
      <c r="M583" s="301">
        <v>6.6</v>
      </c>
      <c r="N583" s="301">
        <v>13.2</v>
      </c>
      <c r="O583" s="301"/>
      <c r="P583" s="301"/>
      <c r="Q583" s="301"/>
      <c r="R583" s="301"/>
      <c r="S583" s="302">
        <f t="shared" si="18"/>
        <v>19.799999999999997</v>
      </c>
      <c r="T583" s="303" t="s">
        <v>1758</v>
      </c>
      <c r="U583" s="2"/>
      <c r="V583">
        <f t="shared" si="19"/>
        <v>0.18414</v>
      </c>
    </row>
    <row r="584" spans="1:22" customFormat="1">
      <c r="A584" s="301" t="s">
        <v>2193</v>
      </c>
      <c r="B584" s="301" t="s">
        <v>1976</v>
      </c>
      <c r="C584" s="301" t="s">
        <v>2751</v>
      </c>
      <c r="D584" s="301">
        <v>9.3000000000000007</v>
      </c>
      <c r="E584" s="181" t="s">
        <v>1783</v>
      </c>
      <c r="F584" s="181"/>
      <c r="G584" s="301"/>
      <c r="H584" s="301"/>
      <c r="I584" s="301">
        <v>12</v>
      </c>
      <c r="J584" s="301"/>
      <c r="K584" s="301">
        <v>12</v>
      </c>
      <c r="L584" s="301"/>
      <c r="M584" s="301">
        <v>6.3</v>
      </c>
      <c r="N584" s="301">
        <v>12</v>
      </c>
      <c r="O584" s="301"/>
      <c r="P584" s="301"/>
      <c r="Q584" s="301">
        <v>12</v>
      </c>
      <c r="R584" s="301"/>
      <c r="S584" s="302">
        <f t="shared" si="18"/>
        <v>54.3</v>
      </c>
      <c r="T584" s="303" t="s">
        <v>1758</v>
      </c>
      <c r="U584" s="2"/>
      <c r="V584">
        <f t="shared" si="19"/>
        <v>0.50498999999999994</v>
      </c>
    </row>
    <row r="585" spans="1:22" customFormat="1">
      <c r="A585" s="301" t="s">
        <v>3113</v>
      </c>
      <c r="B585" s="301" t="s">
        <v>1976</v>
      </c>
      <c r="C585" s="301" t="s">
        <v>2751</v>
      </c>
      <c r="D585" s="301">
        <v>9.3000000000000007</v>
      </c>
      <c r="E585" s="181" t="s">
        <v>1783</v>
      </c>
      <c r="F585" s="181"/>
      <c r="G585" s="301"/>
      <c r="H585" s="301"/>
      <c r="I585" s="301"/>
      <c r="J585" s="301"/>
      <c r="K585" s="301">
        <v>11.7</v>
      </c>
      <c r="L585" s="301"/>
      <c r="M585" s="301"/>
      <c r="N585" s="301"/>
      <c r="O585" s="301"/>
      <c r="P585" s="301"/>
      <c r="Q585" s="301"/>
      <c r="R585" s="301"/>
      <c r="S585" s="302">
        <f t="shared" si="18"/>
        <v>11.7</v>
      </c>
      <c r="T585" s="303" t="s">
        <v>1758</v>
      </c>
      <c r="U585" s="2"/>
      <c r="V585">
        <f t="shared" si="19"/>
        <v>0.10880999999999999</v>
      </c>
    </row>
    <row r="586" spans="1:22" customFormat="1">
      <c r="A586" s="301" t="s">
        <v>3114</v>
      </c>
      <c r="B586" s="301" t="s">
        <v>1976</v>
      </c>
      <c r="C586" s="301" t="s">
        <v>2751</v>
      </c>
      <c r="D586" s="301">
        <v>9.3000000000000007</v>
      </c>
      <c r="E586" s="181" t="s">
        <v>1783</v>
      </c>
      <c r="F586" s="181"/>
      <c r="G586" s="301"/>
      <c r="H586" s="301"/>
      <c r="I586" s="301"/>
      <c r="J586" s="301"/>
      <c r="K586" s="301">
        <v>11.7</v>
      </c>
      <c r="L586" s="301"/>
      <c r="M586" s="301"/>
      <c r="N586" s="301"/>
      <c r="O586" s="301"/>
      <c r="P586" s="301"/>
      <c r="Q586" s="301"/>
      <c r="R586" s="301"/>
      <c r="S586" s="302">
        <f t="shared" si="18"/>
        <v>11.7</v>
      </c>
      <c r="T586" s="303" t="s">
        <v>1758</v>
      </c>
      <c r="U586" s="2"/>
      <c r="V586">
        <f t="shared" si="19"/>
        <v>0.10880999999999999</v>
      </c>
    </row>
    <row r="587" spans="1:22" customFormat="1">
      <c r="A587" s="301" t="s">
        <v>3115</v>
      </c>
      <c r="B587" s="301" t="s">
        <v>1976</v>
      </c>
      <c r="C587" s="301" t="s">
        <v>2751</v>
      </c>
      <c r="D587" s="301">
        <v>9.3000000000000007</v>
      </c>
      <c r="E587" s="181" t="s">
        <v>1783</v>
      </c>
      <c r="F587" s="181"/>
      <c r="G587" s="301"/>
      <c r="H587" s="301"/>
      <c r="I587" s="301"/>
      <c r="J587" s="301"/>
      <c r="K587" s="301">
        <v>11.7</v>
      </c>
      <c r="L587" s="301"/>
      <c r="M587" s="301"/>
      <c r="N587" s="301"/>
      <c r="O587" s="301"/>
      <c r="P587" s="301"/>
      <c r="Q587" s="301"/>
      <c r="R587" s="301"/>
      <c r="S587" s="302">
        <f t="shared" si="18"/>
        <v>11.7</v>
      </c>
      <c r="T587" s="303" t="s">
        <v>1758</v>
      </c>
      <c r="U587" s="2"/>
      <c r="V587">
        <f t="shared" si="19"/>
        <v>0.10880999999999999</v>
      </c>
    </row>
    <row r="588" spans="1:22" customFormat="1">
      <c r="A588" s="301" t="s">
        <v>3116</v>
      </c>
      <c r="B588" s="301" t="s">
        <v>1976</v>
      </c>
      <c r="C588" s="301" t="s">
        <v>2751</v>
      </c>
      <c r="D588" s="301">
        <v>9.3000000000000007</v>
      </c>
      <c r="E588" s="181" t="s">
        <v>1783</v>
      </c>
      <c r="F588" s="181"/>
      <c r="G588" s="301"/>
      <c r="H588" s="301"/>
      <c r="I588" s="301"/>
      <c r="J588" s="301"/>
      <c r="K588" s="301">
        <v>9</v>
      </c>
      <c r="L588" s="301"/>
      <c r="M588" s="301"/>
      <c r="N588" s="301"/>
      <c r="O588" s="301"/>
      <c r="P588" s="301"/>
      <c r="Q588" s="301"/>
      <c r="R588" s="301"/>
      <c r="S588" s="302">
        <f t="shared" si="18"/>
        <v>9</v>
      </c>
      <c r="T588" s="303" t="s">
        <v>1758</v>
      </c>
      <c r="U588" s="2"/>
      <c r="V588">
        <f t="shared" si="19"/>
        <v>8.3699999999999997E-2</v>
      </c>
    </row>
    <row r="589" spans="1:22" customFormat="1">
      <c r="A589" s="301" t="s">
        <v>3117</v>
      </c>
      <c r="B589" s="301" t="s">
        <v>1976</v>
      </c>
      <c r="C589" s="301" t="s">
        <v>2751</v>
      </c>
      <c r="D589" s="301">
        <v>9.3000000000000007</v>
      </c>
      <c r="E589" s="181" t="s">
        <v>1783</v>
      </c>
      <c r="F589" s="181"/>
      <c r="G589" s="301"/>
      <c r="H589" s="301"/>
      <c r="I589" s="301"/>
      <c r="J589" s="301"/>
      <c r="K589" s="301"/>
      <c r="L589" s="301"/>
      <c r="M589" s="301"/>
      <c r="N589" s="301"/>
      <c r="O589" s="301"/>
      <c r="P589" s="301">
        <v>6.6</v>
      </c>
      <c r="Q589" s="301"/>
      <c r="R589" s="301"/>
      <c r="S589" s="302">
        <f t="shared" si="18"/>
        <v>6.6</v>
      </c>
      <c r="T589" s="303" t="s">
        <v>1758</v>
      </c>
      <c r="U589" s="2"/>
      <c r="V589">
        <f t="shared" si="19"/>
        <v>6.1380000000000004E-2</v>
      </c>
    </row>
    <row r="590" spans="1:22" customFormat="1">
      <c r="A590" s="301" t="s">
        <v>3118</v>
      </c>
      <c r="B590" s="301" t="s">
        <v>1976</v>
      </c>
      <c r="C590" s="301" t="s">
        <v>2751</v>
      </c>
      <c r="D590" s="301">
        <v>9.3000000000000007</v>
      </c>
      <c r="E590" s="181" t="s">
        <v>1783</v>
      </c>
      <c r="F590" s="181"/>
      <c r="G590" s="301"/>
      <c r="H590" s="301">
        <v>7.1999999999999993</v>
      </c>
      <c r="I590" s="301"/>
      <c r="J590" s="301"/>
      <c r="K590" s="301"/>
      <c r="L590" s="301"/>
      <c r="M590" s="301"/>
      <c r="N590" s="301"/>
      <c r="O590" s="301"/>
      <c r="P590" s="301">
        <v>6.6</v>
      </c>
      <c r="Q590" s="301"/>
      <c r="R590" s="301"/>
      <c r="S590" s="302">
        <f t="shared" si="18"/>
        <v>13.799999999999999</v>
      </c>
      <c r="T590" s="303" t="s">
        <v>1758</v>
      </c>
      <c r="U590" s="2"/>
      <c r="V590">
        <f t="shared" si="19"/>
        <v>0.12834000000000001</v>
      </c>
    </row>
    <row r="591" spans="1:22" customFormat="1">
      <c r="A591" s="301" t="s">
        <v>2194</v>
      </c>
      <c r="B591" s="301" t="s">
        <v>1976</v>
      </c>
      <c r="C591" s="301" t="s">
        <v>2751</v>
      </c>
      <c r="D591" s="301">
        <v>9.3000000000000007</v>
      </c>
      <c r="E591" s="181" t="s">
        <v>1783</v>
      </c>
      <c r="F591" s="181"/>
      <c r="G591" s="301"/>
      <c r="H591" s="301"/>
      <c r="I591" s="301"/>
      <c r="J591" s="301"/>
      <c r="K591" s="301"/>
      <c r="L591" s="301"/>
      <c r="M591" s="301">
        <v>6.6</v>
      </c>
      <c r="N591" s="301"/>
      <c r="O591" s="301"/>
      <c r="P591" s="301"/>
      <c r="Q591" s="301"/>
      <c r="R591" s="301"/>
      <c r="S591" s="302">
        <f t="shared" si="18"/>
        <v>6.6</v>
      </c>
      <c r="T591" s="303" t="s">
        <v>1758</v>
      </c>
      <c r="U591" s="2"/>
      <c r="V591">
        <f t="shared" si="19"/>
        <v>6.1380000000000004E-2</v>
      </c>
    </row>
    <row r="592" spans="1:22" customFormat="1">
      <c r="A592" s="301" t="s">
        <v>3119</v>
      </c>
      <c r="B592" s="301" t="s">
        <v>1976</v>
      </c>
      <c r="C592" s="301" t="s">
        <v>2751</v>
      </c>
      <c r="D592" s="301">
        <v>9.3000000000000007</v>
      </c>
      <c r="E592" s="181" t="s">
        <v>1783</v>
      </c>
      <c r="F592" s="181"/>
      <c r="G592" s="301"/>
      <c r="H592" s="301"/>
      <c r="I592" s="301"/>
      <c r="J592" s="301"/>
      <c r="K592" s="301">
        <v>3.3</v>
      </c>
      <c r="L592" s="301"/>
      <c r="M592" s="301"/>
      <c r="N592" s="301"/>
      <c r="O592" s="301"/>
      <c r="P592" s="301"/>
      <c r="Q592" s="301"/>
      <c r="R592" s="301"/>
      <c r="S592" s="302">
        <f t="shared" si="18"/>
        <v>3.3</v>
      </c>
      <c r="T592" s="303" t="s">
        <v>1758</v>
      </c>
      <c r="U592" s="2"/>
      <c r="V592">
        <f t="shared" si="19"/>
        <v>3.0690000000000002E-2</v>
      </c>
    </row>
    <row r="593" spans="1:22" customFormat="1">
      <c r="A593" s="301" t="s">
        <v>3120</v>
      </c>
      <c r="B593" s="301" t="s">
        <v>1976</v>
      </c>
      <c r="C593" s="301" t="s">
        <v>2751</v>
      </c>
      <c r="D593" s="301">
        <v>9.3000000000000007</v>
      </c>
      <c r="E593" s="181" t="s">
        <v>1783</v>
      </c>
      <c r="F593" s="181"/>
      <c r="G593" s="301"/>
      <c r="H593" s="301"/>
      <c r="I593" s="301"/>
      <c r="J593" s="301"/>
      <c r="K593" s="301"/>
      <c r="L593" s="301"/>
      <c r="M593" s="301"/>
      <c r="N593" s="301"/>
      <c r="O593" s="301"/>
      <c r="P593" s="301">
        <v>6.6</v>
      </c>
      <c r="Q593" s="301"/>
      <c r="R593" s="301"/>
      <c r="S593" s="302">
        <f t="shared" si="18"/>
        <v>6.6</v>
      </c>
      <c r="T593" s="303" t="s">
        <v>1758</v>
      </c>
      <c r="U593" s="2"/>
      <c r="V593">
        <f t="shared" si="19"/>
        <v>6.1380000000000004E-2</v>
      </c>
    </row>
    <row r="594" spans="1:22" customFormat="1">
      <c r="A594" s="301" t="s">
        <v>3121</v>
      </c>
      <c r="B594" s="301" t="s">
        <v>1976</v>
      </c>
      <c r="C594" s="301" t="s">
        <v>2751</v>
      </c>
      <c r="D594" s="301">
        <v>9.3000000000000007</v>
      </c>
      <c r="E594" s="181" t="s">
        <v>1783</v>
      </c>
      <c r="F594" s="181"/>
      <c r="G594" s="301"/>
      <c r="H594" s="301"/>
      <c r="I594" s="301"/>
      <c r="J594" s="301"/>
      <c r="K594" s="301"/>
      <c r="L594" s="301"/>
      <c r="M594" s="301"/>
      <c r="N594" s="301"/>
      <c r="O594" s="301"/>
      <c r="P594" s="301"/>
      <c r="Q594" s="301">
        <v>7.1999999999999993</v>
      </c>
      <c r="R594" s="301"/>
      <c r="S594" s="302">
        <f t="shared" si="18"/>
        <v>7.1999999999999993</v>
      </c>
      <c r="T594" s="303" t="s">
        <v>1758</v>
      </c>
      <c r="U594" s="2"/>
      <c r="V594">
        <f t="shared" si="19"/>
        <v>6.6959999999999992E-2</v>
      </c>
    </row>
    <row r="595" spans="1:22" customFormat="1">
      <c r="A595" s="301" t="s">
        <v>3122</v>
      </c>
      <c r="B595" s="301" t="s">
        <v>1976</v>
      </c>
      <c r="C595" s="301" t="s">
        <v>2751</v>
      </c>
      <c r="D595" s="301">
        <v>9.3000000000000007</v>
      </c>
      <c r="E595" s="181" t="s">
        <v>1783</v>
      </c>
      <c r="F595" s="181"/>
      <c r="G595" s="301"/>
      <c r="H595" s="301"/>
      <c r="I595" s="301"/>
      <c r="J595" s="301"/>
      <c r="K595" s="301"/>
      <c r="L595" s="301">
        <v>7.7999999999999989</v>
      </c>
      <c r="M595" s="301"/>
      <c r="N595" s="301"/>
      <c r="O595" s="301"/>
      <c r="P595" s="301"/>
      <c r="Q595" s="301"/>
      <c r="R595" s="301"/>
      <c r="S595" s="302">
        <f t="shared" si="18"/>
        <v>7.7999999999999989</v>
      </c>
      <c r="T595" s="303" t="s">
        <v>1758</v>
      </c>
      <c r="U595" s="2"/>
      <c r="V595">
        <f t="shared" si="19"/>
        <v>7.2539999999999993E-2</v>
      </c>
    </row>
    <row r="596" spans="1:22" customFormat="1">
      <c r="A596" s="301" t="s">
        <v>3123</v>
      </c>
      <c r="B596" s="301" t="s">
        <v>1976</v>
      </c>
      <c r="C596" s="301" t="s">
        <v>2751</v>
      </c>
      <c r="D596" s="301">
        <v>9.3000000000000007</v>
      </c>
      <c r="E596" s="181" t="s">
        <v>1783</v>
      </c>
      <c r="F596" s="181"/>
      <c r="G596" s="301"/>
      <c r="H596" s="301"/>
      <c r="I596" s="301"/>
      <c r="J596" s="301"/>
      <c r="K596" s="301">
        <v>13.299999999999999</v>
      </c>
      <c r="L596" s="301"/>
      <c r="M596" s="301"/>
      <c r="N596" s="301"/>
      <c r="O596" s="301"/>
      <c r="P596" s="301"/>
      <c r="Q596" s="301"/>
      <c r="R596" s="301"/>
      <c r="S596" s="302">
        <f t="shared" si="18"/>
        <v>13.299999999999999</v>
      </c>
      <c r="T596" s="303" t="s">
        <v>1758</v>
      </c>
      <c r="U596" s="2"/>
      <c r="V596">
        <f t="shared" si="19"/>
        <v>0.12369000000000001</v>
      </c>
    </row>
    <row r="597" spans="1:22" customFormat="1">
      <c r="A597" s="301" t="s">
        <v>3124</v>
      </c>
      <c r="B597" s="301" t="s">
        <v>1976</v>
      </c>
      <c r="C597" s="301" t="s">
        <v>2751</v>
      </c>
      <c r="D597" s="301">
        <v>9.3000000000000007</v>
      </c>
      <c r="E597" s="181" t="s">
        <v>1783</v>
      </c>
      <c r="F597" s="181"/>
      <c r="G597" s="301"/>
      <c r="H597" s="301"/>
      <c r="I597" s="301"/>
      <c r="J597" s="301"/>
      <c r="K597" s="301">
        <v>1.2000000000000002</v>
      </c>
      <c r="L597" s="301"/>
      <c r="M597" s="301"/>
      <c r="N597" s="301"/>
      <c r="O597" s="301"/>
      <c r="P597" s="301"/>
      <c r="Q597" s="301"/>
      <c r="R597" s="301"/>
      <c r="S597" s="302">
        <f t="shared" si="18"/>
        <v>1.2000000000000002</v>
      </c>
      <c r="T597" s="303" t="s">
        <v>1758</v>
      </c>
      <c r="U597" s="2"/>
      <c r="V597">
        <f t="shared" si="19"/>
        <v>1.1160000000000002E-2</v>
      </c>
    </row>
    <row r="598" spans="1:22" customFormat="1">
      <c r="A598" s="301" t="s">
        <v>2195</v>
      </c>
      <c r="B598" s="301" t="s">
        <v>1976</v>
      </c>
      <c r="C598" s="301" t="s">
        <v>2751</v>
      </c>
      <c r="D598" s="301">
        <v>9.3000000000000007</v>
      </c>
      <c r="E598" s="181" t="s">
        <v>1783</v>
      </c>
      <c r="F598" s="181"/>
      <c r="G598" s="301"/>
      <c r="H598" s="301"/>
      <c r="I598" s="301"/>
      <c r="J598" s="301"/>
      <c r="K598" s="301"/>
      <c r="L598" s="301">
        <v>13.2</v>
      </c>
      <c r="M598" s="301">
        <v>13.2</v>
      </c>
      <c r="N598" s="301">
        <v>13.2</v>
      </c>
      <c r="O598" s="301">
        <v>13.2</v>
      </c>
      <c r="P598" s="301">
        <v>6.6</v>
      </c>
      <c r="Q598" s="301">
        <v>6.6</v>
      </c>
      <c r="R598" s="301">
        <v>6.6</v>
      </c>
      <c r="S598" s="302">
        <f t="shared" si="18"/>
        <v>72.599999999999994</v>
      </c>
      <c r="T598" s="303" t="s">
        <v>1758</v>
      </c>
      <c r="U598" s="2"/>
      <c r="V598">
        <f t="shared" si="19"/>
        <v>0.67518</v>
      </c>
    </row>
    <row r="599" spans="1:22" customFormat="1">
      <c r="A599" s="301" t="s">
        <v>2196</v>
      </c>
      <c r="B599" s="301" t="s">
        <v>1976</v>
      </c>
      <c r="C599" s="301" t="s">
        <v>2751</v>
      </c>
      <c r="D599" s="301">
        <v>9.3000000000000007</v>
      </c>
      <c r="E599" s="181" t="s">
        <v>1783</v>
      </c>
      <c r="F599" s="181"/>
      <c r="G599" s="301"/>
      <c r="H599" s="301"/>
      <c r="I599" s="301"/>
      <c r="J599" s="301"/>
      <c r="K599" s="301"/>
      <c r="L599" s="301">
        <v>6.6</v>
      </c>
      <c r="M599" s="301"/>
      <c r="N599" s="301"/>
      <c r="O599" s="301"/>
      <c r="P599" s="301"/>
      <c r="Q599" s="301"/>
      <c r="R599" s="301"/>
      <c r="S599" s="302">
        <f t="shared" si="18"/>
        <v>6.6</v>
      </c>
      <c r="T599" s="303" t="s">
        <v>1758</v>
      </c>
      <c r="U599" s="2"/>
      <c r="V599">
        <f t="shared" si="19"/>
        <v>6.1380000000000004E-2</v>
      </c>
    </row>
    <row r="600" spans="1:22" customFormat="1">
      <c r="A600" s="301" t="s">
        <v>2197</v>
      </c>
      <c r="B600" s="301" t="s">
        <v>1976</v>
      </c>
      <c r="C600" s="301" t="s">
        <v>2751</v>
      </c>
      <c r="D600" s="301">
        <v>9.3000000000000007</v>
      </c>
      <c r="E600" s="181" t="s">
        <v>1783</v>
      </c>
      <c r="F600" s="181"/>
      <c r="G600" s="301"/>
      <c r="H600" s="301"/>
      <c r="I600" s="301"/>
      <c r="J600" s="301"/>
      <c r="K600" s="301">
        <v>15</v>
      </c>
      <c r="L600" s="301"/>
      <c r="M600" s="301"/>
      <c r="N600" s="301"/>
      <c r="O600" s="301"/>
      <c r="P600" s="301"/>
      <c r="Q600" s="301"/>
      <c r="R600" s="301"/>
      <c r="S600" s="302">
        <f t="shared" si="18"/>
        <v>15</v>
      </c>
      <c r="T600" s="303" t="s">
        <v>1758</v>
      </c>
      <c r="U600" s="2"/>
      <c r="V600">
        <f t="shared" si="19"/>
        <v>0.13950000000000001</v>
      </c>
    </row>
    <row r="601" spans="1:22" customFormat="1">
      <c r="A601" s="301" t="s">
        <v>2198</v>
      </c>
      <c r="B601" s="301" t="s">
        <v>1976</v>
      </c>
      <c r="C601" s="301" t="s">
        <v>2751</v>
      </c>
      <c r="D601" s="301">
        <v>9.3000000000000007</v>
      </c>
      <c r="E601" s="181" t="s">
        <v>1783</v>
      </c>
      <c r="F601" s="181"/>
      <c r="G601" s="301"/>
      <c r="H601" s="301"/>
      <c r="I601" s="301"/>
      <c r="J601" s="301"/>
      <c r="K601" s="301"/>
      <c r="L601" s="301"/>
      <c r="M601" s="301"/>
      <c r="N601" s="301">
        <v>6.6</v>
      </c>
      <c r="O601" s="301">
        <v>6.6</v>
      </c>
      <c r="P601" s="301"/>
      <c r="Q601" s="301">
        <v>6</v>
      </c>
      <c r="R601" s="301"/>
      <c r="S601" s="302">
        <f t="shared" si="18"/>
        <v>19.2</v>
      </c>
      <c r="T601" s="303" t="s">
        <v>1758</v>
      </c>
      <c r="U601" s="2"/>
      <c r="V601">
        <f t="shared" si="19"/>
        <v>0.17856</v>
      </c>
    </row>
    <row r="602" spans="1:22" customFormat="1">
      <c r="A602" s="301" t="s">
        <v>3125</v>
      </c>
      <c r="B602" s="301" t="s">
        <v>1976</v>
      </c>
      <c r="C602" s="301" t="s">
        <v>2751</v>
      </c>
      <c r="D602" s="301">
        <v>9.3000000000000007</v>
      </c>
      <c r="E602" s="181" t="s">
        <v>1783</v>
      </c>
      <c r="F602" s="181"/>
      <c r="G602" s="301"/>
      <c r="H602" s="301"/>
      <c r="I602" s="301"/>
      <c r="J602" s="301"/>
      <c r="K602" s="301"/>
      <c r="L602" s="301">
        <v>6.75</v>
      </c>
      <c r="M602" s="301">
        <v>6.6</v>
      </c>
      <c r="N602" s="301"/>
      <c r="O602" s="301"/>
      <c r="P602" s="301"/>
      <c r="Q602" s="301"/>
      <c r="R602" s="301"/>
      <c r="S602" s="302">
        <f t="shared" si="18"/>
        <v>13.35</v>
      </c>
      <c r="T602" s="303" t="s">
        <v>1758</v>
      </c>
      <c r="U602" s="2"/>
      <c r="V602">
        <f t="shared" si="19"/>
        <v>0.124155</v>
      </c>
    </row>
    <row r="603" spans="1:22" customFormat="1">
      <c r="A603" s="301" t="s">
        <v>3126</v>
      </c>
      <c r="B603" s="301" t="s">
        <v>1976</v>
      </c>
      <c r="C603" s="301" t="s">
        <v>2751</v>
      </c>
      <c r="D603" s="301">
        <v>9.3000000000000007</v>
      </c>
      <c r="E603" s="181" t="s">
        <v>1783</v>
      </c>
      <c r="F603" s="181"/>
      <c r="G603" s="301"/>
      <c r="H603" s="301"/>
      <c r="I603" s="301"/>
      <c r="J603" s="301"/>
      <c r="K603" s="301">
        <v>11.7</v>
      </c>
      <c r="L603" s="301"/>
      <c r="M603" s="301"/>
      <c r="N603" s="301"/>
      <c r="O603" s="301"/>
      <c r="P603" s="301"/>
      <c r="Q603" s="301"/>
      <c r="R603" s="301"/>
      <c r="S603" s="302">
        <f t="shared" si="18"/>
        <v>11.7</v>
      </c>
      <c r="T603" s="303" t="s">
        <v>1758</v>
      </c>
      <c r="U603" s="2"/>
      <c r="V603">
        <f t="shared" si="19"/>
        <v>0.10880999999999999</v>
      </c>
    </row>
    <row r="604" spans="1:22" customFormat="1">
      <c r="A604" s="301" t="s">
        <v>2199</v>
      </c>
      <c r="B604" s="301" t="s">
        <v>1976</v>
      </c>
      <c r="C604" s="301" t="s">
        <v>2751</v>
      </c>
      <c r="D604" s="301">
        <v>9.3000000000000007</v>
      </c>
      <c r="E604" s="181" t="s">
        <v>1783</v>
      </c>
      <c r="F604" s="181"/>
      <c r="G604" s="301"/>
      <c r="H604" s="301"/>
      <c r="I604" s="301"/>
      <c r="J604" s="301"/>
      <c r="K604" s="301">
        <v>11.7</v>
      </c>
      <c r="L604" s="301"/>
      <c r="M604" s="301"/>
      <c r="N604" s="301"/>
      <c r="O604" s="301"/>
      <c r="P604" s="301"/>
      <c r="Q604" s="301"/>
      <c r="R604" s="301"/>
      <c r="S604" s="302">
        <f t="shared" si="18"/>
        <v>11.7</v>
      </c>
      <c r="T604" s="303" t="s">
        <v>1758</v>
      </c>
      <c r="U604" s="2"/>
      <c r="V604">
        <f t="shared" si="19"/>
        <v>0.10880999999999999</v>
      </c>
    </row>
    <row r="605" spans="1:22" customFormat="1">
      <c r="A605" s="301" t="s">
        <v>3127</v>
      </c>
      <c r="B605" s="301" t="s">
        <v>1976</v>
      </c>
      <c r="C605" s="301" t="s">
        <v>2751</v>
      </c>
      <c r="D605" s="301">
        <v>9.3000000000000007</v>
      </c>
      <c r="E605" s="181" t="s">
        <v>1783</v>
      </c>
      <c r="F605" s="181"/>
      <c r="G605" s="301"/>
      <c r="H605" s="301"/>
      <c r="I605" s="301"/>
      <c r="J605" s="301"/>
      <c r="K605" s="301">
        <v>18.899999999999999</v>
      </c>
      <c r="L605" s="301"/>
      <c r="M605" s="301"/>
      <c r="N605" s="301"/>
      <c r="O605" s="301"/>
      <c r="P605" s="301"/>
      <c r="Q605" s="301"/>
      <c r="R605" s="301"/>
      <c r="S605" s="302">
        <f t="shared" si="18"/>
        <v>18.899999999999999</v>
      </c>
      <c r="T605" s="303" t="s">
        <v>1758</v>
      </c>
      <c r="U605" s="2"/>
      <c r="V605">
        <f t="shared" si="19"/>
        <v>0.17577000000000001</v>
      </c>
    </row>
    <row r="606" spans="1:22" customFormat="1">
      <c r="A606" s="301" t="s">
        <v>2200</v>
      </c>
      <c r="B606" s="301" t="s">
        <v>1976</v>
      </c>
      <c r="C606" s="301" t="s">
        <v>2751</v>
      </c>
      <c r="D606" s="301">
        <v>9.3000000000000007</v>
      </c>
      <c r="E606" s="181" t="s">
        <v>1783</v>
      </c>
      <c r="F606" s="181"/>
      <c r="G606" s="301"/>
      <c r="H606" s="301"/>
      <c r="I606" s="301"/>
      <c r="J606" s="301"/>
      <c r="K606" s="301"/>
      <c r="L606" s="301"/>
      <c r="M606" s="301">
        <v>6.3</v>
      </c>
      <c r="N606" s="301">
        <v>7.1999999999999993</v>
      </c>
      <c r="O606" s="301"/>
      <c r="P606" s="301"/>
      <c r="Q606" s="301"/>
      <c r="R606" s="301"/>
      <c r="S606" s="302">
        <f t="shared" si="18"/>
        <v>13.5</v>
      </c>
      <c r="T606" s="303" t="s">
        <v>1758</v>
      </c>
      <c r="U606" s="2"/>
      <c r="V606">
        <f t="shared" si="19"/>
        <v>0.12554999999999999</v>
      </c>
    </row>
    <row r="607" spans="1:22" customFormat="1">
      <c r="A607" s="301" t="s">
        <v>2201</v>
      </c>
      <c r="B607" s="301" t="s">
        <v>1976</v>
      </c>
      <c r="C607" s="301" t="s">
        <v>2751</v>
      </c>
      <c r="D607" s="301">
        <v>9.3000000000000007</v>
      </c>
      <c r="E607" s="181" t="s">
        <v>1783</v>
      </c>
      <c r="F607" s="181"/>
      <c r="G607" s="301"/>
      <c r="H607" s="301"/>
      <c r="I607" s="301"/>
      <c r="J607" s="301"/>
      <c r="K607" s="301"/>
      <c r="L607" s="301"/>
      <c r="M607" s="301">
        <v>6.3</v>
      </c>
      <c r="N607" s="301"/>
      <c r="O607" s="301"/>
      <c r="P607" s="301"/>
      <c r="Q607" s="301"/>
      <c r="R607" s="301"/>
      <c r="S607" s="302">
        <f t="shared" si="18"/>
        <v>6.3</v>
      </c>
      <c r="T607" s="303" t="s">
        <v>1758</v>
      </c>
      <c r="U607" s="2"/>
      <c r="V607">
        <f t="shared" si="19"/>
        <v>5.8590000000000003E-2</v>
      </c>
    </row>
    <row r="608" spans="1:22" customFormat="1">
      <c r="A608" s="301" t="s">
        <v>2202</v>
      </c>
      <c r="B608" s="301" t="s">
        <v>1976</v>
      </c>
      <c r="C608" s="301" t="s">
        <v>2751</v>
      </c>
      <c r="D608" s="301">
        <v>9.3000000000000007</v>
      </c>
      <c r="E608" s="181" t="s">
        <v>1783</v>
      </c>
      <c r="F608" s="181"/>
      <c r="G608" s="301"/>
      <c r="H608" s="301"/>
      <c r="I608" s="301"/>
      <c r="J608" s="301"/>
      <c r="K608" s="301">
        <v>40.799999999999997</v>
      </c>
      <c r="L608" s="301"/>
      <c r="M608" s="301"/>
      <c r="N608" s="301"/>
      <c r="O608" s="301">
        <v>10.8</v>
      </c>
      <c r="P608" s="301"/>
      <c r="Q608" s="301"/>
      <c r="R608" s="301"/>
      <c r="S608" s="302">
        <f t="shared" si="18"/>
        <v>51.599999999999994</v>
      </c>
      <c r="T608" s="303" t="s">
        <v>1758</v>
      </c>
      <c r="U608" s="2"/>
      <c r="V608">
        <f t="shared" si="19"/>
        <v>0.47987999999999997</v>
      </c>
    </row>
    <row r="609" spans="1:22" customFormat="1">
      <c r="A609" s="301" t="s">
        <v>2203</v>
      </c>
      <c r="B609" s="301" t="s">
        <v>1976</v>
      </c>
      <c r="C609" s="301" t="s">
        <v>2751</v>
      </c>
      <c r="D609" s="301">
        <v>9.3000000000000007</v>
      </c>
      <c r="E609" s="181" t="s">
        <v>1783</v>
      </c>
      <c r="F609" s="181"/>
      <c r="G609" s="301"/>
      <c r="H609" s="301"/>
      <c r="I609" s="301"/>
      <c r="J609" s="301"/>
      <c r="K609" s="301">
        <v>11.7</v>
      </c>
      <c r="L609" s="301"/>
      <c r="M609" s="301"/>
      <c r="N609" s="301"/>
      <c r="O609" s="301"/>
      <c r="P609" s="301"/>
      <c r="Q609" s="301"/>
      <c r="R609" s="301"/>
      <c r="S609" s="302">
        <f t="shared" si="18"/>
        <v>11.7</v>
      </c>
      <c r="T609" s="303" t="s">
        <v>1758</v>
      </c>
      <c r="U609" s="2"/>
      <c r="V609">
        <f t="shared" si="19"/>
        <v>0.10880999999999999</v>
      </c>
    </row>
    <row r="610" spans="1:22" customFormat="1">
      <c r="A610" s="301" t="s">
        <v>2204</v>
      </c>
      <c r="B610" s="301" t="s">
        <v>1976</v>
      </c>
      <c r="C610" s="301" t="s">
        <v>2751</v>
      </c>
      <c r="D610" s="301">
        <v>9.3000000000000007</v>
      </c>
      <c r="E610" s="181" t="s">
        <v>1783</v>
      </c>
      <c r="F610" s="181"/>
      <c r="G610" s="301"/>
      <c r="H610" s="301"/>
      <c r="I610" s="301"/>
      <c r="J610" s="301"/>
      <c r="K610" s="301">
        <v>11.7</v>
      </c>
      <c r="L610" s="301"/>
      <c r="M610" s="301">
        <v>12.6</v>
      </c>
      <c r="N610" s="301"/>
      <c r="O610" s="301"/>
      <c r="P610" s="301"/>
      <c r="Q610" s="301"/>
      <c r="R610" s="301"/>
      <c r="S610" s="302">
        <f t="shared" si="18"/>
        <v>24.299999999999997</v>
      </c>
      <c r="T610" s="303" t="s">
        <v>1758</v>
      </c>
      <c r="U610" s="2"/>
      <c r="V610">
        <f t="shared" si="19"/>
        <v>0.22599</v>
      </c>
    </row>
    <row r="611" spans="1:22" customFormat="1">
      <c r="A611" s="301" t="s">
        <v>3128</v>
      </c>
      <c r="B611" s="301" t="s">
        <v>1976</v>
      </c>
      <c r="C611" s="301" t="s">
        <v>2751</v>
      </c>
      <c r="D611" s="301">
        <v>9.3000000000000007</v>
      </c>
      <c r="E611" s="181" t="s">
        <v>1783</v>
      </c>
      <c r="F611" s="181"/>
      <c r="G611" s="301"/>
      <c r="H611" s="301"/>
      <c r="I611" s="301"/>
      <c r="J611" s="301"/>
      <c r="K611" s="301"/>
      <c r="L611" s="301"/>
      <c r="M611" s="301"/>
      <c r="N611" s="301"/>
      <c r="O611" s="301">
        <v>4.2</v>
      </c>
      <c r="P611" s="301">
        <v>6.6</v>
      </c>
      <c r="Q611" s="301">
        <v>5.5</v>
      </c>
      <c r="R611" s="301"/>
      <c r="S611" s="302">
        <f t="shared" si="18"/>
        <v>16.3</v>
      </c>
      <c r="T611" s="303" t="s">
        <v>1758</v>
      </c>
      <c r="U611" s="2"/>
      <c r="V611">
        <f t="shared" si="19"/>
        <v>0.15159000000000003</v>
      </c>
    </row>
    <row r="612" spans="1:22" customFormat="1">
      <c r="A612" s="301" t="s">
        <v>2205</v>
      </c>
      <c r="B612" s="301" t="s">
        <v>1976</v>
      </c>
      <c r="C612" s="301" t="s">
        <v>2751</v>
      </c>
      <c r="D612" s="301">
        <v>9.3000000000000007</v>
      </c>
      <c r="E612" s="181" t="s">
        <v>1783</v>
      </c>
      <c r="F612" s="181"/>
      <c r="G612" s="301"/>
      <c r="H612" s="301"/>
      <c r="I612" s="301"/>
      <c r="J612" s="301"/>
      <c r="K612" s="301"/>
      <c r="L612" s="301"/>
      <c r="M612" s="301">
        <v>6.6</v>
      </c>
      <c r="N612" s="301"/>
      <c r="O612" s="301"/>
      <c r="P612" s="301"/>
      <c r="Q612" s="301"/>
      <c r="R612" s="301"/>
      <c r="S612" s="302">
        <f t="shared" si="18"/>
        <v>6.6</v>
      </c>
      <c r="T612" s="303" t="s">
        <v>1758</v>
      </c>
      <c r="U612" s="2"/>
      <c r="V612">
        <f t="shared" si="19"/>
        <v>6.1380000000000004E-2</v>
      </c>
    </row>
    <row r="613" spans="1:22" customFormat="1">
      <c r="A613" s="301" t="s">
        <v>3129</v>
      </c>
      <c r="B613" s="301" t="s">
        <v>1976</v>
      </c>
      <c r="C613" s="301" t="s">
        <v>2751</v>
      </c>
      <c r="D613" s="301">
        <v>9.3000000000000007</v>
      </c>
      <c r="E613" s="181" t="s">
        <v>1783</v>
      </c>
      <c r="F613" s="181"/>
      <c r="G613" s="301"/>
      <c r="H613" s="301"/>
      <c r="I613" s="301"/>
      <c r="J613" s="301"/>
      <c r="K613" s="301">
        <v>11.7</v>
      </c>
      <c r="L613" s="301"/>
      <c r="M613" s="301"/>
      <c r="N613" s="301"/>
      <c r="O613" s="301"/>
      <c r="P613" s="301"/>
      <c r="Q613" s="301"/>
      <c r="R613" s="301"/>
      <c r="S613" s="302">
        <f t="shared" si="18"/>
        <v>11.7</v>
      </c>
      <c r="T613" s="303" t="s">
        <v>1758</v>
      </c>
      <c r="U613" s="2"/>
      <c r="V613">
        <f t="shared" si="19"/>
        <v>0.10880999999999999</v>
      </c>
    </row>
    <row r="614" spans="1:22" customFormat="1">
      <c r="A614" s="301" t="s">
        <v>3130</v>
      </c>
      <c r="B614" s="301" t="s">
        <v>1976</v>
      </c>
      <c r="C614" s="301" t="s">
        <v>2751</v>
      </c>
      <c r="D614" s="301">
        <v>9.3000000000000007</v>
      </c>
      <c r="E614" s="181" t="s">
        <v>1783</v>
      </c>
      <c r="F614" s="181"/>
      <c r="G614" s="301"/>
      <c r="H614" s="301"/>
      <c r="I614" s="301"/>
      <c r="J614" s="301"/>
      <c r="K614" s="301">
        <v>6</v>
      </c>
      <c r="L614" s="301"/>
      <c r="M614" s="301"/>
      <c r="N614" s="301"/>
      <c r="O614" s="301">
        <v>7</v>
      </c>
      <c r="P614" s="301"/>
      <c r="Q614" s="301"/>
      <c r="R614" s="301"/>
      <c r="S614" s="302">
        <f t="shared" si="18"/>
        <v>13</v>
      </c>
      <c r="T614" s="303" t="s">
        <v>1758</v>
      </c>
      <c r="U614" s="2"/>
      <c r="V614">
        <f t="shared" si="19"/>
        <v>0.12090000000000001</v>
      </c>
    </row>
    <row r="615" spans="1:22" customFormat="1">
      <c r="A615" s="301" t="s">
        <v>3131</v>
      </c>
      <c r="B615" s="301" t="s">
        <v>1976</v>
      </c>
      <c r="C615" s="301" t="s">
        <v>2751</v>
      </c>
      <c r="D615" s="301">
        <v>9.3000000000000007</v>
      </c>
      <c r="E615" s="181" t="s">
        <v>1783</v>
      </c>
      <c r="F615" s="181"/>
      <c r="G615" s="301"/>
      <c r="H615" s="301"/>
      <c r="I615" s="301"/>
      <c r="J615" s="301"/>
      <c r="K615" s="301">
        <v>11.7</v>
      </c>
      <c r="L615" s="301"/>
      <c r="M615" s="301"/>
      <c r="N615" s="301"/>
      <c r="O615" s="301"/>
      <c r="P615" s="301"/>
      <c r="Q615" s="301"/>
      <c r="R615" s="301"/>
      <c r="S615" s="302">
        <f t="shared" si="18"/>
        <v>11.7</v>
      </c>
      <c r="T615" s="303" t="s">
        <v>1758</v>
      </c>
      <c r="U615" s="2"/>
      <c r="V615">
        <f t="shared" si="19"/>
        <v>0.10880999999999999</v>
      </c>
    </row>
    <row r="616" spans="1:22" customFormat="1">
      <c r="A616" s="301" t="s">
        <v>3132</v>
      </c>
      <c r="B616" s="301" t="s">
        <v>1976</v>
      </c>
      <c r="C616" s="301" t="s">
        <v>2751</v>
      </c>
      <c r="D616" s="301">
        <v>9.3000000000000007</v>
      </c>
      <c r="E616" s="181" t="s">
        <v>1783</v>
      </c>
      <c r="F616" s="181"/>
      <c r="G616" s="301"/>
      <c r="H616" s="301"/>
      <c r="I616" s="301"/>
      <c r="J616" s="301"/>
      <c r="K616" s="301"/>
      <c r="L616" s="301"/>
      <c r="M616" s="301"/>
      <c r="N616" s="301"/>
      <c r="O616" s="301"/>
      <c r="P616" s="301">
        <v>6.6</v>
      </c>
      <c r="Q616" s="301"/>
      <c r="R616" s="301"/>
      <c r="S616" s="302">
        <f t="shared" si="18"/>
        <v>6.6</v>
      </c>
      <c r="T616" s="303" t="s">
        <v>1758</v>
      </c>
      <c r="U616" s="2"/>
      <c r="V616">
        <f t="shared" si="19"/>
        <v>6.1380000000000004E-2</v>
      </c>
    </row>
    <row r="617" spans="1:22" customFormat="1">
      <c r="A617" s="301" t="s">
        <v>3133</v>
      </c>
      <c r="B617" s="301" t="s">
        <v>1976</v>
      </c>
      <c r="C617" s="301" t="s">
        <v>2751</v>
      </c>
      <c r="D617" s="301">
        <v>9.3000000000000007</v>
      </c>
      <c r="E617" s="181" t="s">
        <v>1783</v>
      </c>
      <c r="F617" s="181"/>
      <c r="G617" s="301"/>
      <c r="H617" s="301"/>
      <c r="I617" s="301"/>
      <c r="J617" s="301"/>
      <c r="K617" s="301"/>
      <c r="L617" s="301">
        <v>6.6</v>
      </c>
      <c r="M617" s="301"/>
      <c r="N617" s="301"/>
      <c r="O617" s="301"/>
      <c r="P617" s="301"/>
      <c r="Q617" s="301"/>
      <c r="R617" s="301"/>
      <c r="S617" s="302">
        <f t="shared" si="18"/>
        <v>6.6</v>
      </c>
      <c r="T617" s="303" t="s">
        <v>1758</v>
      </c>
      <c r="U617" s="2"/>
      <c r="V617">
        <f t="shared" si="19"/>
        <v>6.1380000000000004E-2</v>
      </c>
    </row>
    <row r="618" spans="1:22" customFormat="1">
      <c r="A618" s="301" t="s">
        <v>3134</v>
      </c>
      <c r="B618" s="301" t="s">
        <v>1976</v>
      </c>
      <c r="C618" s="301" t="s">
        <v>2751</v>
      </c>
      <c r="D618" s="301">
        <v>9.3000000000000007</v>
      </c>
      <c r="E618" s="181" t="s">
        <v>1783</v>
      </c>
      <c r="F618" s="181"/>
      <c r="G618" s="301"/>
      <c r="H618" s="301"/>
      <c r="I618" s="301"/>
      <c r="J618" s="301"/>
      <c r="K618" s="301">
        <v>3.3</v>
      </c>
      <c r="L618" s="301"/>
      <c r="M618" s="301"/>
      <c r="N618" s="301"/>
      <c r="O618" s="301"/>
      <c r="P618" s="301"/>
      <c r="Q618" s="301"/>
      <c r="R618" s="301"/>
      <c r="S618" s="302">
        <f t="shared" si="18"/>
        <v>3.3</v>
      </c>
      <c r="T618" s="303" t="s">
        <v>1758</v>
      </c>
      <c r="U618" s="2"/>
      <c r="V618">
        <f t="shared" si="19"/>
        <v>3.0690000000000002E-2</v>
      </c>
    </row>
    <row r="619" spans="1:22" customFormat="1">
      <c r="A619" s="301" t="s">
        <v>3135</v>
      </c>
      <c r="B619" s="301" t="s">
        <v>1976</v>
      </c>
      <c r="C619" s="301" t="s">
        <v>2751</v>
      </c>
      <c r="D619" s="301">
        <v>9.3000000000000007</v>
      </c>
      <c r="E619" s="181" t="s">
        <v>1783</v>
      </c>
      <c r="F619" s="181"/>
      <c r="G619" s="301"/>
      <c r="H619" s="301"/>
      <c r="I619" s="301"/>
      <c r="J619" s="301"/>
      <c r="K619" s="301">
        <v>11.7</v>
      </c>
      <c r="L619" s="301"/>
      <c r="M619" s="301"/>
      <c r="N619" s="301"/>
      <c r="O619" s="301"/>
      <c r="P619" s="301"/>
      <c r="Q619" s="301"/>
      <c r="R619" s="301"/>
      <c r="S619" s="302">
        <f t="shared" si="18"/>
        <v>11.7</v>
      </c>
      <c r="T619" s="303" t="s">
        <v>1758</v>
      </c>
      <c r="U619" s="2"/>
      <c r="V619">
        <f t="shared" si="19"/>
        <v>0.10880999999999999</v>
      </c>
    </row>
    <row r="620" spans="1:22" customFormat="1">
      <c r="A620" s="301" t="s">
        <v>3136</v>
      </c>
      <c r="B620" s="301" t="s">
        <v>1976</v>
      </c>
      <c r="C620" s="301" t="s">
        <v>2751</v>
      </c>
      <c r="D620" s="301">
        <v>9.3000000000000007</v>
      </c>
      <c r="E620" s="181" t="s">
        <v>1783</v>
      </c>
      <c r="F620" s="181"/>
      <c r="G620" s="301"/>
      <c r="H620" s="301"/>
      <c r="I620" s="301"/>
      <c r="J620" s="301"/>
      <c r="K620" s="301">
        <v>11.7</v>
      </c>
      <c r="L620" s="301"/>
      <c r="M620" s="301"/>
      <c r="N620" s="301"/>
      <c r="O620" s="301"/>
      <c r="P620" s="301"/>
      <c r="Q620" s="301"/>
      <c r="R620" s="301"/>
      <c r="S620" s="302">
        <f t="shared" si="18"/>
        <v>11.7</v>
      </c>
      <c r="T620" s="303" t="s">
        <v>1758</v>
      </c>
      <c r="U620" s="2"/>
      <c r="V620">
        <f t="shared" si="19"/>
        <v>0.10880999999999999</v>
      </c>
    </row>
    <row r="621" spans="1:22" customFormat="1">
      <c r="A621" s="301" t="s">
        <v>2206</v>
      </c>
      <c r="B621" s="301" t="s">
        <v>1976</v>
      </c>
      <c r="C621" s="301" t="s">
        <v>2751</v>
      </c>
      <c r="D621" s="301">
        <v>9.3000000000000007</v>
      </c>
      <c r="E621" s="181" t="s">
        <v>1783</v>
      </c>
      <c r="F621" s="181"/>
      <c r="G621" s="301"/>
      <c r="H621" s="301"/>
      <c r="I621" s="301"/>
      <c r="J621" s="301"/>
      <c r="K621" s="301">
        <v>1.35</v>
      </c>
      <c r="L621" s="301"/>
      <c r="M621" s="301"/>
      <c r="N621" s="301"/>
      <c r="O621" s="301"/>
      <c r="P621" s="301"/>
      <c r="Q621" s="301"/>
      <c r="R621" s="301"/>
      <c r="S621" s="302">
        <f t="shared" si="18"/>
        <v>1.35</v>
      </c>
      <c r="T621" s="303" t="s">
        <v>1758</v>
      </c>
      <c r="U621" s="2"/>
      <c r="V621">
        <f t="shared" si="19"/>
        <v>1.2555000000000002E-2</v>
      </c>
    </row>
    <row r="622" spans="1:22" customFormat="1">
      <c r="A622" s="301" t="s">
        <v>3137</v>
      </c>
      <c r="B622" s="301" t="s">
        <v>1976</v>
      </c>
      <c r="C622" s="301" t="s">
        <v>2751</v>
      </c>
      <c r="D622" s="301">
        <v>9.3000000000000007</v>
      </c>
      <c r="E622" s="181" t="s">
        <v>1783</v>
      </c>
      <c r="F622" s="181"/>
      <c r="G622" s="301"/>
      <c r="H622" s="301"/>
      <c r="I622" s="301"/>
      <c r="J622" s="301"/>
      <c r="K622" s="301">
        <v>11.7</v>
      </c>
      <c r="L622" s="301"/>
      <c r="M622" s="301"/>
      <c r="N622" s="301"/>
      <c r="O622" s="301"/>
      <c r="P622" s="301"/>
      <c r="Q622" s="301"/>
      <c r="R622" s="301"/>
      <c r="S622" s="302">
        <f t="shared" si="18"/>
        <v>11.7</v>
      </c>
      <c r="T622" s="303" t="s">
        <v>1758</v>
      </c>
      <c r="U622" s="2"/>
      <c r="V622">
        <f t="shared" si="19"/>
        <v>0.10880999999999999</v>
      </c>
    </row>
    <row r="623" spans="1:22" customFormat="1">
      <c r="A623" s="301" t="s">
        <v>3138</v>
      </c>
      <c r="B623" s="301" t="s">
        <v>1976</v>
      </c>
      <c r="C623" s="301" t="s">
        <v>2751</v>
      </c>
      <c r="D623" s="301">
        <v>9.3000000000000007</v>
      </c>
      <c r="E623" s="181" t="s">
        <v>1783</v>
      </c>
      <c r="F623" s="181"/>
      <c r="G623" s="301"/>
      <c r="H623" s="301"/>
      <c r="I623" s="301">
        <v>14.399999999999999</v>
      </c>
      <c r="J623" s="301"/>
      <c r="K623" s="301">
        <v>14.549999999999999</v>
      </c>
      <c r="L623" s="301"/>
      <c r="M623" s="301"/>
      <c r="N623" s="301">
        <v>14.399999999999999</v>
      </c>
      <c r="O623" s="301"/>
      <c r="P623" s="301"/>
      <c r="Q623" s="301"/>
      <c r="R623" s="301"/>
      <c r="S623" s="302">
        <f t="shared" si="18"/>
        <v>43.349999999999994</v>
      </c>
      <c r="T623" s="303" t="s">
        <v>1758</v>
      </c>
      <c r="U623" s="2"/>
      <c r="V623">
        <f t="shared" si="19"/>
        <v>0.40315499999999999</v>
      </c>
    </row>
    <row r="624" spans="1:22" customFormat="1">
      <c r="A624" s="301" t="s">
        <v>3139</v>
      </c>
      <c r="B624" s="301" t="s">
        <v>1976</v>
      </c>
      <c r="C624" s="301" t="s">
        <v>2751</v>
      </c>
      <c r="D624" s="301">
        <v>9.3000000000000007</v>
      </c>
      <c r="E624" s="181" t="s">
        <v>1783</v>
      </c>
      <c r="F624" s="181"/>
      <c r="G624" s="301"/>
      <c r="H624" s="301"/>
      <c r="I624" s="301"/>
      <c r="J624" s="301"/>
      <c r="K624" s="301">
        <v>11.7</v>
      </c>
      <c r="L624" s="301"/>
      <c r="M624" s="301"/>
      <c r="N624" s="301"/>
      <c r="O624" s="301"/>
      <c r="P624" s="301"/>
      <c r="Q624" s="301"/>
      <c r="R624" s="301"/>
      <c r="S624" s="302">
        <f t="shared" si="18"/>
        <v>11.7</v>
      </c>
      <c r="T624" s="303" t="s">
        <v>1758</v>
      </c>
      <c r="U624" s="2"/>
      <c r="V624">
        <f t="shared" si="19"/>
        <v>0.10880999999999999</v>
      </c>
    </row>
    <row r="625" spans="1:22" customFormat="1">
      <c r="A625" s="301" t="s">
        <v>2207</v>
      </c>
      <c r="B625" s="301" t="s">
        <v>1976</v>
      </c>
      <c r="C625" s="301" t="s">
        <v>2751</v>
      </c>
      <c r="D625" s="301">
        <v>9.3000000000000007</v>
      </c>
      <c r="E625" s="181" t="s">
        <v>1783</v>
      </c>
      <c r="F625" s="181"/>
      <c r="G625" s="301"/>
      <c r="H625" s="301"/>
      <c r="I625" s="301"/>
      <c r="J625" s="301"/>
      <c r="K625" s="301">
        <v>6.6</v>
      </c>
      <c r="L625" s="301"/>
      <c r="M625" s="301"/>
      <c r="N625" s="301"/>
      <c r="O625" s="301"/>
      <c r="P625" s="301"/>
      <c r="Q625" s="301"/>
      <c r="R625" s="301"/>
      <c r="S625" s="302">
        <f t="shared" si="18"/>
        <v>6.6</v>
      </c>
      <c r="T625" s="303" t="s">
        <v>1758</v>
      </c>
      <c r="U625" s="2"/>
      <c r="V625">
        <f t="shared" si="19"/>
        <v>6.1380000000000004E-2</v>
      </c>
    </row>
    <row r="626" spans="1:22" customFormat="1">
      <c r="A626" s="301" t="s">
        <v>3140</v>
      </c>
      <c r="B626" s="301" t="s">
        <v>1976</v>
      </c>
      <c r="C626" s="301" t="s">
        <v>2751</v>
      </c>
      <c r="D626" s="301">
        <v>9.3000000000000007</v>
      </c>
      <c r="E626" s="181" t="s">
        <v>1783</v>
      </c>
      <c r="F626" s="181"/>
      <c r="G626" s="301"/>
      <c r="H626" s="301"/>
      <c r="I626" s="301"/>
      <c r="J626" s="301"/>
      <c r="K626" s="301">
        <v>11.7</v>
      </c>
      <c r="L626" s="301"/>
      <c r="M626" s="301"/>
      <c r="N626" s="301"/>
      <c r="O626" s="301"/>
      <c r="P626" s="301"/>
      <c r="Q626" s="301"/>
      <c r="R626" s="301"/>
      <c r="S626" s="302">
        <f t="shared" si="18"/>
        <v>11.7</v>
      </c>
      <c r="T626" s="303" t="s">
        <v>1758</v>
      </c>
      <c r="U626" s="2"/>
      <c r="V626">
        <f t="shared" si="19"/>
        <v>0.10880999999999999</v>
      </c>
    </row>
    <row r="627" spans="1:22" customFormat="1">
      <c r="A627" s="301" t="s">
        <v>3141</v>
      </c>
      <c r="B627" s="301" t="s">
        <v>1976</v>
      </c>
      <c r="C627" s="301" t="s">
        <v>2751</v>
      </c>
      <c r="D627" s="301">
        <v>9.3000000000000007</v>
      </c>
      <c r="E627" s="181" t="s">
        <v>1783</v>
      </c>
      <c r="F627" s="181"/>
      <c r="G627" s="301"/>
      <c r="H627" s="301"/>
      <c r="I627" s="301"/>
      <c r="J627" s="301"/>
      <c r="K627" s="301">
        <v>11.7</v>
      </c>
      <c r="L627" s="301"/>
      <c r="M627" s="301"/>
      <c r="N627" s="301"/>
      <c r="O627" s="301"/>
      <c r="P627" s="301"/>
      <c r="Q627" s="301"/>
      <c r="R627" s="301"/>
      <c r="S627" s="302">
        <f t="shared" si="18"/>
        <v>11.7</v>
      </c>
      <c r="T627" s="303" t="s">
        <v>1758</v>
      </c>
      <c r="U627" s="2"/>
      <c r="V627">
        <f t="shared" si="19"/>
        <v>0.10880999999999999</v>
      </c>
    </row>
    <row r="628" spans="1:22" customFormat="1">
      <c r="A628" s="301" t="s">
        <v>3142</v>
      </c>
      <c r="B628" s="301" t="s">
        <v>1976</v>
      </c>
      <c r="C628" s="301" t="s">
        <v>2751</v>
      </c>
      <c r="D628" s="301">
        <v>9.3000000000000007</v>
      </c>
      <c r="E628" s="181" t="s">
        <v>1783</v>
      </c>
      <c r="F628" s="181"/>
      <c r="G628" s="301"/>
      <c r="H628" s="301"/>
      <c r="I628" s="301"/>
      <c r="J628" s="301"/>
      <c r="K628" s="301"/>
      <c r="L628" s="301">
        <v>6.6</v>
      </c>
      <c r="M628" s="301"/>
      <c r="N628" s="301"/>
      <c r="O628" s="301"/>
      <c r="P628" s="301"/>
      <c r="Q628" s="301"/>
      <c r="R628" s="301"/>
      <c r="S628" s="302">
        <f t="shared" si="18"/>
        <v>6.6</v>
      </c>
      <c r="T628" s="303" t="s">
        <v>1758</v>
      </c>
      <c r="U628" s="2"/>
      <c r="V628">
        <f t="shared" si="19"/>
        <v>6.1380000000000004E-2</v>
      </c>
    </row>
    <row r="629" spans="1:22" customFormat="1">
      <c r="A629" s="301" t="s">
        <v>3143</v>
      </c>
      <c r="B629" s="301" t="s">
        <v>1976</v>
      </c>
      <c r="C629" s="301" t="s">
        <v>2751</v>
      </c>
      <c r="D629" s="301">
        <v>9.3000000000000007</v>
      </c>
      <c r="E629" s="181" t="s">
        <v>1783</v>
      </c>
      <c r="F629" s="181"/>
      <c r="G629" s="301"/>
      <c r="H629" s="301"/>
      <c r="I629" s="301"/>
      <c r="J629" s="301"/>
      <c r="K629" s="301">
        <v>11.7</v>
      </c>
      <c r="L629" s="301"/>
      <c r="M629" s="301"/>
      <c r="N629" s="301"/>
      <c r="O629" s="301"/>
      <c r="P629" s="301"/>
      <c r="Q629" s="301"/>
      <c r="R629" s="301"/>
      <c r="S629" s="302">
        <f t="shared" si="18"/>
        <v>11.7</v>
      </c>
      <c r="T629" s="303" t="s">
        <v>1758</v>
      </c>
      <c r="U629" s="2"/>
      <c r="V629">
        <f t="shared" si="19"/>
        <v>0.10880999999999999</v>
      </c>
    </row>
    <row r="630" spans="1:22" customFormat="1">
      <c r="A630" s="301" t="s">
        <v>2208</v>
      </c>
      <c r="B630" s="301" t="s">
        <v>1976</v>
      </c>
      <c r="C630" s="301" t="s">
        <v>2751</v>
      </c>
      <c r="D630" s="301">
        <v>9.3000000000000007</v>
      </c>
      <c r="E630" s="181" t="s">
        <v>1783</v>
      </c>
      <c r="F630" s="181"/>
      <c r="G630" s="301"/>
      <c r="H630" s="301"/>
      <c r="I630" s="301"/>
      <c r="J630" s="301"/>
      <c r="K630" s="301">
        <v>11.7</v>
      </c>
      <c r="L630" s="301"/>
      <c r="M630" s="301"/>
      <c r="N630" s="301"/>
      <c r="O630" s="301"/>
      <c r="P630" s="301"/>
      <c r="Q630" s="301"/>
      <c r="R630" s="301"/>
      <c r="S630" s="302">
        <f t="shared" si="18"/>
        <v>11.7</v>
      </c>
      <c r="T630" s="303" t="s">
        <v>1758</v>
      </c>
      <c r="U630" s="2"/>
      <c r="V630">
        <f t="shared" si="19"/>
        <v>0.10880999999999999</v>
      </c>
    </row>
    <row r="631" spans="1:22" customFormat="1">
      <c r="A631" s="301" t="s">
        <v>2209</v>
      </c>
      <c r="B631" s="301" t="s">
        <v>1976</v>
      </c>
      <c r="C631" s="301" t="s">
        <v>2751</v>
      </c>
      <c r="D631" s="301">
        <v>9.3000000000000007</v>
      </c>
      <c r="E631" s="181" t="s">
        <v>1783</v>
      </c>
      <c r="F631" s="181"/>
      <c r="G631" s="301"/>
      <c r="H631" s="301"/>
      <c r="I631" s="301"/>
      <c r="J631" s="301"/>
      <c r="K631" s="301">
        <v>11.7</v>
      </c>
      <c r="L631" s="301"/>
      <c r="M631" s="301"/>
      <c r="N631" s="301"/>
      <c r="O631" s="301"/>
      <c r="P631" s="301"/>
      <c r="Q631" s="301"/>
      <c r="R631" s="301"/>
      <c r="S631" s="302">
        <f t="shared" si="18"/>
        <v>11.7</v>
      </c>
      <c r="T631" s="303" t="s">
        <v>1758</v>
      </c>
      <c r="U631" s="2"/>
      <c r="V631">
        <f t="shared" si="19"/>
        <v>0.10880999999999999</v>
      </c>
    </row>
    <row r="632" spans="1:22" customFormat="1">
      <c r="A632" s="301" t="s">
        <v>2210</v>
      </c>
      <c r="B632" s="301" t="s">
        <v>1976</v>
      </c>
      <c r="C632" s="301" t="s">
        <v>2751</v>
      </c>
      <c r="D632" s="301">
        <v>9.3000000000000007</v>
      </c>
      <c r="E632" s="181" t="s">
        <v>1783</v>
      </c>
      <c r="F632" s="181"/>
      <c r="G632" s="301"/>
      <c r="H632" s="301"/>
      <c r="I632" s="301"/>
      <c r="J632" s="301"/>
      <c r="K632" s="301">
        <v>6</v>
      </c>
      <c r="L632" s="301"/>
      <c r="M632" s="301"/>
      <c r="N632" s="301"/>
      <c r="O632" s="301"/>
      <c r="P632" s="301"/>
      <c r="Q632" s="301"/>
      <c r="R632" s="301"/>
      <c r="S632" s="302">
        <f t="shared" si="18"/>
        <v>6</v>
      </c>
      <c r="T632" s="303" t="s">
        <v>1758</v>
      </c>
      <c r="U632" s="2"/>
      <c r="V632">
        <f t="shared" si="19"/>
        <v>5.5800000000000002E-2</v>
      </c>
    </row>
    <row r="633" spans="1:22" customFormat="1">
      <c r="A633" s="301" t="s">
        <v>3144</v>
      </c>
      <c r="B633" s="301" t="s">
        <v>1976</v>
      </c>
      <c r="C633" s="301" t="s">
        <v>2751</v>
      </c>
      <c r="D633" s="301">
        <v>9.3000000000000007</v>
      </c>
      <c r="E633" s="181" t="s">
        <v>1783</v>
      </c>
      <c r="F633" s="181"/>
      <c r="G633" s="301"/>
      <c r="H633" s="301"/>
      <c r="I633" s="301"/>
      <c r="J633" s="301"/>
      <c r="K633" s="301">
        <v>4.3</v>
      </c>
      <c r="L633" s="301"/>
      <c r="M633" s="301"/>
      <c r="N633" s="301"/>
      <c r="O633" s="301"/>
      <c r="P633" s="301"/>
      <c r="Q633" s="301"/>
      <c r="R633" s="301"/>
      <c r="S633" s="302">
        <f t="shared" si="18"/>
        <v>4.3</v>
      </c>
      <c r="T633" s="303" t="s">
        <v>1758</v>
      </c>
      <c r="U633" s="2"/>
      <c r="V633">
        <f t="shared" si="19"/>
        <v>3.9990000000000005E-2</v>
      </c>
    </row>
    <row r="634" spans="1:22" customFormat="1">
      <c r="A634" s="301" t="s">
        <v>3145</v>
      </c>
      <c r="B634" s="301" t="s">
        <v>1976</v>
      </c>
      <c r="C634" s="301" t="s">
        <v>2751</v>
      </c>
      <c r="D634" s="301">
        <v>9.3000000000000007</v>
      </c>
      <c r="E634" s="181" t="s">
        <v>1783</v>
      </c>
      <c r="F634" s="181"/>
      <c r="G634" s="301"/>
      <c r="H634" s="301"/>
      <c r="I634" s="301"/>
      <c r="J634" s="301"/>
      <c r="K634" s="301">
        <v>12.15</v>
      </c>
      <c r="L634" s="301"/>
      <c r="M634" s="301"/>
      <c r="N634" s="301"/>
      <c r="O634" s="301"/>
      <c r="P634" s="301"/>
      <c r="Q634" s="301"/>
      <c r="R634" s="301"/>
      <c r="S634" s="302">
        <f t="shared" si="18"/>
        <v>12.15</v>
      </c>
      <c r="T634" s="303" t="s">
        <v>1758</v>
      </c>
      <c r="U634" s="2"/>
      <c r="V634">
        <f t="shared" si="19"/>
        <v>0.11299500000000001</v>
      </c>
    </row>
    <row r="635" spans="1:22" customFormat="1">
      <c r="A635" s="301" t="s">
        <v>2211</v>
      </c>
      <c r="B635" s="301" t="s">
        <v>1976</v>
      </c>
      <c r="C635" s="301" t="s">
        <v>2751</v>
      </c>
      <c r="D635" s="301">
        <v>9.3000000000000007</v>
      </c>
      <c r="E635" s="181" t="s">
        <v>1783</v>
      </c>
      <c r="F635" s="181"/>
      <c r="G635" s="301"/>
      <c r="H635" s="301"/>
      <c r="I635" s="301"/>
      <c r="J635" s="301"/>
      <c r="K635" s="301">
        <v>35.1</v>
      </c>
      <c r="L635" s="301"/>
      <c r="M635" s="301"/>
      <c r="N635" s="301"/>
      <c r="O635" s="301"/>
      <c r="P635" s="301"/>
      <c r="Q635" s="301">
        <v>14.399999999999999</v>
      </c>
      <c r="R635" s="301"/>
      <c r="S635" s="302">
        <f t="shared" si="18"/>
        <v>49.5</v>
      </c>
      <c r="T635" s="303" t="s">
        <v>1758</v>
      </c>
      <c r="U635" s="2"/>
      <c r="V635">
        <f t="shared" si="19"/>
        <v>0.46035000000000004</v>
      </c>
    </row>
    <row r="636" spans="1:22" customFormat="1">
      <c r="A636" s="301" t="s">
        <v>2212</v>
      </c>
      <c r="B636" s="301" t="s">
        <v>1976</v>
      </c>
      <c r="C636" s="301" t="s">
        <v>2751</v>
      </c>
      <c r="D636" s="301">
        <v>9.3000000000000007</v>
      </c>
      <c r="E636" s="181" t="s">
        <v>1783</v>
      </c>
      <c r="F636" s="181"/>
      <c r="G636" s="301"/>
      <c r="H636" s="301"/>
      <c r="I636" s="301"/>
      <c r="J636" s="301"/>
      <c r="K636" s="301"/>
      <c r="L636" s="301">
        <v>6.6</v>
      </c>
      <c r="M636" s="301"/>
      <c r="N636" s="301"/>
      <c r="O636" s="301"/>
      <c r="P636" s="301"/>
      <c r="Q636" s="301"/>
      <c r="R636" s="301"/>
      <c r="S636" s="302">
        <f t="shared" si="18"/>
        <v>6.6</v>
      </c>
      <c r="T636" s="303" t="s">
        <v>1758</v>
      </c>
      <c r="U636" s="2"/>
      <c r="V636">
        <f t="shared" si="19"/>
        <v>6.1380000000000004E-2</v>
      </c>
    </row>
    <row r="637" spans="1:22" customFormat="1">
      <c r="A637" s="301" t="s">
        <v>3146</v>
      </c>
      <c r="B637" s="301" t="s">
        <v>1976</v>
      </c>
      <c r="C637" s="301" t="s">
        <v>2751</v>
      </c>
      <c r="D637" s="301">
        <v>9.3000000000000007</v>
      </c>
      <c r="E637" s="181" t="s">
        <v>1783</v>
      </c>
      <c r="F637" s="181"/>
      <c r="G637" s="301"/>
      <c r="H637" s="301"/>
      <c r="I637" s="301"/>
      <c r="J637" s="301"/>
      <c r="K637" s="301">
        <v>3.3</v>
      </c>
      <c r="L637" s="301"/>
      <c r="M637" s="301"/>
      <c r="N637" s="301">
        <v>7.1999999999999993</v>
      </c>
      <c r="O637" s="301"/>
      <c r="P637" s="301"/>
      <c r="Q637" s="301"/>
      <c r="R637" s="301"/>
      <c r="S637" s="302">
        <f t="shared" si="18"/>
        <v>10.5</v>
      </c>
      <c r="T637" s="303" t="s">
        <v>1758</v>
      </c>
      <c r="U637" s="2"/>
      <c r="V637">
        <f t="shared" si="19"/>
        <v>9.7650000000000015E-2</v>
      </c>
    </row>
    <row r="638" spans="1:22" customFormat="1">
      <c r="A638" s="301" t="s">
        <v>3147</v>
      </c>
      <c r="B638" s="301" t="s">
        <v>1976</v>
      </c>
      <c r="C638" s="301" t="s">
        <v>2751</v>
      </c>
      <c r="D638" s="301">
        <v>9.3000000000000007</v>
      </c>
      <c r="E638" s="181" t="s">
        <v>1783</v>
      </c>
      <c r="F638" s="181"/>
      <c r="G638" s="301"/>
      <c r="H638" s="301"/>
      <c r="I638" s="301"/>
      <c r="J638" s="301"/>
      <c r="K638" s="301">
        <v>6.6</v>
      </c>
      <c r="L638" s="301"/>
      <c r="M638" s="301"/>
      <c r="N638" s="301"/>
      <c r="O638" s="301"/>
      <c r="P638" s="301"/>
      <c r="Q638" s="301"/>
      <c r="R638" s="301"/>
      <c r="S638" s="302">
        <f t="shared" si="18"/>
        <v>6.6</v>
      </c>
      <c r="T638" s="303" t="s">
        <v>1758</v>
      </c>
      <c r="U638" s="2"/>
      <c r="V638">
        <f t="shared" si="19"/>
        <v>6.1380000000000004E-2</v>
      </c>
    </row>
    <row r="639" spans="1:22" customFormat="1">
      <c r="A639" s="301" t="s">
        <v>2213</v>
      </c>
      <c r="B639" s="301" t="s">
        <v>1976</v>
      </c>
      <c r="C639" s="301" t="s">
        <v>2751</v>
      </c>
      <c r="D639" s="301">
        <v>9.3000000000000007</v>
      </c>
      <c r="E639" s="181" t="s">
        <v>1783</v>
      </c>
      <c r="F639" s="181"/>
      <c r="G639" s="301"/>
      <c r="H639" s="301"/>
      <c r="I639" s="301"/>
      <c r="J639" s="301"/>
      <c r="K639" s="301">
        <v>11.7</v>
      </c>
      <c r="L639" s="301"/>
      <c r="M639" s="301"/>
      <c r="N639" s="301"/>
      <c r="O639" s="301"/>
      <c r="P639" s="301"/>
      <c r="Q639" s="301"/>
      <c r="R639" s="301"/>
      <c r="S639" s="302">
        <f t="shared" si="18"/>
        <v>11.7</v>
      </c>
      <c r="T639" s="303" t="s">
        <v>1758</v>
      </c>
      <c r="U639" s="2"/>
      <c r="V639">
        <f t="shared" si="19"/>
        <v>0.10880999999999999</v>
      </c>
    </row>
    <row r="640" spans="1:22" customFormat="1">
      <c r="A640" s="301" t="s">
        <v>3148</v>
      </c>
      <c r="B640" s="301" t="s">
        <v>1976</v>
      </c>
      <c r="C640" s="301" t="s">
        <v>2751</v>
      </c>
      <c r="D640" s="301">
        <v>9.3000000000000007</v>
      </c>
      <c r="E640" s="181" t="s">
        <v>1783</v>
      </c>
      <c r="F640" s="181"/>
      <c r="G640" s="301"/>
      <c r="H640" s="301"/>
      <c r="I640" s="301"/>
      <c r="J640" s="301"/>
      <c r="K640" s="301">
        <v>11.7</v>
      </c>
      <c r="L640" s="301"/>
      <c r="M640" s="301"/>
      <c r="N640" s="301"/>
      <c r="O640" s="301"/>
      <c r="P640" s="301"/>
      <c r="Q640" s="301"/>
      <c r="R640" s="301"/>
      <c r="S640" s="302">
        <f t="shared" si="18"/>
        <v>11.7</v>
      </c>
      <c r="T640" s="303" t="s">
        <v>1758</v>
      </c>
      <c r="U640" s="2"/>
      <c r="V640">
        <f t="shared" si="19"/>
        <v>0.10880999999999999</v>
      </c>
    </row>
    <row r="641" spans="1:22" customFormat="1">
      <c r="A641" s="301" t="s">
        <v>3149</v>
      </c>
      <c r="B641" s="301" t="s">
        <v>1976</v>
      </c>
      <c r="C641" s="301" t="s">
        <v>2751</v>
      </c>
      <c r="D641" s="301">
        <v>9.3000000000000007</v>
      </c>
      <c r="E641" s="181" t="s">
        <v>1783</v>
      </c>
      <c r="F641" s="181"/>
      <c r="G641" s="301"/>
      <c r="H641" s="301"/>
      <c r="I641" s="301"/>
      <c r="J641" s="301"/>
      <c r="K641" s="301">
        <v>3.75</v>
      </c>
      <c r="L641" s="301"/>
      <c r="M641" s="301"/>
      <c r="N641" s="301"/>
      <c r="O641" s="301"/>
      <c r="P641" s="301"/>
      <c r="Q641" s="301"/>
      <c r="R641" s="301"/>
      <c r="S641" s="302">
        <f t="shared" si="18"/>
        <v>3.75</v>
      </c>
      <c r="T641" s="303" t="s">
        <v>1758</v>
      </c>
      <c r="U641" s="2"/>
      <c r="V641">
        <f t="shared" si="19"/>
        <v>3.4875000000000003E-2</v>
      </c>
    </row>
    <row r="642" spans="1:22" customFormat="1">
      <c r="A642" s="301" t="s">
        <v>3150</v>
      </c>
      <c r="B642" s="301" t="s">
        <v>1976</v>
      </c>
      <c r="C642" s="301" t="s">
        <v>2751</v>
      </c>
      <c r="D642" s="301">
        <v>9.3000000000000007</v>
      </c>
      <c r="E642" s="181" t="s">
        <v>1783</v>
      </c>
      <c r="F642" s="181"/>
      <c r="G642" s="301"/>
      <c r="H642" s="301"/>
      <c r="I642" s="301"/>
      <c r="J642" s="301"/>
      <c r="K642" s="301">
        <v>23.4</v>
      </c>
      <c r="L642" s="301"/>
      <c r="M642" s="301"/>
      <c r="N642" s="301"/>
      <c r="O642" s="301"/>
      <c r="P642" s="301"/>
      <c r="Q642" s="301"/>
      <c r="R642" s="301"/>
      <c r="S642" s="302">
        <f t="shared" si="18"/>
        <v>23.4</v>
      </c>
      <c r="T642" s="303" t="s">
        <v>1758</v>
      </c>
      <c r="U642" s="2"/>
      <c r="V642">
        <f t="shared" si="19"/>
        <v>0.21761999999999998</v>
      </c>
    </row>
    <row r="643" spans="1:22" customFormat="1">
      <c r="A643" s="301" t="s">
        <v>2214</v>
      </c>
      <c r="B643" s="301" t="s">
        <v>1976</v>
      </c>
      <c r="C643" s="301" t="s">
        <v>2751</v>
      </c>
      <c r="D643" s="301">
        <v>9.3000000000000007</v>
      </c>
      <c r="E643" s="181" t="s">
        <v>1783</v>
      </c>
      <c r="F643" s="181"/>
      <c r="G643" s="301"/>
      <c r="H643" s="301"/>
      <c r="I643" s="301"/>
      <c r="J643" s="301"/>
      <c r="K643" s="301"/>
      <c r="L643" s="301"/>
      <c r="M643" s="301"/>
      <c r="N643" s="301"/>
      <c r="O643" s="301"/>
      <c r="P643" s="301"/>
      <c r="Q643" s="301"/>
      <c r="R643" s="301">
        <v>14.15</v>
      </c>
      <c r="S643" s="302">
        <f t="shared" ref="S643:S706" si="20">SUM(G643:R643)</f>
        <v>14.15</v>
      </c>
      <c r="T643" s="303" t="s">
        <v>1758</v>
      </c>
      <c r="U643" s="2"/>
      <c r="V643">
        <f t="shared" si="19"/>
        <v>0.13159500000000002</v>
      </c>
    </row>
    <row r="644" spans="1:22" customFormat="1">
      <c r="A644" s="301" t="s">
        <v>3151</v>
      </c>
      <c r="B644" s="301" t="s">
        <v>1976</v>
      </c>
      <c r="C644" s="301" t="s">
        <v>2751</v>
      </c>
      <c r="D644" s="301">
        <v>9.3000000000000007</v>
      </c>
      <c r="E644" s="181" t="s">
        <v>1783</v>
      </c>
      <c r="F644" s="181"/>
      <c r="G644" s="301"/>
      <c r="H644" s="301"/>
      <c r="I644" s="301"/>
      <c r="J644" s="301"/>
      <c r="K644" s="301"/>
      <c r="L644" s="301"/>
      <c r="M644" s="301"/>
      <c r="N644" s="301">
        <v>6.6</v>
      </c>
      <c r="O644" s="301"/>
      <c r="P644" s="301"/>
      <c r="Q644" s="301"/>
      <c r="R644" s="301"/>
      <c r="S644" s="302">
        <f t="shared" si="20"/>
        <v>6.6</v>
      </c>
      <c r="T644" s="303" t="s">
        <v>1758</v>
      </c>
      <c r="U644" s="2"/>
      <c r="V644">
        <f t="shared" ref="V644:V707" si="21">S644/1000*D644</f>
        <v>6.1380000000000004E-2</v>
      </c>
    </row>
    <row r="645" spans="1:22" customFormat="1">
      <c r="A645" s="301" t="s">
        <v>3152</v>
      </c>
      <c r="B645" s="301" t="s">
        <v>1976</v>
      </c>
      <c r="C645" s="301" t="s">
        <v>2751</v>
      </c>
      <c r="D645" s="301">
        <v>9.3000000000000007</v>
      </c>
      <c r="E645" s="181" t="s">
        <v>1783</v>
      </c>
      <c r="F645" s="181"/>
      <c r="G645" s="301"/>
      <c r="H645" s="301"/>
      <c r="I645" s="301"/>
      <c r="J645" s="301"/>
      <c r="K645" s="301"/>
      <c r="L645" s="301">
        <v>6.6</v>
      </c>
      <c r="M645" s="301"/>
      <c r="N645" s="301"/>
      <c r="O645" s="301"/>
      <c r="P645" s="301"/>
      <c r="Q645" s="301"/>
      <c r="R645" s="301"/>
      <c r="S645" s="302">
        <f t="shared" si="20"/>
        <v>6.6</v>
      </c>
      <c r="T645" s="303" t="s">
        <v>1758</v>
      </c>
      <c r="U645" s="2"/>
      <c r="V645">
        <f t="shared" si="21"/>
        <v>6.1380000000000004E-2</v>
      </c>
    </row>
    <row r="646" spans="1:22" customFormat="1">
      <c r="A646" s="301" t="s">
        <v>3153</v>
      </c>
      <c r="B646" s="301" t="s">
        <v>1976</v>
      </c>
      <c r="C646" s="301" t="s">
        <v>2751</v>
      </c>
      <c r="D646" s="301">
        <v>9.3000000000000007</v>
      </c>
      <c r="E646" s="181" t="s">
        <v>1783</v>
      </c>
      <c r="F646" s="181"/>
      <c r="G646" s="301"/>
      <c r="H646" s="301"/>
      <c r="I646" s="301"/>
      <c r="J646" s="301"/>
      <c r="K646" s="301"/>
      <c r="L646" s="301"/>
      <c r="M646" s="301"/>
      <c r="N646" s="301">
        <v>6.6</v>
      </c>
      <c r="O646" s="301">
        <v>6.6</v>
      </c>
      <c r="P646" s="301"/>
      <c r="Q646" s="301"/>
      <c r="R646" s="301"/>
      <c r="S646" s="302">
        <f t="shared" si="20"/>
        <v>13.2</v>
      </c>
      <c r="T646" s="303" t="s">
        <v>1758</v>
      </c>
      <c r="U646" s="2"/>
      <c r="V646">
        <f t="shared" si="21"/>
        <v>0.12276000000000001</v>
      </c>
    </row>
    <row r="647" spans="1:22" customFormat="1">
      <c r="A647" s="301" t="s">
        <v>3154</v>
      </c>
      <c r="B647" s="301" t="s">
        <v>1976</v>
      </c>
      <c r="C647" s="301" t="s">
        <v>2751</v>
      </c>
      <c r="D647" s="301">
        <v>9.3000000000000007</v>
      </c>
      <c r="E647" s="181" t="s">
        <v>1783</v>
      </c>
      <c r="F647" s="181"/>
      <c r="G647" s="301"/>
      <c r="H647" s="301"/>
      <c r="I647" s="301"/>
      <c r="J647" s="301"/>
      <c r="K647" s="301">
        <v>12.899999999999999</v>
      </c>
      <c r="L647" s="301"/>
      <c r="M647" s="301"/>
      <c r="N647" s="301"/>
      <c r="O647" s="301"/>
      <c r="P647" s="301"/>
      <c r="Q647" s="301"/>
      <c r="R647" s="301"/>
      <c r="S647" s="302">
        <f t="shared" si="20"/>
        <v>12.899999999999999</v>
      </c>
      <c r="T647" s="303" t="s">
        <v>1758</v>
      </c>
      <c r="U647" s="2"/>
      <c r="V647">
        <f t="shared" si="21"/>
        <v>0.11996999999999999</v>
      </c>
    </row>
    <row r="648" spans="1:22" customFormat="1">
      <c r="A648" s="301" t="s">
        <v>2215</v>
      </c>
      <c r="B648" s="301" t="s">
        <v>1976</v>
      </c>
      <c r="C648" s="301" t="s">
        <v>2751</v>
      </c>
      <c r="D648" s="301">
        <v>9.3000000000000007</v>
      </c>
      <c r="E648" s="181" t="s">
        <v>1783</v>
      </c>
      <c r="F648" s="181"/>
      <c r="G648" s="301"/>
      <c r="H648" s="301"/>
      <c r="I648" s="301"/>
      <c r="J648" s="301"/>
      <c r="K648" s="301"/>
      <c r="L648" s="301"/>
      <c r="M648" s="301">
        <v>1.2000000000000002</v>
      </c>
      <c r="N648" s="301"/>
      <c r="O648" s="301"/>
      <c r="P648" s="301"/>
      <c r="Q648" s="301"/>
      <c r="R648" s="301"/>
      <c r="S648" s="302">
        <f t="shared" si="20"/>
        <v>1.2000000000000002</v>
      </c>
      <c r="T648" s="303" t="s">
        <v>1758</v>
      </c>
      <c r="U648" s="2"/>
      <c r="V648">
        <f t="shared" si="21"/>
        <v>1.1160000000000002E-2</v>
      </c>
    </row>
    <row r="649" spans="1:22" customFormat="1">
      <c r="A649" s="301" t="s">
        <v>3155</v>
      </c>
      <c r="B649" s="301" t="s">
        <v>1976</v>
      </c>
      <c r="C649" s="301" t="s">
        <v>2751</v>
      </c>
      <c r="D649" s="301">
        <v>9.3000000000000007</v>
      </c>
      <c r="E649" s="181" t="s">
        <v>1783</v>
      </c>
      <c r="F649" s="181"/>
      <c r="G649" s="301"/>
      <c r="H649" s="301"/>
      <c r="I649" s="301"/>
      <c r="J649" s="301"/>
      <c r="K649" s="301">
        <v>11.7</v>
      </c>
      <c r="L649" s="301"/>
      <c r="M649" s="301"/>
      <c r="N649" s="301"/>
      <c r="O649" s="301"/>
      <c r="P649" s="301"/>
      <c r="Q649" s="301"/>
      <c r="R649" s="301"/>
      <c r="S649" s="302">
        <f t="shared" si="20"/>
        <v>11.7</v>
      </c>
      <c r="T649" s="303" t="s">
        <v>1758</v>
      </c>
      <c r="U649" s="2"/>
      <c r="V649">
        <f t="shared" si="21"/>
        <v>0.10880999999999999</v>
      </c>
    </row>
    <row r="650" spans="1:22" customFormat="1">
      <c r="A650" s="301" t="s">
        <v>3156</v>
      </c>
      <c r="B650" s="301" t="s">
        <v>1976</v>
      </c>
      <c r="C650" s="301" t="s">
        <v>2751</v>
      </c>
      <c r="D650" s="301">
        <v>9.3000000000000007</v>
      </c>
      <c r="E650" s="181" t="s">
        <v>1783</v>
      </c>
      <c r="F650" s="181"/>
      <c r="G650" s="301"/>
      <c r="H650" s="301"/>
      <c r="I650" s="301"/>
      <c r="J650" s="301"/>
      <c r="K650" s="301">
        <v>3.3</v>
      </c>
      <c r="L650" s="301"/>
      <c r="M650" s="301"/>
      <c r="N650" s="301"/>
      <c r="O650" s="301"/>
      <c r="P650" s="301"/>
      <c r="Q650" s="301"/>
      <c r="R650" s="301"/>
      <c r="S650" s="302">
        <f t="shared" si="20"/>
        <v>3.3</v>
      </c>
      <c r="T650" s="303" t="s">
        <v>1758</v>
      </c>
      <c r="U650" s="2"/>
      <c r="V650">
        <f t="shared" si="21"/>
        <v>3.0690000000000002E-2</v>
      </c>
    </row>
    <row r="651" spans="1:22" customFormat="1">
      <c r="A651" s="301" t="s">
        <v>3157</v>
      </c>
      <c r="B651" s="301" t="s">
        <v>1976</v>
      </c>
      <c r="C651" s="301" t="s">
        <v>2751</v>
      </c>
      <c r="D651" s="301">
        <v>9.3000000000000007</v>
      </c>
      <c r="E651" s="181" t="s">
        <v>1783</v>
      </c>
      <c r="F651" s="181"/>
      <c r="G651" s="301"/>
      <c r="H651" s="301"/>
      <c r="I651" s="301"/>
      <c r="J651" s="301"/>
      <c r="K651" s="301">
        <v>11.7</v>
      </c>
      <c r="L651" s="301"/>
      <c r="M651" s="301"/>
      <c r="N651" s="301"/>
      <c r="O651" s="301"/>
      <c r="P651" s="301"/>
      <c r="Q651" s="301"/>
      <c r="R651" s="301"/>
      <c r="S651" s="302">
        <f t="shared" si="20"/>
        <v>11.7</v>
      </c>
      <c r="T651" s="303" t="s">
        <v>1758</v>
      </c>
      <c r="U651" s="2"/>
      <c r="V651">
        <f t="shared" si="21"/>
        <v>0.10880999999999999</v>
      </c>
    </row>
    <row r="652" spans="1:22" customFormat="1">
      <c r="A652" s="301" t="s">
        <v>2216</v>
      </c>
      <c r="B652" s="301" t="s">
        <v>1976</v>
      </c>
      <c r="C652" s="301" t="s">
        <v>2751</v>
      </c>
      <c r="D652" s="301">
        <v>9.3000000000000007</v>
      </c>
      <c r="E652" s="181" t="s">
        <v>1783</v>
      </c>
      <c r="F652" s="181"/>
      <c r="G652" s="301"/>
      <c r="H652" s="301"/>
      <c r="I652" s="301"/>
      <c r="J652" s="301"/>
      <c r="K652" s="301">
        <v>1.2000000000000002</v>
      </c>
      <c r="L652" s="301"/>
      <c r="M652" s="301"/>
      <c r="N652" s="301"/>
      <c r="O652" s="301"/>
      <c r="P652" s="301"/>
      <c r="Q652" s="301"/>
      <c r="R652" s="301"/>
      <c r="S652" s="302">
        <f t="shared" si="20"/>
        <v>1.2000000000000002</v>
      </c>
      <c r="T652" s="303" t="s">
        <v>1758</v>
      </c>
      <c r="U652" s="2"/>
      <c r="V652">
        <f t="shared" si="21"/>
        <v>1.1160000000000002E-2</v>
      </c>
    </row>
    <row r="653" spans="1:22" customFormat="1">
      <c r="A653" s="301" t="s">
        <v>3158</v>
      </c>
      <c r="B653" s="301" t="s">
        <v>1976</v>
      </c>
      <c r="C653" s="301" t="s">
        <v>2751</v>
      </c>
      <c r="D653" s="301">
        <v>9.3000000000000007</v>
      </c>
      <c r="E653" s="181" t="s">
        <v>1783</v>
      </c>
      <c r="F653" s="181"/>
      <c r="G653" s="301"/>
      <c r="H653" s="301"/>
      <c r="I653" s="301"/>
      <c r="J653" s="301"/>
      <c r="K653" s="301"/>
      <c r="L653" s="301"/>
      <c r="M653" s="301">
        <v>6.6</v>
      </c>
      <c r="N653" s="301"/>
      <c r="O653" s="301"/>
      <c r="P653" s="301"/>
      <c r="Q653" s="301"/>
      <c r="R653" s="301"/>
      <c r="S653" s="302">
        <f t="shared" si="20"/>
        <v>6.6</v>
      </c>
      <c r="T653" s="303" t="s">
        <v>1758</v>
      </c>
      <c r="U653" s="2"/>
      <c r="V653">
        <f t="shared" si="21"/>
        <v>6.1380000000000004E-2</v>
      </c>
    </row>
    <row r="654" spans="1:22" customFormat="1">
      <c r="A654" s="301" t="s">
        <v>3159</v>
      </c>
      <c r="B654" s="301" t="s">
        <v>1976</v>
      </c>
      <c r="C654" s="301" t="s">
        <v>2751</v>
      </c>
      <c r="D654" s="301">
        <v>9.3000000000000007</v>
      </c>
      <c r="E654" s="181" t="s">
        <v>1783</v>
      </c>
      <c r="F654" s="181"/>
      <c r="G654" s="301"/>
      <c r="H654" s="301"/>
      <c r="I654" s="301"/>
      <c r="J654" s="301"/>
      <c r="K654" s="301">
        <v>11.7</v>
      </c>
      <c r="L654" s="301"/>
      <c r="M654" s="301"/>
      <c r="N654" s="301"/>
      <c r="O654" s="301"/>
      <c r="P654" s="301"/>
      <c r="Q654" s="301"/>
      <c r="R654" s="301"/>
      <c r="S654" s="302">
        <f t="shared" si="20"/>
        <v>11.7</v>
      </c>
      <c r="T654" s="303" t="s">
        <v>1758</v>
      </c>
      <c r="U654" s="2"/>
      <c r="V654">
        <f t="shared" si="21"/>
        <v>0.10880999999999999</v>
      </c>
    </row>
    <row r="655" spans="1:22" customFormat="1">
      <c r="A655" s="301" t="s">
        <v>3160</v>
      </c>
      <c r="B655" s="301" t="s">
        <v>1976</v>
      </c>
      <c r="C655" s="301" t="s">
        <v>2751</v>
      </c>
      <c r="D655" s="301">
        <v>9.3000000000000007</v>
      </c>
      <c r="E655" s="181" t="s">
        <v>1783</v>
      </c>
      <c r="F655" s="181"/>
      <c r="G655" s="301"/>
      <c r="H655" s="301"/>
      <c r="I655" s="301"/>
      <c r="J655" s="301"/>
      <c r="K655" s="301">
        <v>11.7</v>
      </c>
      <c r="L655" s="301"/>
      <c r="M655" s="301"/>
      <c r="N655" s="301"/>
      <c r="O655" s="301"/>
      <c r="P655" s="301"/>
      <c r="Q655" s="301"/>
      <c r="R655" s="301"/>
      <c r="S655" s="302">
        <f t="shared" si="20"/>
        <v>11.7</v>
      </c>
      <c r="T655" s="303" t="s">
        <v>1758</v>
      </c>
      <c r="U655" s="2"/>
      <c r="V655">
        <f t="shared" si="21"/>
        <v>0.10880999999999999</v>
      </c>
    </row>
    <row r="656" spans="1:22" customFormat="1">
      <c r="A656" s="301" t="s">
        <v>3161</v>
      </c>
      <c r="B656" s="301" t="s">
        <v>1976</v>
      </c>
      <c r="C656" s="301" t="s">
        <v>2751</v>
      </c>
      <c r="D656" s="301">
        <v>9.3000000000000007</v>
      </c>
      <c r="E656" s="181" t="s">
        <v>1783</v>
      </c>
      <c r="F656" s="181"/>
      <c r="G656" s="301"/>
      <c r="H656" s="301"/>
      <c r="I656" s="301"/>
      <c r="J656" s="301"/>
      <c r="K656" s="301">
        <v>11.7</v>
      </c>
      <c r="L656" s="301"/>
      <c r="M656" s="301"/>
      <c r="N656" s="301"/>
      <c r="O656" s="301"/>
      <c r="P656" s="301"/>
      <c r="Q656" s="301"/>
      <c r="R656" s="301"/>
      <c r="S656" s="302">
        <f t="shared" si="20"/>
        <v>11.7</v>
      </c>
      <c r="T656" s="303" t="s">
        <v>1758</v>
      </c>
      <c r="U656" s="2"/>
      <c r="V656">
        <f t="shared" si="21"/>
        <v>0.10880999999999999</v>
      </c>
    </row>
    <row r="657" spans="1:22" customFormat="1">
      <c r="A657" s="301" t="s">
        <v>3162</v>
      </c>
      <c r="B657" s="301" t="s">
        <v>1976</v>
      </c>
      <c r="C657" s="301" t="s">
        <v>2751</v>
      </c>
      <c r="D657" s="301">
        <v>9.3000000000000007</v>
      </c>
      <c r="E657" s="181" t="s">
        <v>1783</v>
      </c>
      <c r="F657" s="181"/>
      <c r="G657" s="301"/>
      <c r="H657" s="301"/>
      <c r="I657" s="301"/>
      <c r="J657" s="301"/>
      <c r="K657" s="301">
        <v>11.7</v>
      </c>
      <c r="L657" s="301"/>
      <c r="M657" s="301"/>
      <c r="N657" s="301"/>
      <c r="O657" s="301"/>
      <c r="P657" s="301"/>
      <c r="Q657" s="301"/>
      <c r="R657" s="301"/>
      <c r="S657" s="302">
        <f t="shared" si="20"/>
        <v>11.7</v>
      </c>
      <c r="T657" s="303" t="s">
        <v>1758</v>
      </c>
      <c r="U657" s="2"/>
      <c r="V657">
        <f t="shared" si="21"/>
        <v>0.10880999999999999</v>
      </c>
    </row>
    <row r="658" spans="1:22" customFormat="1">
      <c r="A658" s="301" t="s">
        <v>2217</v>
      </c>
      <c r="B658" s="301" t="s">
        <v>1976</v>
      </c>
      <c r="C658" s="301" t="s">
        <v>2751</v>
      </c>
      <c r="D658" s="301">
        <v>9.3000000000000007</v>
      </c>
      <c r="E658" s="181" t="s">
        <v>1783</v>
      </c>
      <c r="F658" s="181"/>
      <c r="G658" s="301"/>
      <c r="H658" s="301"/>
      <c r="I658" s="301"/>
      <c r="J658" s="301"/>
      <c r="K658" s="301">
        <v>11.7</v>
      </c>
      <c r="L658" s="301"/>
      <c r="M658" s="301"/>
      <c r="N658" s="301"/>
      <c r="O658" s="301"/>
      <c r="P658" s="301"/>
      <c r="Q658" s="301"/>
      <c r="R658" s="301"/>
      <c r="S658" s="302">
        <f t="shared" si="20"/>
        <v>11.7</v>
      </c>
      <c r="T658" s="303" t="s">
        <v>1758</v>
      </c>
      <c r="U658" s="2"/>
      <c r="V658">
        <f t="shared" si="21"/>
        <v>0.10880999999999999</v>
      </c>
    </row>
    <row r="659" spans="1:22" customFormat="1">
      <c r="A659" s="301" t="s">
        <v>2218</v>
      </c>
      <c r="B659" s="301" t="s">
        <v>1976</v>
      </c>
      <c r="C659" s="301" t="s">
        <v>2751</v>
      </c>
      <c r="D659" s="301">
        <v>9.3000000000000007</v>
      </c>
      <c r="E659" s="181" t="s">
        <v>1783</v>
      </c>
      <c r="F659" s="181"/>
      <c r="G659" s="301"/>
      <c r="H659" s="301"/>
      <c r="I659" s="301"/>
      <c r="J659" s="301"/>
      <c r="K659" s="301"/>
      <c r="L659" s="301"/>
      <c r="M659" s="301">
        <v>6.6</v>
      </c>
      <c r="N659" s="301">
        <v>6.6</v>
      </c>
      <c r="O659" s="301"/>
      <c r="P659" s="301">
        <v>6.6</v>
      </c>
      <c r="Q659" s="301"/>
      <c r="R659" s="301"/>
      <c r="S659" s="302">
        <f t="shared" si="20"/>
        <v>19.799999999999997</v>
      </c>
      <c r="T659" s="303" t="s">
        <v>1758</v>
      </c>
      <c r="U659" s="2"/>
      <c r="V659">
        <f t="shared" si="21"/>
        <v>0.18414</v>
      </c>
    </row>
    <row r="660" spans="1:22" customFormat="1">
      <c r="A660" s="301" t="s">
        <v>3163</v>
      </c>
      <c r="B660" s="301" t="s">
        <v>1976</v>
      </c>
      <c r="C660" s="301" t="s">
        <v>2751</v>
      </c>
      <c r="D660" s="301">
        <v>9.3000000000000007</v>
      </c>
      <c r="E660" s="181" t="s">
        <v>1783</v>
      </c>
      <c r="F660" s="181"/>
      <c r="G660" s="301"/>
      <c r="H660" s="301"/>
      <c r="I660" s="301"/>
      <c r="J660" s="301"/>
      <c r="K660" s="301"/>
      <c r="L660" s="301"/>
      <c r="M660" s="301">
        <v>6.6</v>
      </c>
      <c r="N660" s="301"/>
      <c r="O660" s="301"/>
      <c r="P660" s="301"/>
      <c r="Q660" s="301"/>
      <c r="R660" s="301"/>
      <c r="S660" s="302">
        <f t="shared" si="20"/>
        <v>6.6</v>
      </c>
      <c r="T660" s="303" t="s">
        <v>1758</v>
      </c>
      <c r="U660" s="2"/>
      <c r="V660">
        <f t="shared" si="21"/>
        <v>6.1380000000000004E-2</v>
      </c>
    </row>
    <row r="661" spans="1:22" customFormat="1">
      <c r="A661" s="301" t="s">
        <v>3164</v>
      </c>
      <c r="B661" s="301" t="s">
        <v>1976</v>
      </c>
      <c r="C661" s="301" t="s">
        <v>2751</v>
      </c>
      <c r="D661" s="301">
        <v>9.3000000000000007</v>
      </c>
      <c r="E661" s="181" t="s">
        <v>1783</v>
      </c>
      <c r="F661" s="181"/>
      <c r="G661" s="301"/>
      <c r="H661" s="301"/>
      <c r="I661" s="301"/>
      <c r="J661" s="301"/>
      <c r="K661" s="301">
        <v>3.3</v>
      </c>
      <c r="L661" s="301"/>
      <c r="M661" s="301"/>
      <c r="N661" s="301"/>
      <c r="O661" s="301"/>
      <c r="P661" s="301"/>
      <c r="Q661" s="301"/>
      <c r="R661" s="301"/>
      <c r="S661" s="302">
        <f t="shared" si="20"/>
        <v>3.3</v>
      </c>
      <c r="T661" s="303" t="s">
        <v>1758</v>
      </c>
      <c r="U661" s="2"/>
      <c r="V661">
        <f t="shared" si="21"/>
        <v>3.0690000000000002E-2</v>
      </c>
    </row>
    <row r="662" spans="1:22" customFormat="1">
      <c r="A662" s="301" t="s">
        <v>3165</v>
      </c>
      <c r="B662" s="301" t="s">
        <v>1976</v>
      </c>
      <c r="C662" s="301" t="s">
        <v>2751</v>
      </c>
      <c r="D662" s="301">
        <v>9.3000000000000007</v>
      </c>
      <c r="E662" s="181" t="s">
        <v>1783</v>
      </c>
      <c r="F662" s="181"/>
      <c r="G662" s="301"/>
      <c r="H662" s="301"/>
      <c r="I662" s="301"/>
      <c r="J662" s="301"/>
      <c r="K662" s="301">
        <v>1.2000000000000002</v>
      </c>
      <c r="L662" s="301"/>
      <c r="M662" s="301"/>
      <c r="N662" s="301"/>
      <c r="O662" s="301"/>
      <c r="P662" s="301">
        <v>2.4000000000000004</v>
      </c>
      <c r="Q662" s="301"/>
      <c r="R662" s="301"/>
      <c r="S662" s="302">
        <f t="shared" si="20"/>
        <v>3.6000000000000005</v>
      </c>
      <c r="T662" s="303" t="s">
        <v>1758</v>
      </c>
      <c r="U662" s="2"/>
      <c r="V662">
        <f t="shared" si="21"/>
        <v>3.3480000000000003E-2</v>
      </c>
    </row>
    <row r="663" spans="1:22" customFormat="1">
      <c r="A663" s="301" t="s">
        <v>2219</v>
      </c>
      <c r="B663" s="301" t="s">
        <v>1976</v>
      </c>
      <c r="C663" s="301" t="s">
        <v>2751</v>
      </c>
      <c r="D663" s="301">
        <v>9.3000000000000007</v>
      </c>
      <c r="E663" s="181" t="s">
        <v>1783</v>
      </c>
      <c r="F663" s="181"/>
      <c r="G663" s="301"/>
      <c r="H663" s="301"/>
      <c r="I663" s="301"/>
      <c r="J663" s="301"/>
      <c r="K663" s="301"/>
      <c r="L663" s="301">
        <v>6.6</v>
      </c>
      <c r="M663" s="301">
        <v>6.6</v>
      </c>
      <c r="N663" s="301"/>
      <c r="O663" s="301"/>
      <c r="P663" s="301"/>
      <c r="Q663" s="301"/>
      <c r="R663" s="301"/>
      <c r="S663" s="302">
        <f t="shared" si="20"/>
        <v>13.2</v>
      </c>
      <c r="T663" s="303" t="s">
        <v>1758</v>
      </c>
      <c r="U663" s="2"/>
      <c r="V663">
        <f t="shared" si="21"/>
        <v>0.12276000000000001</v>
      </c>
    </row>
    <row r="664" spans="1:22" customFormat="1">
      <c r="A664" s="301" t="s">
        <v>3166</v>
      </c>
      <c r="B664" s="301" t="s">
        <v>1976</v>
      </c>
      <c r="C664" s="301" t="s">
        <v>2751</v>
      </c>
      <c r="D664" s="301">
        <v>9.3000000000000007</v>
      </c>
      <c r="E664" s="181" t="s">
        <v>1783</v>
      </c>
      <c r="F664" s="181"/>
      <c r="G664" s="301"/>
      <c r="H664" s="301"/>
      <c r="I664" s="301"/>
      <c r="J664" s="301"/>
      <c r="K664" s="301">
        <v>11.7</v>
      </c>
      <c r="L664" s="301"/>
      <c r="M664" s="301"/>
      <c r="N664" s="301"/>
      <c r="O664" s="301"/>
      <c r="P664" s="301"/>
      <c r="Q664" s="301"/>
      <c r="R664" s="301"/>
      <c r="S664" s="302">
        <f t="shared" si="20"/>
        <v>11.7</v>
      </c>
      <c r="T664" s="303" t="s">
        <v>1758</v>
      </c>
      <c r="U664" s="2"/>
      <c r="V664">
        <f t="shared" si="21"/>
        <v>0.10880999999999999</v>
      </c>
    </row>
    <row r="665" spans="1:22" customFormat="1">
      <c r="A665" s="301" t="s">
        <v>3167</v>
      </c>
      <c r="B665" s="301" t="s">
        <v>1976</v>
      </c>
      <c r="C665" s="301" t="s">
        <v>2751</v>
      </c>
      <c r="D665" s="301">
        <v>9.3000000000000007</v>
      </c>
      <c r="E665" s="181" t="s">
        <v>1783</v>
      </c>
      <c r="F665" s="181"/>
      <c r="G665" s="301"/>
      <c r="H665" s="301"/>
      <c r="I665" s="301"/>
      <c r="J665" s="301"/>
      <c r="K665" s="301">
        <v>3.75</v>
      </c>
      <c r="L665" s="301"/>
      <c r="M665" s="301"/>
      <c r="N665" s="301"/>
      <c r="O665" s="301"/>
      <c r="P665" s="301"/>
      <c r="Q665" s="301"/>
      <c r="R665" s="301"/>
      <c r="S665" s="302">
        <f t="shared" si="20"/>
        <v>3.75</v>
      </c>
      <c r="T665" s="303" t="s">
        <v>1758</v>
      </c>
      <c r="U665" s="2"/>
      <c r="V665">
        <f t="shared" si="21"/>
        <v>3.4875000000000003E-2</v>
      </c>
    </row>
    <row r="666" spans="1:22" customFormat="1">
      <c r="A666" s="301" t="s">
        <v>2220</v>
      </c>
      <c r="B666" s="301" t="s">
        <v>1976</v>
      </c>
      <c r="C666" s="301" t="s">
        <v>2751</v>
      </c>
      <c r="D666" s="301">
        <v>9.3000000000000007</v>
      </c>
      <c r="E666" s="181" t="s">
        <v>1783</v>
      </c>
      <c r="F666" s="181"/>
      <c r="G666" s="301"/>
      <c r="H666" s="301"/>
      <c r="I666" s="301"/>
      <c r="J666" s="301"/>
      <c r="K666" s="301">
        <v>11.7</v>
      </c>
      <c r="L666" s="301"/>
      <c r="M666" s="301"/>
      <c r="N666" s="301"/>
      <c r="O666" s="301"/>
      <c r="P666" s="301"/>
      <c r="Q666" s="301"/>
      <c r="R666" s="301"/>
      <c r="S666" s="302">
        <f t="shared" si="20"/>
        <v>11.7</v>
      </c>
      <c r="T666" s="303" t="s">
        <v>1758</v>
      </c>
      <c r="U666" s="2"/>
      <c r="V666">
        <f t="shared" si="21"/>
        <v>0.10880999999999999</v>
      </c>
    </row>
    <row r="667" spans="1:22" customFormat="1">
      <c r="A667" s="301" t="s">
        <v>3168</v>
      </c>
      <c r="B667" s="301" t="s">
        <v>1976</v>
      </c>
      <c r="C667" s="301" t="s">
        <v>2751</v>
      </c>
      <c r="D667" s="301">
        <v>9.3000000000000007</v>
      </c>
      <c r="E667" s="181" t="s">
        <v>1783</v>
      </c>
      <c r="F667" s="181"/>
      <c r="G667" s="301"/>
      <c r="H667" s="301"/>
      <c r="I667" s="301"/>
      <c r="J667" s="301"/>
      <c r="K667" s="301">
        <v>11.7</v>
      </c>
      <c r="L667" s="301"/>
      <c r="M667" s="301"/>
      <c r="N667" s="301"/>
      <c r="O667" s="301"/>
      <c r="P667" s="301"/>
      <c r="Q667" s="301"/>
      <c r="R667" s="301"/>
      <c r="S667" s="302">
        <f t="shared" si="20"/>
        <v>11.7</v>
      </c>
      <c r="T667" s="303" t="s">
        <v>1758</v>
      </c>
      <c r="U667" s="2"/>
      <c r="V667">
        <f t="shared" si="21"/>
        <v>0.10880999999999999</v>
      </c>
    </row>
    <row r="668" spans="1:22" customFormat="1">
      <c r="A668" s="301" t="s">
        <v>3169</v>
      </c>
      <c r="B668" s="301" t="s">
        <v>1976</v>
      </c>
      <c r="C668" s="301" t="s">
        <v>2751</v>
      </c>
      <c r="D668" s="301">
        <v>9.3000000000000007</v>
      </c>
      <c r="E668" s="181" t="s">
        <v>1783</v>
      </c>
      <c r="F668" s="181"/>
      <c r="G668" s="301"/>
      <c r="H668" s="301"/>
      <c r="I668" s="301"/>
      <c r="J668" s="301"/>
      <c r="K668" s="301">
        <v>11.7</v>
      </c>
      <c r="L668" s="301"/>
      <c r="M668" s="301"/>
      <c r="N668" s="301"/>
      <c r="O668" s="301"/>
      <c r="P668" s="301"/>
      <c r="Q668" s="301"/>
      <c r="R668" s="301"/>
      <c r="S668" s="302">
        <f t="shared" si="20"/>
        <v>11.7</v>
      </c>
      <c r="T668" s="303" t="s">
        <v>1758</v>
      </c>
      <c r="U668" s="2"/>
      <c r="V668">
        <f t="shared" si="21"/>
        <v>0.10880999999999999</v>
      </c>
    </row>
    <row r="669" spans="1:22" customFormat="1">
      <c r="A669" s="301" t="s">
        <v>2221</v>
      </c>
      <c r="B669" s="301" t="s">
        <v>1976</v>
      </c>
      <c r="C669" s="301" t="s">
        <v>2751</v>
      </c>
      <c r="D669" s="301">
        <v>9.3000000000000007</v>
      </c>
      <c r="E669" s="181" t="s">
        <v>1783</v>
      </c>
      <c r="F669" s="181"/>
      <c r="G669" s="301"/>
      <c r="H669" s="301"/>
      <c r="I669" s="301"/>
      <c r="J669" s="301"/>
      <c r="K669" s="301">
        <v>3.3</v>
      </c>
      <c r="L669" s="301"/>
      <c r="M669" s="301"/>
      <c r="N669" s="301"/>
      <c r="O669" s="301"/>
      <c r="P669" s="301"/>
      <c r="Q669" s="301"/>
      <c r="R669" s="301"/>
      <c r="S669" s="302">
        <f t="shared" si="20"/>
        <v>3.3</v>
      </c>
      <c r="T669" s="303" t="s">
        <v>1758</v>
      </c>
      <c r="U669" s="2"/>
      <c r="V669">
        <f t="shared" si="21"/>
        <v>3.0690000000000002E-2</v>
      </c>
    </row>
    <row r="670" spans="1:22" customFormat="1">
      <c r="A670" s="301" t="s">
        <v>3170</v>
      </c>
      <c r="B670" s="301" t="s">
        <v>1976</v>
      </c>
      <c r="C670" s="301" t="s">
        <v>2751</v>
      </c>
      <c r="D670" s="301">
        <v>9.3000000000000007</v>
      </c>
      <c r="E670" s="181" t="s">
        <v>1783</v>
      </c>
      <c r="F670" s="181"/>
      <c r="G670" s="301"/>
      <c r="H670" s="301"/>
      <c r="I670" s="301"/>
      <c r="J670" s="301"/>
      <c r="K670" s="301"/>
      <c r="L670" s="301"/>
      <c r="M670" s="301"/>
      <c r="N670" s="301"/>
      <c r="O670" s="301"/>
      <c r="P670" s="301">
        <v>3.5999999999999996</v>
      </c>
      <c r="Q670" s="301"/>
      <c r="R670" s="301"/>
      <c r="S670" s="302">
        <f t="shared" si="20"/>
        <v>3.5999999999999996</v>
      </c>
      <c r="T670" s="303" t="s">
        <v>1758</v>
      </c>
      <c r="U670" s="2"/>
      <c r="V670">
        <f t="shared" si="21"/>
        <v>3.3479999999999996E-2</v>
      </c>
    </row>
    <row r="671" spans="1:22" customFormat="1">
      <c r="A671" s="301" t="s">
        <v>3171</v>
      </c>
      <c r="B671" s="301" t="s">
        <v>1976</v>
      </c>
      <c r="C671" s="301" t="s">
        <v>2751</v>
      </c>
      <c r="D671" s="301">
        <v>9.3000000000000007</v>
      </c>
      <c r="E671" s="181" t="s">
        <v>1783</v>
      </c>
      <c r="F671" s="181"/>
      <c r="G671" s="301"/>
      <c r="H671" s="301"/>
      <c r="I671" s="301"/>
      <c r="J671" s="301"/>
      <c r="K671" s="301"/>
      <c r="L671" s="301"/>
      <c r="M671" s="301"/>
      <c r="N671" s="301"/>
      <c r="O671" s="301">
        <v>1.2000000000000002</v>
      </c>
      <c r="P671" s="301"/>
      <c r="Q671" s="301">
        <v>2.4000000000000004</v>
      </c>
      <c r="R671" s="301"/>
      <c r="S671" s="302">
        <f t="shared" si="20"/>
        <v>3.6000000000000005</v>
      </c>
      <c r="T671" s="303" t="s">
        <v>1758</v>
      </c>
      <c r="U671" s="2"/>
      <c r="V671">
        <f t="shared" si="21"/>
        <v>3.3480000000000003E-2</v>
      </c>
    </row>
    <row r="672" spans="1:22" customFormat="1">
      <c r="A672" s="301" t="s">
        <v>3172</v>
      </c>
      <c r="B672" s="301" t="s">
        <v>1976</v>
      </c>
      <c r="C672" s="301" t="s">
        <v>2751</v>
      </c>
      <c r="D672" s="301">
        <v>9.3000000000000007</v>
      </c>
      <c r="E672" s="181" t="s">
        <v>1783</v>
      </c>
      <c r="F672" s="181"/>
      <c r="G672" s="301"/>
      <c r="H672" s="301"/>
      <c r="I672" s="301"/>
      <c r="J672" s="301"/>
      <c r="K672" s="301"/>
      <c r="L672" s="301"/>
      <c r="M672" s="301">
        <v>6.6</v>
      </c>
      <c r="N672" s="301"/>
      <c r="O672" s="301"/>
      <c r="P672" s="301"/>
      <c r="Q672" s="301"/>
      <c r="R672" s="301"/>
      <c r="S672" s="302">
        <f t="shared" si="20"/>
        <v>6.6</v>
      </c>
      <c r="T672" s="303" t="s">
        <v>1758</v>
      </c>
      <c r="U672" s="2"/>
      <c r="V672">
        <f t="shared" si="21"/>
        <v>6.1380000000000004E-2</v>
      </c>
    </row>
    <row r="673" spans="1:22" customFormat="1">
      <c r="A673" s="301" t="s">
        <v>3173</v>
      </c>
      <c r="B673" s="301" t="s">
        <v>1976</v>
      </c>
      <c r="C673" s="301" t="s">
        <v>2751</v>
      </c>
      <c r="D673" s="301">
        <v>9.3000000000000007</v>
      </c>
      <c r="E673" s="181" t="s">
        <v>1783</v>
      </c>
      <c r="F673" s="181"/>
      <c r="G673" s="301"/>
      <c r="H673" s="301"/>
      <c r="I673" s="301"/>
      <c r="J673" s="301"/>
      <c r="K673" s="301">
        <v>11.7</v>
      </c>
      <c r="L673" s="301"/>
      <c r="M673" s="301"/>
      <c r="N673" s="301"/>
      <c r="O673" s="301"/>
      <c r="P673" s="301"/>
      <c r="Q673" s="301"/>
      <c r="R673" s="301"/>
      <c r="S673" s="302">
        <f t="shared" si="20"/>
        <v>11.7</v>
      </c>
      <c r="T673" s="303" t="s">
        <v>1758</v>
      </c>
      <c r="U673" s="2"/>
      <c r="V673">
        <f t="shared" si="21"/>
        <v>0.10880999999999999</v>
      </c>
    </row>
    <row r="674" spans="1:22" customFormat="1">
      <c r="A674" s="301" t="s">
        <v>3174</v>
      </c>
      <c r="B674" s="301" t="s">
        <v>1976</v>
      </c>
      <c r="C674" s="301" t="s">
        <v>2751</v>
      </c>
      <c r="D674" s="301">
        <v>9.3000000000000007</v>
      </c>
      <c r="E674" s="181" t="s">
        <v>1783</v>
      </c>
      <c r="F674" s="181"/>
      <c r="G674" s="301"/>
      <c r="H674" s="301"/>
      <c r="I674" s="301"/>
      <c r="J674" s="301"/>
      <c r="K674" s="301">
        <v>11.7</v>
      </c>
      <c r="L674" s="301"/>
      <c r="M674" s="301"/>
      <c r="N674" s="301"/>
      <c r="O674" s="301"/>
      <c r="P674" s="301"/>
      <c r="Q674" s="301"/>
      <c r="R674" s="301"/>
      <c r="S674" s="302">
        <f t="shared" si="20"/>
        <v>11.7</v>
      </c>
      <c r="T674" s="303" t="s">
        <v>1758</v>
      </c>
      <c r="U674" s="2"/>
      <c r="V674">
        <f t="shared" si="21"/>
        <v>0.10880999999999999</v>
      </c>
    </row>
    <row r="675" spans="1:22" customFormat="1">
      <c r="A675" s="301" t="s">
        <v>3175</v>
      </c>
      <c r="B675" s="301" t="s">
        <v>1976</v>
      </c>
      <c r="C675" s="301" t="s">
        <v>2751</v>
      </c>
      <c r="D675" s="301">
        <v>9.3000000000000007</v>
      </c>
      <c r="E675" s="181" t="s">
        <v>1783</v>
      </c>
      <c r="F675" s="181"/>
      <c r="G675" s="301"/>
      <c r="H675" s="301"/>
      <c r="I675" s="301"/>
      <c r="J675" s="301"/>
      <c r="K675" s="301">
        <v>3.3</v>
      </c>
      <c r="L675" s="301"/>
      <c r="M675" s="301"/>
      <c r="N675" s="301"/>
      <c r="O675" s="301"/>
      <c r="P675" s="301"/>
      <c r="Q675" s="301"/>
      <c r="R675" s="301"/>
      <c r="S675" s="302">
        <f t="shared" si="20"/>
        <v>3.3</v>
      </c>
      <c r="T675" s="303" t="s">
        <v>1758</v>
      </c>
      <c r="U675" s="2"/>
      <c r="V675">
        <f t="shared" si="21"/>
        <v>3.0690000000000002E-2</v>
      </c>
    </row>
    <row r="676" spans="1:22" customFormat="1">
      <c r="A676" s="301" t="s">
        <v>3176</v>
      </c>
      <c r="B676" s="301" t="s">
        <v>1976</v>
      </c>
      <c r="C676" s="301" t="s">
        <v>2751</v>
      </c>
      <c r="D676" s="301">
        <v>9.3000000000000007</v>
      </c>
      <c r="E676" s="181" t="s">
        <v>1783</v>
      </c>
      <c r="F676" s="181"/>
      <c r="G676" s="301"/>
      <c r="H676" s="301"/>
      <c r="I676" s="301"/>
      <c r="J676" s="301"/>
      <c r="K676" s="301"/>
      <c r="L676" s="301"/>
      <c r="M676" s="301"/>
      <c r="N676" s="301"/>
      <c r="O676" s="301"/>
      <c r="P676" s="301"/>
      <c r="Q676" s="301">
        <v>6.6</v>
      </c>
      <c r="R676" s="301"/>
      <c r="S676" s="302">
        <f t="shared" si="20"/>
        <v>6.6</v>
      </c>
      <c r="T676" s="303" t="s">
        <v>1758</v>
      </c>
      <c r="U676" s="2"/>
      <c r="V676">
        <f t="shared" si="21"/>
        <v>6.1380000000000004E-2</v>
      </c>
    </row>
    <row r="677" spans="1:22" customFormat="1">
      <c r="A677" s="301" t="s">
        <v>3177</v>
      </c>
      <c r="B677" s="301" t="s">
        <v>1976</v>
      </c>
      <c r="C677" s="301" t="s">
        <v>2751</v>
      </c>
      <c r="D677" s="301">
        <v>9.3000000000000007</v>
      </c>
      <c r="E677" s="181" t="s">
        <v>1783</v>
      </c>
      <c r="F677" s="181"/>
      <c r="G677" s="301"/>
      <c r="H677" s="301"/>
      <c r="I677" s="301"/>
      <c r="J677" s="301"/>
      <c r="K677" s="301"/>
      <c r="L677" s="301"/>
      <c r="M677" s="301">
        <v>6.6</v>
      </c>
      <c r="N677" s="301"/>
      <c r="O677" s="301"/>
      <c r="P677" s="301"/>
      <c r="Q677" s="301"/>
      <c r="R677" s="301"/>
      <c r="S677" s="302">
        <f t="shared" si="20"/>
        <v>6.6</v>
      </c>
      <c r="T677" s="303" t="s">
        <v>1758</v>
      </c>
      <c r="U677" s="2"/>
      <c r="V677">
        <f t="shared" si="21"/>
        <v>6.1380000000000004E-2</v>
      </c>
    </row>
    <row r="678" spans="1:22" customFormat="1">
      <c r="A678" s="301" t="s">
        <v>2222</v>
      </c>
      <c r="B678" s="301" t="s">
        <v>1976</v>
      </c>
      <c r="C678" s="301" t="s">
        <v>2751</v>
      </c>
      <c r="D678" s="301">
        <v>9.3000000000000007</v>
      </c>
      <c r="E678" s="181" t="s">
        <v>1783</v>
      </c>
      <c r="F678" s="181"/>
      <c r="G678" s="301"/>
      <c r="H678" s="301"/>
      <c r="I678" s="301"/>
      <c r="J678" s="301"/>
      <c r="K678" s="301"/>
      <c r="L678" s="301"/>
      <c r="M678" s="301"/>
      <c r="N678" s="301"/>
      <c r="O678" s="301"/>
      <c r="P678" s="301"/>
      <c r="Q678" s="301"/>
      <c r="R678" s="301">
        <v>6.6</v>
      </c>
      <c r="S678" s="302">
        <f t="shared" si="20"/>
        <v>6.6</v>
      </c>
      <c r="T678" s="303" t="s">
        <v>1758</v>
      </c>
      <c r="U678" s="2"/>
      <c r="V678">
        <f t="shared" si="21"/>
        <v>6.1380000000000004E-2</v>
      </c>
    </row>
    <row r="679" spans="1:22" customFormat="1">
      <c r="A679" s="301" t="s">
        <v>2223</v>
      </c>
      <c r="B679" s="301" t="s">
        <v>1976</v>
      </c>
      <c r="C679" s="301" t="s">
        <v>2751</v>
      </c>
      <c r="D679" s="301">
        <v>9.3000000000000007</v>
      </c>
      <c r="E679" s="181" t="s">
        <v>1783</v>
      </c>
      <c r="F679" s="181"/>
      <c r="G679" s="301"/>
      <c r="H679" s="301"/>
      <c r="I679" s="301"/>
      <c r="J679" s="301"/>
      <c r="K679" s="301"/>
      <c r="L679" s="301"/>
      <c r="M679" s="301">
        <v>13.2</v>
      </c>
      <c r="N679" s="301"/>
      <c r="O679" s="301"/>
      <c r="P679" s="301"/>
      <c r="Q679" s="301"/>
      <c r="R679" s="301"/>
      <c r="S679" s="302">
        <f t="shared" si="20"/>
        <v>13.2</v>
      </c>
      <c r="T679" s="303" t="s">
        <v>1758</v>
      </c>
      <c r="U679" s="2"/>
      <c r="V679">
        <f t="shared" si="21"/>
        <v>0.12276000000000001</v>
      </c>
    </row>
    <row r="680" spans="1:22" customFormat="1">
      <c r="A680" s="301" t="s">
        <v>2224</v>
      </c>
      <c r="B680" s="301" t="s">
        <v>1976</v>
      </c>
      <c r="C680" s="301" t="s">
        <v>2751</v>
      </c>
      <c r="D680" s="301">
        <v>9.3000000000000007</v>
      </c>
      <c r="E680" s="181" t="s">
        <v>1783</v>
      </c>
      <c r="F680" s="181"/>
      <c r="G680" s="301"/>
      <c r="H680" s="301"/>
      <c r="I680" s="301"/>
      <c r="J680" s="301"/>
      <c r="K680" s="301"/>
      <c r="L680" s="301"/>
      <c r="M680" s="301">
        <v>13.2</v>
      </c>
      <c r="N680" s="301">
        <v>13.2</v>
      </c>
      <c r="O680" s="301"/>
      <c r="P680" s="301"/>
      <c r="Q680" s="301"/>
      <c r="R680" s="301"/>
      <c r="S680" s="302">
        <f t="shared" si="20"/>
        <v>26.4</v>
      </c>
      <c r="T680" s="303" t="s">
        <v>1758</v>
      </c>
      <c r="U680" s="2"/>
      <c r="V680">
        <f t="shared" si="21"/>
        <v>0.24552000000000002</v>
      </c>
    </row>
    <row r="681" spans="1:22" customFormat="1">
      <c r="A681" s="301" t="s">
        <v>3178</v>
      </c>
      <c r="B681" s="301" t="s">
        <v>1976</v>
      </c>
      <c r="C681" s="301" t="s">
        <v>2751</v>
      </c>
      <c r="D681" s="301">
        <v>9.3000000000000007</v>
      </c>
      <c r="E681" s="181" t="s">
        <v>1783</v>
      </c>
      <c r="F681" s="181"/>
      <c r="G681" s="301"/>
      <c r="H681" s="301"/>
      <c r="I681" s="301"/>
      <c r="J681" s="301"/>
      <c r="K681" s="301">
        <v>11.7</v>
      </c>
      <c r="L681" s="301"/>
      <c r="M681" s="301"/>
      <c r="N681" s="301"/>
      <c r="O681" s="301"/>
      <c r="P681" s="301"/>
      <c r="Q681" s="301"/>
      <c r="R681" s="301"/>
      <c r="S681" s="302">
        <f t="shared" si="20"/>
        <v>11.7</v>
      </c>
      <c r="T681" s="303" t="s">
        <v>1758</v>
      </c>
      <c r="U681" s="2"/>
      <c r="V681">
        <f t="shared" si="21"/>
        <v>0.10880999999999999</v>
      </c>
    </row>
    <row r="682" spans="1:22" customFormat="1">
      <c r="A682" s="301" t="s">
        <v>3179</v>
      </c>
      <c r="B682" s="301" t="s">
        <v>1976</v>
      </c>
      <c r="C682" s="301" t="s">
        <v>2751</v>
      </c>
      <c r="D682" s="301">
        <v>9.3000000000000007</v>
      </c>
      <c r="E682" s="181" t="s">
        <v>1783</v>
      </c>
      <c r="F682" s="181"/>
      <c r="G682" s="301"/>
      <c r="H682" s="301"/>
      <c r="I682" s="301"/>
      <c r="J682" s="301"/>
      <c r="K682" s="301">
        <v>11.7</v>
      </c>
      <c r="L682" s="301"/>
      <c r="M682" s="301"/>
      <c r="N682" s="301"/>
      <c r="O682" s="301"/>
      <c r="P682" s="301"/>
      <c r="Q682" s="301"/>
      <c r="R682" s="301"/>
      <c r="S682" s="302">
        <f t="shared" si="20"/>
        <v>11.7</v>
      </c>
      <c r="T682" s="303" t="s">
        <v>1758</v>
      </c>
      <c r="U682" s="2"/>
      <c r="V682">
        <f t="shared" si="21"/>
        <v>0.10880999999999999</v>
      </c>
    </row>
    <row r="683" spans="1:22" customFormat="1">
      <c r="A683" s="301" t="s">
        <v>3180</v>
      </c>
      <c r="B683" s="301" t="s">
        <v>1976</v>
      </c>
      <c r="C683" s="301" t="s">
        <v>2751</v>
      </c>
      <c r="D683" s="301">
        <v>9.3000000000000007</v>
      </c>
      <c r="E683" s="181" t="s">
        <v>1783</v>
      </c>
      <c r="F683" s="181"/>
      <c r="G683" s="301"/>
      <c r="H683" s="301"/>
      <c r="I683" s="301"/>
      <c r="J683" s="301"/>
      <c r="K683" s="301"/>
      <c r="L683" s="301"/>
      <c r="M683" s="301"/>
      <c r="N683" s="301"/>
      <c r="O683" s="301">
        <v>6.6</v>
      </c>
      <c r="P683" s="301"/>
      <c r="Q683" s="301"/>
      <c r="R683" s="301"/>
      <c r="S683" s="302">
        <f t="shared" si="20"/>
        <v>6.6</v>
      </c>
      <c r="T683" s="303" t="s">
        <v>1758</v>
      </c>
      <c r="U683" s="2"/>
      <c r="V683">
        <f t="shared" si="21"/>
        <v>6.1380000000000004E-2</v>
      </c>
    </row>
    <row r="684" spans="1:22" customFormat="1">
      <c r="A684" s="301" t="s">
        <v>3181</v>
      </c>
      <c r="B684" s="301" t="s">
        <v>1976</v>
      </c>
      <c r="C684" s="301" t="s">
        <v>2751</v>
      </c>
      <c r="D684" s="301">
        <v>9.3000000000000007</v>
      </c>
      <c r="E684" s="181" t="s">
        <v>1783</v>
      </c>
      <c r="F684" s="181"/>
      <c r="G684" s="301"/>
      <c r="H684" s="301"/>
      <c r="I684" s="301"/>
      <c r="J684" s="301"/>
      <c r="K684" s="301"/>
      <c r="L684" s="301">
        <v>1.2000000000000002</v>
      </c>
      <c r="M684" s="301"/>
      <c r="N684" s="301"/>
      <c r="O684" s="301"/>
      <c r="P684" s="301"/>
      <c r="Q684" s="301"/>
      <c r="R684" s="301"/>
      <c r="S684" s="302">
        <f t="shared" si="20"/>
        <v>1.2000000000000002</v>
      </c>
      <c r="T684" s="303" t="s">
        <v>1758</v>
      </c>
      <c r="U684" s="2"/>
      <c r="V684">
        <f t="shared" si="21"/>
        <v>1.1160000000000002E-2</v>
      </c>
    </row>
    <row r="685" spans="1:22" customFormat="1">
      <c r="A685" s="301" t="s">
        <v>3182</v>
      </c>
      <c r="B685" s="301" t="s">
        <v>1976</v>
      </c>
      <c r="C685" s="301" t="s">
        <v>2751</v>
      </c>
      <c r="D685" s="301">
        <v>9.3000000000000007</v>
      </c>
      <c r="E685" s="181" t="s">
        <v>1783</v>
      </c>
      <c r="F685" s="181"/>
      <c r="G685" s="301"/>
      <c r="H685" s="301"/>
      <c r="I685" s="301"/>
      <c r="J685" s="301"/>
      <c r="K685" s="301">
        <v>11.7</v>
      </c>
      <c r="L685" s="301"/>
      <c r="M685" s="301"/>
      <c r="N685" s="301"/>
      <c r="O685" s="301"/>
      <c r="P685" s="301"/>
      <c r="Q685" s="301"/>
      <c r="R685" s="301"/>
      <c r="S685" s="302">
        <f t="shared" si="20"/>
        <v>11.7</v>
      </c>
      <c r="T685" s="303" t="s">
        <v>1758</v>
      </c>
      <c r="U685" s="2"/>
      <c r="V685">
        <f t="shared" si="21"/>
        <v>0.10880999999999999</v>
      </c>
    </row>
    <row r="686" spans="1:22" customFormat="1">
      <c r="A686" s="301" t="s">
        <v>3183</v>
      </c>
      <c r="B686" s="301" t="s">
        <v>1976</v>
      </c>
      <c r="C686" s="301" t="s">
        <v>2751</v>
      </c>
      <c r="D686" s="301">
        <v>9.3000000000000007</v>
      </c>
      <c r="E686" s="181" t="s">
        <v>1783</v>
      </c>
      <c r="F686" s="181"/>
      <c r="G686" s="301"/>
      <c r="H686" s="301"/>
      <c r="I686" s="301"/>
      <c r="J686" s="301"/>
      <c r="K686" s="301">
        <v>11.7</v>
      </c>
      <c r="L686" s="301"/>
      <c r="M686" s="301"/>
      <c r="N686" s="301"/>
      <c r="O686" s="301"/>
      <c r="P686" s="301"/>
      <c r="Q686" s="301"/>
      <c r="R686" s="301"/>
      <c r="S686" s="302">
        <f t="shared" si="20"/>
        <v>11.7</v>
      </c>
      <c r="T686" s="303" t="s">
        <v>1758</v>
      </c>
      <c r="U686" s="2"/>
      <c r="V686">
        <f t="shared" si="21"/>
        <v>0.10880999999999999</v>
      </c>
    </row>
    <row r="687" spans="1:22" customFormat="1">
      <c r="A687" s="301" t="s">
        <v>3184</v>
      </c>
      <c r="B687" s="301" t="s">
        <v>1976</v>
      </c>
      <c r="C687" s="301" t="s">
        <v>2751</v>
      </c>
      <c r="D687" s="301">
        <v>9.3000000000000007</v>
      </c>
      <c r="E687" s="181" t="s">
        <v>1783</v>
      </c>
      <c r="F687" s="181"/>
      <c r="G687" s="301"/>
      <c r="H687" s="301"/>
      <c r="I687" s="301"/>
      <c r="J687" s="301"/>
      <c r="K687" s="301">
        <v>11.7</v>
      </c>
      <c r="L687" s="301"/>
      <c r="M687" s="301"/>
      <c r="N687" s="301"/>
      <c r="O687" s="301"/>
      <c r="P687" s="301"/>
      <c r="Q687" s="301"/>
      <c r="R687" s="301"/>
      <c r="S687" s="302">
        <f t="shared" si="20"/>
        <v>11.7</v>
      </c>
      <c r="T687" s="303" t="s">
        <v>1758</v>
      </c>
      <c r="U687" s="2"/>
      <c r="V687">
        <f t="shared" si="21"/>
        <v>0.10880999999999999</v>
      </c>
    </row>
    <row r="688" spans="1:22" customFormat="1">
      <c r="A688" s="301" t="s">
        <v>3185</v>
      </c>
      <c r="B688" s="301" t="s">
        <v>1976</v>
      </c>
      <c r="C688" s="301" t="s">
        <v>2751</v>
      </c>
      <c r="D688" s="301">
        <v>9.3000000000000007</v>
      </c>
      <c r="E688" s="181" t="s">
        <v>1783</v>
      </c>
      <c r="F688" s="181"/>
      <c r="G688" s="301"/>
      <c r="H688" s="301"/>
      <c r="I688" s="301"/>
      <c r="J688" s="301"/>
      <c r="K688" s="301"/>
      <c r="L688" s="301"/>
      <c r="M688" s="301"/>
      <c r="N688" s="301">
        <v>6.6</v>
      </c>
      <c r="O688" s="301"/>
      <c r="P688" s="301"/>
      <c r="Q688" s="301"/>
      <c r="R688" s="301"/>
      <c r="S688" s="302">
        <f t="shared" si="20"/>
        <v>6.6</v>
      </c>
      <c r="T688" s="303" t="s">
        <v>1758</v>
      </c>
      <c r="U688" s="2"/>
      <c r="V688">
        <f t="shared" si="21"/>
        <v>6.1380000000000004E-2</v>
      </c>
    </row>
    <row r="689" spans="1:22" customFormat="1">
      <c r="A689" s="301" t="s">
        <v>3186</v>
      </c>
      <c r="B689" s="301" t="s">
        <v>1976</v>
      </c>
      <c r="C689" s="301" t="s">
        <v>2751</v>
      </c>
      <c r="D689" s="301">
        <v>9.3000000000000007</v>
      </c>
      <c r="E689" s="181" t="s">
        <v>1783</v>
      </c>
      <c r="F689" s="181"/>
      <c r="G689" s="301"/>
      <c r="H689" s="301"/>
      <c r="I689" s="301"/>
      <c r="J689" s="301"/>
      <c r="K689" s="301">
        <v>11.7</v>
      </c>
      <c r="L689" s="301"/>
      <c r="M689" s="301"/>
      <c r="N689" s="301"/>
      <c r="O689" s="301"/>
      <c r="P689" s="301"/>
      <c r="Q689" s="301"/>
      <c r="R689" s="301"/>
      <c r="S689" s="302">
        <f t="shared" si="20"/>
        <v>11.7</v>
      </c>
      <c r="T689" s="303" t="s">
        <v>1758</v>
      </c>
      <c r="U689" s="2"/>
      <c r="V689">
        <f t="shared" si="21"/>
        <v>0.10880999999999999</v>
      </c>
    </row>
    <row r="690" spans="1:22" customFormat="1">
      <c r="A690" s="301" t="s">
        <v>2225</v>
      </c>
      <c r="B690" s="301" t="s">
        <v>1976</v>
      </c>
      <c r="C690" s="301" t="s">
        <v>2751</v>
      </c>
      <c r="D690" s="301">
        <v>9.3000000000000007</v>
      </c>
      <c r="E690" s="181" t="s">
        <v>1783</v>
      </c>
      <c r="F690" s="181"/>
      <c r="G690" s="301"/>
      <c r="H690" s="301"/>
      <c r="I690" s="301"/>
      <c r="J690" s="301"/>
      <c r="K690" s="301">
        <v>6.6</v>
      </c>
      <c r="L690" s="301"/>
      <c r="M690" s="301"/>
      <c r="N690" s="301"/>
      <c r="O690" s="301"/>
      <c r="P690" s="301"/>
      <c r="Q690" s="301"/>
      <c r="R690" s="301"/>
      <c r="S690" s="302">
        <f t="shared" si="20"/>
        <v>6.6</v>
      </c>
      <c r="T690" s="303" t="s">
        <v>1758</v>
      </c>
      <c r="U690" s="2"/>
      <c r="V690">
        <f t="shared" si="21"/>
        <v>6.1380000000000004E-2</v>
      </c>
    </row>
    <row r="691" spans="1:22" customFormat="1">
      <c r="A691" s="301" t="s">
        <v>3187</v>
      </c>
      <c r="B691" s="301" t="s">
        <v>1976</v>
      </c>
      <c r="C691" s="301" t="s">
        <v>2751</v>
      </c>
      <c r="D691" s="301">
        <v>9.3000000000000007</v>
      </c>
      <c r="E691" s="181" t="s">
        <v>1783</v>
      </c>
      <c r="F691" s="181"/>
      <c r="G691" s="301"/>
      <c r="H691" s="301"/>
      <c r="I691" s="301"/>
      <c r="J691" s="301"/>
      <c r="K691" s="301"/>
      <c r="L691" s="301">
        <v>6.6</v>
      </c>
      <c r="M691" s="301"/>
      <c r="N691" s="301"/>
      <c r="O691" s="301"/>
      <c r="P691" s="301"/>
      <c r="Q691" s="301"/>
      <c r="R691" s="301"/>
      <c r="S691" s="302">
        <f t="shared" si="20"/>
        <v>6.6</v>
      </c>
      <c r="T691" s="303" t="s">
        <v>1758</v>
      </c>
      <c r="U691" s="2"/>
      <c r="V691">
        <f t="shared" si="21"/>
        <v>6.1380000000000004E-2</v>
      </c>
    </row>
    <row r="692" spans="1:22" customFormat="1">
      <c r="A692" s="301" t="s">
        <v>2226</v>
      </c>
      <c r="B692" s="301" t="s">
        <v>1976</v>
      </c>
      <c r="C692" s="301" t="s">
        <v>2751</v>
      </c>
      <c r="D692" s="301">
        <v>9.3000000000000007</v>
      </c>
      <c r="E692" s="181" t="s">
        <v>1783</v>
      </c>
      <c r="F692" s="181"/>
      <c r="G692" s="301"/>
      <c r="H692" s="301"/>
      <c r="I692" s="301"/>
      <c r="J692" s="301"/>
      <c r="K692" s="301">
        <v>11.7</v>
      </c>
      <c r="L692" s="301"/>
      <c r="M692" s="301"/>
      <c r="N692" s="301"/>
      <c r="O692" s="301"/>
      <c r="P692" s="301"/>
      <c r="Q692" s="301"/>
      <c r="R692" s="301"/>
      <c r="S692" s="302">
        <f t="shared" si="20"/>
        <v>11.7</v>
      </c>
      <c r="T692" s="303" t="s">
        <v>1758</v>
      </c>
      <c r="U692" s="2"/>
      <c r="V692">
        <f t="shared" si="21"/>
        <v>0.10880999999999999</v>
      </c>
    </row>
    <row r="693" spans="1:22" customFormat="1">
      <c r="A693" s="301" t="s">
        <v>3188</v>
      </c>
      <c r="B693" s="301" t="s">
        <v>1976</v>
      </c>
      <c r="C693" s="301" t="s">
        <v>2751</v>
      </c>
      <c r="D693" s="301">
        <v>9.3000000000000007</v>
      </c>
      <c r="E693" s="181" t="s">
        <v>1783</v>
      </c>
      <c r="F693" s="181"/>
      <c r="G693" s="301"/>
      <c r="H693" s="301"/>
      <c r="I693" s="301"/>
      <c r="J693" s="301"/>
      <c r="K693" s="301">
        <v>11.7</v>
      </c>
      <c r="L693" s="301"/>
      <c r="M693" s="301"/>
      <c r="N693" s="301"/>
      <c r="O693" s="301"/>
      <c r="P693" s="301"/>
      <c r="Q693" s="301"/>
      <c r="R693" s="301"/>
      <c r="S693" s="302">
        <f t="shared" si="20"/>
        <v>11.7</v>
      </c>
      <c r="T693" s="303" t="s">
        <v>1758</v>
      </c>
      <c r="U693" s="2"/>
      <c r="V693">
        <f t="shared" si="21"/>
        <v>0.10880999999999999</v>
      </c>
    </row>
    <row r="694" spans="1:22" customFormat="1">
      <c r="A694" s="301" t="s">
        <v>3189</v>
      </c>
      <c r="B694" s="301" t="s">
        <v>1976</v>
      </c>
      <c r="C694" s="301" t="s">
        <v>2751</v>
      </c>
      <c r="D694" s="301">
        <v>9.3000000000000007</v>
      </c>
      <c r="E694" s="181" t="s">
        <v>1783</v>
      </c>
      <c r="F694" s="181"/>
      <c r="G694" s="301"/>
      <c r="H694" s="301"/>
      <c r="I694" s="301"/>
      <c r="J694" s="301"/>
      <c r="K694" s="301"/>
      <c r="L694" s="301"/>
      <c r="M694" s="301"/>
      <c r="N694" s="301"/>
      <c r="O694" s="301"/>
      <c r="P694" s="301"/>
      <c r="Q694" s="301">
        <v>6.6</v>
      </c>
      <c r="R694" s="301"/>
      <c r="S694" s="302">
        <f t="shared" si="20"/>
        <v>6.6</v>
      </c>
      <c r="T694" s="303" t="s">
        <v>1758</v>
      </c>
      <c r="U694" s="2"/>
      <c r="V694">
        <f t="shared" si="21"/>
        <v>6.1380000000000004E-2</v>
      </c>
    </row>
    <row r="695" spans="1:22" customFormat="1">
      <c r="A695" s="301" t="s">
        <v>3190</v>
      </c>
      <c r="B695" s="301" t="s">
        <v>1976</v>
      </c>
      <c r="C695" s="301" t="s">
        <v>2751</v>
      </c>
      <c r="D695" s="301">
        <v>9.3000000000000007</v>
      </c>
      <c r="E695" s="181" t="s">
        <v>1783</v>
      </c>
      <c r="F695" s="181"/>
      <c r="G695" s="301"/>
      <c r="H695" s="301"/>
      <c r="I695" s="301"/>
      <c r="J695" s="301"/>
      <c r="K695" s="301">
        <v>3.3</v>
      </c>
      <c r="L695" s="301"/>
      <c r="M695" s="301">
        <v>6.3</v>
      </c>
      <c r="N695" s="301"/>
      <c r="O695" s="301"/>
      <c r="P695" s="301"/>
      <c r="Q695" s="301"/>
      <c r="R695" s="301"/>
      <c r="S695" s="302">
        <f t="shared" si="20"/>
        <v>9.6</v>
      </c>
      <c r="T695" s="303" t="s">
        <v>1758</v>
      </c>
      <c r="U695" s="2"/>
      <c r="V695">
        <f t="shared" si="21"/>
        <v>8.9279999999999998E-2</v>
      </c>
    </row>
    <row r="696" spans="1:22" customFormat="1">
      <c r="A696" s="301" t="s">
        <v>3191</v>
      </c>
      <c r="B696" s="301" t="s">
        <v>1976</v>
      </c>
      <c r="C696" s="301" t="s">
        <v>2751</v>
      </c>
      <c r="D696" s="301">
        <v>9.3000000000000007</v>
      </c>
      <c r="E696" s="181" t="s">
        <v>1783</v>
      </c>
      <c r="F696" s="181"/>
      <c r="G696" s="301"/>
      <c r="H696" s="301"/>
      <c r="I696" s="301"/>
      <c r="J696" s="301"/>
      <c r="K696" s="301">
        <v>1.2000000000000002</v>
      </c>
      <c r="L696" s="301"/>
      <c r="M696" s="301"/>
      <c r="N696" s="301"/>
      <c r="O696" s="301"/>
      <c r="P696" s="301"/>
      <c r="Q696" s="301"/>
      <c r="R696" s="301"/>
      <c r="S696" s="302">
        <f t="shared" si="20"/>
        <v>1.2000000000000002</v>
      </c>
      <c r="T696" s="303" t="s">
        <v>1758</v>
      </c>
      <c r="U696" s="2"/>
      <c r="V696">
        <f t="shared" si="21"/>
        <v>1.1160000000000002E-2</v>
      </c>
    </row>
    <row r="697" spans="1:22" customFormat="1">
      <c r="A697" s="301" t="s">
        <v>3192</v>
      </c>
      <c r="B697" s="301" t="s">
        <v>1976</v>
      </c>
      <c r="C697" s="301" t="s">
        <v>2751</v>
      </c>
      <c r="D697" s="301">
        <v>9.3000000000000007</v>
      </c>
      <c r="E697" s="181" t="s">
        <v>1783</v>
      </c>
      <c r="F697" s="181"/>
      <c r="G697" s="301"/>
      <c r="H697" s="301">
        <v>14.799999999999997</v>
      </c>
      <c r="I697" s="301"/>
      <c r="J697" s="301"/>
      <c r="K697" s="301"/>
      <c r="L697" s="301"/>
      <c r="M697" s="301"/>
      <c r="N697" s="301"/>
      <c r="O697" s="301"/>
      <c r="P697" s="301"/>
      <c r="Q697" s="301"/>
      <c r="R697" s="301"/>
      <c r="S697" s="302">
        <f t="shared" si="20"/>
        <v>14.799999999999997</v>
      </c>
      <c r="T697" s="303" t="s">
        <v>1758</v>
      </c>
      <c r="U697" s="2"/>
      <c r="V697">
        <f t="shared" si="21"/>
        <v>0.13763999999999998</v>
      </c>
    </row>
    <row r="698" spans="1:22" customFormat="1">
      <c r="A698" s="301" t="s">
        <v>3193</v>
      </c>
      <c r="B698" s="301" t="s">
        <v>1976</v>
      </c>
      <c r="C698" s="301" t="s">
        <v>2751</v>
      </c>
      <c r="D698" s="301">
        <v>9.3000000000000007</v>
      </c>
      <c r="E698" s="181" t="s">
        <v>1783</v>
      </c>
      <c r="F698" s="181"/>
      <c r="G698" s="301"/>
      <c r="H698" s="301"/>
      <c r="I698" s="301"/>
      <c r="J698" s="301"/>
      <c r="K698" s="301">
        <v>3.3</v>
      </c>
      <c r="L698" s="301"/>
      <c r="M698" s="301"/>
      <c r="N698" s="301"/>
      <c r="O698" s="301"/>
      <c r="P698" s="301"/>
      <c r="Q698" s="301"/>
      <c r="R698" s="301"/>
      <c r="S698" s="302">
        <f t="shared" si="20"/>
        <v>3.3</v>
      </c>
      <c r="T698" s="303" t="s">
        <v>1758</v>
      </c>
      <c r="U698" s="2"/>
      <c r="V698">
        <f t="shared" si="21"/>
        <v>3.0690000000000002E-2</v>
      </c>
    </row>
    <row r="699" spans="1:22" customFormat="1">
      <c r="A699" s="301" t="s">
        <v>2227</v>
      </c>
      <c r="B699" s="301" t="s">
        <v>1976</v>
      </c>
      <c r="C699" s="301" t="s">
        <v>2751</v>
      </c>
      <c r="D699" s="301">
        <v>9.3000000000000007</v>
      </c>
      <c r="E699" s="181" t="s">
        <v>1783</v>
      </c>
      <c r="F699" s="181"/>
      <c r="G699" s="301"/>
      <c r="H699" s="301"/>
      <c r="I699" s="301"/>
      <c r="J699" s="301"/>
      <c r="K699" s="301"/>
      <c r="L699" s="301"/>
      <c r="M699" s="301">
        <v>18.899999999999999</v>
      </c>
      <c r="N699" s="301"/>
      <c r="O699" s="301"/>
      <c r="P699" s="301"/>
      <c r="Q699" s="301"/>
      <c r="R699" s="301"/>
      <c r="S699" s="302">
        <f t="shared" si="20"/>
        <v>18.899999999999999</v>
      </c>
      <c r="T699" s="303" t="s">
        <v>1758</v>
      </c>
      <c r="U699" s="2"/>
      <c r="V699">
        <f t="shared" si="21"/>
        <v>0.17577000000000001</v>
      </c>
    </row>
    <row r="700" spans="1:22" customFormat="1">
      <c r="A700" s="301" t="s">
        <v>3194</v>
      </c>
      <c r="B700" s="301" t="s">
        <v>1976</v>
      </c>
      <c r="C700" s="301" t="s">
        <v>2751</v>
      </c>
      <c r="D700" s="301">
        <v>9.3000000000000007</v>
      </c>
      <c r="E700" s="181" t="s">
        <v>1783</v>
      </c>
      <c r="F700" s="181"/>
      <c r="G700" s="301"/>
      <c r="H700" s="301"/>
      <c r="I700" s="301"/>
      <c r="J700" s="301"/>
      <c r="K700" s="301"/>
      <c r="L700" s="301">
        <v>6.15</v>
      </c>
      <c r="M700" s="301"/>
      <c r="N700" s="301"/>
      <c r="O700" s="301"/>
      <c r="P700" s="301"/>
      <c r="Q700" s="301"/>
      <c r="R700" s="301"/>
      <c r="S700" s="302">
        <f t="shared" si="20"/>
        <v>6.15</v>
      </c>
      <c r="T700" s="303" t="s">
        <v>1758</v>
      </c>
      <c r="U700" s="2"/>
      <c r="V700">
        <f t="shared" si="21"/>
        <v>5.7195000000000003E-2</v>
      </c>
    </row>
    <row r="701" spans="1:22" customFormat="1">
      <c r="A701" s="301" t="s">
        <v>3195</v>
      </c>
      <c r="B701" s="301" t="s">
        <v>1976</v>
      </c>
      <c r="C701" s="301" t="s">
        <v>2751</v>
      </c>
      <c r="D701" s="301">
        <v>9.3000000000000007</v>
      </c>
      <c r="E701" s="181" t="s">
        <v>1783</v>
      </c>
      <c r="F701" s="181"/>
      <c r="G701" s="301"/>
      <c r="H701" s="301"/>
      <c r="I701" s="301"/>
      <c r="J701" s="301"/>
      <c r="K701" s="301">
        <v>11.7</v>
      </c>
      <c r="L701" s="301"/>
      <c r="M701" s="301"/>
      <c r="N701" s="301"/>
      <c r="O701" s="301"/>
      <c r="P701" s="301"/>
      <c r="Q701" s="301"/>
      <c r="R701" s="301"/>
      <c r="S701" s="302">
        <f t="shared" si="20"/>
        <v>11.7</v>
      </c>
      <c r="T701" s="303" t="s">
        <v>1758</v>
      </c>
      <c r="U701" s="2"/>
      <c r="V701">
        <f t="shared" si="21"/>
        <v>0.10880999999999999</v>
      </c>
    </row>
    <row r="702" spans="1:22" customFormat="1">
      <c r="A702" s="301" t="s">
        <v>3196</v>
      </c>
      <c r="B702" s="301" t="s">
        <v>1976</v>
      </c>
      <c r="C702" s="301" t="s">
        <v>2751</v>
      </c>
      <c r="D702" s="301">
        <v>9.3000000000000007</v>
      </c>
      <c r="E702" s="181" t="s">
        <v>1783</v>
      </c>
      <c r="F702" s="181"/>
      <c r="G702" s="301"/>
      <c r="H702" s="301"/>
      <c r="I702" s="301"/>
      <c r="J702" s="301"/>
      <c r="K702" s="301">
        <v>11.7</v>
      </c>
      <c r="L702" s="301"/>
      <c r="M702" s="301"/>
      <c r="N702" s="301"/>
      <c r="O702" s="301"/>
      <c r="P702" s="301"/>
      <c r="Q702" s="301"/>
      <c r="R702" s="301"/>
      <c r="S702" s="302">
        <f t="shared" si="20"/>
        <v>11.7</v>
      </c>
      <c r="T702" s="303" t="s">
        <v>1758</v>
      </c>
      <c r="U702" s="2"/>
      <c r="V702">
        <f t="shared" si="21"/>
        <v>0.10880999999999999</v>
      </c>
    </row>
    <row r="703" spans="1:22" customFormat="1">
      <c r="A703" s="301" t="s">
        <v>3197</v>
      </c>
      <c r="B703" s="301" t="s">
        <v>1976</v>
      </c>
      <c r="C703" s="301" t="s">
        <v>2751</v>
      </c>
      <c r="D703" s="301">
        <v>9.3000000000000007</v>
      </c>
      <c r="E703" s="181" t="s">
        <v>1783</v>
      </c>
      <c r="F703" s="181"/>
      <c r="G703" s="301"/>
      <c r="H703" s="301"/>
      <c r="I703" s="301"/>
      <c r="J703" s="301"/>
      <c r="K703" s="301">
        <v>11.7</v>
      </c>
      <c r="L703" s="301"/>
      <c r="M703" s="301"/>
      <c r="N703" s="301"/>
      <c r="O703" s="301"/>
      <c r="P703" s="301"/>
      <c r="Q703" s="301"/>
      <c r="R703" s="301"/>
      <c r="S703" s="302">
        <f t="shared" si="20"/>
        <v>11.7</v>
      </c>
      <c r="T703" s="303" t="s">
        <v>1758</v>
      </c>
      <c r="U703" s="2"/>
      <c r="V703">
        <f t="shared" si="21"/>
        <v>0.10880999999999999</v>
      </c>
    </row>
    <row r="704" spans="1:22" customFormat="1">
      <c r="A704" s="301" t="s">
        <v>3198</v>
      </c>
      <c r="B704" s="301" t="s">
        <v>1976</v>
      </c>
      <c r="C704" s="301" t="s">
        <v>2751</v>
      </c>
      <c r="D704" s="301">
        <v>9.3000000000000007</v>
      </c>
      <c r="E704" s="181" t="s">
        <v>1783</v>
      </c>
      <c r="F704" s="181"/>
      <c r="G704" s="301"/>
      <c r="H704" s="301"/>
      <c r="I704" s="301"/>
      <c r="J704" s="301"/>
      <c r="K704" s="301">
        <v>11.7</v>
      </c>
      <c r="L704" s="301"/>
      <c r="M704" s="301"/>
      <c r="N704" s="301"/>
      <c r="O704" s="301"/>
      <c r="P704" s="301"/>
      <c r="Q704" s="301"/>
      <c r="R704" s="301"/>
      <c r="S704" s="302">
        <f t="shared" si="20"/>
        <v>11.7</v>
      </c>
      <c r="T704" s="303" t="s">
        <v>1758</v>
      </c>
      <c r="U704" s="2"/>
      <c r="V704">
        <f t="shared" si="21"/>
        <v>0.10880999999999999</v>
      </c>
    </row>
    <row r="705" spans="1:22" customFormat="1">
      <c r="A705" s="301" t="s">
        <v>2228</v>
      </c>
      <c r="B705" s="301" t="s">
        <v>1976</v>
      </c>
      <c r="C705" s="301" t="s">
        <v>2751</v>
      </c>
      <c r="D705" s="301">
        <v>9.3000000000000007</v>
      </c>
      <c r="E705" s="181" t="s">
        <v>1783</v>
      </c>
      <c r="F705" s="181"/>
      <c r="G705" s="301"/>
      <c r="H705" s="301"/>
      <c r="I705" s="301"/>
      <c r="J705" s="301"/>
      <c r="K705" s="301">
        <v>23.549999999999997</v>
      </c>
      <c r="L705" s="301">
        <v>3.6</v>
      </c>
      <c r="M705" s="301"/>
      <c r="N705" s="301"/>
      <c r="O705" s="301">
        <v>12</v>
      </c>
      <c r="P705" s="301"/>
      <c r="Q705" s="301"/>
      <c r="R705" s="301"/>
      <c r="S705" s="302">
        <f t="shared" si="20"/>
        <v>39.15</v>
      </c>
      <c r="T705" s="303" t="s">
        <v>1758</v>
      </c>
      <c r="U705" s="2"/>
      <c r="V705">
        <f t="shared" si="21"/>
        <v>0.364095</v>
      </c>
    </row>
    <row r="706" spans="1:22" customFormat="1">
      <c r="A706" s="301" t="s">
        <v>3199</v>
      </c>
      <c r="B706" s="301" t="s">
        <v>1976</v>
      </c>
      <c r="C706" s="301" t="s">
        <v>2751</v>
      </c>
      <c r="D706" s="301">
        <v>9.3000000000000007</v>
      </c>
      <c r="E706" s="181" t="s">
        <v>1783</v>
      </c>
      <c r="F706" s="181"/>
      <c r="G706" s="301"/>
      <c r="H706" s="301"/>
      <c r="I706" s="301"/>
      <c r="J706" s="301"/>
      <c r="K706" s="301">
        <v>18.899999999999999</v>
      </c>
      <c r="L706" s="301"/>
      <c r="M706" s="301"/>
      <c r="N706" s="301"/>
      <c r="O706" s="301"/>
      <c r="P706" s="301"/>
      <c r="Q706" s="301"/>
      <c r="R706" s="301"/>
      <c r="S706" s="302">
        <f t="shared" si="20"/>
        <v>18.899999999999999</v>
      </c>
      <c r="T706" s="303" t="s">
        <v>1758</v>
      </c>
      <c r="U706" s="2"/>
      <c r="V706">
        <f t="shared" si="21"/>
        <v>0.17577000000000001</v>
      </c>
    </row>
    <row r="707" spans="1:22" customFormat="1">
      <c r="A707" s="301" t="s">
        <v>3200</v>
      </c>
      <c r="B707" s="301" t="s">
        <v>1976</v>
      </c>
      <c r="C707" s="301" t="s">
        <v>2751</v>
      </c>
      <c r="D707" s="301">
        <v>9.3000000000000007</v>
      </c>
      <c r="E707" s="181" t="s">
        <v>1783</v>
      </c>
      <c r="F707" s="181"/>
      <c r="G707" s="301"/>
      <c r="H707" s="301"/>
      <c r="I707" s="301"/>
      <c r="J707" s="301"/>
      <c r="K707" s="301"/>
      <c r="L707" s="301">
        <v>2.4000000000000004</v>
      </c>
      <c r="M707" s="301"/>
      <c r="N707" s="301">
        <v>2.4000000000000004</v>
      </c>
      <c r="O707" s="301"/>
      <c r="P707" s="301">
        <v>3.6</v>
      </c>
      <c r="Q707" s="301"/>
      <c r="R707" s="301"/>
      <c r="S707" s="302">
        <f t="shared" ref="S707:S770" si="22">SUM(G707:R707)</f>
        <v>8.4</v>
      </c>
      <c r="T707" s="303" t="s">
        <v>1758</v>
      </c>
      <c r="U707" s="2"/>
      <c r="V707">
        <f t="shared" si="21"/>
        <v>7.8120000000000023E-2</v>
      </c>
    </row>
    <row r="708" spans="1:22" customFormat="1">
      <c r="A708" s="301" t="s">
        <v>3201</v>
      </c>
      <c r="B708" s="301" t="s">
        <v>1976</v>
      </c>
      <c r="C708" s="301" t="s">
        <v>2751</v>
      </c>
      <c r="D708" s="301">
        <v>9.3000000000000007</v>
      </c>
      <c r="E708" s="181" t="s">
        <v>1783</v>
      </c>
      <c r="F708" s="181"/>
      <c r="G708" s="301"/>
      <c r="H708" s="301"/>
      <c r="I708" s="301"/>
      <c r="J708" s="301"/>
      <c r="K708" s="301">
        <v>3.3</v>
      </c>
      <c r="L708" s="301"/>
      <c r="M708" s="301"/>
      <c r="N708" s="301"/>
      <c r="O708" s="301"/>
      <c r="P708" s="301"/>
      <c r="Q708" s="301"/>
      <c r="R708" s="301"/>
      <c r="S708" s="302">
        <f t="shared" si="22"/>
        <v>3.3</v>
      </c>
      <c r="T708" s="303" t="s">
        <v>1758</v>
      </c>
      <c r="U708" s="2"/>
      <c r="V708">
        <f t="shared" ref="V708:V771" si="23">S708/1000*D708</f>
        <v>3.0690000000000002E-2</v>
      </c>
    </row>
    <row r="709" spans="1:22" customFormat="1">
      <c r="A709" s="301" t="s">
        <v>2229</v>
      </c>
      <c r="B709" s="301" t="s">
        <v>1976</v>
      </c>
      <c r="C709" s="301" t="s">
        <v>2751</v>
      </c>
      <c r="D709" s="301">
        <v>9.3000000000000007</v>
      </c>
      <c r="E709" s="181" t="s">
        <v>1783</v>
      </c>
      <c r="F709" s="181"/>
      <c r="G709" s="301"/>
      <c r="H709" s="301"/>
      <c r="I709" s="301"/>
      <c r="J709" s="301"/>
      <c r="K709" s="301">
        <v>6.6</v>
      </c>
      <c r="L709" s="301"/>
      <c r="M709" s="301"/>
      <c r="N709" s="301"/>
      <c r="O709" s="301"/>
      <c r="P709" s="301"/>
      <c r="Q709" s="301"/>
      <c r="R709" s="301"/>
      <c r="S709" s="302">
        <f t="shared" si="22"/>
        <v>6.6</v>
      </c>
      <c r="T709" s="303" t="s">
        <v>1758</v>
      </c>
      <c r="U709" s="2"/>
      <c r="V709">
        <f t="shared" si="23"/>
        <v>6.1380000000000004E-2</v>
      </c>
    </row>
    <row r="710" spans="1:22" customFormat="1">
      <c r="A710" s="301" t="s">
        <v>2230</v>
      </c>
      <c r="B710" s="301" t="s">
        <v>1976</v>
      </c>
      <c r="C710" s="301" t="s">
        <v>2751</v>
      </c>
      <c r="D710" s="301">
        <v>9.3000000000000007</v>
      </c>
      <c r="E710" s="181" t="s">
        <v>1783</v>
      </c>
      <c r="F710" s="181"/>
      <c r="G710" s="301"/>
      <c r="H710" s="301"/>
      <c r="I710" s="301"/>
      <c r="J710" s="301"/>
      <c r="K710" s="301">
        <v>2.4000000000000004</v>
      </c>
      <c r="L710" s="301"/>
      <c r="M710" s="301"/>
      <c r="N710" s="301"/>
      <c r="O710" s="301"/>
      <c r="P710" s="301"/>
      <c r="Q710" s="301"/>
      <c r="R710" s="301"/>
      <c r="S710" s="302">
        <f t="shared" si="22"/>
        <v>2.4000000000000004</v>
      </c>
      <c r="T710" s="303" t="s">
        <v>1758</v>
      </c>
      <c r="U710" s="2"/>
      <c r="V710">
        <f t="shared" si="23"/>
        <v>2.2320000000000003E-2</v>
      </c>
    </row>
    <row r="711" spans="1:22" customFormat="1">
      <c r="A711" s="301" t="s">
        <v>2231</v>
      </c>
      <c r="B711" s="301" t="s">
        <v>1976</v>
      </c>
      <c r="C711" s="301" t="s">
        <v>2751</v>
      </c>
      <c r="D711" s="301">
        <v>9.3000000000000007</v>
      </c>
      <c r="E711" s="181" t="s">
        <v>1783</v>
      </c>
      <c r="F711" s="181"/>
      <c r="G711" s="301"/>
      <c r="H711" s="301"/>
      <c r="I711" s="301"/>
      <c r="J711" s="301"/>
      <c r="K711" s="301">
        <v>11.7</v>
      </c>
      <c r="L711" s="301"/>
      <c r="M711" s="301">
        <v>6.3</v>
      </c>
      <c r="N711" s="301"/>
      <c r="O711" s="301"/>
      <c r="P711" s="301"/>
      <c r="Q711" s="301"/>
      <c r="R711" s="301"/>
      <c r="S711" s="302">
        <f t="shared" si="22"/>
        <v>18</v>
      </c>
      <c r="T711" s="303" t="s">
        <v>1758</v>
      </c>
      <c r="U711" s="2"/>
      <c r="V711">
        <f t="shared" si="23"/>
        <v>0.16739999999999999</v>
      </c>
    </row>
    <row r="712" spans="1:22" customFormat="1">
      <c r="A712" s="301" t="s">
        <v>3202</v>
      </c>
      <c r="B712" s="301" t="s">
        <v>1976</v>
      </c>
      <c r="C712" s="301" t="s">
        <v>2751</v>
      </c>
      <c r="D712" s="301">
        <v>9.3000000000000007</v>
      </c>
      <c r="E712" s="181" t="s">
        <v>1783</v>
      </c>
      <c r="F712" s="181"/>
      <c r="G712" s="301"/>
      <c r="H712" s="301"/>
      <c r="I712" s="301"/>
      <c r="J712" s="301"/>
      <c r="K712" s="301">
        <v>11.85</v>
      </c>
      <c r="L712" s="301"/>
      <c r="M712" s="301"/>
      <c r="N712" s="301"/>
      <c r="O712" s="301"/>
      <c r="P712" s="301"/>
      <c r="Q712" s="301"/>
      <c r="R712" s="301"/>
      <c r="S712" s="302">
        <f t="shared" si="22"/>
        <v>11.85</v>
      </c>
      <c r="T712" s="303" t="s">
        <v>1758</v>
      </c>
      <c r="U712" s="2"/>
      <c r="V712">
        <f t="shared" si="23"/>
        <v>0.110205</v>
      </c>
    </row>
    <row r="713" spans="1:22" customFormat="1">
      <c r="A713" s="301" t="s">
        <v>2232</v>
      </c>
      <c r="B713" s="301" t="s">
        <v>1976</v>
      </c>
      <c r="C713" s="301" t="s">
        <v>2751</v>
      </c>
      <c r="D713" s="301">
        <v>9.3000000000000007</v>
      </c>
      <c r="E713" s="181" t="s">
        <v>1783</v>
      </c>
      <c r="F713" s="181"/>
      <c r="G713" s="301"/>
      <c r="H713" s="301"/>
      <c r="I713" s="301"/>
      <c r="J713" s="301"/>
      <c r="K713" s="301">
        <v>11.7</v>
      </c>
      <c r="L713" s="301"/>
      <c r="M713" s="301"/>
      <c r="N713" s="301"/>
      <c r="O713" s="301"/>
      <c r="P713" s="301"/>
      <c r="Q713" s="301"/>
      <c r="R713" s="301"/>
      <c r="S713" s="302">
        <f t="shared" si="22"/>
        <v>11.7</v>
      </c>
      <c r="T713" s="303" t="s">
        <v>1758</v>
      </c>
      <c r="U713" s="2"/>
      <c r="V713">
        <f t="shared" si="23"/>
        <v>0.10880999999999999</v>
      </c>
    </row>
    <row r="714" spans="1:22" customFormat="1">
      <c r="A714" s="301" t="s">
        <v>3203</v>
      </c>
      <c r="B714" s="301" t="s">
        <v>1976</v>
      </c>
      <c r="C714" s="301" t="s">
        <v>2751</v>
      </c>
      <c r="D714" s="301">
        <v>9.3000000000000007</v>
      </c>
      <c r="E714" s="181" t="s">
        <v>1783</v>
      </c>
      <c r="F714" s="181"/>
      <c r="G714" s="301"/>
      <c r="H714" s="301"/>
      <c r="I714" s="301"/>
      <c r="J714" s="301"/>
      <c r="K714" s="301"/>
      <c r="L714" s="301"/>
      <c r="M714" s="301">
        <v>95.1</v>
      </c>
      <c r="N714" s="301"/>
      <c r="O714" s="301"/>
      <c r="P714" s="301"/>
      <c r="Q714" s="301"/>
      <c r="R714" s="301"/>
      <c r="S714" s="302">
        <f t="shared" si="22"/>
        <v>95.1</v>
      </c>
      <c r="T714" s="303" t="s">
        <v>1758</v>
      </c>
      <c r="U714" s="2"/>
      <c r="V714">
        <f t="shared" si="23"/>
        <v>0.88442999999999994</v>
      </c>
    </row>
    <row r="715" spans="1:22" customFormat="1">
      <c r="A715" s="301" t="s">
        <v>2233</v>
      </c>
      <c r="B715" s="301" t="s">
        <v>1976</v>
      </c>
      <c r="C715" s="301" t="s">
        <v>2751</v>
      </c>
      <c r="D715" s="301">
        <v>9.3000000000000007</v>
      </c>
      <c r="E715" s="181" t="s">
        <v>1783</v>
      </c>
      <c r="F715" s="181"/>
      <c r="G715" s="301"/>
      <c r="H715" s="301"/>
      <c r="I715" s="301"/>
      <c r="J715" s="301"/>
      <c r="K715" s="301">
        <v>11.7</v>
      </c>
      <c r="L715" s="301"/>
      <c r="M715" s="301"/>
      <c r="N715" s="301"/>
      <c r="O715" s="301"/>
      <c r="P715" s="301"/>
      <c r="Q715" s="301"/>
      <c r="R715" s="301"/>
      <c r="S715" s="302">
        <f t="shared" si="22"/>
        <v>11.7</v>
      </c>
      <c r="T715" s="303" t="s">
        <v>1758</v>
      </c>
      <c r="U715" s="2"/>
      <c r="V715">
        <f t="shared" si="23"/>
        <v>0.10880999999999999</v>
      </c>
    </row>
    <row r="716" spans="1:22" customFormat="1">
      <c r="A716" s="301" t="s">
        <v>3204</v>
      </c>
      <c r="B716" s="301" t="s">
        <v>1976</v>
      </c>
      <c r="C716" s="301" t="s">
        <v>2751</v>
      </c>
      <c r="D716" s="301">
        <v>9.3000000000000007</v>
      </c>
      <c r="E716" s="181" t="s">
        <v>1783</v>
      </c>
      <c r="F716" s="181"/>
      <c r="G716" s="301"/>
      <c r="H716" s="301"/>
      <c r="I716" s="301"/>
      <c r="J716" s="301"/>
      <c r="K716" s="301">
        <v>11.7</v>
      </c>
      <c r="L716" s="301"/>
      <c r="M716" s="301"/>
      <c r="N716" s="301"/>
      <c r="O716" s="301"/>
      <c r="P716" s="301"/>
      <c r="Q716" s="301"/>
      <c r="R716" s="301"/>
      <c r="S716" s="302">
        <f t="shared" si="22"/>
        <v>11.7</v>
      </c>
      <c r="T716" s="303" t="s">
        <v>1758</v>
      </c>
      <c r="U716" s="2"/>
      <c r="V716">
        <f t="shared" si="23"/>
        <v>0.10880999999999999</v>
      </c>
    </row>
    <row r="717" spans="1:22" customFormat="1">
      <c r="A717" s="301" t="s">
        <v>2234</v>
      </c>
      <c r="B717" s="301" t="s">
        <v>1976</v>
      </c>
      <c r="C717" s="301" t="s">
        <v>2751</v>
      </c>
      <c r="D717" s="301">
        <v>9.3000000000000007</v>
      </c>
      <c r="E717" s="181" t="s">
        <v>1783</v>
      </c>
      <c r="F717" s="181"/>
      <c r="G717" s="301"/>
      <c r="H717" s="301"/>
      <c r="I717" s="301"/>
      <c r="J717" s="301"/>
      <c r="K717" s="301">
        <v>23.4</v>
      </c>
      <c r="L717" s="301"/>
      <c r="M717" s="301"/>
      <c r="N717" s="301"/>
      <c r="O717" s="301"/>
      <c r="P717" s="301"/>
      <c r="Q717" s="301"/>
      <c r="R717" s="301"/>
      <c r="S717" s="302">
        <f t="shared" si="22"/>
        <v>23.4</v>
      </c>
      <c r="T717" s="303" t="s">
        <v>1758</v>
      </c>
      <c r="U717" s="2"/>
      <c r="V717">
        <f t="shared" si="23"/>
        <v>0.21761999999999998</v>
      </c>
    </row>
    <row r="718" spans="1:22" customFormat="1">
      <c r="A718" s="301" t="s">
        <v>3205</v>
      </c>
      <c r="B718" s="301" t="s">
        <v>1976</v>
      </c>
      <c r="C718" s="301" t="s">
        <v>2751</v>
      </c>
      <c r="D718" s="301">
        <v>9.3000000000000007</v>
      </c>
      <c r="E718" s="181" t="s">
        <v>1783</v>
      </c>
      <c r="F718" s="181"/>
      <c r="G718" s="301"/>
      <c r="H718" s="301"/>
      <c r="I718" s="301"/>
      <c r="J718" s="301"/>
      <c r="K718" s="301"/>
      <c r="L718" s="301"/>
      <c r="M718" s="301"/>
      <c r="N718" s="301"/>
      <c r="O718" s="301">
        <v>6.6</v>
      </c>
      <c r="P718" s="301"/>
      <c r="Q718" s="301">
        <v>13.2</v>
      </c>
      <c r="R718" s="301"/>
      <c r="S718" s="302">
        <f t="shared" si="22"/>
        <v>19.799999999999997</v>
      </c>
      <c r="T718" s="303" t="s">
        <v>1758</v>
      </c>
      <c r="U718" s="2"/>
      <c r="V718">
        <f t="shared" si="23"/>
        <v>0.18414</v>
      </c>
    </row>
    <row r="719" spans="1:22" customFormat="1">
      <c r="A719" s="301" t="s">
        <v>3206</v>
      </c>
      <c r="B719" s="301" t="s">
        <v>1976</v>
      </c>
      <c r="C719" s="301" t="s">
        <v>2751</v>
      </c>
      <c r="D719" s="301">
        <v>9.3000000000000007</v>
      </c>
      <c r="E719" s="181" t="s">
        <v>1783</v>
      </c>
      <c r="F719" s="181"/>
      <c r="G719" s="301"/>
      <c r="H719" s="301">
        <v>18</v>
      </c>
      <c r="I719" s="301"/>
      <c r="J719" s="301"/>
      <c r="K719" s="301"/>
      <c r="L719" s="301"/>
      <c r="M719" s="301"/>
      <c r="N719" s="301"/>
      <c r="O719" s="301"/>
      <c r="P719" s="301"/>
      <c r="Q719" s="301"/>
      <c r="R719" s="301"/>
      <c r="S719" s="302">
        <f t="shared" si="22"/>
        <v>18</v>
      </c>
      <c r="T719" s="303" t="s">
        <v>1758</v>
      </c>
      <c r="U719" s="2"/>
      <c r="V719">
        <f t="shared" si="23"/>
        <v>0.16739999999999999</v>
      </c>
    </row>
    <row r="720" spans="1:22" customFormat="1">
      <c r="A720" s="301" t="s">
        <v>3207</v>
      </c>
      <c r="B720" s="301" t="s">
        <v>1976</v>
      </c>
      <c r="C720" s="301" t="s">
        <v>2751</v>
      </c>
      <c r="D720" s="301">
        <v>9.3000000000000007</v>
      </c>
      <c r="E720" s="181" t="s">
        <v>1783</v>
      </c>
      <c r="F720" s="181"/>
      <c r="G720" s="301"/>
      <c r="H720" s="301"/>
      <c r="I720" s="301"/>
      <c r="J720" s="301"/>
      <c r="K720" s="301">
        <v>11.7</v>
      </c>
      <c r="L720" s="301"/>
      <c r="M720" s="301"/>
      <c r="N720" s="301"/>
      <c r="O720" s="301"/>
      <c r="P720" s="301"/>
      <c r="Q720" s="301"/>
      <c r="R720" s="301"/>
      <c r="S720" s="302">
        <f t="shared" si="22"/>
        <v>11.7</v>
      </c>
      <c r="T720" s="303" t="s">
        <v>1758</v>
      </c>
      <c r="U720" s="2"/>
      <c r="V720">
        <f t="shared" si="23"/>
        <v>0.10880999999999999</v>
      </c>
    </row>
    <row r="721" spans="1:22" customFormat="1">
      <c r="A721" s="301" t="s">
        <v>3208</v>
      </c>
      <c r="B721" s="301" t="s">
        <v>1976</v>
      </c>
      <c r="C721" s="301" t="s">
        <v>2751</v>
      </c>
      <c r="D721" s="301">
        <v>9.3000000000000007</v>
      </c>
      <c r="E721" s="181" t="s">
        <v>1783</v>
      </c>
      <c r="F721" s="181"/>
      <c r="G721" s="301"/>
      <c r="H721" s="301"/>
      <c r="I721" s="301"/>
      <c r="J721" s="301"/>
      <c r="K721" s="301"/>
      <c r="L721" s="301"/>
      <c r="M721" s="301">
        <v>25.200000000000003</v>
      </c>
      <c r="N721" s="301"/>
      <c r="O721" s="301"/>
      <c r="P721" s="301"/>
      <c r="Q721" s="301"/>
      <c r="R721" s="301"/>
      <c r="S721" s="302">
        <f t="shared" si="22"/>
        <v>25.200000000000003</v>
      </c>
      <c r="T721" s="303" t="s">
        <v>1758</v>
      </c>
      <c r="U721" s="2"/>
      <c r="V721">
        <f t="shared" si="23"/>
        <v>0.23436000000000004</v>
      </c>
    </row>
    <row r="722" spans="1:22" customFormat="1">
      <c r="A722" s="301" t="s">
        <v>3209</v>
      </c>
      <c r="B722" s="301" t="s">
        <v>1976</v>
      </c>
      <c r="C722" s="301" t="s">
        <v>2751</v>
      </c>
      <c r="D722" s="301">
        <v>9.3000000000000007</v>
      </c>
      <c r="E722" s="181" t="s">
        <v>1783</v>
      </c>
      <c r="F722" s="181"/>
      <c r="G722" s="301"/>
      <c r="H722" s="301"/>
      <c r="I722" s="301"/>
      <c r="J722" s="301"/>
      <c r="K722" s="301"/>
      <c r="L722" s="301">
        <v>6.6</v>
      </c>
      <c r="M722" s="301"/>
      <c r="N722" s="301"/>
      <c r="O722" s="301"/>
      <c r="P722" s="301"/>
      <c r="Q722" s="301"/>
      <c r="R722" s="301"/>
      <c r="S722" s="302">
        <f t="shared" si="22"/>
        <v>6.6</v>
      </c>
      <c r="T722" s="303" t="s">
        <v>1758</v>
      </c>
      <c r="U722" s="2"/>
      <c r="V722">
        <f t="shared" si="23"/>
        <v>6.1380000000000004E-2</v>
      </c>
    </row>
    <row r="723" spans="1:22" customFormat="1">
      <c r="A723" s="301" t="s">
        <v>3210</v>
      </c>
      <c r="B723" s="301" t="s">
        <v>1976</v>
      </c>
      <c r="C723" s="301" t="s">
        <v>2751</v>
      </c>
      <c r="D723" s="301">
        <v>9.3000000000000007</v>
      </c>
      <c r="E723" s="181" t="s">
        <v>1783</v>
      </c>
      <c r="F723" s="181"/>
      <c r="G723" s="301"/>
      <c r="H723" s="301"/>
      <c r="I723" s="301"/>
      <c r="J723" s="301"/>
      <c r="K723" s="301">
        <v>11.7</v>
      </c>
      <c r="L723" s="301"/>
      <c r="M723" s="301"/>
      <c r="N723" s="301">
        <v>6.3</v>
      </c>
      <c r="O723" s="301"/>
      <c r="P723" s="301"/>
      <c r="Q723" s="301"/>
      <c r="R723" s="301"/>
      <c r="S723" s="302">
        <f t="shared" si="22"/>
        <v>18</v>
      </c>
      <c r="T723" s="303" t="s">
        <v>1758</v>
      </c>
      <c r="U723" s="2"/>
      <c r="V723">
        <f t="shared" si="23"/>
        <v>0.16739999999999999</v>
      </c>
    </row>
    <row r="724" spans="1:22" customFormat="1">
      <c r="A724" s="301" t="s">
        <v>3211</v>
      </c>
      <c r="B724" s="301" t="s">
        <v>1976</v>
      </c>
      <c r="C724" s="301" t="s">
        <v>2751</v>
      </c>
      <c r="D724" s="301">
        <v>9.3000000000000007</v>
      </c>
      <c r="E724" s="181" t="s">
        <v>1783</v>
      </c>
      <c r="F724" s="181"/>
      <c r="G724" s="301"/>
      <c r="H724" s="301"/>
      <c r="I724" s="301"/>
      <c r="J724" s="301"/>
      <c r="K724" s="301">
        <v>11.7</v>
      </c>
      <c r="L724" s="301"/>
      <c r="M724" s="301"/>
      <c r="N724" s="301"/>
      <c r="O724" s="301"/>
      <c r="P724" s="301"/>
      <c r="Q724" s="301"/>
      <c r="R724" s="301"/>
      <c r="S724" s="302">
        <f t="shared" si="22"/>
        <v>11.7</v>
      </c>
      <c r="T724" s="303" t="s">
        <v>1758</v>
      </c>
      <c r="U724" s="2"/>
      <c r="V724">
        <f t="shared" si="23"/>
        <v>0.10880999999999999</v>
      </c>
    </row>
    <row r="725" spans="1:22" customFormat="1">
      <c r="A725" s="301" t="s">
        <v>3212</v>
      </c>
      <c r="B725" s="301" t="s">
        <v>1976</v>
      </c>
      <c r="C725" s="301" t="s">
        <v>2751</v>
      </c>
      <c r="D725" s="301">
        <v>9.3000000000000007</v>
      </c>
      <c r="E725" s="181" t="s">
        <v>1783</v>
      </c>
      <c r="F725" s="181"/>
      <c r="G725" s="301"/>
      <c r="H725" s="301"/>
      <c r="I725" s="301"/>
      <c r="J725" s="301"/>
      <c r="K725" s="301">
        <v>11.7</v>
      </c>
      <c r="L725" s="301"/>
      <c r="M725" s="301"/>
      <c r="N725" s="301"/>
      <c r="O725" s="301"/>
      <c r="P725" s="301"/>
      <c r="Q725" s="301"/>
      <c r="R725" s="301"/>
      <c r="S725" s="302">
        <f t="shared" si="22"/>
        <v>11.7</v>
      </c>
      <c r="T725" s="303" t="s">
        <v>1758</v>
      </c>
      <c r="U725" s="2"/>
      <c r="V725">
        <f t="shared" si="23"/>
        <v>0.10880999999999999</v>
      </c>
    </row>
    <row r="726" spans="1:22" customFormat="1">
      <c r="A726" s="301" t="s">
        <v>2235</v>
      </c>
      <c r="B726" s="301" t="s">
        <v>1976</v>
      </c>
      <c r="C726" s="301" t="s">
        <v>2751</v>
      </c>
      <c r="D726" s="301">
        <v>9.3000000000000007</v>
      </c>
      <c r="E726" s="181" t="s">
        <v>1783</v>
      </c>
      <c r="F726" s="181"/>
      <c r="G726" s="301"/>
      <c r="H726" s="301"/>
      <c r="I726" s="301"/>
      <c r="J726" s="301"/>
      <c r="K726" s="301"/>
      <c r="L726" s="301"/>
      <c r="M726" s="301">
        <v>6.3</v>
      </c>
      <c r="N726" s="301"/>
      <c r="O726" s="301"/>
      <c r="P726" s="301"/>
      <c r="Q726" s="301"/>
      <c r="R726" s="301"/>
      <c r="S726" s="302">
        <f t="shared" si="22"/>
        <v>6.3</v>
      </c>
      <c r="T726" s="303" t="s">
        <v>1758</v>
      </c>
      <c r="U726" s="2"/>
      <c r="V726">
        <f t="shared" si="23"/>
        <v>5.8590000000000003E-2</v>
      </c>
    </row>
    <row r="727" spans="1:22" customFormat="1">
      <c r="A727" s="301" t="s">
        <v>3213</v>
      </c>
      <c r="B727" s="301" t="s">
        <v>1976</v>
      </c>
      <c r="C727" s="301" t="s">
        <v>2751</v>
      </c>
      <c r="D727" s="301">
        <v>9.3000000000000007</v>
      </c>
      <c r="E727" s="181" t="s">
        <v>1783</v>
      </c>
      <c r="F727" s="181"/>
      <c r="G727" s="301"/>
      <c r="H727" s="301"/>
      <c r="I727" s="301"/>
      <c r="J727" s="301"/>
      <c r="K727" s="301">
        <v>23.4</v>
      </c>
      <c r="L727" s="301"/>
      <c r="M727" s="301"/>
      <c r="N727" s="301"/>
      <c r="O727" s="301"/>
      <c r="P727" s="301"/>
      <c r="Q727" s="301"/>
      <c r="R727" s="301"/>
      <c r="S727" s="302">
        <f t="shared" si="22"/>
        <v>23.4</v>
      </c>
      <c r="T727" s="303" t="s">
        <v>1758</v>
      </c>
      <c r="U727" s="2"/>
      <c r="V727">
        <f t="shared" si="23"/>
        <v>0.21761999999999998</v>
      </c>
    </row>
    <row r="728" spans="1:22" customFormat="1">
      <c r="A728" s="301" t="s">
        <v>3214</v>
      </c>
      <c r="B728" s="301" t="s">
        <v>1976</v>
      </c>
      <c r="C728" s="301" t="s">
        <v>2751</v>
      </c>
      <c r="D728" s="301">
        <v>9.3000000000000007</v>
      </c>
      <c r="E728" s="181" t="s">
        <v>1783</v>
      </c>
      <c r="F728" s="181"/>
      <c r="G728" s="301"/>
      <c r="H728" s="301"/>
      <c r="I728" s="301"/>
      <c r="J728" s="301"/>
      <c r="K728" s="301">
        <v>11.7</v>
      </c>
      <c r="L728" s="301"/>
      <c r="M728" s="301"/>
      <c r="N728" s="301"/>
      <c r="O728" s="301"/>
      <c r="P728" s="301"/>
      <c r="Q728" s="301"/>
      <c r="R728" s="301"/>
      <c r="S728" s="302">
        <f t="shared" si="22"/>
        <v>11.7</v>
      </c>
      <c r="T728" s="303" t="s">
        <v>1758</v>
      </c>
      <c r="U728" s="2"/>
      <c r="V728">
        <f t="shared" si="23"/>
        <v>0.10880999999999999</v>
      </c>
    </row>
    <row r="729" spans="1:22" customFormat="1">
      <c r="A729" s="301" t="s">
        <v>2236</v>
      </c>
      <c r="B729" s="301" t="s">
        <v>1976</v>
      </c>
      <c r="C729" s="301" t="s">
        <v>2751</v>
      </c>
      <c r="D729" s="301">
        <v>9.3000000000000007</v>
      </c>
      <c r="E729" s="181" t="s">
        <v>1783</v>
      </c>
      <c r="F729" s="181"/>
      <c r="G729" s="301"/>
      <c r="H729" s="301"/>
      <c r="I729" s="301"/>
      <c r="J729" s="301"/>
      <c r="K729" s="301"/>
      <c r="L729" s="301"/>
      <c r="M729" s="301"/>
      <c r="N729" s="301"/>
      <c r="O729" s="301"/>
      <c r="P729" s="301">
        <v>6.6</v>
      </c>
      <c r="Q729" s="301"/>
      <c r="R729" s="301"/>
      <c r="S729" s="302">
        <f t="shared" si="22"/>
        <v>6.6</v>
      </c>
      <c r="T729" s="303" t="s">
        <v>1758</v>
      </c>
      <c r="U729" s="2"/>
      <c r="V729">
        <f t="shared" si="23"/>
        <v>6.1380000000000004E-2</v>
      </c>
    </row>
    <row r="730" spans="1:22" customFormat="1">
      <c r="A730" s="301" t="s">
        <v>2237</v>
      </c>
      <c r="B730" s="301" t="s">
        <v>1976</v>
      </c>
      <c r="C730" s="301" t="s">
        <v>2751</v>
      </c>
      <c r="D730" s="301">
        <v>9.3000000000000007</v>
      </c>
      <c r="E730" s="181" t="s">
        <v>1783</v>
      </c>
      <c r="F730" s="181"/>
      <c r="G730" s="301"/>
      <c r="H730" s="301"/>
      <c r="I730" s="301"/>
      <c r="J730" s="301"/>
      <c r="K730" s="301"/>
      <c r="L730" s="301"/>
      <c r="M730" s="301"/>
      <c r="N730" s="301"/>
      <c r="O730" s="301"/>
      <c r="P730" s="301"/>
      <c r="Q730" s="301"/>
      <c r="R730" s="301">
        <v>6.6</v>
      </c>
      <c r="S730" s="302">
        <f t="shared" si="22"/>
        <v>6.6</v>
      </c>
      <c r="T730" s="303" t="s">
        <v>1758</v>
      </c>
      <c r="U730" s="2"/>
      <c r="V730">
        <f t="shared" si="23"/>
        <v>6.1380000000000004E-2</v>
      </c>
    </row>
    <row r="731" spans="1:22" customFormat="1">
      <c r="A731" s="301" t="s">
        <v>3215</v>
      </c>
      <c r="B731" s="301" t="s">
        <v>1976</v>
      </c>
      <c r="C731" s="301" t="s">
        <v>2751</v>
      </c>
      <c r="D731" s="301">
        <v>9.3000000000000007</v>
      </c>
      <c r="E731" s="181" t="s">
        <v>1783</v>
      </c>
      <c r="F731" s="181"/>
      <c r="G731" s="301"/>
      <c r="H731" s="301"/>
      <c r="I731" s="301"/>
      <c r="J731" s="301"/>
      <c r="K731" s="301">
        <v>11.7</v>
      </c>
      <c r="L731" s="301"/>
      <c r="M731" s="301"/>
      <c r="N731" s="301"/>
      <c r="O731" s="301"/>
      <c r="P731" s="301"/>
      <c r="Q731" s="301"/>
      <c r="R731" s="301"/>
      <c r="S731" s="302">
        <f t="shared" si="22"/>
        <v>11.7</v>
      </c>
      <c r="T731" s="303" t="s">
        <v>1758</v>
      </c>
      <c r="U731" s="2"/>
      <c r="V731">
        <f t="shared" si="23"/>
        <v>0.10880999999999999</v>
      </c>
    </row>
    <row r="732" spans="1:22" customFormat="1">
      <c r="A732" s="301" t="s">
        <v>3216</v>
      </c>
      <c r="B732" s="301" t="s">
        <v>1976</v>
      </c>
      <c r="C732" s="301" t="s">
        <v>2751</v>
      </c>
      <c r="D732" s="301">
        <v>9.3000000000000007</v>
      </c>
      <c r="E732" s="181" t="s">
        <v>1783</v>
      </c>
      <c r="F732" s="181"/>
      <c r="G732" s="301"/>
      <c r="H732" s="301"/>
      <c r="I732" s="301"/>
      <c r="J732" s="301"/>
      <c r="K732" s="301">
        <v>7.2</v>
      </c>
      <c r="L732" s="301"/>
      <c r="M732" s="301"/>
      <c r="N732" s="301"/>
      <c r="O732" s="301"/>
      <c r="P732" s="301"/>
      <c r="Q732" s="301"/>
      <c r="R732" s="301"/>
      <c r="S732" s="302">
        <f t="shared" si="22"/>
        <v>7.2</v>
      </c>
      <c r="T732" s="303" t="s">
        <v>1758</v>
      </c>
      <c r="U732" s="2"/>
      <c r="V732">
        <f t="shared" si="23"/>
        <v>6.6960000000000006E-2</v>
      </c>
    </row>
    <row r="733" spans="1:22" customFormat="1">
      <c r="A733" s="301" t="s">
        <v>3217</v>
      </c>
      <c r="B733" s="301" t="s">
        <v>1976</v>
      </c>
      <c r="C733" s="301" t="s">
        <v>2751</v>
      </c>
      <c r="D733" s="301">
        <v>9.3000000000000007</v>
      </c>
      <c r="E733" s="181" t="s">
        <v>1783</v>
      </c>
      <c r="F733" s="181"/>
      <c r="G733" s="301"/>
      <c r="H733" s="301"/>
      <c r="I733" s="301"/>
      <c r="J733" s="301"/>
      <c r="K733" s="301"/>
      <c r="L733" s="301"/>
      <c r="M733" s="301">
        <v>1.2000000000000002</v>
      </c>
      <c r="N733" s="301"/>
      <c r="O733" s="301"/>
      <c r="P733" s="301"/>
      <c r="Q733" s="301"/>
      <c r="R733" s="301"/>
      <c r="S733" s="302">
        <f t="shared" si="22"/>
        <v>1.2000000000000002</v>
      </c>
      <c r="T733" s="303" t="s">
        <v>1758</v>
      </c>
      <c r="U733" s="2"/>
      <c r="V733">
        <f t="shared" si="23"/>
        <v>1.1160000000000002E-2</v>
      </c>
    </row>
    <row r="734" spans="1:22" customFormat="1">
      <c r="A734" s="301" t="s">
        <v>2238</v>
      </c>
      <c r="B734" s="301" t="s">
        <v>1976</v>
      </c>
      <c r="C734" s="301" t="s">
        <v>2751</v>
      </c>
      <c r="D734" s="301">
        <v>9.3000000000000007</v>
      </c>
      <c r="E734" s="181" t="s">
        <v>1783</v>
      </c>
      <c r="F734" s="181"/>
      <c r="G734" s="301"/>
      <c r="H734" s="301"/>
      <c r="I734" s="301"/>
      <c r="J734" s="301"/>
      <c r="K734" s="301">
        <v>11.7</v>
      </c>
      <c r="L734" s="301"/>
      <c r="M734" s="301"/>
      <c r="N734" s="301"/>
      <c r="O734" s="301"/>
      <c r="P734" s="301"/>
      <c r="Q734" s="301"/>
      <c r="R734" s="301">
        <v>6.3</v>
      </c>
      <c r="S734" s="302">
        <f t="shared" si="22"/>
        <v>18</v>
      </c>
      <c r="T734" s="303" t="s">
        <v>1758</v>
      </c>
      <c r="U734" s="2"/>
      <c r="V734">
        <f t="shared" si="23"/>
        <v>0.16739999999999999</v>
      </c>
    </row>
    <row r="735" spans="1:22" customFormat="1">
      <c r="A735" s="301" t="s">
        <v>3218</v>
      </c>
      <c r="B735" s="301" t="s">
        <v>1976</v>
      </c>
      <c r="C735" s="301" t="s">
        <v>2751</v>
      </c>
      <c r="D735" s="301">
        <v>9.3000000000000007</v>
      </c>
      <c r="E735" s="181" t="s">
        <v>1783</v>
      </c>
      <c r="F735" s="181"/>
      <c r="G735" s="301"/>
      <c r="H735" s="301"/>
      <c r="I735" s="301"/>
      <c r="J735" s="301"/>
      <c r="K735" s="301">
        <v>0.2</v>
      </c>
      <c r="L735" s="301"/>
      <c r="M735" s="301"/>
      <c r="N735" s="301"/>
      <c r="O735" s="301"/>
      <c r="P735" s="301"/>
      <c r="Q735" s="301"/>
      <c r="R735" s="301"/>
      <c r="S735" s="302">
        <f t="shared" si="22"/>
        <v>0.2</v>
      </c>
      <c r="T735" s="303" t="s">
        <v>1758</v>
      </c>
      <c r="U735" s="2"/>
      <c r="V735">
        <f t="shared" si="23"/>
        <v>1.8600000000000003E-3</v>
      </c>
    </row>
    <row r="736" spans="1:22" customFormat="1">
      <c r="A736" s="301" t="s">
        <v>3219</v>
      </c>
      <c r="B736" s="301" t="s">
        <v>1976</v>
      </c>
      <c r="C736" s="301" t="s">
        <v>2751</v>
      </c>
      <c r="D736" s="301">
        <v>9.3000000000000007</v>
      </c>
      <c r="E736" s="181" t="s">
        <v>1783</v>
      </c>
      <c r="F736" s="181"/>
      <c r="G736" s="301"/>
      <c r="H736" s="301"/>
      <c r="I736" s="301"/>
      <c r="J736" s="301"/>
      <c r="K736" s="301">
        <v>2.4000000000000004</v>
      </c>
      <c r="L736" s="301"/>
      <c r="M736" s="301"/>
      <c r="N736" s="301"/>
      <c r="O736" s="301"/>
      <c r="P736" s="301"/>
      <c r="Q736" s="301"/>
      <c r="R736" s="301"/>
      <c r="S736" s="302">
        <f t="shared" si="22"/>
        <v>2.4000000000000004</v>
      </c>
      <c r="T736" s="303" t="s">
        <v>1758</v>
      </c>
      <c r="U736" s="2"/>
      <c r="V736">
        <f t="shared" si="23"/>
        <v>2.2320000000000003E-2</v>
      </c>
    </row>
    <row r="737" spans="1:22" customFormat="1">
      <c r="A737" s="301" t="s">
        <v>3220</v>
      </c>
      <c r="B737" s="301" t="s">
        <v>1976</v>
      </c>
      <c r="C737" s="301" t="s">
        <v>2751</v>
      </c>
      <c r="D737" s="301">
        <v>9.3000000000000007</v>
      </c>
      <c r="E737" s="181" t="s">
        <v>1783</v>
      </c>
      <c r="F737" s="181"/>
      <c r="G737" s="301"/>
      <c r="H737" s="301"/>
      <c r="I737" s="301"/>
      <c r="J737" s="301"/>
      <c r="K737" s="301">
        <v>1.2000000000000002</v>
      </c>
      <c r="L737" s="301"/>
      <c r="M737" s="301"/>
      <c r="N737" s="301"/>
      <c r="O737" s="301"/>
      <c r="P737" s="301"/>
      <c r="Q737" s="301"/>
      <c r="R737" s="301"/>
      <c r="S737" s="302">
        <f t="shared" si="22"/>
        <v>1.2000000000000002</v>
      </c>
      <c r="T737" s="303" t="s">
        <v>1758</v>
      </c>
      <c r="U737" s="2"/>
      <c r="V737">
        <f t="shared" si="23"/>
        <v>1.1160000000000002E-2</v>
      </c>
    </row>
    <row r="738" spans="1:22" customFormat="1">
      <c r="A738" s="301" t="s">
        <v>3221</v>
      </c>
      <c r="B738" s="301" t="s">
        <v>1976</v>
      </c>
      <c r="C738" s="301" t="s">
        <v>2751</v>
      </c>
      <c r="D738" s="301">
        <v>9.3000000000000007</v>
      </c>
      <c r="E738" s="181" t="s">
        <v>1783</v>
      </c>
      <c r="F738" s="181"/>
      <c r="G738" s="301"/>
      <c r="H738" s="301"/>
      <c r="I738" s="301"/>
      <c r="J738" s="301"/>
      <c r="K738" s="301">
        <v>11.7</v>
      </c>
      <c r="L738" s="301"/>
      <c r="M738" s="301"/>
      <c r="N738" s="301"/>
      <c r="O738" s="301"/>
      <c r="P738" s="301"/>
      <c r="Q738" s="301"/>
      <c r="R738" s="301"/>
      <c r="S738" s="302">
        <f t="shared" si="22"/>
        <v>11.7</v>
      </c>
      <c r="T738" s="303" t="s">
        <v>1758</v>
      </c>
      <c r="U738" s="2"/>
      <c r="V738">
        <f t="shared" si="23"/>
        <v>0.10880999999999999</v>
      </c>
    </row>
    <row r="739" spans="1:22" customFormat="1">
      <c r="A739" s="301" t="s">
        <v>2239</v>
      </c>
      <c r="B739" s="301" t="s">
        <v>1976</v>
      </c>
      <c r="C739" s="301" t="s">
        <v>2751</v>
      </c>
      <c r="D739" s="301">
        <v>9.3000000000000007</v>
      </c>
      <c r="E739" s="181" t="s">
        <v>1783</v>
      </c>
      <c r="F739" s="181"/>
      <c r="G739" s="301"/>
      <c r="H739" s="301"/>
      <c r="I739" s="301"/>
      <c r="J739" s="301">
        <v>6</v>
      </c>
      <c r="K739" s="301"/>
      <c r="L739" s="301">
        <v>6</v>
      </c>
      <c r="M739" s="301"/>
      <c r="N739" s="301"/>
      <c r="O739" s="301"/>
      <c r="P739" s="301"/>
      <c r="Q739" s="301"/>
      <c r="R739" s="301"/>
      <c r="S739" s="302">
        <f t="shared" si="22"/>
        <v>12</v>
      </c>
      <c r="T739" s="303" t="s">
        <v>1758</v>
      </c>
      <c r="U739" s="2"/>
      <c r="V739">
        <f t="shared" si="23"/>
        <v>0.1116</v>
      </c>
    </row>
    <row r="740" spans="1:22" customFormat="1">
      <c r="A740" s="301" t="s">
        <v>3222</v>
      </c>
      <c r="B740" s="301" t="s">
        <v>1976</v>
      </c>
      <c r="C740" s="301" t="s">
        <v>2751</v>
      </c>
      <c r="D740" s="301">
        <v>9.3000000000000007</v>
      </c>
      <c r="E740" s="181" t="s">
        <v>1783</v>
      </c>
      <c r="F740" s="181"/>
      <c r="G740" s="301"/>
      <c r="H740" s="301"/>
      <c r="I740" s="301"/>
      <c r="J740" s="301"/>
      <c r="K740" s="301">
        <v>2.4000000000000004</v>
      </c>
      <c r="L740" s="301"/>
      <c r="M740" s="301"/>
      <c r="N740" s="301"/>
      <c r="O740" s="301"/>
      <c r="P740" s="301"/>
      <c r="Q740" s="301"/>
      <c r="R740" s="301"/>
      <c r="S740" s="302">
        <f t="shared" si="22"/>
        <v>2.4000000000000004</v>
      </c>
      <c r="T740" s="303" t="s">
        <v>1758</v>
      </c>
      <c r="U740" s="2"/>
      <c r="V740">
        <f t="shared" si="23"/>
        <v>2.2320000000000003E-2</v>
      </c>
    </row>
    <row r="741" spans="1:22" customFormat="1">
      <c r="A741" s="301" t="s">
        <v>3223</v>
      </c>
      <c r="B741" s="301" t="s">
        <v>1976</v>
      </c>
      <c r="C741" s="301" t="s">
        <v>2751</v>
      </c>
      <c r="D741" s="301">
        <v>9.3000000000000007</v>
      </c>
      <c r="E741" s="181" t="s">
        <v>1783</v>
      </c>
      <c r="F741" s="181"/>
      <c r="G741" s="301"/>
      <c r="H741" s="301"/>
      <c r="I741" s="301"/>
      <c r="J741" s="301"/>
      <c r="K741" s="301">
        <v>23.4</v>
      </c>
      <c r="L741" s="301"/>
      <c r="M741" s="301"/>
      <c r="N741" s="301"/>
      <c r="O741" s="301"/>
      <c r="P741" s="301"/>
      <c r="Q741" s="301"/>
      <c r="R741" s="301"/>
      <c r="S741" s="302">
        <f t="shared" si="22"/>
        <v>23.4</v>
      </c>
      <c r="T741" s="303" t="s">
        <v>1758</v>
      </c>
      <c r="U741" s="2"/>
      <c r="V741">
        <f t="shared" si="23"/>
        <v>0.21761999999999998</v>
      </c>
    </row>
    <row r="742" spans="1:22" customFormat="1">
      <c r="A742" s="301" t="s">
        <v>3224</v>
      </c>
      <c r="B742" s="301" t="s">
        <v>1976</v>
      </c>
      <c r="C742" s="301" t="s">
        <v>2751</v>
      </c>
      <c r="D742" s="301">
        <v>9.3000000000000007</v>
      </c>
      <c r="E742" s="181" t="s">
        <v>1783</v>
      </c>
      <c r="F742" s="181"/>
      <c r="G742" s="301"/>
      <c r="H742" s="301"/>
      <c r="I742" s="301"/>
      <c r="J742" s="301"/>
      <c r="K742" s="301"/>
      <c r="L742" s="301"/>
      <c r="M742" s="301"/>
      <c r="N742" s="301">
        <v>19.799999999999997</v>
      </c>
      <c r="O742" s="301"/>
      <c r="P742" s="301"/>
      <c r="Q742" s="301"/>
      <c r="R742" s="301"/>
      <c r="S742" s="302">
        <f t="shared" si="22"/>
        <v>19.799999999999997</v>
      </c>
      <c r="T742" s="303" t="s">
        <v>1758</v>
      </c>
      <c r="U742" s="2"/>
      <c r="V742">
        <f t="shared" si="23"/>
        <v>0.18414</v>
      </c>
    </row>
    <row r="743" spans="1:22" customFormat="1">
      <c r="A743" s="301" t="s">
        <v>2240</v>
      </c>
      <c r="B743" s="301" t="s">
        <v>1976</v>
      </c>
      <c r="C743" s="301" t="s">
        <v>2751</v>
      </c>
      <c r="D743" s="301">
        <v>9.3000000000000007</v>
      </c>
      <c r="E743" s="181" t="s">
        <v>1783</v>
      </c>
      <c r="F743" s="181"/>
      <c r="G743" s="301"/>
      <c r="H743" s="301"/>
      <c r="I743" s="301"/>
      <c r="J743" s="301"/>
      <c r="K743" s="301"/>
      <c r="L743" s="301">
        <v>1.2000000000000002</v>
      </c>
      <c r="M743" s="301"/>
      <c r="N743" s="301"/>
      <c r="O743" s="301"/>
      <c r="P743" s="301"/>
      <c r="Q743" s="301"/>
      <c r="R743" s="301"/>
      <c r="S743" s="302">
        <f t="shared" si="22"/>
        <v>1.2000000000000002</v>
      </c>
      <c r="T743" s="303" t="s">
        <v>1758</v>
      </c>
      <c r="U743" s="2"/>
      <c r="V743">
        <f t="shared" si="23"/>
        <v>1.1160000000000002E-2</v>
      </c>
    </row>
    <row r="744" spans="1:22" customFormat="1">
      <c r="A744" s="301" t="s">
        <v>2241</v>
      </c>
      <c r="B744" s="301" t="s">
        <v>1976</v>
      </c>
      <c r="C744" s="301" t="s">
        <v>2751</v>
      </c>
      <c r="D744" s="301">
        <v>9.3000000000000007</v>
      </c>
      <c r="E744" s="181" t="s">
        <v>1783</v>
      </c>
      <c r="F744" s="181"/>
      <c r="G744" s="301"/>
      <c r="H744" s="301"/>
      <c r="I744" s="301"/>
      <c r="J744" s="301"/>
      <c r="K744" s="301">
        <v>2.4000000000000004</v>
      </c>
      <c r="L744" s="301"/>
      <c r="M744" s="301"/>
      <c r="N744" s="301"/>
      <c r="O744" s="301"/>
      <c r="P744" s="301"/>
      <c r="Q744" s="301"/>
      <c r="R744" s="301"/>
      <c r="S744" s="302">
        <f t="shared" si="22"/>
        <v>2.4000000000000004</v>
      </c>
      <c r="T744" s="303" t="s">
        <v>1758</v>
      </c>
      <c r="U744" s="2"/>
      <c r="V744">
        <f t="shared" si="23"/>
        <v>2.2320000000000003E-2</v>
      </c>
    </row>
    <row r="745" spans="1:22" customFormat="1">
      <c r="A745" s="301" t="s">
        <v>3225</v>
      </c>
      <c r="B745" s="301" t="s">
        <v>1976</v>
      </c>
      <c r="C745" s="301" t="s">
        <v>2751</v>
      </c>
      <c r="D745" s="301">
        <v>9.3000000000000007</v>
      </c>
      <c r="E745" s="181" t="s">
        <v>1783</v>
      </c>
      <c r="F745" s="181"/>
      <c r="G745" s="301"/>
      <c r="H745" s="301"/>
      <c r="I745" s="301"/>
      <c r="J745" s="301"/>
      <c r="K745" s="301"/>
      <c r="L745" s="301"/>
      <c r="M745" s="301">
        <v>6.3</v>
      </c>
      <c r="N745" s="301"/>
      <c r="O745" s="301"/>
      <c r="P745" s="301"/>
      <c r="Q745" s="301"/>
      <c r="R745" s="301"/>
      <c r="S745" s="302">
        <f t="shared" si="22"/>
        <v>6.3</v>
      </c>
      <c r="T745" s="303" t="s">
        <v>1758</v>
      </c>
      <c r="U745" s="2"/>
      <c r="V745">
        <f t="shared" si="23"/>
        <v>5.8590000000000003E-2</v>
      </c>
    </row>
    <row r="746" spans="1:22" customFormat="1">
      <c r="A746" s="301" t="s">
        <v>3226</v>
      </c>
      <c r="B746" s="301" t="s">
        <v>1976</v>
      </c>
      <c r="C746" s="301" t="s">
        <v>2751</v>
      </c>
      <c r="D746" s="301">
        <v>9.3000000000000007</v>
      </c>
      <c r="E746" s="181" t="s">
        <v>1783</v>
      </c>
      <c r="F746" s="181"/>
      <c r="G746" s="301"/>
      <c r="H746" s="301"/>
      <c r="I746" s="301"/>
      <c r="J746" s="301"/>
      <c r="K746" s="301">
        <v>11.7</v>
      </c>
      <c r="L746" s="301"/>
      <c r="M746" s="301"/>
      <c r="N746" s="301"/>
      <c r="O746" s="301"/>
      <c r="P746" s="301"/>
      <c r="Q746" s="301"/>
      <c r="R746" s="301"/>
      <c r="S746" s="302">
        <f t="shared" si="22"/>
        <v>11.7</v>
      </c>
      <c r="T746" s="303" t="s">
        <v>1758</v>
      </c>
      <c r="U746" s="2"/>
      <c r="V746">
        <f t="shared" si="23"/>
        <v>0.10880999999999999</v>
      </c>
    </row>
    <row r="747" spans="1:22" customFormat="1">
      <c r="A747" s="301" t="s">
        <v>3227</v>
      </c>
      <c r="B747" s="301" t="s">
        <v>1976</v>
      </c>
      <c r="C747" s="301" t="s">
        <v>2751</v>
      </c>
      <c r="D747" s="301">
        <v>9.3000000000000007</v>
      </c>
      <c r="E747" s="181" t="s">
        <v>1783</v>
      </c>
      <c r="F747" s="181"/>
      <c r="G747" s="301"/>
      <c r="H747" s="301"/>
      <c r="I747" s="301"/>
      <c r="J747" s="301"/>
      <c r="K747" s="301"/>
      <c r="L747" s="301">
        <v>6.6</v>
      </c>
      <c r="M747" s="301"/>
      <c r="N747" s="301"/>
      <c r="O747" s="301"/>
      <c r="P747" s="301"/>
      <c r="Q747" s="301"/>
      <c r="R747" s="301"/>
      <c r="S747" s="302">
        <f t="shared" si="22"/>
        <v>6.6</v>
      </c>
      <c r="T747" s="303" t="s">
        <v>1758</v>
      </c>
      <c r="U747" s="2"/>
      <c r="V747">
        <f t="shared" si="23"/>
        <v>6.1380000000000004E-2</v>
      </c>
    </row>
    <row r="748" spans="1:22" customFormat="1">
      <c r="A748" s="301" t="s">
        <v>3228</v>
      </c>
      <c r="B748" s="301" t="s">
        <v>1976</v>
      </c>
      <c r="C748" s="301" t="s">
        <v>2751</v>
      </c>
      <c r="D748" s="301">
        <v>9.3000000000000007</v>
      </c>
      <c r="E748" s="181" t="s">
        <v>1783</v>
      </c>
      <c r="F748" s="181"/>
      <c r="G748" s="301"/>
      <c r="H748" s="301"/>
      <c r="I748" s="301"/>
      <c r="J748" s="301"/>
      <c r="K748" s="301">
        <v>11.7</v>
      </c>
      <c r="L748" s="301"/>
      <c r="M748" s="301"/>
      <c r="N748" s="301"/>
      <c r="O748" s="301"/>
      <c r="P748" s="301"/>
      <c r="Q748" s="301"/>
      <c r="R748" s="301"/>
      <c r="S748" s="302">
        <f t="shared" si="22"/>
        <v>11.7</v>
      </c>
      <c r="T748" s="303" t="s">
        <v>1758</v>
      </c>
      <c r="U748" s="2"/>
      <c r="V748">
        <f t="shared" si="23"/>
        <v>0.10880999999999999</v>
      </c>
    </row>
    <row r="749" spans="1:22" customFormat="1">
      <c r="A749" s="301" t="s">
        <v>3229</v>
      </c>
      <c r="B749" s="301" t="s">
        <v>1976</v>
      </c>
      <c r="C749" s="301" t="s">
        <v>2751</v>
      </c>
      <c r="D749" s="301">
        <v>9.3000000000000007</v>
      </c>
      <c r="E749" s="181" t="s">
        <v>1783</v>
      </c>
      <c r="F749" s="181"/>
      <c r="G749" s="301"/>
      <c r="H749" s="301"/>
      <c r="I749" s="301"/>
      <c r="J749" s="301"/>
      <c r="K749" s="301"/>
      <c r="L749" s="301"/>
      <c r="M749" s="301"/>
      <c r="N749" s="301"/>
      <c r="O749" s="301">
        <v>6.3</v>
      </c>
      <c r="P749" s="301"/>
      <c r="Q749" s="301"/>
      <c r="R749" s="301"/>
      <c r="S749" s="302">
        <f t="shared" si="22"/>
        <v>6.3</v>
      </c>
      <c r="T749" s="303" t="s">
        <v>1758</v>
      </c>
      <c r="U749" s="2"/>
      <c r="V749">
        <f t="shared" si="23"/>
        <v>5.8590000000000003E-2</v>
      </c>
    </row>
    <row r="750" spans="1:22" customFormat="1">
      <c r="A750" s="301" t="s">
        <v>3230</v>
      </c>
      <c r="B750" s="301" t="s">
        <v>1976</v>
      </c>
      <c r="C750" s="301" t="s">
        <v>2751</v>
      </c>
      <c r="D750" s="301">
        <v>9.3000000000000007</v>
      </c>
      <c r="E750" s="181" t="s">
        <v>1783</v>
      </c>
      <c r="F750" s="181"/>
      <c r="G750" s="301"/>
      <c r="H750" s="301"/>
      <c r="I750" s="301"/>
      <c r="J750" s="301"/>
      <c r="K750" s="301">
        <v>11.7</v>
      </c>
      <c r="L750" s="301"/>
      <c r="M750" s="301"/>
      <c r="N750" s="301"/>
      <c r="O750" s="301"/>
      <c r="P750" s="301"/>
      <c r="Q750" s="301"/>
      <c r="R750" s="301"/>
      <c r="S750" s="302">
        <f t="shared" si="22"/>
        <v>11.7</v>
      </c>
      <c r="T750" s="303" t="s">
        <v>1758</v>
      </c>
      <c r="U750" s="2"/>
      <c r="V750">
        <f t="shared" si="23"/>
        <v>0.10880999999999999</v>
      </c>
    </row>
    <row r="751" spans="1:22" customFormat="1">
      <c r="A751" s="301" t="s">
        <v>3231</v>
      </c>
      <c r="B751" s="301" t="s">
        <v>1976</v>
      </c>
      <c r="C751" s="301" t="s">
        <v>2751</v>
      </c>
      <c r="D751" s="301">
        <v>9.3000000000000007</v>
      </c>
      <c r="E751" s="181" t="s">
        <v>1783</v>
      </c>
      <c r="F751" s="181"/>
      <c r="G751" s="301"/>
      <c r="H751" s="301"/>
      <c r="I751" s="301"/>
      <c r="J751" s="301"/>
      <c r="K751" s="301">
        <v>11.7</v>
      </c>
      <c r="L751" s="301"/>
      <c r="M751" s="301"/>
      <c r="N751" s="301"/>
      <c r="O751" s="301"/>
      <c r="P751" s="301"/>
      <c r="Q751" s="301"/>
      <c r="R751" s="301"/>
      <c r="S751" s="302">
        <f t="shared" si="22"/>
        <v>11.7</v>
      </c>
      <c r="T751" s="303" t="s">
        <v>1758</v>
      </c>
      <c r="U751" s="2"/>
      <c r="V751">
        <f t="shared" si="23"/>
        <v>0.10880999999999999</v>
      </c>
    </row>
    <row r="752" spans="1:22" customFormat="1">
      <c r="A752" s="301" t="s">
        <v>2242</v>
      </c>
      <c r="B752" s="301" t="s">
        <v>1976</v>
      </c>
      <c r="C752" s="301" t="s">
        <v>2751</v>
      </c>
      <c r="D752" s="301">
        <v>9.3000000000000007</v>
      </c>
      <c r="E752" s="181" t="s">
        <v>1783</v>
      </c>
      <c r="F752" s="181"/>
      <c r="G752" s="301"/>
      <c r="H752" s="301"/>
      <c r="I752" s="301"/>
      <c r="J752" s="301"/>
      <c r="K752" s="301">
        <v>11.7</v>
      </c>
      <c r="L752" s="301"/>
      <c r="M752" s="301"/>
      <c r="N752" s="301"/>
      <c r="O752" s="301"/>
      <c r="P752" s="301"/>
      <c r="Q752" s="301"/>
      <c r="R752" s="301"/>
      <c r="S752" s="302">
        <f t="shared" si="22"/>
        <v>11.7</v>
      </c>
      <c r="T752" s="303" t="s">
        <v>1758</v>
      </c>
      <c r="U752" s="2"/>
      <c r="V752">
        <f t="shared" si="23"/>
        <v>0.10880999999999999</v>
      </c>
    </row>
    <row r="753" spans="1:22" customFormat="1">
      <c r="A753" s="301" t="s">
        <v>2243</v>
      </c>
      <c r="B753" s="301" t="s">
        <v>1976</v>
      </c>
      <c r="C753" s="301" t="s">
        <v>2751</v>
      </c>
      <c r="D753" s="301">
        <v>9.3000000000000007</v>
      </c>
      <c r="E753" s="181" t="s">
        <v>1783</v>
      </c>
      <c r="F753" s="181"/>
      <c r="G753" s="301"/>
      <c r="H753" s="301"/>
      <c r="I753" s="301"/>
      <c r="J753" s="301"/>
      <c r="K753" s="301"/>
      <c r="L753" s="301">
        <v>2.4000000000000004</v>
      </c>
      <c r="M753" s="301"/>
      <c r="N753" s="301"/>
      <c r="O753" s="301"/>
      <c r="P753" s="301"/>
      <c r="Q753" s="301"/>
      <c r="R753" s="301"/>
      <c r="S753" s="302">
        <f t="shared" si="22"/>
        <v>2.4000000000000004</v>
      </c>
      <c r="T753" s="303" t="s">
        <v>1758</v>
      </c>
      <c r="U753" s="2"/>
      <c r="V753">
        <f t="shared" si="23"/>
        <v>2.2320000000000003E-2</v>
      </c>
    </row>
    <row r="754" spans="1:22" customFormat="1">
      <c r="A754" s="301" t="s">
        <v>2244</v>
      </c>
      <c r="B754" s="301" t="s">
        <v>1976</v>
      </c>
      <c r="C754" s="301" t="s">
        <v>2751</v>
      </c>
      <c r="D754" s="301">
        <v>9.3000000000000007</v>
      </c>
      <c r="E754" s="181" t="s">
        <v>1783</v>
      </c>
      <c r="F754" s="181"/>
      <c r="G754" s="301"/>
      <c r="H754" s="301"/>
      <c r="I754" s="301"/>
      <c r="J754" s="301"/>
      <c r="K754" s="301">
        <v>23.4</v>
      </c>
      <c r="L754" s="301"/>
      <c r="M754" s="301">
        <v>6.3</v>
      </c>
      <c r="N754" s="301"/>
      <c r="O754" s="301"/>
      <c r="P754" s="301"/>
      <c r="Q754" s="301"/>
      <c r="R754" s="301"/>
      <c r="S754" s="302">
        <f t="shared" si="22"/>
        <v>29.7</v>
      </c>
      <c r="T754" s="303" t="s">
        <v>1758</v>
      </c>
      <c r="U754" s="2"/>
      <c r="V754">
        <f t="shared" si="23"/>
        <v>0.27621000000000001</v>
      </c>
    </row>
    <row r="755" spans="1:22" customFormat="1">
      <c r="A755" s="301" t="s">
        <v>3232</v>
      </c>
      <c r="B755" s="301" t="s">
        <v>1976</v>
      </c>
      <c r="C755" s="301" t="s">
        <v>2751</v>
      </c>
      <c r="D755" s="301">
        <v>9.3000000000000007</v>
      </c>
      <c r="E755" s="181" t="s">
        <v>1783</v>
      </c>
      <c r="F755" s="181"/>
      <c r="G755" s="301"/>
      <c r="H755" s="301"/>
      <c r="I755" s="301"/>
      <c r="J755" s="301"/>
      <c r="K755" s="301">
        <v>11.7</v>
      </c>
      <c r="L755" s="301"/>
      <c r="M755" s="301"/>
      <c r="N755" s="301"/>
      <c r="O755" s="301"/>
      <c r="P755" s="301"/>
      <c r="Q755" s="301"/>
      <c r="R755" s="301"/>
      <c r="S755" s="302">
        <f t="shared" si="22"/>
        <v>11.7</v>
      </c>
      <c r="T755" s="303" t="s">
        <v>1758</v>
      </c>
      <c r="U755" s="2"/>
      <c r="V755">
        <f t="shared" si="23"/>
        <v>0.10880999999999999</v>
      </c>
    </row>
    <row r="756" spans="1:22" customFormat="1">
      <c r="A756" s="301" t="s">
        <v>3233</v>
      </c>
      <c r="B756" s="301" t="s">
        <v>1976</v>
      </c>
      <c r="C756" s="301" t="s">
        <v>2751</v>
      </c>
      <c r="D756" s="301">
        <v>9.3000000000000007</v>
      </c>
      <c r="E756" s="181" t="s">
        <v>1783</v>
      </c>
      <c r="F756" s="181"/>
      <c r="G756" s="301"/>
      <c r="H756" s="301"/>
      <c r="I756" s="301"/>
      <c r="J756" s="301"/>
      <c r="K756" s="301">
        <v>11.7</v>
      </c>
      <c r="L756" s="301"/>
      <c r="M756" s="301"/>
      <c r="N756" s="301"/>
      <c r="O756" s="301"/>
      <c r="P756" s="301"/>
      <c r="Q756" s="301"/>
      <c r="R756" s="301"/>
      <c r="S756" s="302">
        <f t="shared" si="22"/>
        <v>11.7</v>
      </c>
      <c r="T756" s="303" t="s">
        <v>1758</v>
      </c>
      <c r="U756" s="2"/>
      <c r="V756">
        <f t="shared" si="23"/>
        <v>0.10880999999999999</v>
      </c>
    </row>
    <row r="757" spans="1:22" customFormat="1">
      <c r="A757" s="301" t="s">
        <v>3234</v>
      </c>
      <c r="B757" s="301" t="s">
        <v>1976</v>
      </c>
      <c r="C757" s="301" t="s">
        <v>2751</v>
      </c>
      <c r="D757" s="301">
        <v>9.3000000000000007</v>
      </c>
      <c r="E757" s="181" t="s">
        <v>1783</v>
      </c>
      <c r="F757" s="181"/>
      <c r="G757" s="301"/>
      <c r="H757" s="301"/>
      <c r="I757" s="301"/>
      <c r="J757" s="301"/>
      <c r="K757" s="301"/>
      <c r="L757" s="301">
        <v>15.9</v>
      </c>
      <c r="M757" s="301"/>
      <c r="N757" s="301"/>
      <c r="O757" s="301"/>
      <c r="P757" s="301"/>
      <c r="Q757" s="301"/>
      <c r="R757" s="301"/>
      <c r="S757" s="302">
        <f t="shared" si="22"/>
        <v>15.9</v>
      </c>
      <c r="T757" s="303" t="s">
        <v>1758</v>
      </c>
      <c r="U757" s="2"/>
      <c r="V757">
        <f t="shared" si="23"/>
        <v>0.14787000000000003</v>
      </c>
    </row>
    <row r="758" spans="1:22" customFormat="1">
      <c r="A758" s="301" t="s">
        <v>3235</v>
      </c>
      <c r="B758" s="301" t="s">
        <v>1976</v>
      </c>
      <c r="C758" s="301" t="s">
        <v>2751</v>
      </c>
      <c r="D758" s="301">
        <v>9.3000000000000007</v>
      </c>
      <c r="E758" s="181" t="s">
        <v>1783</v>
      </c>
      <c r="F758" s="181"/>
      <c r="G758" s="301"/>
      <c r="H758" s="301"/>
      <c r="I758" s="301"/>
      <c r="J758" s="301"/>
      <c r="K758" s="301"/>
      <c r="L758" s="301"/>
      <c r="M758" s="301"/>
      <c r="N758" s="301"/>
      <c r="O758" s="301"/>
      <c r="P758" s="301"/>
      <c r="Q758" s="301">
        <v>12</v>
      </c>
      <c r="R758" s="301"/>
      <c r="S758" s="302">
        <f t="shared" si="22"/>
        <v>12</v>
      </c>
      <c r="T758" s="303" t="s">
        <v>1758</v>
      </c>
      <c r="U758" s="2"/>
      <c r="V758">
        <f t="shared" si="23"/>
        <v>0.1116</v>
      </c>
    </row>
    <row r="759" spans="1:22" customFormat="1">
      <c r="A759" s="301" t="s">
        <v>3236</v>
      </c>
      <c r="B759" s="301" t="s">
        <v>1976</v>
      </c>
      <c r="C759" s="301" t="s">
        <v>2751</v>
      </c>
      <c r="D759" s="301">
        <v>9.3000000000000007</v>
      </c>
      <c r="E759" s="181" t="s">
        <v>1783</v>
      </c>
      <c r="F759" s="181"/>
      <c r="G759" s="301"/>
      <c r="H759" s="301"/>
      <c r="I759" s="301"/>
      <c r="J759" s="301"/>
      <c r="K759" s="301">
        <v>3.3</v>
      </c>
      <c r="L759" s="301"/>
      <c r="M759" s="301"/>
      <c r="N759" s="301"/>
      <c r="O759" s="301"/>
      <c r="P759" s="301"/>
      <c r="Q759" s="301"/>
      <c r="R759" s="301"/>
      <c r="S759" s="302">
        <f t="shared" si="22"/>
        <v>3.3</v>
      </c>
      <c r="T759" s="303" t="s">
        <v>1758</v>
      </c>
      <c r="U759" s="2"/>
      <c r="V759">
        <f t="shared" si="23"/>
        <v>3.0690000000000002E-2</v>
      </c>
    </row>
    <row r="760" spans="1:22" customFormat="1">
      <c r="A760" s="301" t="s">
        <v>3237</v>
      </c>
      <c r="B760" s="301" t="s">
        <v>1976</v>
      </c>
      <c r="C760" s="301" t="s">
        <v>2751</v>
      </c>
      <c r="D760" s="301">
        <v>9.3000000000000007</v>
      </c>
      <c r="E760" s="181" t="s">
        <v>1783</v>
      </c>
      <c r="F760" s="181"/>
      <c r="G760" s="301"/>
      <c r="H760" s="301"/>
      <c r="I760" s="301"/>
      <c r="J760" s="301"/>
      <c r="K760" s="301">
        <v>11.7</v>
      </c>
      <c r="L760" s="301"/>
      <c r="M760" s="301"/>
      <c r="N760" s="301"/>
      <c r="O760" s="301"/>
      <c r="P760" s="301"/>
      <c r="Q760" s="301"/>
      <c r="R760" s="301"/>
      <c r="S760" s="302">
        <f t="shared" si="22"/>
        <v>11.7</v>
      </c>
      <c r="T760" s="303" t="s">
        <v>1758</v>
      </c>
      <c r="U760" s="2"/>
      <c r="V760">
        <f t="shared" si="23"/>
        <v>0.10880999999999999</v>
      </c>
    </row>
    <row r="761" spans="1:22" customFormat="1">
      <c r="A761" s="301" t="s">
        <v>2245</v>
      </c>
      <c r="B761" s="301" t="s">
        <v>1976</v>
      </c>
      <c r="C761" s="301" t="s">
        <v>2751</v>
      </c>
      <c r="D761" s="301">
        <v>9.3000000000000007</v>
      </c>
      <c r="E761" s="181" t="s">
        <v>1783</v>
      </c>
      <c r="F761" s="181"/>
      <c r="G761" s="301"/>
      <c r="H761" s="301"/>
      <c r="I761" s="301"/>
      <c r="J761" s="301"/>
      <c r="K761" s="301">
        <v>2.4</v>
      </c>
      <c r="L761" s="301"/>
      <c r="M761" s="301"/>
      <c r="N761" s="301"/>
      <c r="O761" s="301"/>
      <c r="P761" s="301"/>
      <c r="Q761" s="301"/>
      <c r="R761" s="301"/>
      <c r="S761" s="302">
        <f t="shared" si="22"/>
        <v>2.4</v>
      </c>
      <c r="T761" s="303" t="s">
        <v>1758</v>
      </c>
      <c r="U761" s="2"/>
      <c r="V761">
        <f t="shared" si="23"/>
        <v>2.232E-2</v>
      </c>
    </row>
    <row r="762" spans="1:22" customFormat="1">
      <c r="A762" s="301" t="s">
        <v>3238</v>
      </c>
      <c r="B762" s="301" t="s">
        <v>1976</v>
      </c>
      <c r="C762" s="301" t="s">
        <v>2751</v>
      </c>
      <c r="D762" s="301">
        <v>9.3000000000000007</v>
      </c>
      <c r="E762" s="181" t="s">
        <v>1783</v>
      </c>
      <c r="F762" s="181"/>
      <c r="G762" s="301"/>
      <c r="H762" s="301"/>
      <c r="I762" s="301"/>
      <c r="J762" s="301"/>
      <c r="K762" s="301">
        <v>11.7</v>
      </c>
      <c r="L762" s="301"/>
      <c r="M762" s="301"/>
      <c r="N762" s="301"/>
      <c r="O762" s="301"/>
      <c r="P762" s="301"/>
      <c r="Q762" s="301"/>
      <c r="R762" s="301"/>
      <c r="S762" s="302">
        <f t="shared" si="22"/>
        <v>11.7</v>
      </c>
      <c r="T762" s="303" t="s">
        <v>1758</v>
      </c>
      <c r="U762" s="2"/>
      <c r="V762">
        <f t="shared" si="23"/>
        <v>0.10880999999999999</v>
      </c>
    </row>
    <row r="763" spans="1:22" customFormat="1">
      <c r="A763" s="301" t="s">
        <v>3239</v>
      </c>
      <c r="B763" s="301" t="s">
        <v>1976</v>
      </c>
      <c r="C763" s="301" t="s">
        <v>2751</v>
      </c>
      <c r="D763" s="301">
        <v>9.3000000000000007</v>
      </c>
      <c r="E763" s="181" t="s">
        <v>1783</v>
      </c>
      <c r="F763" s="181"/>
      <c r="G763" s="301"/>
      <c r="H763" s="301"/>
      <c r="I763" s="301"/>
      <c r="J763" s="301"/>
      <c r="K763" s="301">
        <v>11.7</v>
      </c>
      <c r="L763" s="301"/>
      <c r="M763" s="301"/>
      <c r="N763" s="301"/>
      <c r="O763" s="301"/>
      <c r="P763" s="301"/>
      <c r="Q763" s="301"/>
      <c r="R763" s="301"/>
      <c r="S763" s="302">
        <f t="shared" si="22"/>
        <v>11.7</v>
      </c>
      <c r="T763" s="303" t="s">
        <v>1758</v>
      </c>
      <c r="U763" s="2"/>
      <c r="V763">
        <f t="shared" si="23"/>
        <v>0.10880999999999999</v>
      </c>
    </row>
    <row r="764" spans="1:22" customFormat="1">
      <c r="A764" s="301" t="s">
        <v>3240</v>
      </c>
      <c r="B764" s="301" t="s">
        <v>1976</v>
      </c>
      <c r="C764" s="301" t="s">
        <v>2751</v>
      </c>
      <c r="D764" s="301">
        <v>9.3000000000000007</v>
      </c>
      <c r="E764" s="181" t="s">
        <v>1783</v>
      </c>
      <c r="F764" s="181"/>
      <c r="G764" s="301"/>
      <c r="H764" s="301"/>
      <c r="I764" s="301"/>
      <c r="J764" s="301"/>
      <c r="K764" s="301">
        <v>11.7</v>
      </c>
      <c r="L764" s="301"/>
      <c r="M764" s="301"/>
      <c r="N764" s="301"/>
      <c r="O764" s="301"/>
      <c r="P764" s="301"/>
      <c r="Q764" s="301"/>
      <c r="R764" s="301"/>
      <c r="S764" s="302">
        <f t="shared" si="22"/>
        <v>11.7</v>
      </c>
      <c r="T764" s="303" t="s">
        <v>1758</v>
      </c>
      <c r="U764" s="2"/>
      <c r="V764">
        <f t="shared" si="23"/>
        <v>0.10880999999999999</v>
      </c>
    </row>
    <row r="765" spans="1:22" customFormat="1">
      <c r="A765" s="301" t="s">
        <v>2246</v>
      </c>
      <c r="B765" s="301" t="s">
        <v>1976</v>
      </c>
      <c r="C765" s="301" t="s">
        <v>2751</v>
      </c>
      <c r="D765" s="301">
        <v>9.3000000000000007</v>
      </c>
      <c r="E765" s="181" t="s">
        <v>1783</v>
      </c>
      <c r="F765" s="181"/>
      <c r="G765" s="301"/>
      <c r="H765" s="301"/>
      <c r="I765" s="301"/>
      <c r="J765" s="301"/>
      <c r="K765" s="301"/>
      <c r="L765" s="301">
        <v>14.399999999999999</v>
      </c>
      <c r="M765" s="301"/>
      <c r="N765" s="301">
        <v>14.399999999999999</v>
      </c>
      <c r="O765" s="301"/>
      <c r="P765" s="301"/>
      <c r="Q765" s="301"/>
      <c r="R765" s="301"/>
      <c r="S765" s="302">
        <f t="shared" si="22"/>
        <v>28.799999999999997</v>
      </c>
      <c r="T765" s="303" t="s">
        <v>1758</v>
      </c>
      <c r="U765" s="2"/>
      <c r="V765">
        <f t="shared" si="23"/>
        <v>0.26783999999999997</v>
      </c>
    </row>
    <row r="766" spans="1:22" customFormat="1">
      <c r="A766" s="301" t="s">
        <v>3241</v>
      </c>
      <c r="B766" s="301" t="s">
        <v>1976</v>
      </c>
      <c r="C766" s="301" t="s">
        <v>2751</v>
      </c>
      <c r="D766" s="301">
        <v>9.3000000000000007</v>
      </c>
      <c r="E766" s="181" t="s">
        <v>1783</v>
      </c>
      <c r="F766" s="181"/>
      <c r="G766" s="301"/>
      <c r="H766" s="301"/>
      <c r="I766" s="301">
        <v>6.6</v>
      </c>
      <c r="J766" s="301">
        <v>6.75</v>
      </c>
      <c r="K766" s="301"/>
      <c r="L766" s="301"/>
      <c r="M766" s="301"/>
      <c r="N766" s="301"/>
      <c r="O766" s="301"/>
      <c r="P766" s="301"/>
      <c r="Q766" s="301"/>
      <c r="R766" s="301"/>
      <c r="S766" s="302">
        <f t="shared" si="22"/>
        <v>13.35</v>
      </c>
      <c r="T766" s="303" t="s">
        <v>1758</v>
      </c>
      <c r="U766" s="2"/>
      <c r="V766">
        <f t="shared" si="23"/>
        <v>0.124155</v>
      </c>
    </row>
    <row r="767" spans="1:22" customFormat="1">
      <c r="A767" s="301" t="s">
        <v>3242</v>
      </c>
      <c r="B767" s="301" t="s">
        <v>1976</v>
      </c>
      <c r="C767" s="301" t="s">
        <v>2751</v>
      </c>
      <c r="D767" s="301">
        <v>9.3000000000000007</v>
      </c>
      <c r="E767" s="181" t="s">
        <v>1783</v>
      </c>
      <c r="F767" s="181"/>
      <c r="G767" s="301"/>
      <c r="H767" s="301"/>
      <c r="I767" s="301"/>
      <c r="J767" s="301"/>
      <c r="K767" s="301">
        <v>35.1</v>
      </c>
      <c r="L767" s="301"/>
      <c r="M767" s="301"/>
      <c r="N767" s="301"/>
      <c r="O767" s="301"/>
      <c r="P767" s="301"/>
      <c r="Q767" s="301"/>
      <c r="R767" s="301"/>
      <c r="S767" s="302">
        <f t="shared" si="22"/>
        <v>35.1</v>
      </c>
      <c r="T767" s="303" t="s">
        <v>1758</v>
      </c>
      <c r="U767" s="2"/>
      <c r="V767">
        <f t="shared" si="23"/>
        <v>0.32643</v>
      </c>
    </row>
    <row r="768" spans="1:22" customFormat="1">
      <c r="A768" s="301" t="s">
        <v>3243</v>
      </c>
      <c r="B768" s="301" t="s">
        <v>1976</v>
      </c>
      <c r="C768" s="301" t="s">
        <v>2751</v>
      </c>
      <c r="D768" s="301">
        <v>9.3000000000000007</v>
      </c>
      <c r="E768" s="181" t="s">
        <v>1783</v>
      </c>
      <c r="F768" s="181"/>
      <c r="G768" s="301"/>
      <c r="H768" s="301"/>
      <c r="I768" s="301"/>
      <c r="J768" s="301"/>
      <c r="K768" s="301"/>
      <c r="L768" s="301">
        <v>1.2000000000000002</v>
      </c>
      <c r="M768" s="301"/>
      <c r="N768" s="301"/>
      <c r="O768" s="301"/>
      <c r="P768" s="301"/>
      <c r="Q768" s="301"/>
      <c r="R768" s="301"/>
      <c r="S768" s="302">
        <f t="shared" si="22"/>
        <v>1.2000000000000002</v>
      </c>
      <c r="T768" s="303" t="s">
        <v>1758</v>
      </c>
      <c r="U768" s="2"/>
      <c r="V768">
        <f t="shared" si="23"/>
        <v>1.1160000000000002E-2</v>
      </c>
    </row>
    <row r="769" spans="1:22" customFormat="1">
      <c r="A769" s="301" t="s">
        <v>3244</v>
      </c>
      <c r="B769" s="301" t="s">
        <v>1976</v>
      </c>
      <c r="C769" s="301" t="s">
        <v>2751</v>
      </c>
      <c r="D769" s="301">
        <v>9.3000000000000007</v>
      </c>
      <c r="E769" s="181" t="s">
        <v>1783</v>
      </c>
      <c r="F769" s="181"/>
      <c r="G769" s="301"/>
      <c r="H769" s="301"/>
      <c r="I769" s="301"/>
      <c r="J769" s="301"/>
      <c r="K769" s="301">
        <v>11.7</v>
      </c>
      <c r="L769" s="301"/>
      <c r="M769" s="301"/>
      <c r="N769" s="301"/>
      <c r="O769" s="301"/>
      <c r="P769" s="301"/>
      <c r="Q769" s="301"/>
      <c r="R769" s="301"/>
      <c r="S769" s="302">
        <f t="shared" si="22"/>
        <v>11.7</v>
      </c>
      <c r="T769" s="303" t="s">
        <v>1758</v>
      </c>
      <c r="U769" s="2"/>
      <c r="V769">
        <f t="shared" si="23"/>
        <v>0.10880999999999999</v>
      </c>
    </row>
    <row r="770" spans="1:22" customFormat="1">
      <c r="A770" s="301" t="s">
        <v>3245</v>
      </c>
      <c r="B770" s="301" t="s">
        <v>1976</v>
      </c>
      <c r="C770" s="301" t="s">
        <v>2751</v>
      </c>
      <c r="D770" s="301">
        <v>9.3000000000000007</v>
      </c>
      <c r="E770" s="181" t="s">
        <v>1783</v>
      </c>
      <c r="F770" s="181"/>
      <c r="G770" s="301"/>
      <c r="H770" s="301"/>
      <c r="I770" s="301"/>
      <c r="J770" s="301"/>
      <c r="K770" s="301">
        <v>11.7</v>
      </c>
      <c r="L770" s="301"/>
      <c r="M770" s="301"/>
      <c r="N770" s="301"/>
      <c r="O770" s="301"/>
      <c r="P770" s="301"/>
      <c r="Q770" s="301"/>
      <c r="R770" s="301"/>
      <c r="S770" s="302">
        <f t="shared" si="22"/>
        <v>11.7</v>
      </c>
      <c r="T770" s="303" t="s">
        <v>1758</v>
      </c>
      <c r="U770" s="2"/>
      <c r="V770">
        <f t="shared" si="23"/>
        <v>0.10880999999999999</v>
      </c>
    </row>
    <row r="771" spans="1:22" customFormat="1">
      <c r="A771" s="301" t="s">
        <v>2247</v>
      </c>
      <c r="B771" s="301" t="s">
        <v>1976</v>
      </c>
      <c r="C771" s="301" t="s">
        <v>2751</v>
      </c>
      <c r="D771" s="301">
        <v>9.3000000000000007</v>
      </c>
      <c r="E771" s="181" t="s">
        <v>1783</v>
      </c>
      <c r="F771" s="181"/>
      <c r="G771" s="301"/>
      <c r="H771" s="301"/>
      <c r="I771" s="301"/>
      <c r="J771" s="301"/>
      <c r="K771" s="301">
        <v>11.4</v>
      </c>
      <c r="L771" s="301"/>
      <c r="M771" s="301">
        <v>6.15</v>
      </c>
      <c r="N771" s="301"/>
      <c r="O771" s="301"/>
      <c r="P771" s="301"/>
      <c r="Q771" s="301"/>
      <c r="R771" s="301"/>
      <c r="S771" s="302">
        <f t="shared" ref="S771:S834" si="24">SUM(G771:R771)</f>
        <v>17.55</v>
      </c>
      <c r="T771" s="303" t="s">
        <v>1758</v>
      </c>
      <c r="U771" s="2"/>
      <c r="V771">
        <f t="shared" si="23"/>
        <v>0.163215</v>
      </c>
    </row>
    <row r="772" spans="1:22" customFormat="1">
      <c r="A772" s="301" t="s">
        <v>3246</v>
      </c>
      <c r="B772" s="301" t="s">
        <v>1976</v>
      </c>
      <c r="C772" s="301" t="s">
        <v>2751</v>
      </c>
      <c r="D772" s="301">
        <v>9.3000000000000007</v>
      </c>
      <c r="E772" s="181" t="s">
        <v>1783</v>
      </c>
      <c r="F772" s="181"/>
      <c r="G772" s="301"/>
      <c r="H772" s="301"/>
      <c r="I772" s="301"/>
      <c r="J772" s="301"/>
      <c r="K772" s="301"/>
      <c r="L772" s="301">
        <v>1.2000000000000002</v>
      </c>
      <c r="M772" s="301"/>
      <c r="N772" s="301"/>
      <c r="O772" s="301"/>
      <c r="P772" s="301"/>
      <c r="Q772" s="301"/>
      <c r="R772" s="301"/>
      <c r="S772" s="302">
        <f t="shared" si="24"/>
        <v>1.2000000000000002</v>
      </c>
      <c r="T772" s="303" t="s">
        <v>1758</v>
      </c>
      <c r="U772" s="2"/>
      <c r="V772">
        <f t="shared" ref="V772:V835" si="25">S772/1000*D772</f>
        <v>1.1160000000000002E-2</v>
      </c>
    </row>
    <row r="773" spans="1:22" customFormat="1">
      <c r="A773" s="301" t="s">
        <v>3247</v>
      </c>
      <c r="B773" s="301" t="s">
        <v>1976</v>
      </c>
      <c r="C773" s="301" t="s">
        <v>2751</v>
      </c>
      <c r="D773" s="301">
        <v>9.3000000000000007</v>
      </c>
      <c r="E773" s="181" t="s">
        <v>1783</v>
      </c>
      <c r="F773" s="181"/>
      <c r="G773" s="301"/>
      <c r="H773" s="301"/>
      <c r="I773" s="301"/>
      <c r="J773" s="301"/>
      <c r="K773" s="301"/>
      <c r="L773" s="301"/>
      <c r="M773" s="301"/>
      <c r="N773" s="301">
        <v>6.6</v>
      </c>
      <c r="O773" s="301"/>
      <c r="P773" s="301"/>
      <c r="Q773" s="301"/>
      <c r="R773" s="301"/>
      <c r="S773" s="302">
        <f t="shared" si="24"/>
        <v>6.6</v>
      </c>
      <c r="T773" s="303" t="s">
        <v>1758</v>
      </c>
      <c r="U773" s="2"/>
      <c r="V773">
        <f t="shared" si="25"/>
        <v>6.1380000000000004E-2</v>
      </c>
    </row>
    <row r="774" spans="1:22" customFormat="1">
      <c r="A774" s="301" t="s">
        <v>3248</v>
      </c>
      <c r="B774" s="301" t="s">
        <v>1976</v>
      </c>
      <c r="C774" s="301" t="s">
        <v>2751</v>
      </c>
      <c r="D774" s="301">
        <v>9.3000000000000007</v>
      </c>
      <c r="E774" s="181" t="s">
        <v>1783</v>
      </c>
      <c r="F774" s="181"/>
      <c r="G774" s="301"/>
      <c r="H774" s="301"/>
      <c r="I774" s="301"/>
      <c r="J774" s="301"/>
      <c r="K774" s="301">
        <v>11.7</v>
      </c>
      <c r="L774" s="301"/>
      <c r="M774" s="301"/>
      <c r="N774" s="301"/>
      <c r="O774" s="301"/>
      <c r="P774" s="301"/>
      <c r="Q774" s="301"/>
      <c r="R774" s="301"/>
      <c r="S774" s="302">
        <f t="shared" si="24"/>
        <v>11.7</v>
      </c>
      <c r="T774" s="303" t="s">
        <v>1758</v>
      </c>
      <c r="U774" s="2"/>
      <c r="V774">
        <f t="shared" si="25"/>
        <v>0.10880999999999999</v>
      </c>
    </row>
    <row r="775" spans="1:22" customFormat="1">
      <c r="A775" s="301" t="s">
        <v>3249</v>
      </c>
      <c r="B775" s="301" t="s">
        <v>1976</v>
      </c>
      <c r="C775" s="301" t="s">
        <v>2751</v>
      </c>
      <c r="D775" s="301">
        <v>9.3000000000000007</v>
      </c>
      <c r="E775" s="181" t="s">
        <v>1783</v>
      </c>
      <c r="F775" s="181"/>
      <c r="G775" s="301"/>
      <c r="H775" s="301"/>
      <c r="I775" s="301"/>
      <c r="J775" s="301"/>
      <c r="K775" s="301">
        <v>11.7</v>
      </c>
      <c r="L775" s="301"/>
      <c r="M775" s="301"/>
      <c r="N775" s="301"/>
      <c r="O775" s="301"/>
      <c r="P775" s="301"/>
      <c r="Q775" s="301"/>
      <c r="R775" s="301"/>
      <c r="S775" s="302">
        <f t="shared" si="24"/>
        <v>11.7</v>
      </c>
      <c r="T775" s="303" t="s">
        <v>1758</v>
      </c>
      <c r="U775" s="2"/>
      <c r="V775">
        <f t="shared" si="25"/>
        <v>0.10880999999999999</v>
      </c>
    </row>
    <row r="776" spans="1:22" customFormat="1">
      <c r="A776" s="301" t="s">
        <v>3250</v>
      </c>
      <c r="B776" s="301" t="s">
        <v>1976</v>
      </c>
      <c r="C776" s="301" t="s">
        <v>2751</v>
      </c>
      <c r="D776" s="301">
        <v>9.3000000000000007</v>
      </c>
      <c r="E776" s="181" t="s">
        <v>1783</v>
      </c>
      <c r="F776" s="181"/>
      <c r="G776" s="301"/>
      <c r="H776" s="301"/>
      <c r="I776" s="301"/>
      <c r="J776" s="301"/>
      <c r="K776" s="301">
        <v>11.7</v>
      </c>
      <c r="L776" s="301"/>
      <c r="M776" s="301"/>
      <c r="N776" s="301"/>
      <c r="O776" s="301"/>
      <c r="P776" s="301"/>
      <c r="Q776" s="301"/>
      <c r="R776" s="301"/>
      <c r="S776" s="302">
        <f t="shared" si="24"/>
        <v>11.7</v>
      </c>
      <c r="T776" s="303" t="s">
        <v>1758</v>
      </c>
      <c r="U776" s="2"/>
      <c r="V776">
        <f t="shared" si="25"/>
        <v>0.10880999999999999</v>
      </c>
    </row>
    <row r="777" spans="1:22" customFormat="1">
      <c r="A777" s="301" t="s">
        <v>3251</v>
      </c>
      <c r="B777" s="301" t="s">
        <v>1976</v>
      </c>
      <c r="C777" s="301" t="s">
        <v>2751</v>
      </c>
      <c r="D777" s="301">
        <v>9.3000000000000007</v>
      </c>
      <c r="E777" s="181" t="s">
        <v>1783</v>
      </c>
      <c r="F777" s="181"/>
      <c r="G777" s="301"/>
      <c r="H777" s="301"/>
      <c r="I777" s="301"/>
      <c r="J777" s="301"/>
      <c r="K777" s="301"/>
      <c r="L777" s="301">
        <v>6.6</v>
      </c>
      <c r="M777" s="301"/>
      <c r="N777" s="301"/>
      <c r="O777" s="301"/>
      <c r="P777" s="301"/>
      <c r="Q777" s="301"/>
      <c r="R777" s="301"/>
      <c r="S777" s="302">
        <f t="shared" si="24"/>
        <v>6.6</v>
      </c>
      <c r="T777" s="303" t="s">
        <v>1758</v>
      </c>
      <c r="U777" s="2"/>
      <c r="V777">
        <f t="shared" si="25"/>
        <v>6.1380000000000004E-2</v>
      </c>
    </row>
    <row r="778" spans="1:22" customFormat="1">
      <c r="A778" s="301" t="s">
        <v>3252</v>
      </c>
      <c r="B778" s="301" t="s">
        <v>1976</v>
      </c>
      <c r="C778" s="301" t="s">
        <v>2751</v>
      </c>
      <c r="D778" s="301">
        <v>9.3000000000000007</v>
      </c>
      <c r="E778" s="181" t="s">
        <v>1783</v>
      </c>
      <c r="F778" s="181"/>
      <c r="G778" s="301"/>
      <c r="H778" s="301"/>
      <c r="I778" s="301"/>
      <c r="J778" s="301"/>
      <c r="K778" s="301">
        <v>3.3</v>
      </c>
      <c r="L778" s="301"/>
      <c r="M778" s="301"/>
      <c r="N778" s="301"/>
      <c r="O778" s="301"/>
      <c r="P778" s="301"/>
      <c r="Q778" s="301"/>
      <c r="R778" s="301"/>
      <c r="S778" s="302">
        <f t="shared" si="24"/>
        <v>3.3</v>
      </c>
      <c r="T778" s="303" t="s">
        <v>1758</v>
      </c>
      <c r="U778" s="2"/>
      <c r="V778">
        <f t="shared" si="25"/>
        <v>3.0690000000000002E-2</v>
      </c>
    </row>
    <row r="779" spans="1:22" customFormat="1">
      <c r="A779" s="301" t="s">
        <v>3253</v>
      </c>
      <c r="B779" s="301" t="s">
        <v>1976</v>
      </c>
      <c r="C779" s="301" t="s">
        <v>2751</v>
      </c>
      <c r="D779" s="301">
        <v>9.3000000000000007</v>
      </c>
      <c r="E779" s="181" t="s">
        <v>1783</v>
      </c>
      <c r="F779" s="181"/>
      <c r="G779" s="301"/>
      <c r="H779" s="301"/>
      <c r="I779" s="301"/>
      <c r="J779" s="301"/>
      <c r="K779" s="301">
        <v>13.7</v>
      </c>
      <c r="L779" s="301"/>
      <c r="M779" s="301"/>
      <c r="N779" s="301"/>
      <c r="O779" s="301"/>
      <c r="P779" s="301"/>
      <c r="Q779" s="301"/>
      <c r="R779" s="301"/>
      <c r="S779" s="302">
        <f t="shared" si="24"/>
        <v>13.7</v>
      </c>
      <c r="T779" s="303" t="s">
        <v>1758</v>
      </c>
      <c r="U779" s="2"/>
      <c r="V779">
        <f t="shared" si="25"/>
        <v>0.12741</v>
      </c>
    </row>
    <row r="780" spans="1:22" customFormat="1">
      <c r="A780" s="301" t="s">
        <v>2248</v>
      </c>
      <c r="B780" s="301" t="s">
        <v>1976</v>
      </c>
      <c r="C780" s="301" t="s">
        <v>2751</v>
      </c>
      <c r="D780" s="301">
        <v>9.3000000000000007</v>
      </c>
      <c r="E780" s="181" t="s">
        <v>1783</v>
      </c>
      <c r="F780" s="181"/>
      <c r="G780" s="301"/>
      <c r="H780" s="301"/>
      <c r="I780" s="301"/>
      <c r="J780" s="301"/>
      <c r="K780" s="301">
        <v>1.2000000000000002</v>
      </c>
      <c r="L780" s="301"/>
      <c r="M780" s="301"/>
      <c r="N780" s="301"/>
      <c r="O780" s="301"/>
      <c r="P780" s="301"/>
      <c r="Q780" s="301"/>
      <c r="R780" s="301"/>
      <c r="S780" s="302">
        <f t="shared" si="24"/>
        <v>1.2000000000000002</v>
      </c>
      <c r="T780" s="303" t="s">
        <v>1758</v>
      </c>
      <c r="U780" s="2"/>
      <c r="V780">
        <f t="shared" si="25"/>
        <v>1.1160000000000002E-2</v>
      </c>
    </row>
    <row r="781" spans="1:22" customFormat="1">
      <c r="A781" s="301" t="s">
        <v>3254</v>
      </c>
      <c r="B781" s="301" t="s">
        <v>1976</v>
      </c>
      <c r="C781" s="301" t="s">
        <v>2751</v>
      </c>
      <c r="D781" s="301">
        <v>9.3000000000000007</v>
      </c>
      <c r="E781" s="181" t="s">
        <v>1783</v>
      </c>
      <c r="F781" s="181"/>
      <c r="G781" s="301"/>
      <c r="H781" s="301"/>
      <c r="I781" s="301"/>
      <c r="J781" s="301"/>
      <c r="K781" s="301">
        <v>11.7</v>
      </c>
      <c r="L781" s="301"/>
      <c r="M781" s="301"/>
      <c r="N781" s="301"/>
      <c r="O781" s="301"/>
      <c r="P781" s="301"/>
      <c r="Q781" s="301"/>
      <c r="R781" s="301"/>
      <c r="S781" s="302">
        <f t="shared" si="24"/>
        <v>11.7</v>
      </c>
      <c r="T781" s="303" t="s">
        <v>1758</v>
      </c>
      <c r="U781" s="2"/>
      <c r="V781">
        <f t="shared" si="25"/>
        <v>0.10880999999999999</v>
      </c>
    </row>
    <row r="782" spans="1:22" customFormat="1">
      <c r="A782" s="301" t="s">
        <v>3255</v>
      </c>
      <c r="B782" s="301" t="s">
        <v>1976</v>
      </c>
      <c r="C782" s="301" t="s">
        <v>2751</v>
      </c>
      <c r="D782" s="301">
        <v>9.3000000000000007</v>
      </c>
      <c r="E782" s="181" t="s">
        <v>1783</v>
      </c>
      <c r="F782" s="181"/>
      <c r="G782" s="301"/>
      <c r="H782" s="301"/>
      <c r="I782" s="301"/>
      <c r="J782" s="301"/>
      <c r="K782" s="301"/>
      <c r="L782" s="301"/>
      <c r="M782" s="301"/>
      <c r="N782" s="301">
        <v>7.8</v>
      </c>
      <c r="O782" s="301"/>
      <c r="P782" s="301"/>
      <c r="Q782" s="301"/>
      <c r="R782" s="301"/>
      <c r="S782" s="302">
        <f t="shared" si="24"/>
        <v>7.8</v>
      </c>
      <c r="T782" s="303" t="s">
        <v>1758</v>
      </c>
      <c r="U782" s="2"/>
      <c r="V782">
        <f t="shared" si="25"/>
        <v>7.2540000000000007E-2</v>
      </c>
    </row>
    <row r="783" spans="1:22" customFormat="1">
      <c r="A783" s="301" t="s">
        <v>3256</v>
      </c>
      <c r="B783" s="301" t="s">
        <v>1976</v>
      </c>
      <c r="C783" s="301" t="s">
        <v>2751</v>
      </c>
      <c r="D783" s="301">
        <v>9.3000000000000007</v>
      </c>
      <c r="E783" s="181" t="s">
        <v>1783</v>
      </c>
      <c r="F783" s="181"/>
      <c r="G783" s="301"/>
      <c r="H783" s="301"/>
      <c r="I783" s="301"/>
      <c r="J783" s="301"/>
      <c r="K783" s="301"/>
      <c r="L783" s="301">
        <v>6.75</v>
      </c>
      <c r="M783" s="301"/>
      <c r="N783" s="301"/>
      <c r="O783" s="301"/>
      <c r="P783" s="301"/>
      <c r="Q783" s="301"/>
      <c r="R783" s="301"/>
      <c r="S783" s="302">
        <f t="shared" si="24"/>
        <v>6.75</v>
      </c>
      <c r="T783" s="303" t="s">
        <v>1758</v>
      </c>
      <c r="U783" s="2"/>
      <c r="V783">
        <f t="shared" si="25"/>
        <v>6.2774999999999997E-2</v>
      </c>
    </row>
    <row r="784" spans="1:22" customFormat="1">
      <c r="A784" s="301" t="s">
        <v>3257</v>
      </c>
      <c r="B784" s="301" t="s">
        <v>1976</v>
      </c>
      <c r="C784" s="301" t="s">
        <v>2751</v>
      </c>
      <c r="D784" s="301">
        <v>9.3000000000000007</v>
      </c>
      <c r="E784" s="181" t="s">
        <v>1783</v>
      </c>
      <c r="F784" s="181"/>
      <c r="G784" s="301"/>
      <c r="H784" s="301"/>
      <c r="I784" s="301"/>
      <c r="J784" s="301"/>
      <c r="K784" s="301"/>
      <c r="L784" s="301"/>
      <c r="M784" s="301"/>
      <c r="N784" s="301">
        <v>7</v>
      </c>
      <c r="O784" s="301"/>
      <c r="P784" s="301"/>
      <c r="Q784" s="301"/>
      <c r="R784" s="301"/>
      <c r="S784" s="302">
        <f t="shared" si="24"/>
        <v>7</v>
      </c>
      <c r="T784" s="303" t="s">
        <v>1758</v>
      </c>
      <c r="U784" s="2"/>
      <c r="V784">
        <f t="shared" si="25"/>
        <v>6.5100000000000005E-2</v>
      </c>
    </row>
    <row r="785" spans="1:22" customFormat="1">
      <c r="A785" s="301" t="s">
        <v>3258</v>
      </c>
      <c r="B785" s="301" t="s">
        <v>1976</v>
      </c>
      <c r="C785" s="301" t="s">
        <v>2751</v>
      </c>
      <c r="D785" s="301">
        <v>9.3000000000000007</v>
      </c>
      <c r="E785" s="181" t="s">
        <v>1783</v>
      </c>
      <c r="F785" s="181"/>
      <c r="G785" s="301"/>
      <c r="H785" s="301"/>
      <c r="I785" s="301"/>
      <c r="J785" s="301"/>
      <c r="K785" s="301">
        <v>46.79999999999999</v>
      </c>
      <c r="L785" s="301"/>
      <c r="M785" s="301"/>
      <c r="N785" s="301"/>
      <c r="O785" s="301"/>
      <c r="P785" s="301"/>
      <c r="Q785" s="301"/>
      <c r="R785" s="301"/>
      <c r="S785" s="302">
        <f t="shared" si="24"/>
        <v>46.79999999999999</v>
      </c>
      <c r="T785" s="303" t="s">
        <v>1758</v>
      </c>
      <c r="U785" s="2"/>
      <c r="V785">
        <f t="shared" si="25"/>
        <v>0.4352399999999999</v>
      </c>
    </row>
    <row r="786" spans="1:22" customFormat="1">
      <c r="A786" s="301" t="s">
        <v>3259</v>
      </c>
      <c r="B786" s="301" t="s">
        <v>1976</v>
      </c>
      <c r="C786" s="301" t="s">
        <v>2751</v>
      </c>
      <c r="D786" s="301">
        <v>9.3000000000000007</v>
      </c>
      <c r="E786" s="181" t="s">
        <v>1783</v>
      </c>
      <c r="F786" s="181"/>
      <c r="G786" s="301"/>
      <c r="H786" s="301"/>
      <c r="I786" s="301"/>
      <c r="J786" s="301"/>
      <c r="K786" s="301">
        <v>12.15</v>
      </c>
      <c r="L786" s="301"/>
      <c r="M786" s="301"/>
      <c r="N786" s="301"/>
      <c r="O786" s="301"/>
      <c r="P786" s="301"/>
      <c r="Q786" s="301"/>
      <c r="R786" s="301"/>
      <c r="S786" s="302">
        <f t="shared" si="24"/>
        <v>12.15</v>
      </c>
      <c r="T786" s="303" t="s">
        <v>1758</v>
      </c>
      <c r="U786" s="2"/>
      <c r="V786">
        <f t="shared" si="25"/>
        <v>0.11299500000000001</v>
      </c>
    </row>
    <row r="787" spans="1:22" customFormat="1">
      <c r="A787" s="301" t="s">
        <v>3260</v>
      </c>
      <c r="B787" s="301" t="s">
        <v>1976</v>
      </c>
      <c r="C787" s="301" t="s">
        <v>2751</v>
      </c>
      <c r="D787" s="301">
        <v>9.3000000000000007</v>
      </c>
      <c r="E787" s="181" t="s">
        <v>1783</v>
      </c>
      <c r="F787" s="181"/>
      <c r="G787" s="301"/>
      <c r="H787" s="301"/>
      <c r="I787" s="301"/>
      <c r="J787" s="301"/>
      <c r="K787" s="301"/>
      <c r="L787" s="301"/>
      <c r="M787" s="301">
        <v>4.1999999999999993</v>
      </c>
      <c r="N787" s="301"/>
      <c r="O787" s="301"/>
      <c r="P787" s="301"/>
      <c r="Q787" s="301"/>
      <c r="R787" s="301"/>
      <c r="S787" s="302">
        <f t="shared" si="24"/>
        <v>4.1999999999999993</v>
      </c>
      <c r="T787" s="303" t="s">
        <v>1758</v>
      </c>
      <c r="U787" s="2"/>
      <c r="V787">
        <f t="shared" si="25"/>
        <v>3.9059999999999991E-2</v>
      </c>
    </row>
    <row r="788" spans="1:22" customFormat="1">
      <c r="A788" s="301" t="s">
        <v>3261</v>
      </c>
      <c r="B788" s="301" t="s">
        <v>1976</v>
      </c>
      <c r="C788" s="301" t="s">
        <v>2751</v>
      </c>
      <c r="D788" s="301">
        <v>9.3000000000000007</v>
      </c>
      <c r="E788" s="181" t="s">
        <v>1783</v>
      </c>
      <c r="F788" s="181"/>
      <c r="G788" s="301"/>
      <c r="H788" s="301"/>
      <c r="I788" s="301"/>
      <c r="J788" s="301"/>
      <c r="K788" s="301">
        <v>5.85</v>
      </c>
      <c r="L788" s="301"/>
      <c r="M788" s="301"/>
      <c r="N788" s="301"/>
      <c r="O788" s="301"/>
      <c r="P788" s="301"/>
      <c r="Q788" s="301"/>
      <c r="R788" s="301"/>
      <c r="S788" s="302">
        <f t="shared" si="24"/>
        <v>5.85</v>
      </c>
      <c r="T788" s="303" t="s">
        <v>1758</v>
      </c>
      <c r="U788" s="2"/>
      <c r="V788">
        <f t="shared" si="25"/>
        <v>5.4404999999999995E-2</v>
      </c>
    </row>
    <row r="789" spans="1:22" customFormat="1">
      <c r="A789" s="301" t="s">
        <v>3262</v>
      </c>
      <c r="B789" s="301" t="s">
        <v>1976</v>
      </c>
      <c r="C789" s="301" t="s">
        <v>2751</v>
      </c>
      <c r="D789" s="301">
        <v>9.3000000000000007</v>
      </c>
      <c r="E789" s="181" t="s">
        <v>1783</v>
      </c>
      <c r="F789" s="181"/>
      <c r="G789" s="301"/>
      <c r="H789" s="301"/>
      <c r="I789" s="301"/>
      <c r="J789" s="301"/>
      <c r="K789" s="301">
        <v>3.3</v>
      </c>
      <c r="L789" s="301"/>
      <c r="M789" s="301"/>
      <c r="N789" s="301"/>
      <c r="O789" s="301"/>
      <c r="P789" s="301"/>
      <c r="Q789" s="301"/>
      <c r="R789" s="301"/>
      <c r="S789" s="302">
        <f t="shared" si="24"/>
        <v>3.3</v>
      </c>
      <c r="T789" s="303" t="s">
        <v>1758</v>
      </c>
      <c r="U789" s="2"/>
      <c r="V789">
        <f t="shared" si="25"/>
        <v>3.0690000000000002E-2</v>
      </c>
    </row>
    <row r="790" spans="1:22" customFormat="1">
      <c r="A790" s="301" t="s">
        <v>3263</v>
      </c>
      <c r="B790" s="301" t="s">
        <v>1976</v>
      </c>
      <c r="C790" s="301" t="s">
        <v>2751</v>
      </c>
      <c r="D790" s="301">
        <v>9.3000000000000007</v>
      </c>
      <c r="E790" s="181" t="s">
        <v>1783</v>
      </c>
      <c r="F790" s="181"/>
      <c r="G790" s="301"/>
      <c r="H790" s="301"/>
      <c r="I790" s="301"/>
      <c r="J790" s="301"/>
      <c r="K790" s="301"/>
      <c r="L790" s="301"/>
      <c r="M790" s="301">
        <v>6.3</v>
      </c>
      <c r="N790" s="301"/>
      <c r="O790" s="301"/>
      <c r="P790" s="301"/>
      <c r="Q790" s="301"/>
      <c r="R790" s="301"/>
      <c r="S790" s="302">
        <f t="shared" si="24"/>
        <v>6.3</v>
      </c>
      <c r="T790" s="303" t="s">
        <v>1758</v>
      </c>
      <c r="U790" s="2"/>
      <c r="V790">
        <f t="shared" si="25"/>
        <v>5.8590000000000003E-2</v>
      </c>
    </row>
    <row r="791" spans="1:22" customFormat="1">
      <c r="A791" s="301" t="s">
        <v>3264</v>
      </c>
      <c r="B791" s="301" t="s">
        <v>1976</v>
      </c>
      <c r="C791" s="301" t="s">
        <v>2751</v>
      </c>
      <c r="D791" s="301">
        <v>9.3000000000000007</v>
      </c>
      <c r="E791" s="181" t="s">
        <v>1783</v>
      </c>
      <c r="F791" s="181"/>
      <c r="G791" s="301"/>
      <c r="H791" s="301"/>
      <c r="I791" s="301"/>
      <c r="J791" s="301"/>
      <c r="K791" s="301">
        <v>11.7</v>
      </c>
      <c r="L791" s="301"/>
      <c r="M791" s="301"/>
      <c r="N791" s="301"/>
      <c r="O791" s="301"/>
      <c r="P791" s="301"/>
      <c r="Q791" s="301"/>
      <c r="R791" s="301"/>
      <c r="S791" s="302">
        <f t="shared" si="24"/>
        <v>11.7</v>
      </c>
      <c r="T791" s="303" t="s">
        <v>1758</v>
      </c>
      <c r="U791" s="2"/>
      <c r="V791">
        <f t="shared" si="25"/>
        <v>0.10880999999999999</v>
      </c>
    </row>
    <row r="792" spans="1:22" customFormat="1">
      <c r="A792" s="301" t="s">
        <v>2249</v>
      </c>
      <c r="B792" s="301" t="s">
        <v>1976</v>
      </c>
      <c r="C792" s="301" t="s">
        <v>2751</v>
      </c>
      <c r="D792" s="301">
        <v>9.3000000000000007</v>
      </c>
      <c r="E792" s="181" t="s">
        <v>1783</v>
      </c>
      <c r="F792" s="181"/>
      <c r="G792" s="301"/>
      <c r="H792" s="301"/>
      <c r="I792" s="301"/>
      <c r="J792" s="301"/>
      <c r="K792" s="301"/>
      <c r="L792" s="301"/>
      <c r="M792" s="301">
        <v>1.2000000000000002</v>
      </c>
      <c r="N792" s="301"/>
      <c r="O792" s="301"/>
      <c r="P792" s="301"/>
      <c r="Q792" s="301"/>
      <c r="R792" s="301"/>
      <c r="S792" s="302">
        <f t="shared" si="24"/>
        <v>1.2000000000000002</v>
      </c>
      <c r="T792" s="303" t="s">
        <v>1758</v>
      </c>
      <c r="U792" s="2"/>
      <c r="V792">
        <f t="shared" si="25"/>
        <v>1.1160000000000002E-2</v>
      </c>
    </row>
    <row r="793" spans="1:22" customFormat="1">
      <c r="A793" s="301" t="s">
        <v>3265</v>
      </c>
      <c r="B793" s="301" t="s">
        <v>1976</v>
      </c>
      <c r="C793" s="301" t="s">
        <v>2751</v>
      </c>
      <c r="D793" s="301">
        <v>9.3000000000000007</v>
      </c>
      <c r="E793" s="181" t="s">
        <v>1783</v>
      </c>
      <c r="F793" s="181"/>
      <c r="G793" s="301"/>
      <c r="H793" s="301"/>
      <c r="I793" s="301"/>
      <c r="J793" s="301"/>
      <c r="K793" s="301">
        <v>11.7</v>
      </c>
      <c r="L793" s="301"/>
      <c r="M793" s="301"/>
      <c r="N793" s="301"/>
      <c r="O793" s="301"/>
      <c r="P793" s="301"/>
      <c r="Q793" s="301"/>
      <c r="R793" s="301"/>
      <c r="S793" s="302">
        <f t="shared" si="24"/>
        <v>11.7</v>
      </c>
      <c r="T793" s="303" t="s">
        <v>1758</v>
      </c>
      <c r="U793" s="2"/>
      <c r="V793">
        <f t="shared" si="25"/>
        <v>0.10880999999999999</v>
      </c>
    </row>
    <row r="794" spans="1:22" customFormat="1">
      <c r="A794" s="301" t="s">
        <v>3266</v>
      </c>
      <c r="B794" s="301" t="s">
        <v>1976</v>
      </c>
      <c r="C794" s="301" t="s">
        <v>2751</v>
      </c>
      <c r="D794" s="301">
        <v>9.3000000000000007</v>
      </c>
      <c r="E794" s="181" t="s">
        <v>1783</v>
      </c>
      <c r="F794" s="181"/>
      <c r="G794" s="301"/>
      <c r="H794" s="301"/>
      <c r="I794" s="301"/>
      <c r="J794" s="301"/>
      <c r="K794" s="301">
        <v>6.6</v>
      </c>
      <c r="L794" s="301"/>
      <c r="M794" s="301"/>
      <c r="N794" s="301"/>
      <c r="O794" s="301"/>
      <c r="P794" s="301"/>
      <c r="Q794" s="301"/>
      <c r="R794" s="301"/>
      <c r="S794" s="302">
        <f t="shared" si="24"/>
        <v>6.6</v>
      </c>
      <c r="T794" s="303" t="s">
        <v>1758</v>
      </c>
      <c r="U794" s="2"/>
      <c r="V794">
        <f t="shared" si="25"/>
        <v>6.1380000000000004E-2</v>
      </c>
    </row>
    <row r="795" spans="1:22" customFormat="1">
      <c r="A795" s="301" t="s">
        <v>3267</v>
      </c>
      <c r="B795" s="301" t="s">
        <v>1976</v>
      </c>
      <c r="C795" s="301" t="s">
        <v>2751</v>
      </c>
      <c r="D795" s="301">
        <v>9.3000000000000007</v>
      </c>
      <c r="E795" s="181" t="s">
        <v>1783</v>
      </c>
      <c r="F795" s="181"/>
      <c r="G795" s="301"/>
      <c r="H795" s="301"/>
      <c r="I795" s="301"/>
      <c r="J795" s="301"/>
      <c r="K795" s="301">
        <v>11.7</v>
      </c>
      <c r="L795" s="301"/>
      <c r="M795" s="301"/>
      <c r="N795" s="301"/>
      <c r="O795" s="301"/>
      <c r="P795" s="301"/>
      <c r="Q795" s="301"/>
      <c r="R795" s="301"/>
      <c r="S795" s="302">
        <f t="shared" si="24"/>
        <v>11.7</v>
      </c>
      <c r="T795" s="303" t="s">
        <v>1758</v>
      </c>
      <c r="U795" s="2"/>
      <c r="V795">
        <f t="shared" si="25"/>
        <v>0.10880999999999999</v>
      </c>
    </row>
    <row r="796" spans="1:22" customFormat="1">
      <c r="A796" s="301" t="s">
        <v>3268</v>
      </c>
      <c r="B796" s="301" t="s">
        <v>1976</v>
      </c>
      <c r="C796" s="301" t="s">
        <v>2751</v>
      </c>
      <c r="D796" s="301">
        <v>9.3000000000000007</v>
      </c>
      <c r="E796" s="181" t="s">
        <v>1783</v>
      </c>
      <c r="F796" s="181"/>
      <c r="G796" s="301"/>
      <c r="H796" s="301"/>
      <c r="I796" s="301"/>
      <c r="J796" s="301"/>
      <c r="K796" s="301">
        <v>11.7</v>
      </c>
      <c r="L796" s="301"/>
      <c r="M796" s="301"/>
      <c r="N796" s="301"/>
      <c r="O796" s="301"/>
      <c r="P796" s="301"/>
      <c r="Q796" s="301"/>
      <c r="R796" s="301"/>
      <c r="S796" s="302">
        <f t="shared" si="24"/>
        <v>11.7</v>
      </c>
      <c r="T796" s="303" t="s">
        <v>1758</v>
      </c>
      <c r="U796" s="2"/>
      <c r="V796">
        <f t="shared" si="25"/>
        <v>0.10880999999999999</v>
      </c>
    </row>
    <row r="797" spans="1:22" customFormat="1">
      <c r="A797" s="301" t="s">
        <v>3269</v>
      </c>
      <c r="B797" s="301" t="s">
        <v>1976</v>
      </c>
      <c r="C797" s="301" t="s">
        <v>2751</v>
      </c>
      <c r="D797" s="301">
        <v>9.3000000000000007</v>
      </c>
      <c r="E797" s="181" t="s">
        <v>1783</v>
      </c>
      <c r="F797" s="181"/>
      <c r="G797" s="301"/>
      <c r="H797" s="301"/>
      <c r="I797" s="301"/>
      <c r="J797" s="301"/>
      <c r="K797" s="301">
        <v>23.4</v>
      </c>
      <c r="L797" s="301"/>
      <c r="M797" s="301">
        <v>11.7</v>
      </c>
      <c r="N797" s="301"/>
      <c r="O797" s="301"/>
      <c r="P797" s="301"/>
      <c r="Q797" s="301"/>
      <c r="R797" s="301"/>
      <c r="S797" s="302">
        <f t="shared" si="24"/>
        <v>35.099999999999994</v>
      </c>
      <c r="T797" s="303" t="s">
        <v>1758</v>
      </c>
      <c r="U797" s="2"/>
      <c r="V797">
        <f t="shared" si="25"/>
        <v>0.32642999999999994</v>
      </c>
    </row>
    <row r="798" spans="1:22" customFormat="1">
      <c r="A798" s="301" t="s">
        <v>2250</v>
      </c>
      <c r="B798" s="301" t="s">
        <v>1976</v>
      </c>
      <c r="C798" s="301" t="s">
        <v>2751</v>
      </c>
      <c r="D798" s="301">
        <v>9.3000000000000007</v>
      </c>
      <c r="E798" s="181" t="s">
        <v>1783</v>
      </c>
      <c r="F798" s="181"/>
      <c r="G798" s="301"/>
      <c r="H798" s="301"/>
      <c r="I798" s="301"/>
      <c r="J798" s="301"/>
      <c r="K798" s="301">
        <v>11.7</v>
      </c>
      <c r="L798" s="301"/>
      <c r="M798" s="301"/>
      <c r="N798" s="301"/>
      <c r="O798" s="301"/>
      <c r="P798" s="301"/>
      <c r="Q798" s="301"/>
      <c r="R798" s="301"/>
      <c r="S798" s="302">
        <f t="shared" si="24"/>
        <v>11.7</v>
      </c>
      <c r="T798" s="303" t="s">
        <v>1758</v>
      </c>
      <c r="U798" s="2"/>
      <c r="V798">
        <f t="shared" si="25"/>
        <v>0.10880999999999999</v>
      </c>
    </row>
    <row r="799" spans="1:22" customFormat="1">
      <c r="A799" s="301" t="s">
        <v>3270</v>
      </c>
      <c r="B799" s="301" t="s">
        <v>1976</v>
      </c>
      <c r="C799" s="301" t="s">
        <v>2751</v>
      </c>
      <c r="D799" s="301">
        <v>9.3000000000000007</v>
      </c>
      <c r="E799" s="181" t="s">
        <v>1783</v>
      </c>
      <c r="F799" s="181"/>
      <c r="G799" s="301"/>
      <c r="H799" s="301"/>
      <c r="I799" s="301"/>
      <c r="J799" s="301"/>
      <c r="K799" s="301">
        <v>6.6</v>
      </c>
      <c r="L799" s="301"/>
      <c r="M799" s="301"/>
      <c r="N799" s="301"/>
      <c r="O799" s="301"/>
      <c r="P799" s="301"/>
      <c r="Q799" s="301"/>
      <c r="R799" s="301"/>
      <c r="S799" s="302">
        <f t="shared" si="24"/>
        <v>6.6</v>
      </c>
      <c r="T799" s="303" t="s">
        <v>1758</v>
      </c>
      <c r="U799" s="2"/>
      <c r="V799">
        <f t="shared" si="25"/>
        <v>6.1380000000000004E-2</v>
      </c>
    </row>
    <row r="800" spans="1:22" customFormat="1">
      <c r="A800" s="301" t="s">
        <v>2251</v>
      </c>
      <c r="B800" s="301" t="s">
        <v>1976</v>
      </c>
      <c r="C800" s="301" t="s">
        <v>2751</v>
      </c>
      <c r="D800" s="301">
        <v>9.3000000000000007</v>
      </c>
      <c r="E800" s="181" t="s">
        <v>1783</v>
      </c>
      <c r="F800" s="181"/>
      <c r="G800" s="301"/>
      <c r="H800" s="301"/>
      <c r="I800" s="301"/>
      <c r="J800" s="301"/>
      <c r="K800" s="301"/>
      <c r="L800" s="301"/>
      <c r="M800" s="301">
        <v>6.6</v>
      </c>
      <c r="N800" s="301">
        <v>6.6</v>
      </c>
      <c r="O800" s="301"/>
      <c r="P800" s="301"/>
      <c r="Q800" s="301"/>
      <c r="R800" s="301"/>
      <c r="S800" s="302">
        <f t="shared" si="24"/>
        <v>13.2</v>
      </c>
      <c r="T800" s="303" t="s">
        <v>1758</v>
      </c>
      <c r="U800" s="2"/>
      <c r="V800">
        <f t="shared" si="25"/>
        <v>0.12276000000000001</v>
      </c>
    </row>
    <row r="801" spans="1:22" customFormat="1">
      <c r="A801" s="301" t="s">
        <v>3271</v>
      </c>
      <c r="B801" s="301" t="s">
        <v>1976</v>
      </c>
      <c r="C801" s="301" t="s">
        <v>2751</v>
      </c>
      <c r="D801" s="301">
        <v>9.3000000000000007</v>
      </c>
      <c r="E801" s="181" t="s">
        <v>1783</v>
      </c>
      <c r="F801" s="181"/>
      <c r="G801" s="301"/>
      <c r="H801" s="301"/>
      <c r="I801" s="301"/>
      <c r="J801" s="301"/>
      <c r="K801" s="301"/>
      <c r="L801" s="301"/>
      <c r="M801" s="301"/>
      <c r="N801" s="301">
        <v>6.6</v>
      </c>
      <c r="O801" s="301"/>
      <c r="P801" s="301">
        <v>13.5</v>
      </c>
      <c r="Q801" s="301"/>
      <c r="R801" s="301"/>
      <c r="S801" s="302">
        <f t="shared" si="24"/>
        <v>20.100000000000001</v>
      </c>
      <c r="T801" s="303" t="s">
        <v>1758</v>
      </c>
      <c r="U801" s="2"/>
      <c r="V801">
        <f t="shared" si="25"/>
        <v>0.18693000000000001</v>
      </c>
    </row>
    <row r="802" spans="1:22" customFormat="1">
      <c r="A802" s="301" t="s">
        <v>2252</v>
      </c>
      <c r="B802" s="301" t="s">
        <v>1976</v>
      </c>
      <c r="C802" s="301" t="s">
        <v>2751</v>
      </c>
      <c r="D802" s="301">
        <v>9.3000000000000007</v>
      </c>
      <c r="E802" s="181" t="s">
        <v>1783</v>
      </c>
      <c r="F802" s="181"/>
      <c r="G802" s="301"/>
      <c r="H802" s="301"/>
      <c r="I802" s="301"/>
      <c r="J802" s="301"/>
      <c r="K802" s="301">
        <v>11.7</v>
      </c>
      <c r="L802" s="301"/>
      <c r="M802" s="301"/>
      <c r="N802" s="301"/>
      <c r="O802" s="301"/>
      <c r="P802" s="301"/>
      <c r="Q802" s="301">
        <v>7.1999999999999993</v>
      </c>
      <c r="R802" s="301"/>
      <c r="S802" s="302">
        <f t="shared" si="24"/>
        <v>18.899999999999999</v>
      </c>
      <c r="T802" s="303" t="s">
        <v>1758</v>
      </c>
      <c r="U802" s="2"/>
      <c r="V802">
        <f t="shared" si="25"/>
        <v>0.17577000000000001</v>
      </c>
    </row>
    <row r="803" spans="1:22" customFormat="1">
      <c r="A803" s="301" t="s">
        <v>3272</v>
      </c>
      <c r="B803" s="301" t="s">
        <v>1976</v>
      </c>
      <c r="C803" s="301" t="s">
        <v>2751</v>
      </c>
      <c r="D803" s="301">
        <v>9.3000000000000007</v>
      </c>
      <c r="E803" s="181" t="s">
        <v>1783</v>
      </c>
      <c r="F803" s="181"/>
      <c r="G803" s="301"/>
      <c r="H803" s="301"/>
      <c r="I803" s="301"/>
      <c r="J803" s="301"/>
      <c r="K803" s="301"/>
      <c r="L803" s="301"/>
      <c r="M803" s="301">
        <v>6.6</v>
      </c>
      <c r="N803" s="301"/>
      <c r="O803" s="301"/>
      <c r="P803" s="301"/>
      <c r="Q803" s="301"/>
      <c r="R803" s="301"/>
      <c r="S803" s="302">
        <f t="shared" si="24"/>
        <v>6.6</v>
      </c>
      <c r="T803" s="303" t="s">
        <v>1758</v>
      </c>
      <c r="U803" s="2"/>
      <c r="V803">
        <f t="shared" si="25"/>
        <v>6.1380000000000004E-2</v>
      </c>
    </row>
    <row r="804" spans="1:22" customFormat="1">
      <c r="A804" s="301" t="s">
        <v>3273</v>
      </c>
      <c r="B804" s="301" t="s">
        <v>1976</v>
      </c>
      <c r="C804" s="301" t="s">
        <v>2751</v>
      </c>
      <c r="D804" s="301">
        <v>9.3000000000000007</v>
      </c>
      <c r="E804" s="181" t="s">
        <v>1783</v>
      </c>
      <c r="F804" s="181"/>
      <c r="G804" s="301"/>
      <c r="H804" s="301"/>
      <c r="I804" s="301"/>
      <c r="J804" s="301"/>
      <c r="K804" s="301">
        <v>23.4</v>
      </c>
      <c r="L804" s="301"/>
      <c r="M804" s="301"/>
      <c r="N804" s="301"/>
      <c r="O804" s="301"/>
      <c r="P804" s="301"/>
      <c r="Q804" s="301"/>
      <c r="R804" s="301"/>
      <c r="S804" s="302">
        <f t="shared" si="24"/>
        <v>23.4</v>
      </c>
      <c r="T804" s="303" t="s">
        <v>1758</v>
      </c>
      <c r="U804" s="2"/>
      <c r="V804">
        <f t="shared" si="25"/>
        <v>0.21761999999999998</v>
      </c>
    </row>
    <row r="805" spans="1:22" customFormat="1">
      <c r="A805" s="301" t="s">
        <v>3274</v>
      </c>
      <c r="B805" s="301" t="s">
        <v>1976</v>
      </c>
      <c r="C805" s="301" t="s">
        <v>2751</v>
      </c>
      <c r="D805" s="301">
        <v>9.3000000000000007</v>
      </c>
      <c r="E805" s="181" t="s">
        <v>1783</v>
      </c>
      <c r="F805" s="181"/>
      <c r="G805" s="301"/>
      <c r="H805" s="301"/>
      <c r="I805" s="301"/>
      <c r="J805" s="301"/>
      <c r="K805" s="301">
        <v>11.7</v>
      </c>
      <c r="L805" s="301"/>
      <c r="M805" s="301"/>
      <c r="N805" s="301"/>
      <c r="O805" s="301"/>
      <c r="P805" s="301"/>
      <c r="Q805" s="301"/>
      <c r="R805" s="301"/>
      <c r="S805" s="302">
        <f t="shared" si="24"/>
        <v>11.7</v>
      </c>
      <c r="T805" s="303" t="s">
        <v>1758</v>
      </c>
      <c r="U805" s="2"/>
      <c r="V805">
        <f t="shared" si="25"/>
        <v>0.10880999999999999</v>
      </c>
    </row>
    <row r="806" spans="1:22" customFormat="1">
      <c r="A806" s="301" t="s">
        <v>3275</v>
      </c>
      <c r="B806" s="301" t="s">
        <v>1976</v>
      </c>
      <c r="C806" s="301" t="s">
        <v>2751</v>
      </c>
      <c r="D806" s="301">
        <v>9.3000000000000007</v>
      </c>
      <c r="E806" s="181" t="s">
        <v>1783</v>
      </c>
      <c r="F806" s="181"/>
      <c r="G806" s="301"/>
      <c r="H806" s="301"/>
      <c r="I806" s="301"/>
      <c r="J806" s="301"/>
      <c r="K806" s="301">
        <v>11.7</v>
      </c>
      <c r="L806" s="301"/>
      <c r="M806" s="301"/>
      <c r="N806" s="301"/>
      <c r="O806" s="301"/>
      <c r="P806" s="301"/>
      <c r="Q806" s="301"/>
      <c r="R806" s="301"/>
      <c r="S806" s="302">
        <f t="shared" si="24"/>
        <v>11.7</v>
      </c>
      <c r="T806" s="303" t="s">
        <v>1758</v>
      </c>
      <c r="U806" s="2"/>
      <c r="V806">
        <f t="shared" si="25"/>
        <v>0.10880999999999999</v>
      </c>
    </row>
    <row r="807" spans="1:22" customFormat="1">
      <c r="A807" s="301" t="s">
        <v>3276</v>
      </c>
      <c r="B807" s="301" t="s">
        <v>1976</v>
      </c>
      <c r="C807" s="301" t="s">
        <v>2751</v>
      </c>
      <c r="D807" s="301">
        <v>9.3000000000000007</v>
      </c>
      <c r="E807" s="181" t="s">
        <v>1783</v>
      </c>
      <c r="F807" s="181"/>
      <c r="G807" s="301"/>
      <c r="H807" s="301"/>
      <c r="I807" s="301"/>
      <c r="J807" s="301"/>
      <c r="K807" s="301">
        <v>3.6</v>
      </c>
      <c r="L807" s="301"/>
      <c r="M807" s="301"/>
      <c r="N807" s="301"/>
      <c r="O807" s="301"/>
      <c r="P807" s="301"/>
      <c r="Q807" s="301"/>
      <c r="R807" s="301"/>
      <c r="S807" s="302">
        <f t="shared" si="24"/>
        <v>3.6</v>
      </c>
      <c r="T807" s="303" t="s">
        <v>1758</v>
      </c>
      <c r="U807" s="2"/>
      <c r="V807">
        <f t="shared" si="25"/>
        <v>3.3480000000000003E-2</v>
      </c>
    </row>
    <row r="808" spans="1:22" customFormat="1">
      <c r="A808" s="301" t="s">
        <v>2253</v>
      </c>
      <c r="B808" s="301" t="s">
        <v>1976</v>
      </c>
      <c r="C808" s="301" t="s">
        <v>2751</v>
      </c>
      <c r="D808" s="301">
        <v>9.3000000000000007</v>
      </c>
      <c r="E808" s="181" t="s">
        <v>1783</v>
      </c>
      <c r="F808" s="181"/>
      <c r="G808" s="301"/>
      <c r="H808" s="301"/>
      <c r="I808" s="301"/>
      <c r="J808" s="301"/>
      <c r="K808" s="301">
        <v>15.299999999999999</v>
      </c>
      <c r="L808" s="301"/>
      <c r="M808" s="301"/>
      <c r="N808" s="301"/>
      <c r="O808" s="301"/>
      <c r="P808" s="301"/>
      <c r="Q808" s="301"/>
      <c r="R808" s="301"/>
      <c r="S808" s="302">
        <f t="shared" si="24"/>
        <v>15.299999999999999</v>
      </c>
      <c r="T808" s="303" t="s">
        <v>1758</v>
      </c>
      <c r="U808" s="2"/>
      <c r="V808">
        <f t="shared" si="25"/>
        <v>0.14229</v>
      </c>
    </row>
    <row r="809" spans="1:22" customFormat="1">
      <c r="A809" s="301" t="s">
        <v>3277</v>
      </c>
      <c r="B809" s="301" t="s">
        <v>1976</v>
      </c>
      <c r="C809" s="301" t="s">
        <v>2751</v>
      </c>
      <c r="D809" s="301">
        <v>9.3000000000000007</v>
      </c>
      <c r="E809" s="181" t="s">
        <v>1783</v>
      </c>
      <c r="F809" s="181"/>
      <c r="G809" s="301"/>
      <c r="H809" s="301"/>
      <c r="I809" s="301"/>
      <c r="J809" s="301"/>
      <c r="K809" s="301">
        <v>3.3</v>
      </c>
      <c r="L809" s="301"/>
      <c r="M809" s="301"/>
      <c r="N809" s="301"/>
      <c r="O809" s="301"/>
      <c r="P809" s="301"/>
      <c r="Q809" s="301"/>
      <c r="R809" s="301"/>
      <c r="S809" s="302">
        <f t="shared" si="24"/>
        <v>3.3</v>
      </c>
      <c r="T809" s="303" t="s">
        <v>1758</v>
      </c>
      <c r="U809" s="2"/>
      <c r="V809">
        <f t="shared" si="25"/>
        <v>3.0690000000000002E-2</v>
      </c>
    </row>
    <row r="810" spans="1:22" customFormat="1">
      <c r="A810" s="301" t="s">
        <v>2254</v>
      </c>
      <c r="B810" s="301" t="s">
        <v>1976</v>
      </c>
      <c r="C810" s="301" t="s">
        <v>2751</v>
      </c>
      <c r="D810" s="301">
        <v>9.3000000000000007</v>
      </c>
      <c r="E810" s="181" t="s">
        <v>1783</v>
      </c>
      <c r="F810" s="181"/>
      <c r="G810" s="301"/>
      <c r="H810" s="301"/>
      <c r="I810" s="301"/>
      <c r="J810" s="301"/>
      <c r="K810" s="301">
        <v>11.7</v>
      </c>
      <c r="L810" s="301"/>
      <c r="M810" s="301"/>
      <c r="N810" s="301"/>
      <c r="O810" s="301"/>
      <c r="P810" s="301"/>
      <c r="Q810" s="301"/>
      <c r="R810" s="301"/>
      <c r="S810" s="302">
        <f t="shared" si="24"/>
        <v>11.7</v>
      </c>
      <c r="T810" s="303" t="s">
        <v>1758</v>
      </c>
      <c r="U810" s="2"/>
      <c r="V810">
        <f t="shared" si="25"/>
        <v>0.10880999999999999</v>
      </c>
    </row>
    <row r="811" spans="1:22" customFormat="1">
      <c r="A811" s="301" t="s">
        <v>3278</v>
      </c>
      <c r="B811" s="301" t="s">
        <v>1976</v>
      </c>
      <c r="C811" s="301" t="s">
        <v>2751</v>
      </c>
      <c r="D811" s="301">
        <v>9.3000000000000007</v>
      </c>
      <c r="E811" s="181" t="s">
        <v>1783</v>
      </c>
      <c r="F811" s="181"/>
      <c r="G811" s="301"/>
      <c r="H811" s="301"/>
      <c r="I811" s="301"/>
      <c r="J811" s="301"/>
      <c r="K811" s="301"/>
      <c r="L811" s="301"/>
      <c r="M811" s="301"/>
      <c r="N811" s="301">
        <v>6.6</v>
      </c>
      <c r="O811" s="301"/>
      <c r="P811" s="301"/>
      <c r="Q811" s="301"/>
      <c r="R811" s="301"/>
      <c r="S811" s="302">
        <f t="shared" si="24"/>
        <v>6.6</v>
      </c>
      <c r="T811" s="303" t="s">
        <v>1758</v>
      </c>
      <c r="U811" s="2"/>
      <c r="V811">
        <f t="shared" si="25"/>
        <v>6.1380000000000004E-2</v>
      </c>
    </row>
    <row r="812" spans="1:22" customFormat="1">
      <c r="A812" s="301" t="s">
        <v>3279</v>
      </c>
      <c r="B812" s="301" t="s">
        <v>1976</v>
      </c>
      <c r="C812" s="301" t="s">
        <v>2751</v>
      </c>
      <c r="D812" s="301">
        <v>9.3000000000000007</v>
      </c>
      <c r="E812" s="181" t="s">
        <v>1783</v>
      </c>
      <c r="F812" s="181"/>
      <c r="G812" s="301"/>
      <c r="H812" s="301"/>
      <c r="I812" s="301"/>
      <c r="J812" s="301"/>
      <c r="K812" s="301"/>
      <c r="L812" s="301"/>
      <c r="M812" s="301"/>
      <c r="N812" s="301">
        <v>6.6</v>
      </c>
      <c r="O812" s="301"/>
      <c r="P812" s="301"/>
      <c r="Q812" s="301"/>
      <c r="R812" s="301"/>
      <c r="S812" s="302">
        <f t="shared" si="24"/>
        <v>6.6</v>
      </c>
      <c r="T812" s="303" t="s">
        <v>1758</v>
      </c>
      <c r="U812" s="2"/>
      <c r="V812">
        <f t="shared" si="25"/>
        <v>6.1380000000000004E-2</v>
      </c>
    </row>
    <row r="813" spans="1:22" customFormat="1">
      <c r="A813" s="301" t="s">
        <v>3280</v>
      </c>
      <c r="B813" s="301" t="s">
        <v>1976</v>
      </c>
      <c r="C813" s="301" t="s">
        <v>2751</v>
      </c>
      <c r="D813" s="301">
        <v>9.3000000000000007</v>
      </c>
      <c r="E813" s="181" t="s">
        <v>1783</v>
      </c>
      <c r="F813" s="181"/>
      <c r="G813" s="301"/>
      <c r="H813" s="301"/>
      <c r="I813" s="301"/>
      <c r="J813" s="301"/>
      <c r="K813" s="301"/>
      <c r="L813" s="301"/>
      <c r="M813" s="301"/>
      <c r="N813" s="301"/>
      <c r="O813" s="301">
        <v>1.2000000000000002</v>
      </c>
      <c r="P813" s="301"/>
      <c r="Q813" s="301"/>
      <c r="R813" s="301"/>
      <c r="S813" s="302">
        <f t="shared" si="24"/>
        <v>1.2000000000000002</v>
      </c>
      <c r="T813" s="303" t="s">
        <v>1758</v>
      </c>
      <c r="U813" s="2"/>
      <c r="V813">
        <f t="shared" si="25"/>
        <v>1.1160000000000002E-2</v>
      </c>
    </row>
    <row r="814" spans="1:22" customFormat="1">
      <c r="A814" s="301" t="s">
        <v>3281</v>
      </c>
      <c r="B814" s="301" t="s">
        <v>1976</v>
      </c>
      <c r="C814" s="301" t="s">
        <v>2751</v>
      </c>
      <c r="D814" s="301">
        <v>9.3000000000000007</v>
      </c>
      <c r="E814" s="181" t="s">
        <v>1783</v>
      </c>
      <c r="F814" s="181"/>
      <c r="G814" s="301"/>
      <c r="H814" s="301"/>
      <c r="I814" s="301"/>
      <c r="J814" s="301"/>
      <c r="K814" s="301">
        <v>11.7</v>
      </c>
      <c r="L814" s="301"/>
      <c r="M814" s="301"/>
      <c r="N814" s="301"/>
      <c r="O814" s="301"/>
      <c r="P814" s="301"/>
      <c r="Q814" s="301"/>
      <c r="R814" s="301"/>
      <c r="S814" s="302">
        <f t="shared" si="24"/>
        <v>11.7</v>
      </c>
      <c r="T814" s="303" t="s">
        <v>1758</v>
      </c>
      <c r="U814" s="2"/>
      <c r="V814">
        <f t="shared" si="25"/>
        <v>0.10880999999999999</v>
      </c>
    </row>
    <row r="815" spans="1:22" customFormat="1">
      <c r="A815" s="301" t="s">
        <v>3282</v>
      </c>
      <c r="B815" s="301" t="s">
        <v>1976</v>
      </c>
      <c r="C815" s="301" t="s">
        <v>2751</v>
      </c>
      <c r="D815" s="301">
        <v>9.3000000000000007</v>
      </c>
      <c r="E815" s="181" t="s">
        <v>1783</v>
      </c>
      <c r="F815" s="181"/>
      <c r="G815" s="301"/>
      <c r="H815" s="301"/>
      <c r="I815" s="301"/>
      <c r="J815" s="301"/>
      <c r="K815" s="301"/>
      <c r="L815" s="301"/>
      <c r="M815" s="301">
        <v>6.6</v>
      </c>
      <c r="N815" s="301"/>
      <c r="O815" s="301"/>
      <c r="P815" s="301"/>
      <c r="Q815" s="301"/>
      <c r="R815" s="301"/>
      <c r="S815" s="302">
        <f t="shared" si="24"/>
        <v>6.6</v>
      </c>
      <c r="T815" s="303" t="s">
        <v>1758</v>
      </c>
      <c r="U815" s="2"/>
      <c r="V815">
        <f t="shared" si="25"/>
        <v>6.1380000000000004E-2</v>
      </c>
    </row>
    <row r="816" spans="1:22" customFormat="1">
      <c r="A816" s="301" t="s">
        <v>3283</v>
      </c>
      <c r="B816" s="301" t="s">
        <v>1976</v>
      </c>
      <c r="C816" s="301" t="s">
        <v>2751</v>
      </c>
      <c r="D816" s="301">
        <v>9.3000000000000007</v>
      </c>
      <c r="E816" s="181" t="s">
        <v>1783</v>
      </c>
      <c r="F816" s="181"/>
      <c r="G816" s="301"/>
      <c r="H816" s="301"/>
      <c r="I816" s="301"/>
      <c r="J816" s="301"/>
      <c r="K816" s="301">
        <v>11.7</v>
      </c>
      <c r="L816" s="301"/>
      <c r="M816" s="301"/>
      <c r="N816" s="301"/>
      <c r="O816" s="301"/>
      <c r="P816" s="301"/>
      <c r="Q816" s="301"/>
      <c r="R816" s="301"/>
      <c r="S816" s="302">
        <f t="shared" si="24"/>
        <v>11.7</v>
      </c>
      <c r="T816" s="303" t="s">
        <v>1758</v>
      </c>
      <c r="U816" s="2"/>
      <c r="V816">
        <f t="shared" si="25"/>
        <v>0.10880999999999999</v>
      </c>
    </row>
    <row r="817" spans="1:22" customFormat="1">
      <c r="A817" s="301" t="s">
        <v>3284</v>
      </c>
      <c r="B817" s="301" t="s">
        <v>1976</v>
      </c>
      <c r="C817" s="301" t="s">
        <v>2751</v>
      </c>
      <c r="D817" s="301">
        <v>9.3000000000000007</v>
      </c>
      <c r="E817" s="181" t="s">
        <v>1783</v>
      </c>
      <c r="F817" s="181"/>
      <c r="G817" s="301"/>
      <c r="H817" s="301"/>
      <c r="I817" s="301"/>
      <c r="J817" s="301"/>
      <c r="K817" s="301">
        <v>3.3</v>
      </c>
      <c r="L817" s="301"/>
      <c r="M817" s="301"/>
      <c r="N817" s="301"/>
      <c r="O817" s="301"/>
      <c r="P817" s="301"/>
      <c r="Q817" s="301"/>
      <c r="R817" s="301"/>
      <c r="S817" s="302">
        <f t="shared" si="24"/>
        <v>3.3</v>
      </c>
      <c r="T817" s="303" t="s">
        <v>1758</v>
      </c>
      <c r="U817" s="2"/>
      <c r="V817">
        <f t="shared" si="25"/>
        <v>3.0690000000000002E-2</v>
      </c>
    </row>
    <row r="818" spans="1:22" customFormat="1">
      <c r="A818" s="301" t="s">
        <v>3285</v>
      </c>
      <c r="B818" s="301" t="s">
        <v>1976</v>
      </c>
      <c r="C818" s="301" t="s">
        <v>2751</v>
      </c>
      <c r="D818" s="301">
        <v>9.3000000000000007</v>
      </c>
      <c r="E818" s="181" t="s">
        <v>1783</v>
      </c>
      <c r="F818" s="181"/>
      <c r="G818" s="301"/>
      <c r="H818" s="301"/>
      <c r="I818" s="301"/>
      <c r="J818" s="301"/>
      <c r="K818" s="301">
        <v>11.7</v>
      </c>
      <c r="L818" s="301"/>
      <c r="M818" s="301"/>
      <c r="N818" s="301"/>
      <c r="O818" s="301"/>
      <c r="P818" s="301"/>
      <c r="Q818" s="301"/>
      <c r="R818" s="301"/>
      <c r="S818" s="302">
        <f t="shared" si="24"/>
        <v>11.7</v>
      </c>
      <c r="T818" s="303" t="s">
        <v>1758</v>
      </c>
      <c r="U818" s="2"/>
      <c r="V818">
        <f t="shared" si="25"/>
        <v>0.10880999999999999</v>
      </c>
    </row>
    <row r="819" spans="1:22" customFormat="1">
      <c r="A819" s="301" t="s">
        <v>3286</v>
      </c>
      <c r="B819" s="301" t="s">
        <v>1976</v>
      </c>
      <c r="C819" s="301" t="s">
        <v>2751</v>
      </c>
      <c r="D819" s="301">
        <v>9.3000000000000007</v>
      </c>
      <c r="E819" s="181" t="s">
        <v>1783</v>
      </c>
      <c r="F819" s="181"/>
      <c r="G819" s="301"/>
      <c r="H819" s="301"/>
      <c r="I819" s="301"/>
      <c r="J819" s="301"/>
      <c r="K819" s="301">
        <v>11.7</v>
      </c>
      <c r="L819" s="301"/>
      <c r="M819" s="301"/>
      <c r="N819" s="301"/>
      <c r="O819" s="301"/>
      <c r="P819" s="301"/>
      <c r="Q819" s="301"/>
      <c r="R819" s="301"/>
      <c r="S819" s="302">
        <f t="shared" si="24"/>
        <v>11.7</v>
      </c>
      <c r="T819" s="303" t="s">
        <v>1758</v>
      </c>
      <c r="U819" s="2"/>
      <c r="V819">
        <f t="shared" si="25"/>
        <v>0.10880999999999999</v>
      </c>
    </row>
    <row r="820" spans="1:22" customFormat="1">
      <c r="A820" s="301" t="s">
        <v>3287</v>
      </c>
      <c r="B820" s="301" t="s">
        <v>1976</v>
      </c>
      <c r="C820" s="301" t="s">
        <v>2751</v>
      </c>
      <c r="D820" s="301">
        <v>9.3000000000000007</v>
      </c>
      <c r="E820" s="181" t="s">
        <v>1783</v>
      </c>
      <c r="F820" s="181"/>
      <c r="G820" s="301"/>
      <c r="H820" s="301"/>
      <c r="I820" s="301"/>
      <c r="J820" s="301"/>
      <c r="K820" s="301"/>
      <c r="L820" s="301">
        <v>6.6</v>
      </c>
      <c r="M820" s="301"/>
      <c r="N820" s="301"/>
      <c r="O820" s="301"/>
      <c r="P820" s="301"/>
      <c r="Q820" s="301"/>
      <c r="R820" s="301"/>
      <c r="S820" s="302">
        <f t="shared" si="24"/>
        <v>6.6</v>
      </c>
      <c r="T820" s="303" t="s">
        <v>1758</v>
      </c>
      <c r="U820" s="2"/>
      <c r="V820">
        <f t="shared" si="25"/>
        <v>6.1380000000000004E-2</v>
      </c>
    </row>
    <row r="821" spans="1:22" customFormat="1">
      <c r="A821" s="301" t="s">
        <v>3288</v>
      </c>
      <c r="B821" s="301" t="s">
        <v>1976</v>
      </c>
      <c r="C821" s="301" t="s">
        <v>2751</v>
      </c>
      <c r="D821" s="301">
        <v>9.3000000000000007</v>
      </c>
      <c r="E821" s="181" t="s">
        <v>1783</v>
      </c>
      <c r="F821" s="181"/>
      <c r="G821" s="301"/>
      <c r="H821" s="301"/>
      <c r="I821" s="301"/>
      <c r="J821" s="301"/>
      <c r="K821" s="301">
        <v>11.7</v>
      </c>
      <c r="L821" s="301"/>
      <c r="M821" s="301"/>
      <c r="N821" s="301"/>
      <c r="O821" s="301"/>
      <c r="P821" s="301"/>
      <c r="Q821" s="301"/>
      <c r="R821" s="301"/>
      <c r="S821" s="302">
        <f t="shared" si="24"/>
        <v>11.7</v>
      </c>
      <c r="T821" s="303" t="s">
        <v>1758</v>
      </c>
      <c r="U821" s="2"/>
      <c r="V821">
        <f t="shared" si="25"/>
        <v>0.10880999999999999</v>
      </c>
    </row>
    <row r="822" spans="1:22" customFormat="1">
      <c r="A822" s="301" t="s">
        <v>3289</v>
      </c>
      <c r="B822" s="301" t="s">
        <v>1976</v>
      </c>
      <c r="C822" s="301" t="s">
        <v>2751</v>
      </c>
      <c r="D822" s="301">
        <v>9.3000000000000007</v>
      </c>
      <c r="E822" s="181" t="s">
        <v>1783</v>
      </c>
      <c r="F822" s="181"/>
      <c r="G822" s="301"/>
      <c r="H822" s="301"/>
      <c r="I822" s="301"/>
      <c r="J822" s="301"/>
      <c r="K822" s="301"/>
      <c r="L822" s="301">
        <v>3.5999999999999996</v>
      </c>
      <c r="M822" s="301"/>
      <c r="N822" s="301"/>
      <c r="O822" s="301"/>
      <c r="P822" s="301"/>
      <c r="Q822" s="301"/>
      <c r="R822" s="301"/>
      <c r="S822" s="302">
        <f t="shared" si="24"/>
        <v>3.5999999999999996</v>
      </c>
      <c r="T822" s="303" t="s">
        <v>1758</v>
      </c>
      <c r="U822" s="2"/>
      <c r="V822">
        <f t="shared" si="25"/>
        <v>3.3479999999999996E-2</v>
      </c>
    </row>
    <row r="823" spans="1:22" customFormat="1">
      <c r="A823" s="301" t="s">
        <v>2255</v>
      </c>
      <c r="B823" s="301" t="s">
        <v>1976</v>
      </c>
      <c r="C823" s="301" t="s">
        <v>2751</v>
      </c>
      <c r="D823" s="301">
        <v>9.3000000000000007</v>
      </c>
      <c r="E823" s="181" t="s">
        <v>1783</v>
      </c>
      <c r="F823" s="181"/>
      <c r="G823" s="301"/>
      <c r="H823" s="301"/>
      <c r="I823" s="301"/>
      <c r="J823" s="301"/>
      <c r="K823" s="301">
        <v>11.7</v>
      </c>
      <c r="L823" s="301"/>
      <c r="M823" s="301"/>
      <c r="N823" s="301"/>
      <c r="O823" s="301"/>
      <c r="P823" s="301"/>
      <c r="Q823" s="301"/>
      <c r="R823" s="301"/>
      <c r="S823" s="302">
        <f t="shared" si="24"/>
        <v>11.7</v>
      </c>
      <c r="T823" s="303" t="s">
        <v>1758</v>
      </c>
      <c r="U823" s="2"/>
      <c r="V823">
        <f t="shared" si="25"/>
        <v>0.10880999999999999</v>
      </c>
    </row>
    <row r="824" spans="1:22" customFormat="1">
      <c r="A824" s="301" t="s">
        <v>3290</v>
      </c>
      <c r="B824" s="301" t="s">
        <v>1976</v>
      </c>
      <c r="C824" s="301" t="s">
        <v>2751</v>
      </c>
      <c r="D824" s="301">
        <v>9.3000000000000007</v>
      </c>
      <c r="E824" s="181" t="s">
        <v>1783</v>
      </c>
      <c r="F824" s="181"/>
      <c r="G824" s="301"/>
      <c r="H824" s="301"/>
      <c r="I824" s="301"/>
      <c r="J824" s="301"/>
      <c r="K824" s="301"/>
      <c r="L824" s="301"/>
      <c r="M824" s="301"/>
      <c r="N824" s="301"/>
      <c r="O824" s="301">
        <v>4.2</v>
      </c>
      <c r="P824" s="301"/>
      <c r="Q824" s="301"/>
      <c r="R824" s="301"/>
      <c r="S824" s="302">
        <f t="shared" si="24"/>
        <v>4.2</v>
      </c>
      <c r="T824" s="303" t="s">
        <v>1758</v>
      </c>
      <c r="U824" s="2"/>
      <c r="V824">
        <f t="shared" si="25"/>
        <v>3.9060000000000011E-2</v>
      </c>
    </row>
    <row r="825" spans="1:22" customFormat="1">
      <c r="A825" s="301" t="s">
        <v>2256</v>
      </c>
      <c r="B825" s="301" t="s">
        <v>1976</v>
      </c>
      <c r="C825" s="301" t="s">
        <v>2751</v>
      </c>
      <c r="D825" s="301">
        <v>9.3000000000000007</v>
      </c>
      <c r="E825" s="181" t="s">
        <v>1783</v>
      </c>
      <c r="F825" s="181"/>
      <c r="G825" s="301"/>
      <c r="H825" s="301"/>
      <c r="I825" s="301"/>
      <c r="J825" s="301"/>
      <c r="K825" s="301"/>
      <c r="L825" s="301"/>
      <c r="M825" s="301">
        <v>7.1999999999999993</v>
      </c>
      <c r="N825" s="301"/>
      <c r="O825" s="301"/>
      <c r="P825" s="301"/>
      <c r="Q825" s="301"/>
      <c r="R825" s="301"/>
      <c r="S825" s="302">
        <f t="shared" si="24"/>
        <v>7.1999999999999993</v>
      </c>
      <c r="T825" s="303" t="s">
        <v>1758</v>
      </c>
      <c r="U825" s="2"/>
      <c r="V825">
        <f t="shared" si="25"/>
        <v>6.6959999999999992E-2</v>
      </c>
    </row>
    <row r="826" spans="1:22" customFormat="1">
      <c r="A826" s="301" t="s">
        <v>3291</v>
      </c>
      <c r="B826" s="301" t="s">
        <v>1976</v>
      </c>
      <c r="C826" s="301" t="s">
        <v>2751</v>
      </c>
      <c r="D826" s="301">
        <v>9.3000000000000007</v>
      </c>
      <c r="E826" s="181" t="s">
        <v>1783</v>
      </c>
      <c r="F826" s="181"/>
      <c r="G826" s="301"/>
      <c r="H826" s="301"/>
      <c r="I826" s="301"/>
      <c r="J826" s="301"/>
      <c r="K826" s="301"/>
      <c r="L826" s="301">
        <v>12.6</v>
      </c>
      <c r="M826" s="301">
        <v>6.75</v>
      </c>
      <c r="N826" s="301"/>
      <c r="O826" s="301"/>
      <c r="P826" s="301"/>
      <c r="Q826" s="301"/>
      <c r="R826" s="301"/>
      <c r="S826" s="302">
        <f t="shared" si="24"/>
        <v>19.350000000000001</v>
      </c>
      <c r="T826" s="303" t="s">
        <v>1758</v>
      </c>
      <c r="U826" s="2"/>
      <c r="V826">
        <f t="shared" si="25"/>
        <v>0.17995500000000003</v>
      </c>
    </row>
    <row r="827" spans="1:22" customFormat="1">
      <c r="A827" s="301" t="s">
        <v>3292</v>
      </c>
      <c r="B827" s="301" t="s">
        <v>1976</v>
      </c>
      <c r="C827" s="301" t="s">
        <v>2751</v>
      </c>
      <c r="D827" s="301">
        <v>9.3000000000000007</v>
      </c>
      <c r="E827" s="181" t="s">
        <v>1783</v>
      </c>
      <c r="F827" s="181"/>
      <c r="G827" s="301"/>
      <c r="H827" s="301"/>
      <c r="I827" s="301"/>
      <c r="J827" s="301"/>
      <c r="K827" s="301">
        <v>11.7</v>
      </c>
      <c r="L827" s="301"/>
      <c r="M827" s="301"/>
      <c r="N827" s="301"/>
      <c r="O827" s="301"/>
      <c r="P827" s="301"/>
      <c r="Q827" s="301"/>
      <c r="R827" s="301"/>
      <c r="S827" s="302">
        <f t="shared" si="24"/>
        <v>11.7</v>
      </c>
      <c r="T827" s="303" t="s">
        <v>1758</v>
      </c>
      <c r="U827" s="2"/>
      <c r="V827">
        <f t="shared" si="25"/>
        <v>0.10880999999999999</v>
      </c>
    </row>
    <row r="828" spans="1:22" customFormat="1">
      <c r="A828" s="301" t="s">
        <v>2257</v>
      </c>
      <c r="B828" s="301" t="s">
        <v>1976</v>
      </c>
      <c r="C828" s="301" t="s">
        <v>2751</v>
      </c>
      <c r="D828" s="301">
        <v>9.3000000000000007</v>
      </c>
      <c r="E828" s="181" t="s">
        <v>1783</v>
      </c>
      <c r="F828" s="181"/>
      <c r="G828" s="301"/>
      <c r="H828" s="301"/>
      <c r="I828" s="301"/>
      <c r="J828" s="301"/>
      <c r="K828" s="301">
        <v>6.75</v>
      </c>
      <c r="L828" s="301"/>
      <c r="M828" s="301"/>
      <c r="N828" s="301"/>
      <c r="O828" s="301"/>
      <c r="P828" s="301"/>
      <c r="Q828" s="301"/>
      <c r="R828" s="301"/>
      <c r="S828" s="302">
        <f t="shared" si="24"/>
        <v>6.75</v>
      </c>
      <c r="T828" s="303" t="s">
        <v>1758</v>
      </c>
      <c r="U828" s="2"/>
      <c r="V828">
        <f t="shared" si="25"/>
        <v>6.2774999999999997E-2</v>
      </c>
    </row>
    <row r="829" spans="1:22" customFormat="1">
      <c r="A829" s="301" t="s">
        <v>3293</v>
      </c>
      <c r="B829" s="301" t="s">
        <v>1976</v>
      </c>
      <c r="C829" s="301" t="s">
        <v>2751</v>
      </c>
      <c r="D829" s="301">
        <v>9.3000000000000007</v>
      </c>
      <c r="E829" s="181" t="s">
        <v>1783</v>
      </c>
      <c r="F829" s="181"/>
      <c r="G829" s="301"/>
      <c r="H829" s="301"/>
      <c r="I829" s="301"/>
      <c r="J829" s="301"/>
      <c r="K829" s="301">
        <v>3.3</v>
      </c>
      <c r="L829" s="301"/>
      <c r="M829" s="301"/>
      <c r="N829" s="301"/>
      <c r="O829" s="301"/>
      <c r="P829" s="301"/>
      <c r="Q829" s="301"/>
      <c r="R829" s="301"/>
      <c r="S829" s="302">
        <f t="shared" si="24"/>
        <v>3.3</v>
      </c>
      <c r="T829" s="303" t="s">
        <v>1758</v>
      </c>
      <c r="U829" s="2"/>
      <c r="V829">
        <f t="shared" si="25"/>
        <v>3.0690000000000002E-2</v>
      </c>
    </row>
    <row r="830" spans="1:22" customFormat="1">
      <c r="A830" s="301" t="s">
        <v>2258</v>
      </c>
      <c r="B830" s="301" t="s">
        <v>1976</v>
      </c>
      <c r="C830" s="301" t="s">
        <v>2751</v>
      </c>
      <c r="D830" s="301">
        <v>9.3000000000000007</v>
      </c>
      <c r="E830" s="181" t="s">
        <v>1783</v>
      </c>
      <c r="F830" s="181"/>
      <c r="G830" s="301"/>
      <c r="H830" s="301"/>
      <c r="I830" s="301"/>
      <c r="J830" s="301"/>
      <c r="K830" s="301"/>
      <c r="L830" s="301">
        <v>15</v>
      </c>
      <c r="M830" s="301"/>
      <c r="N830" s="301"/>
      <c r="O830" s="301"/>
      <c r="P830" s="301"/>
      <c r="Q830" s="301"/>
      <c r="R830" s="301"/>
      <c r="S830" s="302">
        <f t="shared" si="24"/>
        <v>15</v>
      </c>
      <c r="T830" s="303" t="s">
        <v>1758</v>
      </c>
      <c r="U830" s="2"/>
      <c r="V830">
        <f t="shared" si="25"/>
        <v>0.13950000000000001</v>
      </c>
    </row>
    <row r="831" spans="1:22" customFormat="1">
      <c r="A831" s="301" t="s">
        <v>2259</v>
      </c>
      <c r="B831" s="301" t="s">
        <v>1976</v>
      </c>
      <c r="C831" s="301" t="s">
        <v>2751</v>
      </c>
      <c r="D831" s="301">
        <v>9.3000000000000007</v>
      </c>
      <c r="E831" s="181" t="s">
        <v>1783</v>
      </c>
      <c r="F831" s="181"/>
      <c r="G831" s="301"/>
      <c r="H831" s="301"/>
      <c r="I831" s="301"/>
      <c r="J831" s="301"/>
      <c r="K831" s="301">
        <v>6.6</v>
      </c>
      <c r="L831" s="301">
        <v>14.1</v>
      </c>
      <c r="M831" s="301"/>
      <c r="N831" s="301"/>
      <c r="O831" s="301"/>
      <c r="P831" s="301"/>
      <c r="Q831" s="301"/>
      <c r="R831" s="301"/>
      <c r="S831" s="302">
        <f t="shared" si="24"/>
        <v>20.7</v>
      </c>
      <c r="T831" s="303" t="s">
        <v>1758</v>
      </c>
      <c r="U831" s="2"/>
      <c r="V831">
        <f t="shared" si="25"/>
        <v>0.19251000000000001</v>
      </c>
    </row>
    <row r="832" spans="1:22" customFormat="1">
      <c r="A832" s="301" t="s">
        <v>3294</v>
      </c>
      <c r="B832" s="301" t="s">
        <v>1976</v>
      </c>
      <c r="C832" s="301" t="s">
        <v>2751</v>
      </c>
      <c r="D832" s="301">
        <v>9.3000000000000007</v>
      </c>
      <c r="E832" s="181" t="s">
        <v>1783</v>
      </c>
      <c r="F832" s="181"/>
      <c r="G832" s="301"/>
      <c r="H832" s="301"/>
      <c r="I832" s="301"/>
      <c r="J832" s="301"/>
      <c r="K832" s="301"/>
      <c r="L832" s="301"/>
      <c r="M832" s="301"/>
      <c r="N832" s="301"/>
      <c r="O832" s="301"/>
      <c r="P832" s="301">
        <v>6.6</v>
      </c>
      <c r="Q832" s="301"/>
      <c r="R832" s="301"/>
      <c r="S832" s="302">
        <f t="shared" si="24"/>
        <v>6.6</v>
      </c>
      <c r="T832" s="303" t="s">
        <v>1758</v>
      </c>
      <c r="U832" s="2"/>
      <c r="V832">
        <f t="shared" si="25"/>
        <v>6.1380000000000004E-2</v>
      </c>
    </row>
    <row r="833" spans="1:22" customFormat="1">
      <c r="A833" s="301" t="s">
        <v>2260</v>
      </c>
      <c r="B833" s="301" t="s">
        <v>1976</v>
      </c>
      <c r="C833" s="301" t="s">
        <v>2751</v>
      </c>
      <c r="D833" s="301">
        <v>9.3000000000000007</v>
      </c>
      <c r="E833" s="181" t="s">
        <v>1783</v>
      </c>
      <c r="F833" s="181"/>
      <c r="G833" s="301"/>
      <c r="H833" s="301"/>
      <c r="I833" s="301">
        <v>8</v>
      </c>
      <c r="J833" s="301"/>
      <c r="K833" s="301"/>
      <c r="L833" s="301"/>
      <c r="M833" s="301"/>
      <c r="N833" s="301"/>
      <c r="O833" s="301"/>
      <c r="P833" s="301"/>
      <c r="Q833" s="301"/>
      <c r="R833" s="301"/>
      <c r="S833" s="302">
        <f t="shared" si="24"/>
        <v>8</v>
      </c>
      <c r="T833" s="303" t="s">
        <v>1758</v>
      </c>
      <c r="U833" s="2"/>
      <c r="V833">
        <f t="shared" si="25"/>
        <v>7.4400000000000008E-2</v>
      </c>
    </row>
    <row r="834" spans="1:22" customFormat="1">
      <c r="A834" s="301" t="s">
        <v>3604</v>
      </c>
      <c r="B834" s="301" t="s">
        <v>1976</v>
      </c>
      <c r="C834" s="301" t="s">
        <v>2751</v>
      </c>
      <c r="D834" s="301">
        <v>9.3000000000000007</v>
      </c>
      <c r="E834" s="181" t="s">
        <v>1783</v>
      </c>
      <c r="F834" s="181"/>
      <c r="G834" s="301">
        <v>12</v>
      </c>
      <c r="H834" s="301"/>
      <c r="I834" s="301"/>
      <c r="J834" s="301"/>
      <c r="K834" s="301"/>
      <c r="L834" s="301"/>
      <c r="M834" s="301"/>
      <c r="N834" s="301"/>
      <c r="O834" s="301"/>
      <c r="P834" s="301"/>
      <c r="Q834" s="301"/>
      <c r="R834" s="301">
        <v>2</v>
      </c>
      <c r="S834" s="302">
        <f t="shared" si="24"/>
        <v>14</v>
      </c>
      <c r="T834" s="303" t="s">
        <v>1758</v>
      </c>
      <c r="U834" s="2"/>
      <c r="V834">
        <f t="shared" si="25"/>
        <v>0.13020000000000001</v>
      </c>
    </row>
    <row r="835" spans="1:22" customFormat="1">
      <c r="A835" s="301" t="s">
        <v>3605</v>
      </c>
      <c r="B835" s="301" t="s">
        <v>1976</v>
      </c>
      <c r="C835" s="301" t="s">
        <v>2751</v>
      </c>
      <c r="D835" s="301">
        <v>9.3000000000000007</v>
      </c>
      <c r="E835" s="181" t="s">
        <v>1783</v>
      </c>
      <c r="F835" s="181"/>
      <c r="G835" s="301"/>
      <c r="H835" s="301"/>
      <c r="I835" s="301">
        <v>140</v>
      </c>
      <c r="J835" s="301">
        <v>35</v>
      </c>
      <c r="K835" s="301">
        <v>35</v>
      </c>
      <c r="L835" s="301">
        <v>35</v>
      </c>
      <c r="M835" s="301">
        <v>70</v>
      </c>
      <c r="N835" s="301">
        <v>140</v>
      </c>
      <c r="O835" s="301"/>
      <c r="P835" s="301">
        <v>35</v>
      </c>
      <c r="Q835" s="301">
        <v>35</v>
      </c>
      <c r="R835" s="301">
        <v>35</v>
      </c>
      <c r="S835" s="302">
        <f t="shared" ref="S835:S898" si="26">SUM(G835:R835)</f>
        <v>560</v>
      </c>
      <c r="T835" s="303" t="s">
        <v>1758</v>
      </c>
      <c r="U835" s="2"/>
      <c r="V835">
        <f t="shared" si="25"/>
        <v>5.2080000000000011</v>
      </c>
    </row>
    <row r="836" spans="1:22" customFormat="1">
      <c r="A836" s="301" t="s">
        <v>2261</v>
      </c>
      <c r="B836" s="301" t="s">
        <v>1976</v>
      </c>
      <c r="C836" s="301" t="s">
        <v>2751</v>
      </c>
      <c r="D836" s="301">
        <v>9.3000000000000007</v>
      </c>
      <c r="E836" s="181" t="s">
        <v>1783</v>
      </c>
      <c r="F836" s="181"/>
      <c r="G836" s="301"/>
      <c r="H836" s="301"/>
      <c r="I836" s="301"/>
      <c r="J836" s="301">
        <v>7.1999999999999993</v>
      </c>
      <c r="K836" s="301"/>
      <c r="L836" s="301"/>
      <c r="M836" s="301"/>
      <c r="N836" s="301">
        <v>21.599999999999998</v>
      </c>
      <c r="O836" s="301"/>
      <c r="P836" s="301"/>
      <c r="Q836" s="301"/>
      <c r="R836" s="301"/>
      <c r="S836" s="302">
        <f t="shared" si="26"/>
        <v>28.799999999999997</v>
      </c>
      <c r="T836" s="303" t="s">
        <v>1758</v>
      </c>
      <c r="U836" s="2"/>
      <c r="V836">
        <f t="shared" ref="V836:V899" si="27">S836/1000*D836</f>
        <v>0.26783999999999997</v>
      </c>
    </row>
    <row r="837" spans="1:22" customFormat="1">
      <c r="A837" s="301" t="s">
        <v>2262</v>
      </c>
      <c r="B837" s="301" t="s">
        <v>1976</v>
      </c>
      <c r="C837" s="301" t="s">
        <v>2751</v>
      </c>
      <c r="D837" s="301">
        <v>9.3000000000000007</v>
      </c>
      <c r="E837" s="181" t="s">
        <v>1783</v>
      </c>
      <c r="F837" s="181"/>
      <c r="G837" s="301"/>
      <c r="H837" s="301"/>
      <c r="I837" s="301"/>
      <c r="J837" s="301"/>
      <c r="K837" s="301">
        <v>11.7</v>
      </c>
      <c r="L837" s="301"/>
      <c r="M837" s="301"/>
      <c r="N837" s="301"/>
      <c r="O837" s="301"/>
      <c r="P837" s="301"/>
      <c r="Q837" s="301"/>
      <c r="R837" s="301"/>
      <c r="S837" s="302">
        <f t="shared" si="26"/>
        <v>11.7</v>
      </c>
      <c r="T837" s="303" t="s">
        <v>1758</v>
      </c>
      <c r="U837" s="2"/>
      <c r="V837">
        <f t="shared" si="27"/>
        <v>0.10880999999999999</v>
      </c>
    </row>
    <row r="838" spans="1:22" customFormat="1">
      <c r="A838" s="301" t="s">
        <v>2263</v>
      </c>
      <c r="B838" s="301" t="s">
        <v>1976</v>
      </c>
      <c r="C838" s="301" t="s">
        <v>2751</v>
      </c>
      <c r="D838" s="301">
        <v>9.3000000000000007</v>
      </c>
      <c r="E838" s="181" t="s">
        <v>1783</v>
      </c>
      <c r="F838" s="181"/>
      <c r="G838" s="301"/>
      <c r="H838" s="301"/>
      <c r="I838" s="301"/>
      <c r="J838" s="301"/>
      <c r="K838" s="301">
        <v>11.7</v>
      </c>
      <c r="L838" s="301"/>
      <c r="M838" s="301"/>
      <c r="N838" s="301">
        <v>6.3</v>
      </c>
      <c r="O838" s="301"/>
      <c r="P838" s="301"/>
      <c r="Q838" s="301"/>
      <c r="R838" s="301"/>
      <c r="S838" s="302">
        <f t="shared" si="26"/>
        <v>18</v>
      </c>
      <c r="T838" s="303" t="s">
        <v>1758</v>
      </c>
      <c r="U838" s="2"/>
      <c r="V838">
        <f t="shared" si="27"/>
        <v>0.16739999999999999</v>
      </c>
    </row>
    <row r="839" spans="1:22" customFormat="1">
      <c r="A839" s="301" t="s">
        <v>2264</v>
      </c>
      <c r="B839" s="301" t="s">
        <v>1976</v>
      </c>
      <c r="C839" s="301" t="s">
        <v>2751</v>
      </c>
      <c r="D839" s="301">
        <v>9.3000000000000007</v>
      </c>
      <c r="E839" s="181" t="s">
        <v>1783</v>
      </c>
      <c r="F839" s="181"/>
      <c r="G839" s="301"/>
      <c r="H839" s="301"/>
      <c r="I839" s="301"/>
      <c r="J839" s="301"/>
      <c r="K839" s="301">
        <v>11.7</v>
      </c>
      <c r="L839" s="301"/>
      <c r="M839" s="301"/>
      <c r="N839" s="301"/>
      <c r="O839" s="301"/>
      <c r="P839" s="301"/>
      <c r="Q839" s="301"/>
      <c r="R839" s="301"/>
      <c r="S839" s="302">
        <f t="shared" si="26"/>
        <v>11.7</v>
      </c>
      <c r="T839" s="303" t="s">
        <v>1758</v>
      </c>
      <c r="U839" s="2"/>
      <c r="V839">
        <f t="shared" si="27"/>
        <v>0.10880999999999999</v>
      </c>
    </row>
    <row r="840" spans="1:22" customFormat="1">
      <c r="A840" s="301" t="s">
        <v>2265</v>
      </c>
      <c r="B840" s="301" t="s">
        <v>1976</v>
      </c>
      <c r="C840" s="301" t="s">
        <v>2751</v>
      </c>
      <c r="D840" s="301">
        <v>9.3000000000000007</v>
      </c>
      <c r="E840" s="181" t="s">
        <v>1783</v>
      </c>
      <c r="F840" s="181"/>
      <c r="G840" s="301"/>
      <c r="H840" s="301"/>
      <c r="I840" s="301"/>
      <c r="J840" s="301"/>
      <c r="K840" s="301">
        <v>1.35</v>
      </c>
      <c r="L840" s="301"/>
      <c r="M840" s="301">
        <v>1.2000000000000002</v>
      </c>
      <c r="N840" s="301"/>
      <c r="O840" s="301"/>
      <c r="P840" s="301"/>
      <c r="Q840" s="301"/>
      <c r="R840" s="301"/>
      <c r="S840" s="302">
        <f t="shared" si="26"/>
        <v>2.5500000000000003</v>
      </c>
      <c r="T840" s="303" t="s">
        <v>1758</v>
      </c>
      <c r="U840" s="2"/>
      <c r="V840">
        <f t="shared" si="27"/>
        <v>2.3715000000000003E-2</v>
      </c>
    </row>
    <row r="841" spans="1:22" customFormat="1">
      <c r="A841" s="301" t="s">
        <v>2266</v>
      </c>
      <c r="B841" s="301" t="s">
        <v>1976</v>
      </c>
      <c r="C841" s="301" t="s">
        <v>2751</v>
      </c>
      <c r="D841" s="301">
        <v>9.3000000000000007</v>
      </c>
      <c r="E841" s="181" t="s">
        <v>1783</v>
      </c>
      <c r="F841" s="181"/>
      <c r="G841" s="301"/>
      <c r="H841" s="301"/>
      <c r="I841" s="301"/>
      <c r="J841" s="301"/>
      <c r="K841" s="301"/>
      <c r="L841" s="301">
        <v>15.6</v>
      </c>
      <c r="M841" s="301"/>
      <c r="N841" s="301"/>
      <c r="O841" s="301"/>
      <c r="P841" s="301"/>
      <c r="Q841" s="301"/>
      <c r="R841" s="301"/>
      <c r="S841" s="302">
        <f t="shared" si="26"/>
        <v>15.6</v>
      </c>
      <c r="T841" s="303" t="s">
        <v>1758</v>
      </c>
      <c r="U841" s="2"/>
      <c r="V841">
        <f t="shared" si="27"/>
        <v>0.14508000000000001</v>
      </c>
    </row>
    <row r="842" spans="1:22" customFormat="1">
      <c r="A842" s="301" t="s">
        <v>2267</v>
      </c>
      <c r="B842" s="301" t="s">
        <v>1976</v>
      </c>
      <c r="C842" s="301" t="s">
        <v>2751</v>
      </c>
      <c r="D842" s="301">
        <v>9.3000000000000007</v>
      </c>
      <c r="E842" s="181" t="s">
        <v>1783</v>
      </c>
      <c r="F842" s="181"/>
      <c r="G842" s="301"/>
      <c r="H842" s="301"/>
      <c r="I842" s="301"/>
      <c r="J842" s="301"/>
      <c r="K842" s="301">
        <v>1.35</v>
      </c>
      <c r="L842" s="301"/>
      <c r="M842" s="301"/>
      <c r="N842" s="301"/>
      <c r="O842" s="301"/>
      <c r="P842" s="301"/>
      <c r="Q842" s="301"/>
      <c r="R842" s="301"/>
      <c r="S842" s="302">
        <f t="shared" si="26"/>
        <v>1.35</v>
      </c>
      <c r="T842" s="303" t="s">
        <v>1758</v>
      </c>
      <c r="U842" s="2"/>
      <c r="V842">
        <f t="shared" si="27"/>
        <v>1.2555000000000002E-2</v>
      </c>
    </row>
    <row r="843" spans="1:22" customFormat="1">
      <c r="A843" s="301" t="s">
        <v>3295</v>
      </c>
      <c r="B843" s="301" t="s">
        <v>1976</v>
      </c>
      <c r="C843" s="301" t="s">
        <v>2751</v>
      </c>
      <c r="D843" s="301">
        <v>9.3000000000000007</v>
      </c>
      <c r="E843" s="181" t="s">
        <v>1783</v>
      </c>
      <c r="F843" s="181"/>
      <c r="G843" s="301">
        <v>15</v>
      </c>
      <c r="H843" s="301"/>
      <c r="I843" s="301"/>
      <c r="J843" s="301"/>
      <c r="K843" s="301"/>
      <c r="L843" s="301"/>
      <c r="M843" s="301"/>
      <c r="N843" s="301"/>
      <c r="O843" s="301"/>
      <c r="P843" s="301"/>
      <c r="Q843" s="301"/>
      <c r="R843" s="301"/>
      <c r="S843" s="302">
        <f t="shared" si="26"/>
        <v>15</v>
      </c>
      <c r="T843" s="303" t="s">
        <v>1758</v>
      </c>
      <c r="U843" s="2"/>
      <c r="V843">
        <f t="shared" si="27"/>
        <v>0.13950000000000001</v>
      </c>
    </row>
    <row r="844" spans="1:22" customFormat="1">
      <c r="A844" s="301" t="s">
        <v>2268</v>
      </c>
      <c r="B844" s="301" t="s">
        <v>1976</v>
      </c>
      <c r="C844" s="301" t="s">
        <v>2751</v>
      </c>
      <c r="D844" s="301">
        <v>9.3000000000000007</v>
      </c>
      <c r="E844" s="181" t="s">
        <v>1783</v>
      </c>
      <c r="F844" s="181"/>
      <c r="G844" s="301"/>
      <c r="H844" s="301"/>
      <c r="I844" s="301"/>
      <c r="J844" s="301"/>
      <c r="K844" s="301">
        <v>6.75</v>
      </c>
      <c r="L844" s="301"/>
      <c r="M844" s="301"/>
      <c r="N844" s="301"/>
      <c r="O844" s="301"/>
      <c r="P844" s="301"/>
      <c r="Q844" s="301"/>
      <c r="R844" s="301"/>
      <c r="S844" s="302">
        <f t="shared" si="26"/>
        <v>6.75</v>
      </c>
      <c r="T844" s="303" t="s">
        <v>1758</v>
      </c>
      <c r="U844" s="2"/>
      <c r="V844">
        <f t="shared" si="27"/>
        <v>6.2774999999999997E-2</v>
      </c>
    </row>
    <row r="845" spans="1:22" customFormat="1">
      <c r="A845" s="301" t="s">
        <v>2269</v>
      </c>
      <c r="B845" s="301" t="s">
        <v>1976</v>
      </c>
      <c r="C845" s="301" t="s">
        <v>2751</v>
      </c>
      <c r="D845" s="301">
        <v>9.3000000000000007</v>
      </c>
      <c r="E845" s="181" t="s">
        <v>1783</v>
      </c>
      <c r="F845" s="181"/>
      <c r="G845" s="301"/>
      <c r="H845" s="301"/>
      <c r="I845" s="301"/>
      <c r="J845" s="301"/>
      <c r="K845" s="301"/>
      <c r="L845" s="301">
        <v>96</v>
      </c>
      <c r="M845" s="301"/>
      <c r="N845" s="301"/>
      <c r="O845" s="301"/>
      <c r="P845" s="301"/>
      <c r="Q845" s="301"/>
      <c r="R845" s="301"/>
      <c r="S845" s="302">
        <f t="shared" si="26"/>
        <v>96</v>
      </c>
      <c r="T845" s="303" t="s">
        <v>1758</v>
      </c>
      <c r="U845" s="2"/>
      <c r="V845">
        <f t="shared" si="27"/>
        <v>0.89280000000000004</v>
      </c>
    </row>
    <row r="846" spans="1:22" customFormat="1">
      <c r="A846" s="301" t="s">
        <v>2270</v>
      </c>
      <c r="B846" s="301" t="s">
        <v>1976</v>
      </c>
      <c r="C846" s="301" t="s">
        <v>2751</v>
      </c>
      <c r="D846" s="301">
        <v>9.3000000000000007</v>
      </c>
      <c r="E846" s="181" t="s">
        <v>1783</v>
      </c>
      <c r="F846" s="181"/>
      <c r="G846" s="301"/>
      <c r="H846" s="301"/>
      <c r="I846" s="301"/>
      <c r="J846" s="301"/>
      <c r="K846" s="301">
        <v>1.2000000000000002</v>
      </c>
      <c r="L846" s="301">
        <v>6.6</v>
      </c>
      <c r="M846" s="301"/>
      <c r="N846" s="301"/>
      <c r="O846" s="301"/>
      <c r="P846" s="301"/>
      <c r="Q846" s="301"/>
      <c r="R846" s="301"/>
      <c r="S846" s="302">
        <f t="shared" si="26"/>
        <v>7.8</v>
      </c>
      <c r="T846" s="303" t="s">
        <v>1758</v>
      </c>
      <c r="U846" s="2"/>
      <c r="V846">
        <f t="shared" si="27"/>
        <v>7.2540000000000007E-2</v>
      </c>
    </row>
    <row r="847" spans="1:22" customFormat="1">
      <c r="A847" s="301" t="s">
        <v>2271</v>
      </c>
      <c r="B847" s="301" t="s">
        <v>1976</v>
      </c>
      <c r="C847" s="301" t="s">
        <v>2751</v>
      </c>
      <c r="D847" s="301">
        <v>9.3000000000000007</v>
      </c>
      <c r="E847" s="181" t="s">
        <v>1783</v>
      </c>
      <c r="F847" s="181"/>
      <c r="G847" s="301"/>
      <c r="H847" s="301"/>
      <c r="I847" s="301"/>
      <c r="J847" s="301"/>
      <c r="K847" s="301">
        <v>2.4000000000000004</v>
      </c>
      <c r="L847" s="301"/>
      <c r="M847" s="301"/>
      <c r="N847" s="301"/>
      <c r="O847" s="301"/>
      <c r="P847" s="301"/>
      <c r="Q847" s="301"/>
      <c r="R847" s="301"/>
      <c r="S847" s="302">
        <f t="shared" si="26"/>
        <v>2.4000000000000004</v>
      </c>
      <c r="T847" s="303" t="s">
        <v>1758</v>
      </c>
      <c r="U847" s="2"/>
      <c r="V847">
        <f t="shared" si="27"/>
        <v>2.2320000000000003E-2</v>
      </c>
    </row>
    <row r="848" spans="1:22" customFormat="1">
      <c r="A848" s="301" t="s">
        <v>1803</v>
      </c>
      <c r="B848" s="301" t="s">
        <v>1976</v>
      </c>
      <c r="C848" s="301" t="s">
        <v>2751</v>
      </c>
      <c r="D848" s="301">
        <v>9.3000000000000007</v>
      </c>
      <c r="E848" s="181" t="s">
        <v>1783</v>
      </c>
      <c r="F848" s="181"/>
      <c r="G848" s="301"/>
      <c r="H848" s="301"/>
      <c r="I848" s="301"/>
      <c r="J848" s="301"/>
      <c r="K848" s="301"/>
      <c r="L848" s="301"/>
      <c r="M848" s="301"/>
      <c r="N848" s="301"/>
      <c r="O848" s="301"/>
      <c r="P848" s="301"/>
      <c r="Q848" s="301"/>
      <c r="R848" s="301">
        <v>45</v>
      </c>
      <c r="S848" s="302">
        <f t="shared" si="26"/>
        <v>45</v>
      </c>
      <c r="T848" s="303" t="s">
        <v>1758</v>
      </c>
      <c r="U848" s="2"/>
      <c r="V848">
        <f t="shared" si="27"/>
        <v>0.41850000000000004</v>
      </c>
    </row>
    <row r="849" spans="1:22" customFormat="1">
      <c r="A849" s="301" t="s">
        <v>1903</v>
      </c>
      <c r="B849" s="301" t="s">
        <v>1976</v>
      </c>
      <c r="C849" s="301" t="s">
        <v>2751</v>
      </c>
      <c r="D849" s="301">
        <v>9.3000000000000007</v>
      </c>
      <c r="E849" s="181" t="s">
        <v>1783</v>
      </c>
      <c r="F849" s="181"/>
      <c r="G849" s="301"/>
      <c r="H849" s="301"/>
      <c r="I849" s="301"/>
      <c r="J849" s="301"/>
      <c r="K849" s="301"/>
      <c r="L849" s="301"/>
      <c r="M849" s="301"/>
      <c r="N849" s="301"/>
      <c r="O849" s="301">
        <v>72</v>
      </c>
      <c r="P849" s="301"/>
      <c r="Q849" s="301"/>
      <c r="R849" s="301"/>
      <c r="S849" s="302">
        <f t="shared" si="26"/>
        <v>72</v>
      </c>
      <c r="T849" s="303" t="s">
        <v>1758</v>
      </c>
      <c r="U849" s="2"/>
      <c r="V849">
        <f t="shared" si="27"/>
        <v>0.66959999999999997</v>
      </c>
    </row>
    <row r="850" spans="1:22" customFormat="1">
      <c r="A850" s="301" t="s">
        <v>3296</v>
      </c>
      <c r="B850" s="301" t="s">
        <v>1976</v>
      </c>
      <c r="C850" s="301" t="s">
        <v>2751</v>
      </c>
      <c r="D850" s="301">
        <v>9.3000000000000007</v>
      </c>
      <c r="E850" s="181" t="s">
        <v>1783</v>
      </c>
      <c r="F850" s="181"/>
      <c r="G850" s="301"/>
      <c r="H850" s="301"/>
      <c r="I850" s="301"/>
      <c r="J850" s="301"/>
      <c r="K850" s="301">
        <v>6.6</v>
      </c>
      <c r="L850" s="301"/>
      <c r="M850" s="301"/>
      <c r="N850" s="301"/>
      <c r="O850" s="301"/>
      <c r="P850" s="301"/>
      <c r="Q850" s="301"/>
      <c r="R850" s="301"/>
      <c r="S850" s="302">
        <f t="shared" si="26"/>
        <v>6.6</v>
      </c>
      <c r="T850" s="303" t="s">
        <v>1758</v>
      </c>
      <c r="U850" s="2"/>
      <c r="V850">
        <f t="shared" si="27"/>
        <v>6.1380000000000004E-2</v>
      </c>
    </row>
    <row r="851" spans="1:22" customFormat="1">
      <c r="A851" s="301" t="s">
        <v>2272</v>
      </c>
      <c r="B851" s="301" t="s">
        <v>1976</v>
      </c>
      <c r="C851" s="301" t="s">
        <v>2751</v>
      </c>
      <c r="D851" s="301">
        <v>9.3000000000000007</v>
      </c>
      <c r="E851" s="181" t="s">
        <v>1783</v>
      </c>
      <c r="F851" s="181"/>
      <c r="G851" s="301"/>
      <c r="H851" s="301"/>
      <c r="I851" s="301"/>
      <c r="J851" s="301"/>
      <c r="K851" s="301"/>
      <c r="L851" s="301"/>
      <c r="M851" s="301"/>
      <c r="N851" s="301"/>
      <c r="O851" s="301"/>
      <c r="P851" s="301"/>
      <c r="Q851" s="301">
        <v>48</v>
      </c>
      <c r="R851" s="301"/>
      <c r="S851" s="302">
        <f t="shared" si="26"/>
        <v>48</v>
      </c>
      <c r="T851" s="303" t="s">
        <v>1758</v>
      </c>
      <c r="U851" s="2"/>
      <c r="V851">
        <f t="shared" si="27"/>
        <v>0.44640000000000002</v>
      </c>
    </row>
    <row r="852" spans="1:22" customFormat="1">
      <c r="A852" s="301" t="s">
        <v>2273</v>
      </c>
      <c r="B852" s="301" t="s">
        <v>1976</v>
      </c>
      <c r="C852" s="301" t="s">
        <v>2751</v>
      </c>
      <c r="D852" s="301">
        <v>9.3000000000000007</v>
      </c>
      <c r="E852" s="181" t="s">
        <v>1783</v>
      </c>
      <c r="F852" s="181"/>
      <c r="G852" s="301"/>
      <c r="H852" s="301"/>
      <c r="I852" s="301"/>
      <c r="J852" s="301"/>
      <c r="K852" s="301">
        <v>1.2000000000000002</v>
      </c>
      <c r="L852" s="301"/>
      <c r="M852" s="301"/>
      <c r="N852" s="301"/>
      <c r="O852" s="301"/>
      <c r="P852" s="301"/>
      <c r="Q852" s="301"/>
      <c r="R852" s="301"/>
      <c r="S852" s="302">
        <f t="shared" si="26"/>
        <v>1.2000000000000002</v>
      </c>
      <c r="T852" s="303" t="s">
        <v>1758</v>
      </c>
      <c r="U852" s="2"/>
      <c r="V852">
        <f t="shared" si="27"/>
        <v>1.1160000000000002E-2</v>
      </c>
    </row>
    <row r="853" spans="1:22" customFormat="1">
      <c r="A853" s="301" t="s">
        <v>2274</v>
      </c>
      <c r="B853" s="301" t="s">
        <v>1976</v>
      </c>
      <c r="C853" s="301" t="s">
        <v>2751</v>
      </c>
      <c r="D853" s="301">
        <v>9.3000000000000007</v>
      </c>
      <c r="E853" s="181" t="s">
        <v>1783</v>
      </c>
      <c r="F853" s="181"/>
      <c r="G853" s="301"/>
      <c r="H853" s="301"/>
      <c r="I853" s="301"/>
      <c r="J853" s="301">
        <v>2.5500000000000003</v>
      </c>
      <c r="K853" s="301"/>
      <c r="L853" s="301"/>
      <c r="M853" s="301"/>
      <c r="N853" s="301"/>
      <c r="O853" s="301"/>
      <c r="P853" s="301"/>
      <c r="Q853" s="301"/>
      <c r="R853" s="301"/>
      <c r="S853" s="302">
        <f t="shared" si="26"/>
        <v>2.5500000000000003</v>
      </c>
      <c r="T853" s="303" t="s">
        <v>1758</v>
      </c>
      <c r="U853" s="2"/>
      <c r="V853">
        <f t="shared" si="27"/>
        <v>2.3715000000000003E-2</v>
      </c>
    </row>
    <row r="854" spans="1:22" customFormat="1">
      <c r="A854" s="301" t="s">
        <v>2275</v>
      </c>
      <c r="B854" s="301" t="s">
        <v>1976</v>
      </c>
      <c r="C854" s="301" t="s">
        <v>2751</v>
      </c>
      <c r="D854" s="301">
        <v>9.3000000000000007</v>
      </c>
      <c r="E854" s="181" t="s">
        <v>1783</v>
      </c>
      <c r="F854" s="181"/>
      <c r="G854" s="301"/>
      <c r="H854" s="301"/>
      <c r="I854" s="301"/>
      <c r="J854" s="301">
        <v>24</v>
      </c>
      <c r="K854" s="301"/>
      <c r="L854" s="301">
        <v>12</v>
      </c>
      <c r="M854" s="301"/>
      <c r="N854" s="301"/>
      <c r="O854" s="301"/>
      <c r="P854" s="301"/>
      <c r="Q854" s="301"/>
      <c r="R854" s="301"/>
      <c r="S854" s="302">
        <f t="shared" si="26"/>
        <v>36</v>
      </c>
      <c r="T854" s="303" t="s">
        <v>1758</v>
      </c>
      <c r="U854" s="2"/>
      <c r="V854">
        <f t="shared" si="27"/>
        <v>0.33479999999999999</v>
      </c>
    </row>
    <row r="855" spans="1:22" customFormat="1">
      <c r="A855" s="301" t="s">
        <v>3297</v>
      </c>
      <c r="B855" s="301" t="s">
        <v>1976</v>
      </c>
      <c r="C855" s="301" t="s">
        <v>2751</v>
      </c>
      <c r="D855" s="301">
        <v>9.3000000000000007</v>
      </c>
      <c r="E855" s="181" t="s">
        <v>1783</v>
      </c>
      <c r="F855" s="181"/>
      <c r="G855" s="301"/>
      <c r="H855" s="301"/>
      <c r="I855" s="301"/>
      <c r="J855" s="301"/>
      <c r="K855" s="301">
        <v>6.6</v>
      </c>
      <c r="L855" s="301"/>
      <c r="M855" s="301"/>
      <c r="N855" s="301"/>
      <c r="O855" s="301"/>
      <c r="P855" s="301"/>
      <c r="Q855" s="301"/>
      <c r="R855" s="301"/>
      <c r="S855" s="302">
        <f t="shared" si="26"/>
        <v>6.6</v>
      </c>
      <c r="T855" s="303" t="s">
        <v>1758</v>
      </c>
      <c r="U855" s="2"/>
      <c r="V855">
        <f t="shared" si="27"/>
        <v>6.1380000000000004E-2</v>
      </c>
    </row>
    <row r="856" spans="1:22" customFormat="1">
      <c r="A856" s="301" t="s">
        <v>3298</v>
      </c>
      <c r="B856" s="301" t="s">
        <v>1976</v>
      </c>
      <c r="C856" s="301" t="s">
        <v>2751</v>
      </c>
      <c r="D856" s="301">
        <v>9.3000000000000007</v>
      </c>
      <c r="E856" s="181" t="s">
        <v>1783</v>
      </c>
      <c r="F856" s="181"/>
      <c r="G856" s="301"/>
      <c r="H856" s="301"/>
      <c r="I856" s="301"/>
      <c r="J856" s="301"/>
      <c r="K856" s="301"/>
      <c r="L856" s="301">
        <v>6.6</v>
      </c>
      <c r="M856" s="301"/>
      <c r="N856" s="301"/>
      <c r="O856" s="301"/>
      <c r="P856" s="301"/>
      <c r="Q856" s="301"/>
      <c r="R856" s="301"/>
      <c r="S856" s="302">
        <f t="shared" si="26"/>
        <v>6.6</v>
      </c>
      <c r="T856" s="303" t="s">
        <v>1758</v>
      </c>
      <c r="U856" s="2"/>
      <c r="V856">
        <f t="shared" si="27"/>
        <v>6.1380000000000004E-2</v>
      </c>
    </row>
    <row r="857" spans="1:22" customFormat="1">
      <c r="A857" s="301" t="s">
        <v>3606</v>
      </c>
      <c r="B857" s="301" t="s">
        <v>1976</v>
      </c>
      <c r="C857" s="301" t="s">
        <v>2751</v>
      </c>
      <c r="D857" s="301">
        <v>9.3000000000000007</v>
      </c>
      <c r="E857" s="181" t="s">
        <v>1783</v>
      </c>
      <c r="F857" s="181"/>
      <c r="G857" s="301">
        <v>21</v>
      </c>
      <c r="H857" s="301"/>
      <c r="I857" s="301"/>
      <c r="J857" s="301"/>
      <c r="K857" s="301">
        <v>21</v>
      </c>
      <c r="L857" s="301"/>
      <c r="M857" s="301"/>
      <c r="N857" s="301"/>
      <c r="O857" s="301"/>
      <c r="P857" s="301">
        <v>14</v>
      </c>
      <c r="Q857" s="301"/>
      <c r="R857" s="301"/>
      <c r="S857" s="302">
        <f t="shared" si="26"/>
        <v>56</v>
      </c>
      <c r="T857" s="303" t="s">
        <v>1758</v>
      </c>
      <c r="U857" s="2"/>
      <c r="V857">
        <f t="shared" si="27"/>
        <v>0.52080000000000004</v>
      </c>
    </row>
    <row r="858" spans="1:22" customFormat="1">
      <c r="A858" s="301" t="s">
        <v>3299</v>
      </c>
      <c r="B858" s="301" t="s">
        <v>1976</v>
      </c>
      <c r="C858" s="301" t="s">
        <v>2751</v>
      </c>
      <c r="D858" s="301">
        <v>9.3000000000000007</v>
      </c>
      <c r="E858" s="181" t="s">
        <v>1783</v>
      </c>
      <c r="F858" s="181"/>
      <c r="G858" s="301"/>
      <c r="H858" s="301"/>
      <c r="I858" s="301"/>
      <c r="J858" s="301"/>
      <c r="K858" s="301">
        <v>1.2000000000000002</v>
      </c>
      <c r="L858" s="301"/>
      <c r="M858" s="301"/>
      <c r="N858" s="301"/>
      <c r="O858" s="301"/>
      <c r="P858" s="301"/>
      <c r="Q858" s="301"/>
      <c r="R858" s="301"/>
      <c r="S858" s="302">
        <f t="shared" si="26"/>
        <v>1.2000000000000002</v>
      </c>
      <c r="T858" s="303" t="s">
        <v>1758</v>
      </c>
      <c r="U858" s="2"/>
      <c r="V858">
        <f t="shared" si="27"/>
        <v>1.1160000000000002E-2</v>
      </c>
    </row>
    <row r="859" spans="1:22" customFormat="1">
      <c r="A859" s="301" t="s">
        <v>3300</v>
      </c>
      <c r="B859" s="301" t="s">
        <v>1976</v>
      </c>
      <c r="C859" s="301" t="s">
        <v>2751</v>
      </c>
      <c r="D859" s="301">
        <v>9.3000000000000007</v>
      </c>
      <c r="E859" s="181" t="s">
        <v>1783</v>
      </c>
      <c r="F859" s="181"/>
      <c r="G859" s="301"/>
      <c r="H859" s="301"/>
      <c r="I859" s="301"/>
      <c r="J859" s="301"/>
      <c r="K859" s="301">
        <v>13.7</v>
      </c>
      <c r="L859" s="301"/>
      <c r="M859" s="301"/>
      <c r="N859" s="301"/>
      <c r="O859" s="301"/>
      <c r="P859" s="301"/>
      <c r="Q859" s="301"/>
      <c r="R859" s="301"/>
      <c r="S859" s="302">
        <f t="shared" si="26"/>
        <v>13.7</v>
      </c>
      <c r="T859" s="303" t="s">
        <v>1758</v>
      </c>
      <c r="U859" s="2"/>
      <c r="V859">
        <f t="shared" si="27"/>
        <v>0.12741</v>
      </c>
    </row>
    <row r="860" spans="1:22" customFormat="1">
      <c r="A860" s="301" t="s">
        <v>2276</v>
      </c>
      <c r="B860" s="301" t="s">
        <v>1976</v>
      </c>
      <c r="C860" s="301" t="s">
        <v>2751</v>
      </c>
      <c r="D860" s="301">
        <v>9.3000000000000007</v>
      </c>
      <c r="E860" s="181" t="s">
        <v>1783</v>
      </c>
      <c r="F860" s="181"/>
      <c r="G860" s="301">
        <v>4</v>
      </c>
      <c r="H860" s="301"/>
      <c r="I860" s="301"/>
      <c r="J860" s="301"/>
      <c r="K860" s="301">
        <v>7.1999999999999993</v>
      </c>
      <c r="L860" s="301"/>
      <c r="M860" s="301"/>
      <c r="N860" s="301"/>
      <c r="O860" s="301"/>
      <c r="P860" s="301"/>
      <c r="Q860" s="301"/>
      <c r="R860" s="301"/>
      <c r="S860" s="302">
        <f t="shared" si="26"/>
        <v>11.2</v>
      </c>
      <c r="T860" s="303" t="s">
        <v>1758</v>
      </c>
      <c r="U860" s="2"/>
      <c r="V860">
        <f t="shared" si="27"/>
        <v>0.10416</v>
      </c>
    </row>
    <row r="861" spans="1:22" customFormat="1">
      <c r="A861" s="301" t="s">
        <v>2277</v>
      </c>
      <c r="B861" s="301" t="s">
        <v>1976</v>
      </c>
      <c r="C861" s="301" t="s">
        <v>2751</v>
      </c>
      <c r="D861" s="301">
        <v>9.3000000000000007</v>
      </c>
      <c r="E861" s="181" t="s">
        <v>1783</v>
      </c>
      <c r="F861" s="181"/>
      <c r="G861" s="301"/>
      <c r="H861" s="301"/>
      <c r="I861" s="301"/>
      <c r="J861" s="301"/>
      <c r="K861" s="301">
        <v>2.4000000000000004</v>
      </c>
      <c r="L861" s="301"/>
      <c r="M861" s="301"/>
      <c r="N861" s="301"/>
      <c r="O861" s="301"/>
      <c r="P861" s="301"/>
      <c r="Q861" s="301"/>
      <c r="R861" s="301"/>
      <c r="S861" s="302">
        <f t="shared" si="26"/>
        <v>2.4000000000000004</v>
      </c>
      <c r="T861" s="303" t="s">
        <v>1758</v>
      </c>
      <c r="U861" s="2"/>
      <c r="V861">
        <f t="shared" si="27"/>
        <v>2.2320000000000003E-2</v>
      </c>
    </row>
    <row r="862" spans="1:22" customFormat="1">
      <c r="A862" s="301" t="s">
        <v>2278</v>
      </c>
      <c r="B862" s="301" t="s">
        <v>1976</v>
      </c>
      <c r="C862" s="301" t="s">
        <v>2751</v>
      </c>
      <c r="D862" s="301">
        <v>9.3000000000000007</v>
      </c>
      <c r="E862" s="181" t="s">
        <v>1783</v>
      </c>
      <c r="F862" s="181"/>
      <c r="G862" s="301"/>
      <c r="H862" s="301"/>
      <c r="I862" s="301"/>
      <c r="J862" s="301"/>
      <c r="K862" s="301">
        <v>11.7</v>
      </c>
      <c r="L862" s="301"/>
      <c r="M862" s="301"/>
      <c r="N862" s="301"/>
      <c r="O862" s="301"/>
      <c r="P862" s="301"/>
      <c r="Q862" s="301"/>
      <c r="R862" s="301"/>
      <c r="S862" s="302">
        <f t="shared" si="26"/>
        <v>11.7</v>
      </c>
      <c r="T862" s="303" t="s">
        <v>1758</v>
      </c>
      <c r="U862" s="2"/>
      <c r="V862">
        <f t="shared" si="27"/>
        <v>0.10880999999999999</v>
      </c>
    </row>
    <row r="863" spans="1:22" customFormat="1">
      <c r="A863" s="301" t="s">
        <v>3301</v>
      </c>
      <c r="B863" s="301" t="s">
        <v>1976</v>
      </c>
      <c r="C863" s="301" t="s">
        <v>2751</v>
      </c>
      <c r="D863" s="301">
        <v>9.3000000000000007</v>
      </c>
      <c r="E863" s="181" t="s">
        <v>1783</v>
      </c>
      <c r="F863" s="181"/>
      <c r="G863" s="301"/>
      <c r="H863" s="301"/>
      <c r="I863" s="301"/>
      <c r="J863" s="301"/>
      <c r="K863" s="301">
        <v>2.4000000000000004</v>
      </c>
      <c r="L863" s="301"/>
      <c r="M863" s="301"/>
      <c r="N863" s="301"/>
      <c r="O863" s="301"/>
      <c r="P863" s="301"/>
      <c r="Q863" s="301"/>
      <c r="R863" s="301"/>
      <c r="S863" s="302">
        <f t="shared" si="26"/>
        <v>2.4000000000000004</v>
      </c>
      <c r="T863" s="303" t="s">
        <v>1758</v>
      </c>
      <c r="U863" s="2"/>
      <c r="V863">
        <f t="shared" si="27"/>
        <v>2.2320000000000003E-2</v>
      </c>
    </row>
    <row r="864" spans="1:22" customFormat="1">
      <c r="A864" s="301" t="s">
        <v>2279</v>
      </c>
      <c r="B864" s="301" t="s">
        <v>1976</v>
      </c>
      <c r="C864" s="301" t="s">
        <v>2751</v>
      </c>
      <c r="D864" s="301">
        <v>9.3000000000000007</v>
      </c>
      <c r="E864" s="181" t="s">
        <v>1783</v>
      </c>
      <c r="F864" s="181"/>
      <c r="G864" s="301"/>
      <c r="H864" s="301"/>
      <c r="I864" s="301"/>
      <c r="J864" s="301"/>
      <c r="K864" s="301">
        <v>11.7</v>
      </c>
      <c r="L864" s="301"/>
      <c r="M864" s="301"/>
      <c r="N864" s="301"/>
      <c r="O864" s="301"/>
      <c r="P864" s="301"/>
      <c r="Q864" s="301"/>
      <c r="R864" s="301"/>
      <c r="S864" s="302">
        <f t="shared" si="26"/>
        <v>11.7</v>
      </c>
      <c r="T864" s="303" t="s">
        <v>1758</v>
      </c>
      <c r="U864" s="2"/>
      <c r="V864">
        <f t="shared" si="27"/>
        <v>0.10880999999999999</v>
      </c>
    </row>
    <row r="865" spans="1:22" customFormat="1">
      <c r="A865" s="301" t="s">
        <v>3302</v>
      </c>
      <c r="B865" s="301" t="s">
        <v>1976</v>
      </c>
      <c r="C865" s="301" t="s">
        <v>2751</v>
      </c>
      <c r="D865" s="301">
        <v>9.3000000000000007</v>
      </c>
      <c r="E865" s="181" t="s">
        <v>1783</v>
      </c>
      <c r="F865" s="181"/>
      <c r="G865" s="301"/>
      <c r="H865" s="301"/>
      <c r="I865" s="301"/>
      <c r="J865" s="301"/>
      <c r="K865" s="301">
        <v>9</v>
      </c>
      <c r="L865" s="301"/>
      <c r="M865" s="301"/>
      <c r="N865" s="301"/>
      <c r="O865" s="301"/>
      <c r="P865" s="301"/>
      <c r="Q865" s="301"/>
      <c r="R865" s="301"/>
      <c r="S865" s="302">
        <f t="shared" si="26"/>
        <v>9</v>
      </c>
      <c r="T865" s="303" t="s">
        <v>1758</v>
      </c>
      <c r="U865" s="2"/>
      <c r="V865">
        <f t="shared" si="27"/>
        <v>8.3699999999999997E-2</v>
      </c>
    </row>
    <row r="866" spans="1:22" customFormat="1">
      <c r="A866" s="301" t="s">
        <v>2280</v>
      </c>
      <c r="B866" s="301" t="s">
        <v>1976</v>
      </c>
      <c r="C866" s="301" t="s">
        <v>2751</v>
      </c>
      <c r="D866" s="301">
        <v>9.3000000000000007</v>
      </c>
      <c r="E866" s="181" t="s">
        <v>1783</v>
      </c>
      <c r="F866" s="181"/>
      <c r="G866" s="301"/>
      <c r="H866" s="301"/>
      <c r="I866" s="301"/>
      <c r="J866" s="301"/>
      <c r="K866" s="301">
        <v>1.35</v>
      </c>
      <c r="L866" s="301"/>
      <c r="M866" s="301"/>
      <c r="N866" s="301"/>
      <c r="O866" s="301"/>
      <c r="P866" s="301">
        <v>3.2</v>
      </c>
      <c r="Q866" s="301"/>
      <c r="R866" s="301"/>
      <c r="S866" s="302">
        <f t="shared" si="26"/>
        <v>4.5500000000000007</v>
      </c>
      <c r="T866" s="303" t="s">
        <v>1758</v>
      </c>
      <c r="U866" s="2"/>
      <c r="V866">
        <f t="shared" si="27"/>
        <v>4.2315000000000012E-2</v>
      </c>
    </row>
    <row r="867" spans="1:22" customFormat="1">
      <c r="A867" s="301" t="s">
        <v>3303</v>
      </c>
      <c r="B867" s="301" t="s">
        <v>1976</v>
      </c>
      <c r="C867" s="301" t="s">
        <v>2751</v>
      </c>
      <c r="D867" s="301">
        <v>9.3000000000000007</v>
      </c>
      <c r="E867" s="181" t="s">
        <v>1783</v>
      </c>
      <c r="F867" s="181"/>
      <c r="G867" s="301"/>
      <c r="H867" s="301"/>
      <c r="I867" s="301"/>
      <c r="J867" s="301"/>
      <c r="K867" s="301">
        <v>1.2000000000000002</v>
      </c>
      <c r="L867" s="301"/>
      <c r="M867" s="301"/>
      <c r="N867" s="301"/>
      <c r="O867" s="301"/>
      <c r="P867" s="301"/>
      <c r="Q867" s="301"/>
      <c r="R867" s="301"/>
      <c r="S867" s="302">
        <f t="shared" si="26"/>
        <v>1.2000000000000002</v>
      </c>
      <c r="T867" s="303" t="s">
        <v>1758</v>
      </c>
      <c r="U867" s="2"/>
      <c r="V867">
        <f t="shared" si="27"/>
        <v>1.1160000000000002E-2</v>
      </c>
    </row>
    <row r="868" spans="1:22" customFormat="1">
      <c r="A868" s="301" t="s">
        <v>2281</v>
      </c>
      <c r="B868" s="301" t="s">
        <v>1976</v>
      </c>
      <c r="C868" s="301" t="s">
        <v>2751</v>
      </c>
      <c r="D868" s="301">
        <v>9.3000000000000007</v>
      </c>
      <c r="E868" s="181" t="s">
        <v>1783</v>
      </c>
      <c r="F868" s="181"/>
      <c r="G868" s="301"/>
      <c r="H868" s="301"/>
      <c r="I868" s="301"/>
      <c r="J868" s="301"/>
      <c r="K868" s="301">
        <v>11.7</v>
      </c>
      <c r="L868" s="301"/>
      <c r="M868" s="301"/>
      <c r="N868" s="301"/>
      <c r="O868" s="301"/>
      <c r="P868" s="301"/>
      <c r="Q868" s="301"/>
      <c r="R868" s="301"/>
      <c r="S868" s="302">
        <f t="shared" si="26"/>
        <v>11.7</v>
      </c>
      <c r="T868" s="303" t="s">
        <v>1758</v>
      </c>
      <c r="U868" s="2"/>
      <c r="V868">
        <f t="shared" si="27"/>
        <v>0.10880999999999999</v>
      </c>
    </row>
    <row r="869" spans="1:22" customFormat="1">
      <c r="A869" s="301" t="s">
        <v>2282</v>
      </c>
      <c r="B869" s="301" t="s">
        <v>1976</v>
      </c>
      <c r="C869" s="301" t="s">
        <v>2751</v>
      </c>
      <c r="D869" s="301">
        <v>9.3000000000000007</v>
      </c>
      <c r="E869" s="181" t="s">
        <v>1783</v>
      </c>
      <c r="F869" s="181"/>
      <c r="G869" s="301"/>
      <c r="H869" s="301"/>
      <c r="I869" s="301">
        <v>22.799999999999997</v>
      </c>
      <c r="J869" s="301"/>
      <c r="K869" s="301">
        <v>21.6</v>
      </c>
      <c r="L869" s="301"/>
      <c r="M869" s="301"/>
      <c r="N869" s="301"/>
      <c r="O869" s="301">
        <v>28.799999999999997</v>
      </c>
      <c r="P869" s="301"/>
      <c r="Q869" s="301"/>
      <c r="R869" s="301"/>
      <c r="S869" s="302">
        <f t="shared" si="26"/>
        <v>73.199999999999989</v>
      </c>
      <c r="T869" s="303" t="s">
        <v>1758</v>
      </c>
      <c r="U869" s="2"/>
      <c r="V869">
        <f t="shared" si="27"/>
        <v>0.68075999999999992</v>
      </c>
    </row>
    <row r="870" spans="1:22" customFormat="1">
      <c r="A870" s="301" t="s">
        <v>2283</v>
      </c>
      <c r="B870" s="301" t="s">
        <v>1976</v>
      </c>
      <c r="C870" s="301" t="s">
        <v>2751</v>
      </c>
      <c r="D870" s="301">
        <v>9.3000000000000007</v>
      </c>
      <c r="E870" s="181" t="s">
        <v>1783</v>
      </c>
      <c r="F870" s="181"/>
      <c r="G870" s="301"/>
      <c r="H870" s="301"/>
      <c r="I870" s="301"/>
      <c r="J870" s="301"/>
      <c r="K870" s="301">
        <v>11.7</v>
      </c>
      <c r="L870" s="301"/>
      <c r="M870" s="301"/>
      <c r="N870" s="301"/>
      <c r="O870" s="301"/>
      <c r="P870" s="301"/>
      <c r="Q870" s="301"/>
      <c r="R870" s="301"/>
      <c r="S870" s="302">
        <f t="shared" si="26"/>
        <v>11.7</v>
      </c>
      <c r="T870" s="303" t="s">
        <v>1758</v>
      </c>
      <c r="U870" s="2"/>
      <c r="V870">
        <f t="shared" si="27"/>
        <v>0.10880999999999999</v>
      </c>
    </row>
    <row r="871" spans="1:22" customFormat="1">
      <c r="A871" s="301" t="s">
        <v>2284</v>
      </c>
      <c r="B871" s="301" t="s">
        <v>1976</v>
      </c>
      <c r="C871" s="301" t="s">
        <v>2751</v>
      </c>
      <c r="D871" s="301">
        <v>9.3000000000000007</v>
      </c>
      <c r="E871" s="181" t="s">
        <v>1783</v>
      </c>
      <c r="F871" s="181"/>
      <c r="G871" s="301"/>
      <c r="H871" s="301"/>
      <c r="I871" s="301"/>
      <c r="J871" s="301"/>
      <c r="K871" s="301">
        <v>1.2000000000000002</v>
      </c>
      <c r="L871" s="301"/>
      <c r="M871" s="301"/>
      <c r="N871" s="301"/>
      <c r="O871" s="301"/>
      <c r="P871" s="301"/>
      <c r="Q871" s="301"/>
      <c r="R871" s="301"/>
      <c r="S871" s="302">
        <f t="shared" si="26"/>
        <v>1.2000000000000002</v>
      </c>
      <c r="T871" s="303" t="s">
        <v>1758</v>
      </c>
      <c r="U871" s="2"/>
      <c r="V871">
        <f t="shared" si="27"/>
        <v>1.1160000000000002E-2</v>
      </c>
    </row>
    <row r="872" spans="1:22" customFormat="1">
      <c r="A872" s="301" t="s">
        <v>2285</v>
      </c>
      <c r="B872" s="301" t="s">
        <v>1976</v>
      </c>
      <c r="C872" s="301" t="s">
        <v>2751</v>
      </c>
      <c r="D872" s="301">
        <v>9.3000000000000007</v>
      </c>
      <c r="E872" s="181" t="s">
        <v>1783</v>
      </c>
      <c r="F872" s="181"/>
      <c r="G872" s="301"/>
      <c r="H872" s="301">
        <v>7.1999999999999993</v>
      </c>
      <c r="I872" s="301"/>
      <c r="J872" s="301"/>
      <c r="K872" s="301"/>
      <c r="L872" s="301"/>
      <c r="M872" s="301"/>
      <c r="N872" s="301"/>
      <c r="O872" s="301"/>
      <c r="P872" s="301"/>
      <c r="Q872" s="301"/>
      <c r="R872" s="301"/>
      <c r="S872" s="302">
        <f t="shared" si="26"/>
        <v>7.1999999999999993</v>
      </c>
      <c r="T872" s="303" t="s">
        <v>1758</v>
      </c>
      <c r="U872" s="2"/>
      <c r="V872">
        <f t="shared" si="27"/>
        <v>6.6959999999999992E-2</v>
      </c>
    </row>
    <row r="873" spans="1:22" customFormat="1">
      <c r="A873" s="301" t="s">
        <v>2286</v>
      </c>
      <c r="B873" s="301" t="s">
        <v>1976</v>
      </c>
      <c r="C873" s="301" t="s">
        <v>2751</v>
      </c>
      <c r="D873" s="301">
        <v>9.3000000000000007</v>
      </c>
      <c r="E873" s="181" t="s">
        <v>1783</v>
      </c>
      <c r="F873" s="181"/>
      <c r="G873" s="301"/>
      <c r="H873" s="301"/>
      <c r="I873" s="301"/>
      <c r="J873" s="301"/>
      <c r="K873" s="301">
        <v>11.7</v>
      </c>
      <c r="L873" s="301"/>
      <c r="M873" s="301"/>
      <c r="N873" s="301"/>
      <c r="O873" s="301"/>
      <c r="P873" s="301"/>
      <c r="Q873" s="301"/>
      <c r="R873" s="301"/>
      <c r="S873" s="302">
        <f t="shared" si="26"/>
        <v>11.7</v>
      </c>
      <c r="T873" s="303" t="s">
        <v>1758</v>
      </c>
      <c r="U873" s="2"/>
      <c r="V873">
        <f t="shared" si="27"/>
        <v>0.10880999999999999</v>
      </c>
    </row>
    <row r="874" spans="1:22" customFormat="1">
      <c r="A874" s="301" t="s">
        <v>2287</v>
      </c>
      <c r="B874" s="301" t="s">
        <v>1976</v>
      </c>
      <c r="C874" s="301" t="s">
        <v>2751</v>
      </c>
      <c r="D874" s="301">
        <v>9.3000000000000007</v>
      </c>
      <c r="E874" s="181" t="s">
        <v>1783</v>
      </c>
      <c r="F874" s="181"/>
      <c r="G874" s="301"/>
      <c r="H874" s="301"/>
      <c r="I874" s="301"/>
      <c r="J874" s="301"/>
      <c r="K874" s="301">
        <v>3.3</v>
      </c>
      <c r="L874" s="301"/>
      <c r="M874" s="301"/>
      <c r="N874" s="301"/>
      <c r="O874" s="301"/>
      <c r="P874" s="301"/>
      <c r="Q874" s="301"/>
      <c r="R874" s="301"/>
      <c r="S874" s="302">
        <f t="shared" si="26"/>
        <v>3.3</v>
      </c>
      <c r="T874" s="303" t="s">
        <v>1758</v>
      </c>
      <c r="U874" s="2"/>
      <c r="V874">
        <f t="shared" si="27"/>
        <v>3.0690000000000002E-2</v>
      </c>
    </row>
    <row r="875" spans="1:22" customFormat="1">
      <c r="A875" s="301" t="s">
        <v>2288</v>
      </c>
      <c r="B875" s="301" t="s">
        <v>1976</v>
      </c>
      <c r="C875" s="301" t="s">
        <v>2751</v>
      </c>
      <c r="D875" s="301">
        <v>9.3000000000000007</v>
      </c>
      <c r="E875" s="181" t="s">
        <v>1783</v>
      </c>
      <c r="F875" s="181"/>
      <c r="G875" s="301"/>
      <c r="H875" s="301"/>
      <c r="I875" s="301">
        <v>12</v>
      </c>
      <c r="J875" s="301">
        <v>4</v>
      </c>
      <c r="K875" s="301"/>
      <c r="L875" s="301"/>
      <c r="M875" s="301"/>
      <c r="N875" s="301"/>
      <c r="O875" s="301"/>
      <c r="P875" s="301"/>
      <c r="Q875" s="301"/>
      <c r="R875" s="301"/>
      <c r="S875" s="302">
        <f t="shared" si="26"/>
        <v>16</v>
      </c>
      <c r="T875" s="303" t="s">
        <v>1758</v>
      </c>
      <c r="U875" s="2"/>
      <c r="V875">
        <f t="shared" si="27"/>
        <v>0.14880000000000002</v>
      </c>
    </row>
    <row r="876" spans="1:22" customFormat="1">
      <c r="A876" s="301" t="s">
        <v>2289</v>
      </c>
      <c r="B876" s="301" t="s">
        <v>1976</v>
      </c>
      <c r="C876" s="301" t="s">
        <v>2751</v>
      </c>
      <c r="D876" s="301">
        <v>9.3000000000000007</v>
      </c>
      <c r="E876" s="181" t="s">
        <v>1783</v>
      </c>
      <c r="F876" s="181"/>
      <c r="G876" s="301"/>
      <c r="H876" s="301"/>
      <c r="I876" s="301"/>
      <c r="J876" s="301"/>
      <c r="K876" s="301">
        <v>1.2000000000000002</v>
      </c>
      <c r="L876" s="301"/>
      <c r="M876" s="301"/>
      <c r="N876" s="301"/>
      <c r="O876" s="301"/>
      <c r="P876" s="301"/>
      <c r="Q876" s="301"/>
      <c r="R876" s="301"/>
      <c r="S876" s="302">
        <f t="shared" si="26"/>
        <v>1.2000000000000002</v>
      </c>
      <c r="T876" s="303" t="s">
        <v>1758</v>
      </c>
      <c r="U876" s="2"/>
      <c r="V876">
        <f t="shared" si="27"/>
        <v>1.1160000000000002E-2</v>
      </c>
    </row>
    <row r="877" spans="1:22" customFormat="1">
      <c r="A877" s="301" t="s">
        <v>2290</v>
      </c>
      <c r="B877" s="301" t="s">
        <v>1976</v>
      </c>
      <c r="C877" s="301" t="s">
        <v>2751</v>
      </c>
      <c r="D877" s="301">
        <v>9.3000000000000007</v>
      </c>
      <c r="E877" s="181" t="s">
        <v>1783</v>
      </c>
      <c r="F877" s="181"/>
      <c r="G877" s="301"/>
      <c r="H877" s="301"/>
      <c r="I877" s="301"/>
      <c r="J877" s="301"/>
      <c r="K877" s="301"/>
      <c r="L877" s="301"/>
      <c r="M877" s="301"/>
      <c r="N877" s="301"/>
      <c r="O877" s="301"/>
      <c r="P877" s="301"/>
      <c r="Q877" s="301">
        <v>3.5999999999999996</v>
      </c>
      <c r="R877" s="301"/>
      <c r="S877" s="302">
        <f t="shared" si="26"/>
        <v>3.5999999999999996</v>
      </c>
      <c r="T877" s="303" t="s">
        <v>1758</v>
      </c>
      <c r="U877" s="2"/>
      <c r="V877">
        <f t="shared" si="27"/>
        <v>3.3479999999999996E-2</v>
      </c>
    </row>
    <row r="878" spans="1:22" customFormat="1">
      <c r="A878" s="301" t="s">
        <v>2291</v>
      </c>
      <c r="B878" s="301" t="s">
        <v>1976</v>
      </c>
      <c r="C878" s="301" t="s">
        <v>2751</v>
      </c>
      <c r="D878" s="301">
        <v>9.3000000000000007</v>
      </c>
      <c r="E878" s="181" t="s">
        <v>1783</v>
      </c>
      <c r="F878" s="181"/>
      <c r="G878" s="301"/>
      <c r="H878" s="301"/>
      <c r="I878" s="301"/>
      <c r="J878" s="301"/>
      <c r="K878" s="301">
        <v>6.6</v>
      </c>
      <c r="L878" s="301">
        <v>13.2</v>
      </c>
      <c r="M878" s="301"/>
      <c r="N878" s="301">
        <v>6.6</v>
      </c>
      <c r="O878" s="301">
        <v>6.6</v>
      </c>
      <c r="P878" s="301"/>
      <c r="Q878" s="301"/>
      <c r="R878" s="301"/>
      <c r="S878" s="302">
        <f t="shared" si="26"/>
        <v>33</v>
      </c>
      <c r="T878" s="303" t="s">
        <v>1758</v>
      </c>
      <c r="U878" s="2"/>
      <c r="V878">
        <f t="shared" si="27"/>
        <v>0.30690000000000006</v>
      </c>
    </row>
    <row r="879" spans="1:22" customFormat="1">
      <c r="A879" s="301" t="s">
        <v>3304</v>
      </c>
      <c r="B879" s="301" t="s">
        <v>1976</v>
      </c>
      <c r="C879" s="301" t="s">
        <v>2751</v>
      </c>
      <c r="D879" s="301">
        <v>9.3000000000000007</v>
      </c>
      <c r="E879" s="181" t="s">
        <v>1783</v>
      </c>
      <c r="F879" s="181"/>
      <c r="G879" s="301"/>
      <c r="H879" s="301"/>
      <c r="I879" s="301"/>
      <c r="J879" s="301"/>
      <c r="K879" s="301">
        <v>1.2000000000000002</v>
      </c>
      <c r="L879" s="301"/>
      <c r="M879" s="301"/>
      <c r="N879" s="301"/>
      <c r="O879" s="301"/>
      <c r="P879" s="301"/>
      <c r="Q879" s="301"/>
      <c r="R879" s="301"/>
      <c r="S879" s="302">
        <f t="shared" si="26"/>
        <v>1.2000000000000002</v>
      </c>
      <c r="T879" s="303" t="s">
        <v>1758</v>
      </c>
      <c r="U879" s="2"/>
      <c r="V879">
        <f t="shared" si="27"/>
        <v>1.1160000000000002E-2</v>
      </c>
    </row>
    <row r="880" spans="1:22" customFormat="1">
      <c r="A880" s="301" t="s">
        <v>3305</v>
      </c>
      <c r="B880" s="301" t="s">
        <v>1976</v>
      </c>
      <c r="C880" s="301" t="s">
        <v>2751</v>
      </c>
      <c r="D880" s="301">
        <v>9.3000000000000007</v>
      </c>
      <c r="E880" s="181" t="s">
        <v>1783</v>
      </c>
      <c r="F880" s="181"/>
      <c r="G880" s="301"/>
      <c r="H880" s="301"/>
      <c r="I880" s="301"/>
      <c r="J880" s="301"/>
      <c r="K880" s="301">
        <v>2.4000000000000004</v>
      </c>
      <c r="L880" s="301"/>
      <c r="M880" s="301"/>
      <c r="N880" s="301"/>
      <c r="O880" s="301"/>
      <c r="P880" s="301"/>
      <c r="Q880" s="301"/>
      <c r="R880" s="301"/>
      <c r="S880" s="302">
        <f t="shared" si="26"/>
        <v>2.4000000000000004</v>
      </c>
      <c r="T880" s="303" t="s">
        <v>1758</v>
      </c>
      <c r="U880" s="2"/>
      <c r="V880">
        <f t="shared" si="27"/>
        <v>2.2320000000000003E-2</v>
      </c>
    </row>
    <row r="881" spans="1:22" customFormat="1">
      <c r="A881" s="301" t="s">
        <v>2292</v>
      </c>
      <c r="B881" s="301" t="s">
        <v>1976</v>
      </c>
      <c r="C881" s="301" t="s">
        <v>2751</v>
      </c>
      <c r="D881" s="301">
        <v>9.3000000000000007</v>
      </c>
      <c r="E881" s="181" t="s">
        <v>1783</v>
      </c>
      <c r="F881" s="181"/>
      <c r="G881" s="301"/>
      <c r="H881" s="301"/>
      <c r="I881" s="301"/>
      <c r="J881" s="301"/>
      <c r="K881" s="301">
        <v>11.7</v>
      </c>
      <c r="L881" s="301"/>
      <c r="M881" s="301"/>
      <c r="N881" s="301"/>
      <c r="O881" s="301"/>
      <c r="P881" s="301"/>
      <c r="Q881" s="301"/>
      <c r="R881" s="301"/>
      <c r="S881" s="302">
        <f t="shared" si="26"/>
        <v>11.7</v>
      </c>
      <c r="T881" s="303" t="s">
        <v>1758</v>
      </c>
      <c r="U881" s="2"/>
      <c r="V881">
        <f t="shared" si="27"/>
        <v>0.10880999999999999</v>
      </c>
    </row>
    <row r="882" spans="1:22" customFormat="1">
      <c r="A882" s="301" t="s">
        <v>3306</v>
      </c>
      <c r="B882" s="301" t="s">
        <v>1976</v>
      </c>
      <c r="C882" s="301" t="s">
        <v>2751</v>
      </c>
      <c r="D882" s="301">
        <v>9.3000000000000007</v>
      </c>
      <c r="E882" s="181" t="s">
        <v>1783</v>
      </c>
      <c r="F882" s="181"/>
      <c r="G882" s="301"/>
      <c r="H882" s="301"/>
      <c r="I882" s="301"/>
      <c r="J882" s="301"/>
      <c r="K882" s="301">
        <v>1.2000000000000002</v>
      </c>
      <c r="L882" s="301"/>
      <c r="M882" s="301"/>
      <c r="N882" s="301"/>
      <c r="O882" s="301"/>
      <c r="P882" s="301"/>
      <c r="Q882" s="301"/>
      <c r="R882" s="301"/>
      <c r="S882" s="302">
        <f t="shared" si="26"/>
        <v>1.2000000000000002</v>
      </c>
      <c r="T882" s="303" t="s">
        <v>1758</v>
      </c>
      <c r="U882" s="2"/>
      <c r="V882">
        <f t="shared" si="27"/>
        <v>1.1160000000000002E-2</v>
      </c>
    </row>
    <row r="883" spans="1:22" customFormat="1">
      <c r="A883" s="301" t="s">
        <v>3307</v>
      </c>
      <c r="B883" s="301" t="s">
        <v>1976</v>
      </c>
      <c r="C883" s="301" t="s">
        <v>2751</v>
      </c>
      <c r="D883" s="301">
        <v>9.3000000000000007</v>
      </c>
      <c r="E883" s="181" t="s">
        <v>1783</v>
      </c>
      <c r="F883" s="181"/>
      <c r="G883" s="301"/>
      <c r="H883" s="301"/>
      <c r="I883" s="301"/>
      <c r="J883" s="301"/>
      <c r="K883" s="301">
        <v>11.7</v>
      </c>
      <c r="L883" s="301"/>
      <c r="M883" s="301"/>
      <c r="N883" s="301"/>
      <c r="O883" s="301"/>
      <c r="P883" s="301"/>
      <c r="Q883" s="301"/>
      <c r="R883" s="301"/>
      <c r="S883" s="302">
        <f t="shared" si="26"/>
        <v>11.7</v>
      </c>
      <c r="T883" s="303" t="s">
        <v>1758</v>
      </c>
      <c r="U883" s="2"/>
      <c r="V883">
        <f t="shared" si="27"/>
        <v>0.10880999999999999</v>
      </c>
    </row>
    <row r="884" spans="1:22" customFormat="1">
      <c r="A884" s="301" t="s">
        <v>3308</v>
      </c>
      <c r="B884" s="301" t="s">
        <v>1976</v>
      </c>
      <c r="C884" s="301" t="s">
        <v>2751</v>
      </c>
      <c r="D884" s="301">
        <v>9.3000000000000007</v>
      </c>
      <c r="E884" s="181" t="s">
        <v>1783</v>
      </c>
      <c r="F884" s="181"/>
      <c r="G884" s="301"/>
      <c r="H884" s="301"/>
      <c r="I884" s="301"/>
      <c r="J884" s="301"/>
      <c r="K884" s="301">
        <v>11.7</v>
      </c>
      <c r="L884" s="301"/>
      <c r="M884" s="301"/>
      <c r="N884" s="301"/>
      <c r="O884" s="301"/>
      <c r="P884" s="301"/>
      <c r="Q884" s="301"/>
      <c r="R884" s="301"/>
      <c r="S884" s="302">
        <f t="shared" si="26"/>
        <v>11.7</v>
      </c>
      <c r="T884" s="303" t="s">
        <v>1758</v>
      </c>
      <c r="U884" s="2"/>
      <c r="V884">
        <f t="shared" si="27"/>
        <v>0.10880999999999999</v>
      </c>
    </row>
    <row r="885" spans="1:22" customFormat="1">
      <c r="A885" s="301" t="s">
        <v>2293</v>
      </c>
      <c r="B885" s="301" t="s">
        <v>1976</v>
      </c>
      <c r="C885" s="301" t="s">
        <v>2751</v>
      </c>
      <c r="D885" s="301">
        <v>9.3000000000000007</v>
      </c>
      <c r="E885" s="181" t="s">
        <v>1783</v>
      </c>
      <c r="F885" s="181"/>
      <c r="G885" s="301"/>
      <c r="H885" s="301"/>
      <c r="I885" s="301"/>
      <c r="J885" s="301"/>
      <c r="K885" s="301"/>
      <c r="L885" s="301"/>
      <c r="M885" s="301"/>
      <c r="N885" s="301">
        <v>15</v>
      </c>
      <c r="O885" s="301"/>
      <c r="P885" s="301"/>
      <c r="Q885" s="301"/>
      <c r="R885" s="301"/>
      <c r="S885" s="302">
        <f t="shared" si="26"/>
        <v>15</v>
      </c>
      <c r="T885" s="303" t="s">
        <v>1758</v>
      </c>
      <c r="U885" s="2"/>
      <c r="V885">
        <f t="shared" si="27"/>
        <v>0.13950000000000001</v>
      </c>
    </row>
    <row r="886" spans="1:22" customFormat="1">
      <c r="A886" s="301" t="s">
        <v>3309</v>
      </c>
      <c r="B886" s="301" t="s">
        <v>1976</v>
      </c>
      <c r="C886" s="301" t="s">
        <v>2751</v>
      </c>
      <c r="D886" s="301">
        <v>9.3000000000000007</v>
      </c>
      <c r="E886" s="181" t="s">
        <v>1783</v>
      </c>
      <c r="F886" s="181"/>
      <c r="G886" s="301"/>
      <c r="H886" s="301"/>
      <c r="I886" s="301"/>
      <c r="J886" s="301"/>
      <c r="K886" s="301">
        <v>11.7</v>
      </c>
      <c r="L886" s="301"/>
      <c r="M886" s="301"/>
      <c r="N886" s="301"/>
      <c r="O886" s="301"/>
      <c r="P886" s="301"/>
      <c r="Q886" s="301"/>
      <c r="R886" s="301"/>
      <c r="S886" s="302">
        <f t="shared" si="26"/>
        <v>11.7</v>
      </c>
      <c r="T886" s="303" t="s">
        <v>1758</v>
      </c>
      <c r="U886" s="2"/>
      <c r="V886">
        <f t="shared" si="27"/>
        <v>0.10880999999999999</v>
      </c>
    </row>
    <row r="887" spans="1:22" customFormat="1">
      <c r="A887" s="301" t="s">
        <v>2294</v>
      </c>
      <c r="B887" s="301" t="s">
        <v>1976</v>
      </c>
      <c r="C887" s="301" t="s">
        <v>2751</v>
      </c>
      <c r="D887" s="301">
        <v>9.3000000000000007</v>
      </c>
      <c r="E887" s="181" t="s">
        <v>1783</v>
      </c>
      <c r="F887" s="181"/>
      <c r="G887" s="301"/>
      <c r="H887" s="301"/>
      <c r="I887" s="301"/>
      <c r="J887" s="301"/>
      <c r="K887" s="301">
        <v>11.7</v>
      </c>
      <c r="L887" s="301"/>
      <c r="M887" s="301"/>
      <c r="N887" s="301">
        <v>0.3</v>
      </c>
      <c r="O887" s="301"/>
      <c r="P887" s="301"/>
      <c r="Q887" s="301"/>
      <c r="R887" s="301"/>
      <c r="S887" s="302">
        <f t="shared" si="26"/>
        <v>12</v>
      </c>
      <c r="T887" s="303" t="s">
        <v>1758</v>
      </c>
      <c r="U887" s="2"/>
      <c r="V887">
        <f t="shared" si="27"/>
        <v>0.1116</v>
      </c>
    </row>
    <row r="888" spans="1:22" customFormat="1">
      <c r="A888" s="301" t="s">
        <v>2295</v>
      </c>
      <c r="B888" s="301" t="s">
        <v>1976</v>
      </c>
      <c r="C888" s="301" t="s">
        <v>2751</v>
      </c>
      <c r="D888" s="301">
        <v>9.3000000000000007</v>
      </c>
      <c r="E888" s="181" t="s">
        <v>1783</v>
      </c>
      <c r="F888" s="181"/>
      <c r="G888" s="301"/>
      <c r="H888" s="301">
        <v>14.399999999999999</v>
      </c>
      <c r="I888" s="301"/>
      <c r="J888" s="301"/>
      <c r="K888" s="301"/>
      <c r="L888" s="301"/>
      <c r="M888" s="301"/>
      <c r="N888" s="301"/>
      <c r="O888" s="301"/>
      <c r="P888" s="301"/>
      <c r="Q888" s="301"/>
      <c r="R888" s="301"/>
      <c r="S888" s="302">
        <f t="shared" si="26"/>
        <v>14.399999999999999</v>
      </c>
      <c r="T888" s="303" t="s">
        <v>1758</v>
      </c>
      <c r="U888" s="2"/>
      <c r="V888">
        <f t="shared" si="27"/>
        <v>0.13391999999999998</v>
      </c>
    </row>
    <row r="889" spans="1:22" customFormat="1">
      <c r="A889" s="301" t="s">
        <v>2296</v>
      </c>
      <c r="B889" s="301" t="s">
        <v>1976</v>
      </c>
      <c r="C889" s="301" t="s">
        <v>2751</v>
      </c>
      <c r="D889" s="301">
        <v>9.3000000000000007</v>
      </c>
      <c r="E889" s="181" t="s">
        <v>1783</v>
      </c>
      <c r="F889" s="181"/>
      <c r="G889" s="301"/>
      <c r="H889" s="301"/>
      <c r="I889" s="301"/>
      <c r="J889" s="301"/>
      <c r="K889" s="301">
        <v>11.7</v>
      </c>
      <c r="L889" s="301"/>
      <c r="M889" s="301"/>
      <c r="N889" s="301"/>
      <c r="O889" s="301"/>
      <c r="P889" s="301"/>
      <c r="Q889" s="301"/>
      <c r="R889" s="301"/>
      <c r="S889" s="302">
        <f t="shared" si="26"/>
        <v>11.7</v>
      </c>
      <c r="T889" s="303" t="s">
        <v>1758</v>
      </c>
      <c r="U889" s="2"/>
      <c r="V889">
        <f t="shared" si="27"/>
        <v>0.10880999999999999</v>
      </c>
    </row>
    <row r="890" spans="1:22" customFormat="1">
      <c r="A890" s="301" t="s">
        <v>2297</v>
      </c>
      <c r="B890" s="301" t="s">
        <v>1976</v>
      </c>
      <c r="C890" s="301" t="s">
        <v>2751</v>
      </c>
      <c r="D890" s="301">
        <v>9.3000000000000007</v>
      </c>
      <c r="E890" s="181" t="s">
        <v>1783</v>
      </c>
      <c r="F890" s="181"/>
      <c r="G890" s="301"/>
      <c r="H890" s="301"/>
      <c r="I890" s="301"/>
      <c r="J890" s="301"/>
      <c r="K890" s="301"/>
      <c r="L890" s="301"/>
      <c r="M890" s="301"/>
      <c r="N890" s="301"/>
      <c r="O890" s="301">
        <v>6.6</v>
      </c>
      <c r="P890" s="301"/>
      <c r="Q890" s="301"/>
      <c r="R890" s="301"/>
      <c r="S890" s="302">
        <f t="shared" si="26"/>
        <v>6.6</v>
      </c>
      <c r="T890" s="303" t="s">
        <v>1758</v>
      </c>
      <c r="U890" s="2"/>
      <c r="V890">
        <f t="shared" si="27"/>
        <v>6.1380000000000004E-2</v>
      </c>
    </row>
    <row r="891" spans="1:22" customFormat="1">
      <c r="A891" s="301" t="s">
        <v>2298</v>
      </c>
      <c r="B891" s="301" t="s">
        <v>1976</v>
      </c>
      <c r="C891" s="301" t="s">
        <v>2751</v>
      </c>
      <c r="D891" s="301">
        <v>9.3000000000000007</v>
      </c>
      <c r="E891" s="181" t="s">
        <v>1783</v>
      </c>
      <c r="F891" s="181"/>
      <c r="G891" s="301"/>
      <c r="H891" s="301"/>
      <c r="I891" s="301"/>
      <c r="J891" s="301"/>
      <c r="K891" s="301">
        <v>11.85</v>
      </c>
      <c r="L891" s="301"/>
      <c r="M891" s="301"/>
      <c r="N891" s="301"/>
      <c r="O891" s="301"/>
      <c r="P891" s="301"/>
      <c r="Q891" s="301"/>
      <c r="R891" s="301"/>
      <c r="S891" s="302">
        <f t="shared" si="26"/>
        <v>11.85</v>
      </c>
      <c r="T891" s="303" t="s">
        <v>1758</v>
      </c>
      <c r="U891" s="2"/>
      <c r="V891">
        <f t="shared" si="27"/>
        <v>0.110205</v>
      </c>
    </row>
    <row r="892" spans="1:22" customFormat="1">
      <c r="A892" s="301" t="s">
        <v>3310</v>
      </c>
      <c r="B892" s="301" t="s">
        <v>1976</v>
      </c>
      <c r="C892" s="301" t="s">
        <v>2751</v>
      </c>
      <c r="D892" s="301">
        <v>9.3000000000000007</v>
      </c>
      <c r="E892" s="181" t="s">
        <v>1783</v>
      </c>
      <c r="F892" s="181"/>
      <c r="G892" s="301"/>
      <c r="H892" s="301"/>
      <c r="I892" s="301"/>
      <c r="J892" s="301"/>
      <c r="K892" s="301">
        <v>11.7</v>
      </c>
      <c r="L892" s="301"/>
      <c r="M892" s="301"/>
      <c r="N892" s="301"/>
      <c r="O892" s="301"/>
      <c r="P892" s="301"/>
      <c r="Q892" s="301"/>
      <c r="R892" s="301"/>
      <c r="S892" s="302">
        <f t="shared" si="26"/>
        <v>11.7</v>
      </c>
      <c r="T892" s="303" t="s">
        <v>1758</v>
      </c>
      <c r="U892" s="2"/>
      <c r="V892">
        <f t="shared" si="27"/>
        <v>0.10880999999999999</v>
      </c>
    </row>
    <row r="893" spans="1:22" customFormat="1">
      <c r="A893" s="301" t="s">
        <v>2299</v>
      </c>
      <c r="B893" s="301" t="s">
        <v>1976</v>
      </c>
      <c r="C893" s="301" t="s">
        <v>2751</v>
      </c>
      <c r="D893" s="301">
        <v>9.3000000000000007</v>
      </c>
      <c r="E893" s="181" t="s">
        <v>1783</v>
      </c>
      <c r="F893" s="181"/>
      <c r="G893" s="301">
        <v>6</v>
      </c>
      <c r="H893" s="301"/>
      <c r="I893" s="301"/>
      <c r="J893" s="301"/>
      <c r="K893" s="301"/>
      <c r="L893" s="301"/>
      <c r="M893" s="301"/>
      <c r="N893" s="301"/>
      <c r="O893" s="301"/>
      <c r="P893" s="301"/>
      <c r="Q893" s="301"/>
      <c r="R893" s="301"/>
      <c r="S893" s="302">
        <f t="shared" si="26"/>
        <v>6</v>
      </c>
      <c r="T893" s="303" t="s">
        <v>1758</v>
      </c>
      <c r="U893" s="2"/>
      <c r="V893">
        <f t="shared" si="27"/>
        <v>5.5800000000000002E-2</v>
      </c>
    </row>
    <row r="894" spans="1:22" customFormat="1">
      <c r="A894" s="301" t="s">
        <v>2300</v>
      </c>
      <c r="B894" s="301" t="s">
        <v>1976</v>
      </c>
      <c r="C894" s="301" t="s">
        <v>2751</v>
      </c>
      <c r="D894" s="301">
        <v>9.3000000000000007</v>
      </c>
      <c r="E894" s="181" t="s">
        <v>1783</v>
      </c>
      <c r="F894" s="181"/>
      <c r="G894" s="301"/>
      <c r="H894" s="301"/>
      <c r="I894" s="301"/>
      <c r="J894" s="301"/>
      <c r="K894" s="301">
        <v>1.2000000000000002</v>
      </c>
      <c r="L894" s="301"/>
      <c r="M894" s="301"/>
      <c r="N894" s="301"/>
      <c r="O894" s="301"/>
      <c r="P894" s="301"/>
      <c r="Q894" s="301"/>
      <c r="R894" s="301"/>
      <c r="S894" s="302">
        <f t="shared" si="26"/>
        <v>1.2000000000000002</v>
      </c>
      <c r="T894" s="303" t="s">
        <v>1758</v>
      </c>
      <c r="U894" s="2"/>
      <c r="V894">
        <f t="shared" si="27"/>
        <v>1.1160000000000002E-2</v>
      </c>
    </row>
    <row r="895" spans="1:22" customFormat="1">
      <c r="A895" s="301" t="s">
        <v>3311</v>
      </c>
      <c r="B895" s="301" t="s">
        <v>1976</v>
      </c>
      <c r="C895" s="301" t="s">
        <v>2751</v>
      </c>
      <c r="D895" s="301">
        <v>9.3000000000000007</v>
      </c>
      <c r="E895" s="181" t="s">
        <v>1783</v>
      </c>
      <c r="F895" s="181"/>
      <c r="G895" s="301"/>
      <c r="H895" s="301"/>
      <c r="I895" s="301"/>
      <c r="J895" s="301"/>
      <c r="K895" s="301">
        <v>6.6</v>
      </c>
      <c r="L895" s="301"/>
      <c r="M895" s="301"/>
      <c r="N895" s="301"/>
      <c r="O895" s="301"/>
      <c r="P895" s="301"/>
      <c r="Q895" s="301"/>
      <c r="R895" s="301"/>
      <c r="S895" s="302">
        <f t="shared" si="26"/>
        <v>6.6</v>
      </c>
      <c r="T895" s="303" t="s">
        <v>1758</v>
      </c>
      <c r="U895" s="2"/>
      <c r="V895">
        <f t="shared" si="27"/>
        <v>6.1380000000000004E-2</v>
      </c>
    </row>
    <row r="896" spans="1:22" customFormat="1">
      <c r="A896" s="301" t="s">
        <v>3312</v>
      </c>
      <c r="B896" s="301" t="s">
        <v>1976</v>
      </c>
      <c r="C896" s="301" t="s">
        <v>2751</v>
      </c>
      <c r="D896" s="301">
        <v>9.3000000000000007</v>
      </c>
      <c r="E896" s="181" t="s">
        <v>1783</v>
      </c>
      <c r="F896" s="181"/>
      <c r="G896" s="301"/>
      <c r="H896" s="301"/>
      <c r="I896" s="301"/>
      <c r="J896" s="301"/>
      <c r="K896" s="301">
        <v>6.75</v>
      </c>
      <c r="L896" s="301">
        <v>33</v>
      </c>
      <c r="M896" s="301"/>
      <c r="N896" s="301"/>
      <c r="O896" s="301"/>
      <c r="P896" s="301"/>
      <c r="Q896" s="301"/>
      <c r="R896" s="301"/>
      <c r="S896" s="302">
        <f t="shared" si="26"/>
        <v>39.75</v>
      </c>
      <c r="T896" s="303" t="s">
        <v>1758</v>
      </c>
      <c r="U896" s="2"/>
      <c r="V896">
        <f t="shared" si="27"/>
        <v>0.36967500000000003</v>
      </c>
    </row>
    <row r="897" spans="1:22" customFormat="1">
      <c r="A897" s="301" t="s">
        <v>2301</v>
      </c>
      <c r="B897" s="301" t="s">
        <v>1976</v>
      </c>
      <c r="C897" s="301" t="s">
        <v>2751</v>
      </c>
      <c r="D897" s="301">
        <v>9.3000000000000007</v>
      </c>
      <c r="E897" s="181" t="s">
        <v>1783</v>
      </c>
      <c r="F897" s="181"/>
      <c r="G897" s="301"/>
      <c r="H897" s="301"/>
      <c r="I897" s="301"/>
      <c r="J897" s="301">
        <v>10.799999999999999</v>
      </c>
      <c r="K897" s="301"/>
      <c r="L897" s="301"/>
      <c r="M897" s="301"/>
      <c r="N897" s="301"/>
      <c r="O897" s="301"/>
      <c r="P897" s="301"/>
      <c r="Q897" s="301"/>
      <c r="R897" s="301"/>
      <c r="S897" s="302">
        <f t="shared" si="26"/>
        <v>10.799999999999999</v>
      </c>
      <c r="T897" s="303" t="s">
        <v>1758</v>
      </c>
      <c r="U897" s="2"/>
      <c r="V897">
        <f t="shared" si="27"/>
        <v>0.10044</v>
      </c>
    </row>
    <row r="898" spans="1:22" customFormat="1">
      <c r="A898" s="301" t="s">
        <v>2302</v>
      </c>
      <c r="B898" s="301" t="s">
        <v>1976</v>
      </c>
      <c r="C898" s="301" t="s">
        <v>2751</v>
      </c>
      <c r="D898" s="301">
        <v>9.3000000000000007</v>
      </c>
      <c r="E898" s="181" t="s">
        <v>1783</v>
      </c>
      <c r="F898" s="181"/>
      <c r="G898" s="301"/>
      <c r="H898" s="301"/>
      <c r="I898" s="301"/>
      <c r="J898" s="301"/>
      <c r="K898" s="301"/>
      <c r="L898" s="301">
        <v>9</v>
      </c>
      <c r="M898" s="301"/>
      <c r="N898" s="301"/>
      <c r="O898" s="301"/>
      <c r="P898" s="301"/>
      <c r="Q898" s="301"/>
      <c r="R898" s="301"/>
      <c r="S898" s="302">
        <f t="shared" si="26"/>
        <v>9</v>
      </c>
      <c r="T898" s="303" t="s">
        <v>1758</v>
      </c>
      <c r="U898" s="2"/>
      <c r="V898">
        <f t="shared" si="27"/>
        <v>8.3699999999999997E-2</v>
      </c>
    </row>
    <row r="899" spans="1:22" customFormat="1">
      <c r="A899" s="301" t="s">
        <v>2303</v>
      </c>
      <c r="B899" s="301" t="s">
        <v>1976</v>
      </c>
      <c r="C899" s="301" t="s">
        <v>2751</v>
      </c>
      <c r="D899" s="301">
        <v>9.3000000000000007</v>
      </c>
      <c r="E899" s="181" t="s">
        <v>1783</v>
      </c>
      <c r="F899" s="181"/>
      <c r="G899" s="301">
        <v>3.5999999999999996</v>
      </c>
      <c r="H899" s="301"/>
      <c r="I899" s="301"/>
      <c r="J899" s="301"/>
      <c r="K899" s="301"/>
      <c r="L899" s="301"/>
      <c r="M899" s="301"/>
      <c r="N899" s="301"/>
      <c r="O899" s="301"/>
      <c r="P899" s="301"/>
      <c r="Q899" s="301"/>
      <c r="R899" s="301"/>
      <c r="S899" s="302">
        <f t="shared" ref="S899:S962" si="28">SUM(G899:R899)</f>
        <v>3.5999999999999996</v>
      </c>
      <c r="T899" s="303" t="s">
        <v>1758</v>
      </c>
      <c r="U899" s="2"/>
      <c r="V899">
        <f t="shared" si="27"/>
        <v>3.3479999999999996E-2</v>
      </c>
    </row>
    <row r="900" spans="1:22" customFormat="1">
      <c r="A900" s="301" t="s">
        <v>2304</v>
      </c>
      <c r="B900" s="301" t="s">
        <v>1976</v>
      </c>
      <c r="C900" s="301" t="s">
        <v>2751</v>
      </c>
      <c r="D900" s="301">
        <v>9.3000000000000007</v>
      </c>
      <c r="E900" s="181" t="s">
        <v>1783</v>
      </c>
      <c r="F900" s="181"/>
      <c r="G900" s="301"/>
      <c r="H900" s="301"/>
      <c r="I900" s="301"/>
      <c r="J900" s="301">
        <v>15</v>
      </c>
      <c r="K900" s="301"/>
      <c r="L900" s="301"/>
      <c r="M900" s="301"/>
      <c r="N900" s="301"/>
      <c r="O900" s="301"/>
      <c r="P900" s="301"/>
      <c r="Q900" s="301"/>
      <c r="R900" s="301"/>
      <c r="S900" s="302">
        <f t="shared" si="28"/>
        <v>15</v>
      </c>
      <c r="T900" s="303" t="s">
        <v>1758</v>
      </c>
      <c r="U900" s="2"/>
      <c r="V900">
        <f t="shared" ref="V900:V963" si="29">S900/1000*D900</f>
        <v>0.13950000000000001</v>
      </c>
    </row>
    <row r="901" spans="1:22" customFormat="1">
      <c r="A901" s="301" t="s">
        <v>2305</v>
      </c>
      <c r="B901" s="301" t="s">
        <v>1976</v>
      </c>
      <c r="C901" s="301" t="s">
        <v>2751</v>
      </c>
      <c r="D901" s="301">
        <v>9.3000000000000007</v>
      </c>
      <c r="E901" s="181" t="s">
        <v>1783</v>
      </c>
      <c r="F901" s="181"/>
      <c r="G901" s="301"/>
      <c r="H901" s="301"/>
      <c r="I901" s="301">
        <v>12</v>
      </c>
      <c r="J901" s="301"/>
      <c r="K901" s="301"/>
      <c r="L901" s="301"/>
      <c r="M901" s="301"/>
      <c r="N901" s="301"/>
      <c r="O901" s="301"/>
      <c r="P901" s="301"/>
      <c r="Q901" s="301"/>
      <c r="R901" s="301"/>
      <c r="S901" s="302">
        <f t="shared" si="28"/>
        <v>12</v>
      </c>
      <c r="T901" s="303" t="s">
        <v>1758</v>
      </c>
      <c r="U901" s="2"/>
      <c r="V901">
        <f t="shared" si="29"/>
        <v>0.1116</v>
      </c>
    </row>
    <row r="902" spans="1:22" customFormat="1">
      <c r="A902" s="301" t="s">
        <v>2306</v>
      </c>
      <c r="B902" s="301" t="s">
        <v>1976</v>
      </c>
      <c r="C902" s="301" t="s">
        <v>2751</v>
      </c>
      <c r="D902" s="301">
        <v>9.3000000000000007</v>
      </c>
      <c r="E902" s="181" t="s">
        <v>1783</v>
      </c>
      <c r="F902" s="181"/>
      <c r="G902" s="301"/>
      <c r="H902" s="301"/>
      <c r="I902" s="301"/>
      <c r="J902" s="301"/>
      <c r="K902" s="301">
        <v>6.6</v>
      </c>
      <c r="L902" s="301"/>
      <c r="M902" s="301"/>
      <c r="N902" s="301"/>
      <c r="O902" s="301"/>
      <c r="P902" s="301"/>
      <c r="Q902" s="301"/>
      <c r="R902" s="301"/>
      <c r="S902" s="302">
        <f t="shared" si="28"/>
        <v>6.6</v>
      </c>
      <c r="T902" s="303" t="s">
        <v>1758</v>
      </c>
      <c r="U902" s="2"/>
      <c r="V902">
        <f t="shared" si="29"/>
        <v>6.1380000000000004E-2</v>
      </c>
    </row>
    <row r="903" spans="1:22" customFormat="1">
      <c r="A903" s="301" t="s">
        <v>3313</v>
      </c>
      <c r="B903" s="301" t="s">
        <v>1976</v>
      </c>
      <c r="C903" s="301" t="s">
        <v>2751</v>
      </c>
      <c r="D903" s="301">
        <v>9.3000000000000007</v>
      </c>
      <c r="E903" s="181" t="s">
        <v>1783</v>
      </c>
      <c r="F903" s="181"/>
      <c r="G903" s="301"/>
      <c r="H903" s="301"/>
      <c r="I903" s="301"/>
      <c r="J903" s="301"/>
      <c r="K903" s="301"/>
      <c r="L903" s="301">
        <v>6.6</v>
      </c>
      <c r="M903" s="301"/>
      <c r="N903" s="301">
        <v>12.6</v>
      </c>
      <c r="O903" s="301"/>
      <c r="P903" s="301"/>
      <c r="Q903" s="301"/>
      <c r="R903" s="301"/>
      <c r="S903" s="302">
        <f t="shared" si="28"/>
        <v>19.2</v>
      </c>
      <c r="T903" s="303" t="s">
        <v>1758</v>
      </c>
      <c r="U903" s="2"/>
      <c r="V903">
        <f t="shared" si="29"/>
        <v>0.17856</v>
      </c>
    </row>
    <row r="904" spans="1:22" customFormat="1">
      <c r="A904" s="301" t="s">
        <v>3314</v>
      </c>
      <c r="B904" s="301" t="s">
        <v>1976</v>
      </c>
      <c r="C904" s="301" t="s">
        <v>2751</v>
      </c>
      <c r="D904" s="301">
        <v>9.3000000000000007</v>
      </c>
      <c r="E904" s="181" t="s">
        <v>1783</v>
      </c>
      <c r="F904" s="181"/>
      <c r="G904" s="301"/>
      <c r="H904" s="301"/>
      <c r="I904" s="301"/>
      <c r="J904" s="301"/>
      <c r="K904" s="301">
        <v>1.2000000000000002</v>
      </c>
      <c r="L904" s="301"/>
      <c r="M904" s="301"/>
      <c r="N904" s="301"/>
      <c r="O904" s="301"/>
      <c r="P904" s="301"/>
      <c r="Q904" s="301"/>
      <c r="R904" s="301"/>
      <c r="S904" s="302">
        <f t="shared" si="28"/>
        <v>1.2000000000000002</v>
      </c>
      <c r="T904" s="303" t="s">
        <v>1758</v>
      </c>
      <c r="U904" s="2"/>
      <c r="V904">
        <f t="shared" si="29"/>
        <v>1.1160000000000002E-2</v>
      </c>
    </row>
    <row r="905" spans="1:22" customFormat="1">
      <c r="A905" s="301" t="s">
        <v>2307</v>
      </c>
      <c r="B905" s="301" t="s">
        <v>1976</v>
      </c>
      <c r="C905" s="301" t="s">
        <v>2751</v>
      </c>
      <c r="D905" s="301">
        <v>9.3000000000000007</v>
      </c>
      <c r="E905" s="181" t="s">
        <v>1783</v>
      </c>
      <c r="F905" s="181"/>
      <c r="G905" s="301"/>
      <c r="H905" s="301"/>
      <c r="I905" s="301"/>
      <c r="J905" s="301"/>
      <c r="K905" s="301">
        <v>1.2000000000000002</v>
      </c>
      <c r="L905" s="301"/>
      <c r="M905" s="301"/>
      <c r="N905" s="301"/>
      <c r="O905" s="301"/>
      <c r="P905" s="301"/>
      <c r="Q905" s="301"/>
      <c r="R905" s="301"/>
      <c r="S905" s="302">
        <f t="shared" si="28"/>
        <v>1.2000000000000002</v>
      </c>
      <c r="T905" s="303" t="s">
        <v>1758</v>
      </c>
      <c r="U905" s="2"/>
      <c r="V905">
        <f t="shared" si="29"/>
        <v>1.1160000000000002E-2</v>
      </c>
    </row>
    <row r="906" spans="1:22" customFormat="1">
      <c r="A906" s="301" t="s">
        <v>2308</v>
      </c>
      <c r="B906" s="301" t="s">
        <v>1976</v>
      </c>
      <c r="C906" s="301" t="s">
        <v>2751</v>
      </c>
      <c r="D906" s="301">
        <v>9.3000000000000007</v>
      </c>
      <c r="E906" s="181" t="s">
        <v>1783</v>
      </c>
      <c r="F906" s="181"/>
      <c r="G906" s="301"/>
      <c r="H906" s="301"/>
      <c r="I906" s="301"/>
      <c r="J906" s="301"/>
      <c r="K906" s="301">
        <v>23.4</v>
      </c>
      <c r="L906" s="301"/>
      <c r="M906" s="301"/>
      <c r="N906" s="301"/>
      <c r="O906" s="301"/>
      <c r="P906" s="301"/>
      <c r="Q906" s="301"/>
      <c r="R906" s="301"/>
      <c r="S906" s="302">
        <f t="shared" si="28"/>
        <v>23.4</v>
      </c>
      <c r="T906" s="303" t="s">
        <v>1758</v>
      </c>
      <c r="U906" s="2"/>
      <c r="V906">
        <f t="shared" si="29"/>
        <v>0.21761999999999998</v>
      </c>
    </row>
    <row r="907" spans="1:22" customFormat="1">
      <c r="A907" s="301" t="s">
        <v>2309</v>
      </c>
      <c r="B907" s="301" t="s">
        <v>1976</v>
      </c>
      <c r="C907" s="301" t="s">
        <v>2751</v>
      </c>
      <c r="D907" s="301">
        <v>9.3000000000000007</v>
      </c>
      <c r="E907" s="181" t="s">
        <v>1783</v>
      </c>
      <c r="F907" s="181"/>
      <c r="G907" s="301"/>
      <c r="H907" s="301"/>
      <c r="I907" s="301"/>
      <c r="J907" s="301"/>
      <c r="K907" s="301"/>
      <c r="L907" s="301"/>
      <c r="M907" s="301"/>
      <c r="N907" s="301"/>
      <c r="O907" s="301"/>
      <c r="P907" s="301"/>
      <c r="Q907" s="301">
        <v>12.2</v>
      </c>
      <c r="R907" s="301"/>
      <c r="S907" s="302">
        <f t="shared" si="28"/>
        <v>12.2</v>
      </c>
      <c r="T907" s="303" t="s">
        <v>1758</v>
      </c>
      <c r="U907" s="2"/>
      <c r="V907">
        <f t="shared" si="29"/>
        <v>0.11346000000000001</v>
      </c>
    </row>
    <row r="908" spans="1:22" customFormat="1">
      <c r="A908" s="301" t="s">
        <v>3315</v>
      </c>
      <c r="B908" s="301" t="s">
        <v>1976</v>
      </c>
      <c r="C908" s="301" t="s">
        <v>2751</v>
      </c>
      <c r="D908" s="301">
        <v>9.3000000000000007</v>
      </c>
      <c r="E908" s="181" t="s">
        <v>1783</v>
      </c>
      <c r="F908" s="181"/>
      <c r="G908" s="301"/>
      <c r="H908" s="301"/>
      <c r="I908" s="301"/>
      <c r="J908" s="301"/>
      <c r="K908" s="301">
        <v>6.6</v>
      </c>
      <c r="L908" s="301"/>
      <c r="M908" s="301"/>
      <c r="N908" s="301"/>
      <c r="O908" s="301"/>
      <c r="P908" s="301"/>
      <c r="Q908" s="301"/>
      <c r="R908" s="301"/>
      <c r="S908" s="302">
        <f t="shared" si="28"/>
        <v>6.6</v>
      </c>
      <c r="T908" s="303" t="s">
        <v>1758</v>
      </c>
      <c r="U908" s="2"/>
      <c r="V908">
        <f t="shared" si="29"/>
        <v>6.1380000000000004E-2</v>
      </c>
    </row>
    <row r="909" spans="1:22" customFormat="1">
      <c r="A909" s="301" t="s">
        <v>3316</v>
      </c>
      <c r="B909" s="301" t="s">
        <v>1976</v>
      </c>
      <c r="C909" s="301" t="s">
        <v>2751</v>
      </c>
      <c r="D909" s="301">
        <v>9.3000000000000007</v>
      </c>
      <c r="E909" s="181" t="s">
        <v>1783</v>
      </c>
      <c r="F909" s="181"/>
      <c r="G909" s="301"/>
      <c r="H909" s="301"/>
      <c r="I909" s="301"/>
      <c r="J909" s="301"/>
      <c r="K909" s="301">
        <v>1.2000000000000002</v>
      </c>
      <c r="L909" s="301"/>
      <c r="M909" s="301"/>
      <c r="N909" s="301"/>
      <c r="O909" s="301"/>
      <c r="P909" s="301"/>
      <c r="Q909" s="301"/>
      <c r="R909" s="301"/>
      <c r="S909" s="302">
        <f t="shared" si="28"/>
        <v>1.2000000000000002</v>
      </c>
      <c r="T909" s="303" t="s">
        <v>1758</v>
      </c>
      <c r="U909" s="2"/>
      <c r="V909">
        <f t="shared" si="29"/>
        <v>1.1160000000000002E-2</v>
      </c>
    </row>
    <row r="910" spans="1:22" customFormat="1">
      <c r="A910" s="301" t="s">
        <v>2310</v>
      </c>
      <c r="B910" s="301" t="s">
        <v>1976</v>
      </c>
      <c r="C910" s="301" t="s">
        <v>2751</v>
      </c>
      <c r="D910" s="301">
        <v>9.3000000000000007</v>
      </c>
      <c r="E910" s="181" t="s">
        <v>1783</v>
      </c>
      <c r="F910" s="181"/>
      <c r="G910" s="301"/>
      <c r="H910" s="301"/>
      <c r="I910" s="301"/>
      <c r="J910" s="301"/>
      <c r="K910" s="301">
        <v>6.6</v>
      </c>
      <c r="L910" s="301"/>
      <c r="M910" s="301"/>
      <c r="N910" s="301"/>
      <c r="O910" s="301"/>
      <c r="P910" s="301"/>
      <c r="Q910" s="301"/>
      <c r="R910" s="301"/>
      <c r="S910" s="302">
        <f t="shared" si="28"/>
        <v>6.6</v>
      </c>
      <c r="T910" s="303" t="s">
        <v>1758</v>
      </c>
      <c r="U910" s="2"/>
      <c r="V910">
        <f t="shared" si="29"/>
        <v>6.1380000000000004E-2</v>
      </c>
    </row>
    <row r="911" spans="1:22" customFormat="1">
      <c r="A911" s="301" t="s">
        <v>2311</v>
      </c>
      <c r="B911" s="301" t="s">
        <v>1976</v>
      </c>
      <c r="C911" s="301" t="s">
        <v>2751</v>
      </c>
      <c r="D911" s="301">
        <v>9.3000000000000007</v>
      </c>
      <c r="E911" s="181" t="s">
        <v>1783</v>
      </c>
      <c r="F911" s="181"/>
      <c r="G911" s="301"/>
      <c r="H911" s="301">
        <v>14.399999999999999</v>
      </c>
      <c r="I911" s="301"/>
      <c r="J911" s="301"/>
      <c r="K911" s="301">
        <v>14.399999999999999</v>
      </c>
      <c r="L911" s="301"/>
      <c r="M911" s="301">
        <v>14.399999999999999</v>
      </c>
      <c r="N911" s="301"/>
      <c r="O911" s="301"/>
      <c r="P911" s="301">
        <v>14.399999999999999</v>
      </c>
      <c r="Q911" s="301"/>
      <c r="R911" s="301"/>
      <c r="S911" s="302">
        <f t="shared" si="28"/>
        <v>57.599999999999994</v>
      </c>
      <c r="T911" s="303" t="s">
        <v>1758</v>
      </c>
      <c r="U911" s="2"/>
      <c r="V911">
        <f t="shared" si="29"/>
        <v>0.53567999999999993</v>
      </c>
    </row>
    <row r="912" spans="1:22" customFormat="1">
      <c r="A912" s="301" t="s">
        <v>2312</v>
      </c>
      <c r="B912" s="301" t="s">
        <v>1976</v>
      </c>
      <c r="C912" s="301" t="s">
        <v>2751</v>
      </c>
      <c r="D912" s="301">
        <v>9.3000000000000007</v>
      </c>
      <c r="E912" s="181" t="s">
        <v>1783</v>
      </c>
      <c r="F912" s="181"/>
      <c r="G912" s="301"/>
      <c r="H912" s="301"/>
      <c r="I912" s="301"/>
      <c r="J912" s="301"/>
      <c r="K912" s="301">
        <v>11.7</v>
      </c>
      <c r="L912" s="301"/>
      <c r="M912" s="301"/>
      <c r="N912" s="301"/>
      <c r="O912" s="301"/>
      <c r="P912" s="301"/>
      <c r="Q912" s="301"/>
      <c r="R912" s="301"/>
      <c r="S912" s="302">
        <f t="shared" si="28"/>
        <v>11.7</v>
      </c>
      <c r="T912" s="303" t="s">
        <v>1758</v>
      </c>
      <c r="U912" s="2"/>
      <c r="V912">
        <f t="shared" si="29"/>
        <v>0.10880999999999999</v>
      </c>
    </row>
    <row r="913" spans="1:22" customFormat="1">
      <c r="A913" s="301" t="s">
        <v>2313</v>
      </c>
      <c r="B913" s="301" t="s">
        <v>1976</v>
      </c>
      <c r="C913" s="301" t="s">
        <v>2751</v>
      </c>
      <c r="D913" s="301">
        <v>9.3000000000000007</v>
      </c>
      <c r="E913" s="181" t="s">
        <v>1783</v>
      </c>
      <c r="F913" s="181"/>
      <c r="G913" s="301"/>
      <c r="H913" s="301">
        <v>28.799999999999997</v>
      </c>
      <c r="I913" s="301"/>
      <c r="J913" s="301"/>
      <c r="K913" s="301"/>
      <c r="L913" s="301"/>
      <c r="M913" s="301"/>
      <c r="N913" s="301"/>
      <c r="O913" s="301"/>
      <c r="P913" s="301"/>
      <c r="Q913" s="301"/>
      <c r="R913" s="301"/>
      <c r="S913" s="302">
        <f t="shared" si="28"/>
        <v>28.799999999999997</v>
      </c>
      <c r="T913" s="303" t="s">
        <v>1758</v>
      </c>
      <c r="U913" s="2"/>
      <c r="V913">
        <f t="shared" si="29"/>
        <v>0.26783999999999997</v>
      </c>
    </row>
    <row r="914" spans="1:22" customFormat="1">
      <c r="A914" s="301" t="s">
        <v>2314</v>
      </c>
      <c r="B914" s="301" t="s">
        <v>1976</v>
      </c>
      <c r="C914" s="301" t="s">
        <v>2751</v>
      </c>
      <c r="D914" s="301">
        <v>9.3000000000000007</v>
      </c>
      <c r="E914" s="181" t="s">
        <v>1783</v>
      </c>
      <c r="F914" s="181"/>
      <c r="G914" s="301"/>
      <c r="H914" s="301"/>
      <c r="I914" s="301"/>
      <c r="J914" s="301"/>
      <c r="K914" s="301">
        <v>6.6</v>
      </c>
      <c r="L914" s="301"/>
      <c r="M914" s="301"/>
      <c r="N914" s="301"/>
      <c r="O914" s="301"/>
      <c r="P914" s="301"/>
      <c r="Q914" s="301"/>
      <c r="R914" s="301"/>
      <c r="S914" s="302">
        <f t="shared" si="28"/>
        <v>6.6</v>
      </c>
      <c r="T914" s="303" t="s">
        <v>1758</v>
      </c>
      <c r="U914" s="2"/>
      <c r="V914">
        <f t="shared" si="29"/>
        <v>6.1380000000000004E-2</v>
      </c>
    </row>
    <row r="915" spans="1:22" customFormat="1">
      <c r="A915" s="301" t="s">
        <v>2315</v>
      </c>
      <c r="B915" s="301" t="s">
        <v>1976</v>
      </c>
      <c r="C915" s="301" t="s">
        <v>2751</v>
      </c>
      <c r="D915" s="301">
        <v>9.3000000000000007</v>
      </c>
      <c r="E915" s="181" t="s">
        <v>1783</v>
      </c>
      <c r="F915" s="181"/>
      <c r="G915" s="301"/>
      <c r="H915" s="301"/>
      <c r="I915" s="301"/>
      <c r="J915" s="301"/>
      <c r="K915" s="301">
        <v>2.4000000000000004</v>
      </c>
      <c r="L915" s="301"/>
      <c r="M915" s="301"/>
      <c r="N915" s="301"/>
      <c r="O915" s="301"/>
      <c r="P915" s="301"/>
      <c r="Q915" s="301"/>
      <c r="R915" s="301"/>
      <c r="S915" s="302">
        <f t="shared" si="28"/>
        <v>2.4000000000000004</v>
      </c>
      <c r="T915" s="303" t="s">
        <v>1758</v>
      </c>
      <c r="U915" s="2"/>
      <c r="V915">
        <f t="shared" si="29"/>
        <v>2.2320000000000003E-2</v>
      </c>
    </row>
    <row r="916" spans="1:22" customFormat="1">
      <c r="A916" s="301" t="s">
        <v>3317</v>
      </c>
      <c r="B916" s="301" t="s">
        <v>1976</v>
      </c>
      <c r="C916" s="301" t="s">
        <v>2751</v>
      </c>
      <c r="D916" s="301">
        <v>9.3000000000000007</v>
      </c>
      <c r="E916" s="181" t="s">
        <v>1783</v>
      </c>
      <c r="F916" s="181"/>
      <c r="G916" s="301"/>
      <c r="H916" s="301"/>
      <c r="I916" s="301"/>
      <c r="J916" s="301"/>
      <c r="K916" s="301"/>
      <c r="L916" s="301"/>
      <c r="M916" s="301"/>
      <c r="N916" s="301"/>
      <c r="O916" s="301"/>
      <c r="P916" s="301">
        <v>6</v>
      </c>
      <c r="Q916" s="301"/>
      <c r="R916" s="301"/>
      <c r="S916" s="302">
        <f t="shared" si="28"/>
        <v>6</v>
      </c>
      <c r="T916" s="303" t="s">
        <v>1758</v>
      </c>
      <c r="U916" s="2"/>
      <c r="V916">
        <f t="shared" si="29"/>
        <v>5.5800000000000002E-2</v>
      </c>
    </row>
    <row r="917" spans="1:22" customFormat="1">
      <c r="A917" s="301" t="s">
        <v>2316</v>
      </c>
      <c r="B917" s="301" t="s">
        <v>1976</v>
      </c>
      <c r="C917" s="301" t="s">
        <v>2751</v>
      </c>
      <c r="D917" s="301">
        <v>9.3000000000000007</v>
      </c>
      <c r="E917" s="181" t="s">
        <v>1783</v>
      </c>
      <c r="F917" s="181"/>
      <c r="G917" s="301"/>
      <c r="H917" s="301"/>
      <c r="I917" s="301"/>
      <c r="J917" s="301"/>
      <c r="K917" s="301"/>
      <c r="L917" s="301"/>
      <c r="M917" s="301"/>
      <c r="N917" s="301"/>
      <c r="O917" s="301"/>
      <c r="P917" s="301">
        <v>7.1999999999999993</v>
      </c>
      <c r="Q917" s="301"/>
      <c r="R917" s="301"/>
      <c r="S917" s="302">
        <f t="shared" si="28"/>
        <v>7.1999999999999993</v>
      </c>
      <c r="T917" s="303" t="s">
        <v>1758</v>
      </c>
      <c r="U917" s="2"/>
      <c r="V917">
        <f t="shared" si="29"/>
        <v>6.6959999999999992E-2</v>
      </c>
    </row>
    <row r="918" spans="1:22" customFormat="1">
      <c r="A918" s="301" t="s">
        <v>2317</v>
      </c>
      <c r="B918" s="301" t="s">
        <v>1976</v>
      </c>
      <c r="C918" s="301" t="s">
        <v>2751</v>
      </c>
      <c r="D918" s="301">
        <v>9.3000000000000007</v>
      </c>
      <c r="E918" s="181" t="s">
        <v>1783</v>
      </c>
      <c r="F918" s="181"/>
      <c r="G918" s="301"/>
      <c r="H918" s="301"/>
      <c r="I918" s="301"/>
      <c r="J918" s="301"/>
      <c r="K918" s="301">
        <v>1.2000000000000002</v>
      </c>
      <c r="L918" s="301"/>
      <c r="M918" s="301"/>
      <c r="N918" s="301"/>
      <c r="O918" s="301"/>
      <c r="P918" s="301"/>
      <c r="Q918" s="301"/>
      <c r="R918" s="301"/>
      <c r="S918" s="302">
        <f t="shared" si="28"/>
        <v>1.2000000000000002</v>
      </c>
      <c r="T918" s="303" t="s">
        <v>1758</v>
      </c>
      <c r="U918" s="2"/>
      <c r="V918">
        <f t="shared" si="29"/>
        <v>1.1160000000000002E-2</v>
      </c>
    </row>
    <row r="919" spans="1:22" customFormat="1">
      <c r="A919" s="301" t="s">
        <v>3318</v>
      </c>
      <c r="B919" s="301" t="s">
        <v>1976</v>
      </c>
      <c r="C919" s="301" t="s">
        <v>2751</v>
      </c>
      <c r="D919" s="301">
        <v>9.3000000000000007</v>
      </c>
      <c r="E919" s="181" t="s">
        <v>1783</v>
      </c>
      <c r="F919" s="181"/>
      <c r="G919" s="301"/>
      <c r="H919" s="301"/>
      <c r="I919" s="301"/>
      <c r="J919" s="301"/>
      <c r="K919" s="301"/>
      <c r="L919" s="301"/>
      <c r="M919" s="301"/>
      <c r="N919" s="301"/>
      <c r="O919" s="301"/>
      <c r="P919" s="301"/>
      <c r="Q919" s="301"/>
      <c r="R919" s="301">
        <v>6.6</v>
      </c>
      <c r="S919" s="302">
        <f t="shared" si="28"/>
        <v>6.6</v>
      </c>
      <c r="T919" s="303" t="s">
        <v>1758</v>
      </c>
      <c r="U919" s="2"/>
      <c r="V919">
        <f t="shared" si="29"/>
        <v>6.1380000000000004E-2</v>
      </c>
    </row>
    <row r="920" spans="1:22" customFormat="1">
      <c r="A920" s="301" t="s">
        <v>2318</v>
      </c>
      <c r="B920" s="301" t="s">
        <v>1976</v>
      </c>
      <c r="C920" s="301" t="s">
        <v>2751</v>
      </c>
      <c r="D920" s="301">
        <v>9.3000000000000007</v>
      </c>
      <c r="E920" s="181" t="s">
        <v>1783</v>
      </c>
      <c r="F920" s="181"/>
      <c r="G920" s="301"/>
      <c r="H920" s="301"/>
      <c r="I920" s="301"/>
      <c r="J920" s="301"/>
      <c r="K920" s="301">
        <v>2.4000000000000004</v>
      </c>
      <c r="L920" s="301"/>
      <c r="M920" s="301"/>
      <c r="N920" s="301"/>
      <c r="O920" s="301"/>
      <c r="P920" s="301"/>
      <c r="Q920" s="301"/>
      <c r="R920" s="301"/>
      <c r="S920" s="302">
        <f t="shared" si="28"/>
        <v>2.4000000000000004</v>
      </c>
      <c r="T920" s="303" t="s">
        <v>1758</v>
      </c>
      <c r="U920" s="2"/>
      <c r="V920">
        <f t="shared" si="29"/>
        <v>2.2320000000000003E-2</v>
      </c>
    </row>
    <row r="921" spans="1:22" customFormat="1">
      <c r="A921" s="301" t="s">
        <v>2319</v>
      </c>
      <c r="B921" s="301" t="s">
        <v>1976</v>
      </c>
      <c r="C921" s="301" t="s">
        <v>2751</v>
      </c>
      <c r="D921" s="301">
        <v>9.3000000000000007</v>
      </c>
      <c r="E921" s="181" t="s">
        <v>1783</v>
      </c>
      <c r="F921" s="181"/>
      <c r="G921" s="301"/>
      <c r="H921" s="301"/>
      <c r="I921" s="301"/>
      <c r="J921" s="301"/>
      <c r="K921" s="301">
        <v>11.7</v>
      </c>
      <c r="L921" s="301"/>
      <c r="M921" s="301"/>
      <c r="N921" s="301"/>
      <c r="O921" s="301"/>
      <c r="P921" s="301"/>
      <c r="Q921" s="301"/>
      <c r="R921" s="301"/>
      <c r="S921" s="302">
        <f t="shared" si="28"/>
        <v>11.7</v>
      </c>
      <c r="T921" s="303" t="s">
        <v>1758</v>
      </c>
      <c r="U921" s="2"/>
      <c r="V921">
        <f t="shared" si="29"/>
        <v>0.10880999999999999</v>
      </c>
    </row>
    <row r="922" spans="1:22" customFormat="1">
      <c r="A922" s="301" t="s">
        <v>2320</v>
      </c>
      <c r="B922" s="301" t="s">
        <v>1976</v>
      </c>
      <c r="C922" s="301" t="s">
        <v>2751</v>
      </c>
      <c r="D922" s="301">
        <v>9.3000000000000007</v>
      </c>
      <c r="E922" s="181" t="s">
        <v>1783</v>
      </c>
      <c r="F922" s="181"/>
      <c r="G922" s="301">
        <v>33</v>
      </c>
      <c r="H922" s="301">
        <v>65</v>
      </c>
      <c r="I922" s="301">
        <v>47</v>
      </c>
      <c r="J922" s="301">
        <v>40</v>
      </c>
      <c r="K922" s="301">
        <v>52</v>
      </c>
      <c r="L922" s="301">
        <v>47</v>
      </c>
      <c r="M922" s="301">
        <v>60</v>
      </c>
      <c r="N922" s="301">
        <v>73</v>
      </c>
      <c r="O922" s="301"/>
      <c r="P922" s="301">
        <v>65</v>
      </c>
      <c r="Q922" s="301">
        <v>78</v>
      </c>
      <c r="R922" s="301">
        <v>91</v>
      </c>
      <c r="S922" s="302">
        <f t="shared" si="28"/>
        <v>651</v>
      </c>
      <c r="T922" s="303" t="s">
        <v>1758</v>
      </c>
      <c r="U922" s="2"/>
      <c r="V922">
        <f t="shared" si="29"/>
        <v>6.0543000000000005</v>
      </c>
    </row>
    <row r="923" spans="1:22" customFormat="1">
      <c r="A923" s="301" t="s">
        <v>3319</v>
      </c>
      <c r="B923" s="301" t="s">
        <v>1976</v>
      </c>
      <c r="C923" s="301" t="s">
        <v>2751</v>
      </c>
      <c r="D923" s="301">
        <v>9.3000000000000007</v>
      </c>
      <c r="E923" s="181" t="s">
        <v>1783</v>
      </c>
      <c r="F923" s="181"/>
      <c r="G923" s="301"/>
      <c r="H923" s="301"/>
      <c r="I923" s="301"/>
      <c r="J923" s="301"/>
      <c r="K923" s="301">
        <v>1.2000000000000002</v>
      </c>
      <c r="L923" s="301"/>
      <c r="M923" s="301"/>
      <c r="N923" s="301"/>
      <c r="O923" s="301"/>
      <c r="P923" s="301"/>
      <c r="Q923" s="301"/>
      <c r="R923" s="301"/>
      <c r="S923" s="302">
        <f t="shared" si="28"/>
        <v>1.2000000000000002</v>
      </c>
      <c r="T923" s="303" t="s">
        <v>1758</v>
      </c>
      <c r="U923" s="2"/>
      <c r="V923">
        <f t="shared" si="29"/>
        <v>1.1160000000000002E-2</v>
      </c>
    </row>
    <row r="924" spans="1:22" customFormat="1">
      <c r="A924" s="301" t="s">
        <v>2321</v>
      </c>
      <c r="B924" s="301" t="s">
        <v>1976</v>
      </c>
      <c r="C924" s="301" t="s">
        <v>2751</v>
      </c>
      <c r="D924" s="301">
        <v>9.3000000000000007</v>
      </c>
      <c r="E924" s="181" t="s">
        <v>1783</v>
      </c>
      <c r="F924" s="181"/>
      <c r="G924" s="301"/>
      <c r="H924" s="301"/>
      <c r="I924" s="301"/>
      <c r="J924" s="301"/>
      <c r="K924" s="301">
        <v>1.35</v>
      </c>
      <c r="L924" s="301"/>
      <c r="M924" s="301"/>
      <c r="N924" s="301"/>
      <c r="O924" s="301"/>
      <c r="P924" s="301"/>
      <c r="Q924" s="301"/>
      <c r="R924" s="301"/>
      <c r="S924" s="302">
        <f t="shared" si="28"/>
        <v>1.35</v>
      </c>
      <c r="T924" s="303" t="s">
        <v>1758</v>
      </c>
      <c r="U924" s="2"/>
      <c r="V924">
        <f t="shared" si="29"/>
        <v>1.2555000000000002E-2</v>
      </c>
    </row>
    <row r="925" spans="1:22" customFormat="1">
      <c r="A925" s="301" t="s">
        <v>3320</v>
      </c>
      <c r="B925" s="301" t="s">
        <v>1976</v>
      </c>
      <c r="C925" s="301" t="s">
        <v>2751</v>
      </c>
      <c r="D925" s="301">
        <v>9.3000000000000007</v>
      </c>
      <c r="E925" s="181" t="s">
        <v>1783</v>
      </c>
      <c r="F925" s="181"/>
      <c r="G925" s="301"/>
      <c r="H925" s="301"/>
      <c r="I925" s="301"/>
      <c r="J925" s="301"/>
      <c r="K925" s="301">
        <v>1.2000000000000002</v>
      </c>
      <c r="L925" s="301"/>
      <c r="M925" s="301"/>
      <c r="N925" s="301"/>
      <c r="O925" s="301"/>
      <c r="P925" s="301"/>
      <c r="Q925" s="301"/>
      <c r="R925" s="301"/>
      <c r="S925" s="302">
        <f t="shared" si="28"/>
        <v>1.2000000000000002</v>
      </c>
      <c r="T925" s="303" t="s">
        <v>1758</v>
      </c>
      <c r="U925" s="2"/>
      <c r="V925">
        <f t="shared" si="29"/>
        <v>1.1160000000000002E-2</v>
      </c>
    </row>
    <row r="926" spans="1:22" customFormat="1">
      <c r="A926" s="301" t="s">
        <v>2322</v>
      </c>
      <c r="B926" s="301" t="s">
        <v>1976</v>
      </c>
      <c r="C926" s="301" t="s">
        <v>2751</v>
      </c>
      <c r="D926" s="301">
        <v>9.3000000000000007</v>
      </c>
      <c r="E926" s="181" t="s">
        <v>1783</v>
      </c>
      <c r="F926" s="181"/>
      <c r="G926" s="301"/>
      <c r="H926" s="301"/>
      <c r="I926" s="301"/>
      <c r="J926" s="301"/>
      <c r="K926" s="301">
        <v>3.3</v>
      </c>
      <c r="L926" s="301"/>
      <c r="M926" s="301"/>
      <c r="N926" s="301"/>
      <c r="O926" s="301"/>
      <c r="P926" s="301"/>
      <c r="Q926" s="301"/>
      <c r="R926" s="301"/>
      <c r="S926" s="302">
        <f t="shared" si="28"/>
        <v>3.3</v>
      </c>
      <c r="T926" s="303" t="s">
        <v>1758</v>
      </c>
      <c r="U926" s="2"/>
      <c r="V926">
        <f t="shared" si="29"/>
        <v>3.0690000000000002E-2</v>
      </c>
    </row>
    <row r="927" spans="1:22" customFormat="1">
      <c r="A927" s="301" t="s">
        <v>2323</v>
      </c>
      <c r="B927" s="301" t="s">
        <v>1976</v>
      </c>
      <c r="C927" s="301" t="s">
        <v>2751</v>
      </c>
      <c r="D927" s="301">
        <v>9.3000000000000007</v>
      </c>
      <c r="E927" s="181" t="s">
        <v>1783</v>
      </c>
      <c r="F927" s="181"/>
      <c r="G927" s="301"/>
      <c r="H927" s="301"/>
      <c r="I927" s="301"/>
      <c r="J927" s="301"/>
      <c r="K927" s="301"/>
      <c r="L927" s="301"/>
      <c r="M927" s="301"/>
      <c r="N927" s="301"/>
      <c r="O927" s="301">
        <v>30</v>
      </c>
      <c r="P927" s="301"/>
      <c r="Q927" s="301"/>
      <c r="R927" s="301"/>
      <c r="S927" s="302">
        <f t="shared" si="28"/>
        <v>30</v>
      </c>
      <c r="T927" s="303" t="s">
        <v>1758</v>
      </c>
      <c r="U927" s="2"/>
      <c r="V927">
        <f t="shared" si="29"/>
        <v>0.27900000000000003</v>
      </c>
    </row>
    <row r="928" spans="1:22" customFormat="1">
      <c r="A928" s="301" t="s">
        <v>3321</v>
      </c>
      <c r="B928" s="301" t="s">
        <v>1976</v>
      </c>
      <c r="C928" s="301" t="s">
        <v>2751</v>
      </c>
      <c r="D928" s="301">
        <v>9.3000000000000007</v>
      </c>
      <c r="E928" s="181" t="s">
        <v>1783</v>
      </c>
      <c r="F928" s="181"/>
      <c r="G928" s="301"/>
      <c r="H928" s="301"/>
      <c r="I928" s="301"/>
      <c r="J928" s="301"/>
      <c r="K928" s="301">
        <v>6.75</v>
      </c>
      <c r="L928" s="301"/>
      <c r="M928" s="301"/>
      <c r="N928" s="301"/>
      <c r="O928" s="301"/>
      <c r="P928" s="301"/>
      <c r="Q928" s="301"/>
      <c r="R928" s="301"/>
      <c r="S928" s="302">
        <f t="shared" si="28"/>
        <v>6.75</v>
      </c>
      <c r="T928" s="303" t="s">
        <v>1758</v>
      </c>
      <c r="U928" s="2"/>
      <c r="V928">
        <f t="shared" si="29"/>
        <v>6.2774999999999997E-2</v>
      </c>
    </row>
    <row r="929" spans="1:22" customFormat="1">
      <c r="A929" s="301" t="s">
        <v>3322</v>
      </c>
      <c r="B929" s="301" t="s">
        <v>1976</v>
      </c>
      <c r="C929" s="301" t="s">
        <v>2751</v>
      </c>
      <c r="D929" s="301">
        <v>9.3000000000000007</v>
      </c>
      <c r="E929" s="181" t="s">
        <v>1783</v>
      </c>
      <c r="F929" s="181"/>
      <c r="G929" s="301"/>
      <c r="H929" s="301"/>
      <c r="I929" s="301"/>
      <c r="J929" s="301"/>
      <c r="K929" s="301">
        <v>5.2000000000000011</v>
      </c>
      <c r="L929" s="301"/>
      <c r="M929" s="301"/>
      <c r="N929" s="301"/>
      <c r="O929" s="301"/>
      <c r="P929" s="301"/>
      <c r="Q929" s="301"/>
      <c r="R929" s="301"/>
      <c r="S929" s="302">
        <f t="shared" si="28"/>
        <v>5.2000000000000011</v>
      </c>
      <c r="T929" s="303" t="s">
        <v>1758</v>
      </c>
      <c r="U929" s="2"/>
      <c r="V929">
        <f t="shared" si="29"/>
        <v>4.8360000000000021E-2</v>
      </c>
    </row>
    <row r="930" spans="1:22" customFormat="1">
      <c r="A930" s="301" t="s">
        <v>2324</v>
      </c>
      <c r="B930" s="301" t="s">
        <v>1976</v>
      </c>
      <c r="C930" s="301" t="s">
        <v>2751</v>
      </c>
      <c r="D930" s="301">
        <v>9.3000000000000007</v>
      </c>
      <c r="E930" s="181" t="s">
        <v>1783</v>
      </c>
      <c r="F930" s="181"/>
      <c r="G930" s="301"/>
      <c r="H930" s="301"/>
      <c r="I930" s="301"/>
      <c r="J930" s="301"/>
      <c r="K930" s="301">
        <v>11.7</v>
      </c>
      <c r="L930" s="301"/>
      <c r="M930" s="301"/>
      <c r="N930" s="301"/>
      <c r="O930" s="301"/>
      <c r="P930" s="301"/>
      <c r="Q930" s="301"/>
      <c r="R930" s="301"/>
      <c r="S930" s="302">
        <f t="shared" si="28"/>
        <v>11.7</v>
      </c>
      <c r="T930" s="303" t="s">
        <v>1758</v>
      </c>
      <c r="U930" s="2"/>
      <c r="V930">
        <f t="shared" si="29"/>
        <v>0.10880999999999999</v>
      </c>
    </row>
    <row r="931" spans="1:22" customFormat="1">
      <c r="A931" s="301" t="s">
        <v>2325</v>
      </c>
      <c r="B931" s="301" t="s">
        <v>1976</v>
      </c>
      <c r="C931" s="301" t="s">
        <v>2751</v>
      </c>
      <c r="D931" s="301">
        <v>9.3000000000000007</v>
      </c>
      <c r="E931" s="181" t="s">
        <v>1783</v>
      </c>
      <c r="F931" s="181"/>
      <c r="G931" s="301"/>
      <c r="H931" s="301"/>
      <c r="I931" s="301"/>
      <c r="J931" s="301">
        <v>30</v>
      </c>
      <c r="K931" s="301">
        <v>30</v>
      </c>
      <c r="L931" s="301"/>
      <c r="M931" s="301"/>
      <c r="N931" s="301"/>
      <c r="O931" s="301">
        <v>30</v>
      </c>
      <c r="P931" s="301"/>
      <c r="Q931" s="301"/>
      <c r="R931" s="301"/>
      <c r="S931" s="302">
        <f t="shared" si="28"/>
        <v>90</v>
      </c>
      <c r="T931" s="303" t="s">
        <v>1758</v>
      </c>
      <c r="U931" s="2"/>
      <c r="V931">
        <f t="shared" si="29"/>
        <v>0.83700000000000008</v>
      </c>
    </row>
    <row r="932" spans="1:22" customFormat="1">
      <c r="A932" s="301" t="s">
        <v>2326</v>
      </c>
      <c r="B932" s="301" t="s">
        <v>1976</v>
      </c>
      <c r="C932" s="301" t="s">
        <v>2751</v>
      </c>
      <c r="D932" s="301">
        <v>9.3000000000000007</v>
      </c>
      <c r="E932" s="181" t="s">
        <v>1783</v>
      </c>
      <c r="F932" s="181"/>
      <c r="G932" s="301"/>
      <c r="H932" s="301"/>
      <c r="I932" s="301"/>
      <c r="J932" s="301"/>
      <c r="K932" s="301">
        <v>1.2000000000000002</v>
      </c>
      <c r="L932" s="301"/>
      <c r="M932" s="301"/>
      <c r="N932" s="301"/>
      <c r="O932" s="301"/>
      <c r="P932" s="301"/>
      <c r="Q932" s="301"/>
      <c r="R932" s="301"/>
      <c r="S932" s="302">
        <f t="shared" si="28"/>
        <v>1.2000000000000002</v>
      </c>
      <c r="T932" s="303" t="s">
        <v>1758</v>
      </c>
      <c r="U932" s="2"/>
      <c r="V932">
        <f t="shared" si="29"/>
        <v>1.1160000000000002E-2</v>
      </c>
    </row>
    <row r="933" spans="1:22" customFormat="1">
      <c r="A933" s="301" t="s">
        <v>2327</v>
      </c>
      <c r="B933" s="301" t="s">
        <v>1976</v>
      </c>
      <c r="C933" s="301" t="s">
        <v>2751</v>
      </c>
      <c r="D933" s="301">
        <v>9.3000000000000007</v>
      </c>
      <c r="E933" s="181" t="s">
        <v>1783</v>
      </c>
      <c r="F933" s="181"/>
      <c r="G933" s="301"/>
      <c r="H933" s="301"/>
      <c r="I933" s="301"/>
      <c r="J933" s="301">
        <v>14.399999999999999</v>
      </c>
      <c r="K933" s="301"/>
      <c r="L933" s="301"/>
      <c r="M933" s="301"/>
      <c r="N933" s="301"/>
      <c r="O933" s="301"/>
      <c r="P933" s="301"/>
      <c r="Q933" s="301"/>
      <c r="R933" s="301"/>
      <c r="S933" s="302">
        <f t="shared" si="28"/>
        <v>14.399999999999999</v>
      </c>
      <c r="T933" s="303" t="s">
        <v>1758</v>
      </c>
      <c r="U933" s="2"/>
      <c r="V933">
        <f t="shared" si="29"/>
        <v>0.13391999999999998</v>
      </c>
    </row>
    <row r="934" spans="1:22" customFormat="1">
      <c r="A934" s="301" t="s">
        <v>3323</v>
      </c>
      <c r="B934" s="301" t="s">
        <v>1976</v>
      </c>
      <c r="C934" s="301" t="s">
        <v>2751</v>
      </c>
      <c r="D934" s="301">
        <v>9.3000000000000007</v>
      </c>
      <c r="E934" s="181" t="s">
        <v>1783</v>
      </c>
      <c r="F934" s="181"/>
      <c r="G934" s="301"/>
      <c r="H934" s="301"/>
      <c r="I934" s="301"/>
      <c r="J934" s="301"/>
      <c r="K934" s="301">
        <v>6.75</v>
      </c>
      <c r="L934" s="301"/>
      <c r="M934" s="301"/>
      <c r="N934" s="301"/>
      <c r="O934" s="301"/>
      <c r="P934" s="301"/>
      <c r="Q934" s="301"/>
      <c r="R934" s="301"/>
      <c r="S934" s="302">
        <f t="shared" si="28"/>
        <v>6.75</v>
      </c>
      <c r="T934" s="303" t="s">
        <v>1758</v>
      </c>
      <c r="U934" s="2"/>
      <c r="V934">
        <f t="shared" si="29"/>
        <v>6.2774999999999997E-2</v>
      </c>
    </row>
    <row r="935" spans="1:22" customFormat="1">
      <c r="A935" s="301" t="s">
        <v>2328</v>
      </c>
      <c r="B935" s="301" t="s">
        <v>1976</v>
      </c>
      <c r="C935" s="301" t="s">
        <v>2751</v>
      </c>
      <c r="D935" s="301">
        <v>9.3000000000000007</v>
      </c>
      <c r="E935" s="181" t="s">
        <v>1783</v>
      </c>
      <c r="F935" s="181"/>
      <c r="G935" s="301"/>
      <c r="H935" s="301"/>
      <c r="I935" s="301"/>
      <c r="J935" s="301"/>
      <c r="K935" s="301">
        <v>1.2000000000000002</v>
      </c>
      <c r="L935" s="301"/>
      <c r="M935" s="301"/>
      <c r="N935" s="301"/>
      <c r="O935" s="301"/>
      <c r="P935" s="301"/>
      <c r="Q935" s="301"/>
      <c r="R935" s="301"/>
      <c r="S935" s="302">
        <f t="shared" si="28"/>
        <v>1.2000000000000002</v>
      </c>
      <c r="T935" s="303" t="s">
        <v>1758</v>
      </c>
      <c r="U935" s="2"/>
      <c r="V935">
        <f t="shared" si="29"/>
        <v>1.1160000000000002E-2</v>
      </c>
    </row>
    <row r="936" spans="1:22" customFormat="1">
      <c r="A936" s="301" t="s">
        <v>3324</v>
      </c>
      <c r="B936" s="301" t="s">
        <v>1976</v>
      </c>
      <c r="C936" s="301" t="s">
        <v>2751</v>
      </c>
      <c r="D936" s="301">
        <v>9.3000000000000007</v>
      </c>
      <c r="E936" s="181" t="s">
        <v>1783</v>
      </c>
      <c r="F936" s="181"/>
      <c r="G936" s="301"/>
      <c r="H936" s="301"/>
      <c r="I936" s="301"/>
      <c r="J936" s="301"/>
      <c r="K936" s="301">
        <v>1.2000000000000002</v>
      </c>
      <c r="L936" s="301"/>
      <c r="M936" s="301"/>
      <c r="N936" s="301"/>
      <c r="O936" s="301"/>
      <c r="P936" s="301"/>
      <c r="Q936" s="301"/>
      <c r="R936" s="301"/>
      <c r="S936" s="302">
        <f t="shared" si="28"/>
        <v>1.2000000000000002</v>
      </c>
      <c r="T936" s="303" t="s">
        <v>1758</v>
      </c>
      <c r="U936" s="2"/>
      <c r="V936">
        <f t="shared" si="29"/>
        <v>1.1160000000000002E-2</v>
      </c>
    </row>
    <row r="937" spans="1:22" customFormat="1">
      <c r="A937" s="301" t="s">
        <v>2329</v>
      </c>
      <c r="B937" s="301" t="s">
        <v>1976</v>
      </c>
      <c r="C937" s="301" t="s">
        <v>2751</v>
      </c>
      <c r="D937" s="301">
        <v>9.3000000000000007</v>
      </c>
      <c r="E937" s="181" t="s">
        <v>1783</v>
      </c>
      <c r="F937" s="181"/>
      <c r="G937" s="301"/>
      <c r="H937" s="301"/>
      <c r="I937" s="301"/>
      <c r="J937" s="301"/>
      <c r="K937" s="301">
        <v>3.3</v>
      </c>
      <c r="L937" s="301"/>
      <c r="M937" s="301"/>
      <c r="N937" s="301"/>
      <c r="O937" s="301"/>
      <c r="P937" s="301"/>
      <c r="Q937" s="301"/>
      <c r="R937" s="301"/>
      <c r="S937" s="302">
        <f t="shared" si="28"/>
        <v>3.3</v>
      </c>
      <c r="T937" s="303" t="s">
        <v>1758</v>
      </c>
      <c r="U937" s="2"/>
      <c r="V937">
        <f t="shared" si="29"/>
        <v>3.0690000000000002E-2</v>
      </c>
    </row>
    <row r="938" spans="1:22" customFormat="1">
      <c r="A938" s="301" t="s">
        <v>2330</v>
      </c>
      <c r="B938" s="301" t="s">
        <v>1976</v>
      </c>
      <c r="C938" s="301" t="s">
        <v>2751</v>
      </c>
      <c r="D938" s="301">
        <v>9.3000000000000007</v>
      </c>
      <c r="E938" s="181" t="s">
        <v>1783</v>
      </c>
      <c r="F938" s="181"/>
      <c r="G938" s="301"/>
      <c r="H938" s="301">
        <v>27</v>
      </c>
      <c r="I938" s="301"/>
      <c r="J938" s="301">
        <v>10</v>
      </c>
      <c r="K938" s="301">
        <v>10</v>
      </c>
      <c r="L938" s="301"/>
      <c r="M938" s="301"/>
      <c r="N938" s="301"/>
      <c r="O938" s="301"/>
      <c r="P938" s="301"/>
      <c r="Q938" s="301"/>
      <c r="R938" s="301"/>
      <c r="S938" s="302">
        <f t="shared" si="28"/>
        <v>47</v>
      </c>
      <c r="T938" s="303" t="s">
        <v>1758</v>
      </c>
      <c r="U938" s="2"/>
      <c r="V938">
        <f t="shared" si="29"/>
        <v>0.43710000000000004</v>
      </c>
    </row>
    <row r="939" spans="1:22" customFormat="1">
      <c r="A939" s="301" t="s">
        <v>2331</v>
      </c>
      <c r="B939" s="301" t="s">
        <v>1976</v>
      </c>
      <c r="C939" s="301" t="s">
        <v>2751</v>
      </c>
      <c r="D939" s="301">
        <v>9.3000000000000007</v>
      </c>
      <c r="E939" s="181" t="s">
        <v>1783</v>
      </c>
      <c r="F939" s="181"/>
      <c r="G939" s="301"/>
      <c r="H939" s="301"/>
      <c r="I939" s="301"/>
      <c r="J939" s="301"/>
      <c r="K939" s="301"/>
      <c r="L939" s="301"/>
      <c r="M939" s="301"/>
      <c r="N939" s="301"/>
      <c r="O939" s="301"/>
      <c r="P939" s="301"/>
      <c r="Q939" s="301"/>
      <c r="R939" s="301">
        <v>30</v>
      </c>
      <c r="S939" s="302">
        <f t="shared" si="28"/>
        <v>30</v>
      </c>
      <c r="T939" s="303" t="s">
        <v>1758</v>
      </c>
      <c r="U939" s="2"/>
      <c r="V939">
        <f t="shared" si="29"/>
        <v>0.27900000000000003</v>
      </c>
    </row>
    <row r="940" spans="1:22" customFormat="1">
      <c r="A940" s="301" t="s">
        <v>3325</v>
      </c>
      <c r="B940" s="301" t="s">
        <v>1976</v>
      </c>
      <c r="C940" s="301" t="s">
        <v>2751</v>
      </c>
      <c r="D940" s="301">
        <v>9.3000000000000007</v>
      </c>
      <c r="E940" s="181" t="s">
        <v>1783</v>
      </c>
      <c r="F940" s="181"/>
      <c r="G940" s="301"/>
      <c r="H940" s="301"/>
      <c r="I940" s="301"/>
      <c r="J940" s="301"/>
      <c r="K940" s="301">
        <v>11.7</v>
      </c>
      <c r="L940" s="301"/>
      <c r="M940" s="301"/>
      <c r="N940" s="301"/>
      <c r="O940" s="301"/>
      <c r="P940" s="301"/>
      <c r="Q940" s="301"/>
      <c r="R940" s="301"/>
      <c r="S940" s="302">
        <f t="shared" si="28"/>
        <v>11.7</v>
      </c>
      <c r="T940" s="303" t="s">
        <v>1758</v>
      </c>
      <c r="U940" s="2"/>
      <c r="V940">
        <f t="shared" si="29"/>
        <v>0.10880999999999999</v>
      </c>
    </row>
    <row r="941" spans="1:22" customFormat="1">
      <c r="A941" s="301" t="s">
        <v>2332</v>
      </c>
      <c r="B941" s="301" t="s">
        <v>1976</v>
      </c>
      <c r="C941" s="301" t="s">
        <v>2751</v>
      </c>
      <c r="D941" s="301">
        <v>9.3000000000000007</v>
      </c>
      <c r="E941" s="181" t="s">
        <v>1783</v>
      </c>
      <c r="F941" s="181"/>
      <c r="G941" s="301"/>
      <c r="H941" s="301"/>
      <c r="I941" s="301"/>
      <c r="J941" s="301"/>
      <c r="K941" s="301">
        <v>1.2000000000000002</v>
      </c>
      <c r="L941" s="301"/>
      <c r="M941" s="301"/>
      <c r="N941" s="301"/>
      <c r="O941" s="301"/>
      <c r="P941" s="301"/>
      <c r="Q941" s="301"/>
      <c r="R941" s="301"/>
      <c r="S941" s="302">
        <f t="shared" si="28"/>
        <v>1.2000000000000002</v>
      </c>
      <c r="T941" s="303" t="s">
        <v>1758</v>
      </c>
      <c r="U941" s="2"/>
      <c r="V941">
        <f t="shared" si="29"/>
        <v>1.1160000000000002E-2</v>
      </c>
    </row>
    <row r="942" spans="1:22" customFormat="1">
      <c r="A942" s="301" t="s">
        <v>3326</v>
      </c>
      <c r="B942" s="301" t="s">
        <v>1976</v>
      </c>
      <c r="C942" s="301" t="s">
        <v>2751</v>
      </c>
      <c r="D942" s="301">
        <v>9.3000000000000007</v>
      </c>
      <c r="E942" s="181" t="s">
        <v>1783</v>
      </c>
      <c r="F942" s="181"/>
      <c r="G942" s="301"/>
      <c r="H942" s="301"/>
      <c r="I942" s="301"/>
      <c r="J942" s="301"/>
      <c r="K942" s="301">
        <v>1.2000000000000002</v>
      </c>
      <c r="L942" s="301"/>
      <c r="M942" s="301"/>
      <c r="N942" s="301"/>
      <c r="O942" s="301"/>
      <c r="P942" s="301"/>
      <c r="Q942" s="301"/>
      <c r="R942" s="301"/>
      <c r="S942" s="302">
        <f t="shared" si="28"/>
        <v>1.2000000000000002</v>
      </c>
      <c r="T942" s="303" t="s">
        <v>1758</v>
      </c>
      <c r="U942" s="2"/>
      <c r="V942">
        <f t="shared" si="29"/>
        <v>1.1160000000000002E-2</v>
      </c>
    </row>
    <row r="943" spans="1:22" customFormat="1">
      <c r="A943" s="301" t="s">
        <v>2333</v>
      </c>
      <c r="B943" s="301" t="s">
        <v>1976</v>
      </c>
      <c r="C943" s="301" t="s">
        <v>2751</v>
      </c>
      <c r="D943" s="301">
        <v>9.3000000000000007</v>
      </c>
      <c r="E943" s="181" t="s">
        <v>1783</v>
      </c>
      <c r="F943" s="181"/>
      <c r="G943" s="301"/>
      <c r="H943" s="301"/>
      <c r="I943" s="301"/>
      <c r="J943" s="301"/>
      <c r="K943" s="301"/>
      <c r="L943" s="301"/>
      <c r="M943" s="301"/>
      <c r="N943" s="301"/>
      <c r="O943" s="301">
        <v>90</v>
      </c>
      <c r="P943" s="301">
        <v>165.6</v>
      </c>
      <c r="Q943" s="301">
        <v>197.99999999999997</v>
      </c>
      <c r="R943" s="301"/>
      <c r="S943" s="302">
        <f t="shared" si="28"/>
        <v>453.59999999999997</v>
      </c>
      <c r="T943" s="303" t="s">
        <v>1758</v>
      </c>
      <c r="U943" s="2"/>
      <c r="V943">
        <f t="shared" si="29"/>
        <v>4.2184799999999996</v>
      </c>
    </row>
    <row r="944" spans="1:22" customFormat="1">
      <c r="A944" s="301" t="s">
        <v>3327</v>
      </c>
      <c r="B944" s="301" t="s">
        <v>1976</v>
      </c>
      <c r="C944" s="301" t="s">
        <v>2751</v>
      </c>
      <c r="D944" s="301">
        <v>9.3000000000000007</v>
      </c>
      <c r="E944" s="181" t="s">
        <v>1783</v>
      </c>
      <c r="F944" s="181"/>
      <c r="G944" s="301"/>
      <c r="H944" s="301"/>
      <c r="I944" s="301"/>
      <c r="J944" s="301"/>
      <c r="K944" s="301">
        <v>4.8000000000000007</v>
      </c>
      <c r="L944" s="301"/>
      <c r="M944" s="301"/>
      <c r="N944" s="301"/>
      <c r="O944" s="301"/>
      <c r="P944" s="301"/>
      <c r="Q944" s="301"/>
      <c r="R944" s="301"/>
      <c r="S944" s="302">
        <f t="shared" si="28"/>
        <v>4.8000000000000007</v>
      </c>
      <c r="T944" s="303" t="s">
        <v>1758</v>
      </c>
      <c r="U944" s="2"/>
      <c r="V944">
        <f t="shared" si="29"/>
        <v>4.4640000000000006E-2</v>
      </c>
    </row>
    <row r="945" spans="1:22" customFormat="1">
      <c r="A945" s="301" t="s">
        <v>2334</v>
      </c>
      <c r="B945" s="301" t="s">
        <v>1976</v>
      </c>
      <c r="C945" s="301" t="s">
        <v>2751</v>
      </c>
      <c r="D945" s="301">
        <v>9.3000000000000007</v>
      </c>
      <c r="E945" s="181" t="s">
        <v>1783</v>
      </c>
      <c r="F945" s="181"/>
      <c r="G945" s="301"/>
      <c r="H945" s="301"/>
      <c r="I945" s="301">
        <v>4</v>
      </c>
      <c r="J945" s="301"/>
      <c r="K945" s="301"/>
      <c r="L945" s="301"/>
      <c r="M945" s="301"/>
      <c r="N945" s="301"/>
      <c r="O945" s="301"/>
      <c r="P945" s="301"/>
      <c r="Q945" s="301"/>
      <c r="R945" s="301"/>
      <c r="S945" s="302">
        <f t="shared" si="28"/>
        <v>4</v>
      </c>
      <c r="T945" s="303" t="s">
        <v>1758</v>
      </c>
      <c r="U945" s="2"/>
      <c r="V945">
        <f t="shared" si="29"/>
        <v>3.7200000000000004E-2</v>
      </c>
    </row>
    <row r="946" spans="1:22" customFormat="1">
      <c r="A946" s="301" t="s">
        <v>3328</v>
      </c>
      <c r="B946" s="301" t="s">
        <v>1976</v>
      </c>
      <c r="C946" s="301" t="s">
        <v>2751</v>
      </c>
      <c r="D946" s="301">
        <v>9.3000000000000007</v>
      </c>
      <c r="E946" s="181" t="s">
        <v>1783</v>
      </c>
      <c r="F946" s="181"/>
      <c r="G946" s="301"/>
      <c r="H946" s="301">
        <v>15</v>
      </c>
      <c r="I946" s="301"/>
      <c r="J946" s="301"/>
      <c r="K946" s="301"/>
      <c r="L946" s="301"/>
      <c r="M946" s="301"/>
      <c r="N946" s="301"/>
      <c r="O946" s="301"/>
      <c r="P946" s="301"/>
      <c r="Q946" s="301"/>
      <c r="R946" s="301"/>
      <c r="S946" s="302">
        <f t="shared" si="28"/>
        <v>15</v>
      </c>
      <c r="T946" s="303" t="s">
        <v>1758</v>
      </c>
      <c r="U946" s="2"/>
      <c r="V946">
        <f t="shared" si="29"/>
        <v>0.13950000000000001</v>
      </c>
    </row>
    <row r="947" spans="1:22" customFormat="1">
      <c r="A947" s="301" t="s">
        <v>2335</v>
      </c>
      <c r="B947" s="301" t="s">
        <v>1976</v>
      </c>
      <c r="C947" s="301" t="s">
        <v>2751</v>
      </c>
      <c r="D947" s="301">
        <v>9.3000000000000007</v>
      </c>
      <c r="E947" s="181" t="s">
        <v>1783</v>
      </c>
      <c r="F947" s="181"/>
      <c r="G947" s="301"/>
      <c r="H947" s="301"/>
      <c r="I947" s="301"/>
      <c r="J947" s="301">
        <v>18.149999999999999</v>
      </c>
      <c r="K947" s="301"/>
      <c r="L947" s="301"/>
      <c r="M947" s="301"/>
      <c r="N947" s="301">
        <v>18</v>
      </c>
      <c r="O947" s="301"/>
      <c r="P947" s="301"/>
      <c r="Q947" s="301"/>
      <c r="R947" s="301">
        <v>15</v>
      </c>
      <c r="S947" s="302">
        <f t="shared" si="28"/>
        <v>51.15</v>
      </c>
      <c r="T947" s="303" t="s">
        <v>1758</v>
      </c>
      <c r="U947" s="2"/>
      <c r="V947">
        <f t="shared" si="29"/>
        <v>0.47569500000000003</v>
      </c>
    </row>
    <row r="948" spans="1:22" customFormat="1">
      <c r="A948" s="301" t="s">
        <v>2336</v>
      </c>
      <c r="B948" s="301" t="s">
        <v>1976</v>
      </c>
      <c r="C948" s="301" t="s">
        <v>2751</v>
      </c>
      <c r="D948" s="301">
        <v>9.3000000000000007</v>
      </c>
      <c r="E948" s="181" t="s">
        <v>1783</v>
      </c>
      <c r="F948" s="181"/>
      <c r="G948" s="301"/>
      <c r="H948" s="301"/>
      <c r="I948" s="301"/>
      <c r="J948" s="301"/>
      <c r="K948" s="301">
        <v>11.7</v>
      </c>
      <c r="L948" s="301"/>
      <c r="M948" s="301"/>
      <c r="N948" s="301"/>
      <c r="O948" s="301"/>
      <c r="P948" s="301"/>
      <c r="Q948" s="301"/>
      <c r="R948" s="301"/>
      <c r="S948" s="302">
        <f t="shared" si="28"/>
        <v>11.7</v>
      </c>
      <c r="T948" s="303" t="s">
        <v>1758</v>
      </c>
      <c r="U948" s="2"/>
      <c r="V948">
        <f t="shared" si="29"/>
        <v>0.10880999999999999</v>
      </c>
    </row>
    <row r="949" spans="1:22" customFormat="1">
      <c r="A949" s="301" t="s">
        <v>2337</v>
      </c>
      <c r="B949" s="301" t="s">
        <v>1976</v>
      </c>
      <c r="C949" s="301" t="s">
        <v>2751</v>
      </c>
      <c r="D949" s="301">
        <v>9.3000000000000007</v>
      </c>
      <c r="E949" s="181" t="s">
        <v>1783</v>
      </c>
      <c r="F949" s="181"/>
      <c r="G949" s="301"/>
      <c r="H949" s="301"/>
      <c r="I949" s="301"/>
      <c r="J949" s="301">
        <v>3.5999999999999996</v>
      </c>
      <c r="K949" s="301"/>
      <c r="L949" s="301"/>
      <c r="M949" s="301"/>
      <c r="N949" s="301"/>
      <c r="O949" s="301"/>
      <c r="P949" s="301"/>
      <c r="Q949" s="301"/>
      <c r="R949" s="301"/>
      <c r="S949" s="302">
        <f t="shared" si="28"/>
        <v>3.5999999999999996</v>
      </c>
      <c r="T949" s="303" t="s">
        <v>1758</v>
      </c>
      <c r="U949" s="2"/>
      <c r="V949">
        <f t="shared" si="29"/>
        <v>3.3479999999999996E-2</v>
      </c>
    </row>
    <row r="950" spans="1:22" customFormat="1">
      <c r="A950" s="301" t="s">
        <v>2338</v>
      </c>
      <c r="B950" s="301" t="s">
        <v>1976</v>
      </c>
      <c r="C950" s="301" t="s">
        <v>2751</v>
      </c>
      <c r="D950" s="301">
        <v>9.3000000000000007</v>
      </c>
      <c r="E950" s="181" t="s">
        <v>1783</v>
      </c>
      <c r="F950" s="181"/>
      <c r="G950" s="301"/>
      <c r="H950" s="301"/>
      <c r="I950" s="301"/>
      <c r="J950" s="301"/>
      <c r="K950" s="301">
        <v>1.2000000000000002</v>
      </c>
      <c r="L950" s="301"/>
      <c r="M950" s="301"/>
      <c r="N950" s="301">
        <v>6.6</v>
      </c>
      <c r="O950" s="301"/>
      <c r="P950" s="301"/>
      <c r="Q950" s="301"/>
      <c r="R950" s="301"/>
      <c r="S950" s="302">
        <f t="shared" si="28"/>
        <v>7.8</v>
      </c>
      <c r="T950" s="303" t="s">
        <v>1758</v>
      </c>
      <c r="U950" s="2"/>
      <c r="V950">
        <f t="shared" si="29"/>
        <v>7.2540000000000007E-2</v>
      </c>
    </row>
    <row r="951" spans="1:22" customFormat="1">
      <c r="A951" s="301" t="s">
        <v>3329</v>
      </c>
      <c r="B951" s="301" t="s">
        <v>1976</v>
      </c>
      <c r="C951" s="301" t="s">
        <v>2751</v>
      </c>
      <c r="D951" s="301">
        <v>9.3000000000000007</v>
      </c>
      <c r="E951" s="181" t="s">
        <v>1783</v>
      </c>
      <c r="F951" s="181"/>
      <c r="G951" s="301"/>
      <c r="H951" s="301"/>
      <c r="I951" s="301"/>
      <c r="J951" s="301"/>
      <c r="K951" s="301"/>
      <c r="L951" s="301"/>
      <c r="M951" s="301"/>
      <c r="N951" s="301"/>
      <c r="O951" s="301"/>
      <c r="P951" s="301"/>
      <c r="Q951" s="301">
        <v>30</v>
      </c>
      <c r="R951" s="301"/>
      <c r="S951" s="302">
        <f t="shared" si="28"/>
        <v>30</v>
      </c>
      <c r="T951" s="303" t="s">
        <v>1758</v>
      </c>
      <c r="U951" s="2"/>
      <c r="V951">
        <f t="shared" si="29"/>
        <v>0.27900000000000003</v>
      </c>
    </row>
    <row r="952" spans="1:22" customFormat="1">
      <c r="A952" s="301" t="s">
        <v>3330</v>
      </c>
      <c r="B952" s="301" t="s">
        <v>1976</v>
      </c>
      <c r="C952" s="301" t="s">
        <v>2751</v>
      </c>
      <c r="D952" s="301">
        <v>9.3000000000000007</v>
      </c>
      <c r="E952" s="181" t="s">
        <v>1783</v>
      </c>
      <c r="F952" s="181"/>
      <c r="G952" s="301"/>
      <c r="H952" s="301"/>
      <c r="I952" s="301"/>
      <c r="J952" s="301"/>
      <c r="K952" s="301"/>
      <c r="L952" s="301"/>
      <c r="M952" s="301"/>
      <c r="N952" s="301"/>
      <c r="O952" s="301"/>
      <c r="P952" s="301"/>
      <c r="Q952" s="301"/>
      <c r="R952" s="301">
        <v>30</v>
      </c>
      <c r="S952" s="302">
        <f t="shared" si="28"/>
        <v>30</v>
      </c>
      <c r="T952" s="303" t="s">
        <v>1758</v>
      </c>
      <c r="U952" s="2"/>
      <c r="V952">
        <f t="shared" si="29"/>
        <v>0.27900000000000003</v>
      </c>
    </row>
    <row r="953" spans="1:22" customFormat="1">
      <c r="A953" s="301" t="s">
        <v>3331</v>
      </c>
      <c r="B953" s="301" t="s">
        <v>1976</v>
      </c>
      <c r="C953" s="301" t="s">
        <v>2751</v>
      </c>
      <c r="D953" s="301">
        <v>9.3000000000000007</v>
      </c>
      <c r="E953" s="181" t="s">
        <v>1783</v>
      </c>
      <c r="F953" s="181"/>
      <c r="G953" s="301"/>
      <c r="H953" s="301"/>
      <c r="I953" s="301"/>
      <c r="J953" s="301"/>
      <c r="K953" s="301"/>
      <c r="L953" s="301"/>
      <c r="M953" s="301"/>
      <c r="N953" s="301"/>
      <c r="O953" s="301"/>
      <c r="P953" s="301"/>
      <c r="Q953" s="301"/>
      <c r="R953" s="301">
        <v>30</v>
      </c>
      <c r="S953" s="302">
        <f t="shared" si="28"/>
        <v>30</v>
      </c>
      <c r="T953" s="303" t="s">
        <v>1758</v>
      </c>
      <c r="U953" s="2"/>
      <c r="V953">
        <f t="shared" si="29"/>
        <v>0.27900000000000003</v>
      </c>
    </row>
    <row r="954" spans="1:22" customFormat="1">
      <c r="A954" s="301" t="s">
        <v>2339</v>
      </c>
      <c r="B954" s="301" t="s">
        <v>1976</v>
      </c>
      <c r="C954" s="301" t="s">
        <v>2751</v>
      </c>
      <c r="D954" s="301">
        <v>9.3000000000000007</v>
      </c>
      <c r="E954" s="181" t="s">
        <v>1783</v>
      </c>
      <c r="F954" s="181"/>
      <c r="G954" s="301"/>
      <c r="H954" s="301"/>
      <c r="I954" s="301"/>
      <c r="J954" s="301"/>
      <c r="K954" s="301">
        <v>3.5999999999999996</v>
      </c>
      <c r="L954" s="301"/>
      <c r="M954" s="301"/>
      <c r="N954" s="301"/>
      <c r="O954" s="301"/>
      <c r="P954" s="301"/>
      <c r="Q954" s="301"/>
      <c r="R954" s="301"/>
      <c r="S954" s="302">
        <f t="shared" si="28"/>
        <v>3.5999999999999996</v>
      </c>
      <c r="T954" s="303" t="s">
        <v>1758</v>
      </c>
      <c r="U954" s="2"/>
      <c r="V954">
        <f t="shared" si="29"/>
        <v>3.3479999999999996E-2</v>
      </c>
    </row>
    <row r="955" spans="1:22" customFormat="1">
      <c r="A955" s="301" t="s">
        <v>2340</v>
      </c>
      <c r="B955" s="301" t="s">
        <v>1976</v>
      </c>
      <c r="C955" s="301" t="s">
        <v>2751</v>
      </c>
      <c r="D955" s="301">
        <v>9.3000000000000007</v>
      </c>
      <c r="E955" s="181" t="s">
        <v>1783</v>
      </c>
      <c r="F955" s="181"/>
      <c r="G955" s="301"/>
      <c r="H955" s="301"/>
      <c r="I955" s="301"/>
      <c r="J955" s="301"/>
      <c r="K955" s="301">
        <v>2.4000000000000004</v>
      </c>
      <c r="L955" s="301"/>
      <c r="M955" s="301"/>
      <c r="N955" s="301"/>
      <c r="O955" s="301"/>
      <c r="P955" s="301"/>
      <c r="Q955" s="301"/>
      <c r="R955" s="301"/>
      <c r="S955" s="302">
        <f t="shared" si="28"/>
        <v>2.4000000000000004</v>
      </c>
      <c r="T955" s="303" t="s">
        <v>1758</v>
      </c>
      <c r="U955" s="2"/>
      <c r="V955">
        <f t="shared" si="29"/>
        <v>2.2320000000000003E-2</v>
      </c>
    </row>
    <row r="956" spans="1:22" customFormat="1">
      <c r="A956" s="301" t="s">
        <v>2341</v>
      </c>
      <c r="B956" s="301" t="s">
        <v>1976</v>
      </c>
      <c r="C956" s="301" t="s">
        <v>2751</v>
      </c>
      <c r="D956" s="301">
        <v>9.3000000000000007</v>
      </c>
      <c r="E956" s="181" t="s">
        <v>1783</v>
      </c>
      <c r="F956" s="181"/>
      <c r="G956" s="301"/>
      <c r="H956" s="301"/>
      <c r="I956" s="301"/>
      <c r="J956" s="301">
        <v>7.1999999999999993</v>
      </c>
      <c r="K956" s="301"/>
      <c r="L956" s="301">
        <v>7.1999999999999993</v>
      </c>
      <c r="M956" s="301"/>
      <c r="N956" s="301"/>
      <c r="O956" s="301"/>
      <c r="P956" s="301"/>
      <c r="Q956" s="301"/>
      <c r="R956" s="301"/>
      <c r="S956" s="302">
        <f t="shared" si="28"/>
        <v>14.399999999999999</v>
      </c>
      <c r="T956" s="303" t="s">
        <v>1758</v>
      </c>
      <c r="U956" s="2"/>
      <c r="V956">
        <f t="shared" si="29"/>
        <v>0.13391999999999998</v>
      </c>
    </row>
    <row r="957" spans="1:22" customFormat="1">
      <c r="A957" s="301" t="s">
        <v>3332</v>
      </c>
      <c r="B957" s="301" t="s">
        <v>1976</v>
      </c>
      <c r="C957" s="301" t="s">
        <v>2751</v>
      </c>
      <c r="D957" s="301">
        <v>9.3000000000000007</v>
      </c>
      <c r="E957" s="181" t="s">
        <v>1783</v>
      </c>
      <c r="F957" s="181"/>
      <c r="G957" s="301"/>
      <c r="H957" s="301"/>
      <c r="I957" s="301"/>
      <c r="J957" s="301"/>
      <c r="K957" s="301">
        <v>2.4000000000000004</v>
      </c>
      <c r="L957" s="301"/>
      <c r="M957" s="301"/>
      <c r="N957" s="301"/>
      <c r="O957" s="301"/>
      <c r="P957" s="301"/>
      <c r="Q957" s="301"/>
      <c r="R957" s="301"/>
      <c r="S957" s="302">
        <f t="shared" si="28"/>
        <v>2.4000000000000004</v>
      </c>
      <c r="T957" s="303" t="s">
        <v>1758</v>
      </c>
      <c r="U957" s="2"/>
      <c r="V957">
        <f t="shared" si="29"/>
        <v>2.2320000000000003E-2</v>
      </c>
    </row>
    <row r="958" spans="1:22" customFormat="1">
      <c r="A958" s="301" t="s">
        <v>2342</v>
      </c>
      <c r="B958" s="301" t="s">
        <v>1976</v>
      </c>
      <c r="C958" s="301" t="s">
        <v>2751</v>
      </c>
      <c r="D958" s="301">
        <v>9.3000000000000007</v>
      </c>
      <c r="E958" s="181" t="s">
        <v>1783</v>
      </c>
      <c r="F958" s="181"/>
      <c r="G958" s="301"/>
      <c r="H958" s="301"/>
      <c r="I958" s="301"/>
      <c r="J958" s="301"/>
      <c r="K958" s="301">
        <v>3.6</v>
      </c>
      <c r="L958" s="301"/>
      <c r="M958" s="301"/>
      <c r="N958" s="301"/>
      <c r="O958" s="301"/>
      <c r="P958" s="301"/>
      <c r="Q958" s="301"/>
      <c r="R958" s="301"/>
      <c r="S958" s="302">
        <f t="shared" si="28"/>
        <v>3.6</v>
      </c>
      <c r="T958" s="303" t="s">
        <v>1758</v>
      </c>
      <c r="U958" s="2"/>
      <c r="V958">
        <f t="shared" si="29"/>
        <v>3.3480000000000003E-2</v>
      </c>
    </row>
    <row r="959" spans="1:22" customFormat="1">
      <c r="A959" s="301" t="s">
        <v>2343</v>
      </c>
      <c r="B959" s="301" t="s">
        <v>1976</v>
      </c>
      <c r="C959" s="301" t="s">
        <v>2751</v>
      </c>
      <c r="D959" s="301">
        <v>9.3000000000000007</v>
      </c>
      <c r="E959" s="181" t="s">
        <v>1783</v>
      </c>
      <c r="F959" s="181"/>
      <c r="G959" s="301"/>
      <c r="H959" s="301"/>
      <c r="I959" s="301">
        <v>3.0000000000000004</v>
      </c>
      <c r="J959" s="301"/>
      <c r="K959" s="301"/>
      <c r="L959" s="301"/>
      <c r="M959" s="301"/>
      <c r="N959" s="301"/>
      <c r="O959" s="301"/>
      <c r="P959" s="301"/>
      <c r="Q959" s="301"/>
      <c r="R959" s="301"/>
      <c r="S959" s="302">
        <f t="shared" si="28"/>
        <v>3.0000000000000004</v>
      </c>
      <c r="T959" s="303" t="s">
        <v>1758</v>
      </c>
      <c r="U959" s="2"/>
      <c r="V959">
        <f t="shared" si="29"/>
        <v>2.7900000000000008E-2</v>
      </c>
    </row>
    <row r="960" spans="1:22" customFormat="1">
      <c r="A960" s="301" t="s">
        <v>3333</v>
      </c>
      <c r="B960" s="301" t="s">
        <v>1976</v>
      </c>
      <c r="C960" s="301" t="s">
        <v>2751</v>
      </c>
      <c r="D960" s="301">
        <v>9.3000000000000007</v>
      </c>
      <c r="E960" s="181" t="s">
        <v>1783</v>
      </c>
      <c r="F960" s="181"/>
      <c r="G960" s="301"/>
      <c r="H960" s="301"/>
      <c r="I960" s="301"/>
      <c r="J960" s="301"/>
      <c r="K960" s="301">
        <v>1.2000000000000002</v>
      </c>
      <c r="L960" s="301"/>
      <c r="M960" s="301"/>
      <c r="N960" s="301"/>
      <c r="O960" s="301"/>
      <c r="P960" s="301"/>
      <c r="Q960" s="301"/>
      <c r="R960" s="301"/>
      <c r="S960" s="302">
        <f t="shared" si="28"/>
        <v>1.2000000000000002</v>
      </c>
      <c r="T960" s="303" t="s">
        <v>1758</v>
      </c>
      <c r="U960" s="2"/>
      <c r="V960">
        <f t="shared" si="29"/>
        <v>1.1160000000000002E-2</v>
      </c>
    </row>
    <row r="961" spans="1:22" customFormat="1">
      <c r="A961" s="301" t="s">
        <v>2344</v>
      </c>
      <c r="B961" s="301" t="s">
        <v>1976</v>
      </c>
      <c r="C961" s="301" t="s">
        <v>2751</v>
      </c>
      <c r="D961" s="301">
        <v>9.3000000000000007</v>
      </c>
      <c r="E961" s="181" t="s">
        <v>1783</v>
      </c>
      <c r="F961" s="181"/>
      <c r="G961" s="301"/>
      <c r="H961" s="301"/>
      <c r="I961" s="301"/>
      <c r="J961" s="301"/>
      <c r="K961" s="301">
        <v>11.7</v>
      </c>
      <c r="L961" s="301"/>
      <c r="M961" s="301"/>
      <c r="N961" s="301"/>
      <c r="O961" s="301"/>
      <c r="P961" s="301"/>
      <c r="Q961" s="301"/>
      <c r="R961" s="301"/>
      <c r="S961" s="302">
        <f t="shared" si="28"/>
        <v>11.7</v>
      </c>
      <c r="T961" s="303" t="s">
        <v>1758</v>
      </c>
      <c r="U961" s="2"/>
      <c r="V961">
        <f t="shared" si="29"/>
        <v>0.10880999999999999</v>
      </c>
    </row>
    <row r="962" spans="1:22" customFormat="1">
      <c r="A962" s="301" t="s">
        <v>2345</v>
      </c>
      <c r="B962" s="301" t="s">
        <v>1976</v>
      </c>
      <c r="C962" s="301" t="s">
        <v>2751</v>
      </c>
      <c r="D962" s="301">
        <v>9.3000000000000007</v>
      </c>
      <c r="E962" s="181" t="s">
        <v>1783</v>
      </c>
      <c r="F962" s="181"/>
      <c r="G962" s="301"/>
      <c r="H962" s="301">
        <v>7.35</v>
      </c>
      <c r="I962" s="301"/>
      <c r="J962" s="301">
        <v>3.5999999999999996</v>
      </c>
      <c r="K962" s="301">
        <v>3.5999999999999996</v>
      </c>
      <c r="L962" s="301"/>
      <c r="M962" s="301"/>
      <c r="N962" s="301"/>
      <c r="O962" s="301"/>
      <c r="P962" s="301"/>
      <c r="Q962" s="301"/>
      <c r="R962" s="301"/>
      <c r="S962" s="302">
        <f t="shared" si="28"/>
        <v>14.549999999999999</v>
      </c>
      <c r="T962" s="303" t="s">
        <v>1758</v>
      </c>
      <c r="U962" s="2"/>
      <c r="V962">
        <f t="shared" si="29"/>
        <v>0.13531499999999999</v>
      </c>
    </row>
    <row r="963" spans="1:22" customFormat="1">
      <c r="A963" s="301" t="s">
        <v>3334</v>
      </c>
      <c r="B963" s="301" t="s">
        <v>1976</v>
      </c>
      <c r="C963" s="301" t="s">
        <v>2751</v>
      </c>
      <c r="D963" s="301">
        <v>9.3000000000000007</v>
      </c>
      <c r="E963" s="181" t="s">
        <v>1783</v>
      </c>
      <c r="F963" s="181"/>
      <c r="G963" s="301"/>
      <c r="H963" s="301"/>
      <c r="I963" s="301"/>
      <c r="J963" s="301"/>
      <c r="K963" s="301">
        <v>2.4000000000000004</v>
      </c>
      <c r="L963" s="301">
        <v>8.4</v>
      </c>
      <c r="M963" s="301"/>
      <c r="N963" s="301"/>
      <c r="O963" s="301"/>
      <c r="P963" s="301"/>
      <c r="Q963" s="301"/>
      <c r="R963" s="301"/>
      <c r="S963" s="302">
        <f t="shared" ref="S963:S1026" si="30">SUM(G963:R963)</f>
        <v>10.8</v>
      </c>
      <c r="T963" s="303" t="s">
        <v>1758</v>
      </c>
      <c r="U963" s="2"/>
      <c r="V963">
        <f t="shared" si="29"/>
        <v>0.10044000000000002</v>
      </c>
    </row>
    <row r="964" spans="1:22" customFormat="1">
      <c r="A964" s="301" t="s">
        <v>3335</v>
      </c>
      <c r="B964" s="301" t="s">
        <v>1976</v>
      </c>
      <c r="C964" s="301" t="s">
        <v>2751</v>
      </c>
      <c r="D964" s="301">
        <v>9.3000000000000007</v>
      </c>
      <c r="E964" s="181" t="s">
        <v>1783</v>
      </c>
      <c r="F964" s="181"/>
      <c r="G964" s="301"/>
      <c r="H964" s="301"/>
      <c r="I964" s="301"/>
      <c r="J964" s="301"/>
      <c r="K964" s="301"/>
      <c r="L964" s="301">
        <v>6.6</v>
      </c>
      <c r="M964" s="301"/>
      <c r="N964" s="301"/>
      <c r="O964" s="301"/>
      <c r="P964" s="301"/>
      <c r="Q964" s="301"/>
      <c r="R964" s="301"/>
      <c r="S964" s="302">
        <f t="shared" si="30"/>
        <v>6.6</v>
      </c>
      <c r="T964" s="303" t="s">
        <v>1758</v>
      </c>
      <c r="U964" s="2"/>
      <c r="V964">
        <f t="shared" ref="V964:V1027" si="31">S964/1000*D964</f>
        <v>6.1380000000000004E-2</v>
      </c>
    </row>
    <row r="965" spans="1:22" customFormat="1">
      <c r="A965" s="301" t="s">
        <v>2346</v>
      </c>
      <c r="B965" s="301" t="s">
        <v>1976</v>
      </c>
      <c r="C965" s="301" t="s">
        <v>2751</v>
      </c>
      <c r="D965" s="301">
        <v>9.3000000000000007</v>
      </c>
      <c r="E965" s="181" t="s">
        <v>1783</v>
      </c>
      <c r="F965" s="181"/>
      <c r="G965" s="301"/>
      <c r="H965" s="301"/>
      <c r="I965" s="301"/>
      <c r="J965" s="301"/>
      <c r="K965" s="301">
        <v>11.7</v>
      </c>
      <c r="L965" s="301"/>
      <c r="M965" s="301"/>
      <c r="N965" s="301"/>
      <c r="O965" s="301"/>
      <c r="P965" s="301"/>
      <c r="Q965" s="301"/>
      <c r="R965" s="301"/>
      <c r="S965" s="302">
        <f t="shared" si="30"/>
        <v>11.7</v>
      </c>
      <c r="T965" s="303" t="s">
        <v>1758</v>
      </c>
      <c r="U965" s="2"/>
      <c r="V965">
        <f t="shared" si="31"/>
        <v>0.10880999999999999</v>
      </c>
    </row>
    <row r="966" spans="1:22" customFormat="1">
      <c r="A966" s="301" t="s">
        <v>2347</v>
      </c>
      <c r="B966" s="301" t="s">
        <v>1976</v>
      </c>
      <c r="C966" s="301" t="s">
        <v>2751</v>
      </c>
      <c r="D966" s="301">
        <v>9.3000000000000007</v>
      </c>
      <c r="E966" s="181" t="s">
        <v>1783</v>
      </c>
      <c r="F966" s="181"/>
      <c r="G966" s="301"/>
      <c r="H966" s="301"/>
      <c r="I966" s="301">
        <v>18</v>
      </c>
      <c r="J966" s="301"/>
      <c r="K966" s="301"/>
      <c r="L966" s="301">
        <v>18</v>
      </c>
      <c r="M966" s="301"/>
      <c r="N966" s="301"/>
      <c r="O966" s="301"/>
      <c r="P966" s="301"/>
      <c r="Q966" s="301"/>
      <c r="R966" s="301"/>
      <c r="S966" s="302">
        <f t="shared" si="30"/>
        <v>36</v>
      </c>
      <c r="T966" s="303" t="s">
        <v>1758</v>
      </c>
      <c r="U966" s="2"/>
      <c r="V966">
        <f t="shared" si="31"/>
        <v>0.33479999999999999</v>
      </c>
    </row>
    <row r="967" spans="1:22" customFormat="1">
      <c r="A967" s="301" t="s">
        <v>2348</v>
      </c>
      <c r="B967" s="301" t="s">
        <v>1976</v>
      </c>
      <c r="C967" s="301" t="s">
        <v>2751</v>
      </c>
      <c r="D967" s="301">
        <v>9.3000000000000007</v>
      </c>
      <c r="E967" s="181" t="s">
        <v>1783</v>
      </c>
      <c r="F967" s="181"/>
      <c r="G967" s="301"/>
      <c r="H967" s="301"/>
      <c r="I967" s="301"/>
      <c r="J967" s="301"/>
      <c r="K967" s="301"/>
      <c r="L967" s="301"/>
      <c r="M967" s="301"/>
      <c r="N967" s="301"/>
      <c r="O967" s="301"/>
      <c r="P967" s="301"/>
      <c r="Q967" s="301">
        <v>10.799999999999999</v>
      </c>
      <c r="R967" s="301"/>
      <c r="S967" s="302">
        <f t="shared" si="30"/>
        <v>10.799999999999999</v>
      </c>
      <c r="T967" s="303" t="s">
        <v>1758</v>
      </c>
      <c r="U967" s="2"/>
      <c r="V967">
        <f t="shared" si="31"/>
        <v>0.10044</v>
      </c>
    </row>
    <row r="968" spans="1:22" customFormat="1">
      <c r="A968" s="301" t="s">
        <v>2349</v>
      </c>
      <c r="B968" s="301" t="s">
        <v>1976</v>
      </c>
      <c r="C968" s="301" t="s">
        <v>2751</v>
      </c>
      <c r="D968" s="301">
        <v>9.3000000000000007</v>
      </c>
      <c r="E968" s="181" t="s">
        <v>1783</v>
      </c>
      <c r="F968" s="181"/>
      <c r="G968" s="301"/>
      <c r="H968" s="301">
        <v>32</v>
      </c>
      <c r="I968" s="301"/>
      <c r="J968" s="301"/>
      <c r="K968" s="301"/>
      <c r="L968" s="301"/>
      <c r="M968" s="301"/>
      <c r="N968" s="301"/>
      <c r="O968" s="301"/>
      <c r="P968" s="301"/>
      <c r="Q968" s="301"/>
      <c r="R968" s="301"/>
      <c r="S968" s="302">
        <f t="shared" si="30"/>
        <v>32</v>
      </c>
      <c r="T968" s="303" t="s">
        <v>1758</v>
      </c>
      <c r="U968" s="2"/>
      <c r="V968">
        <f t="shared" si="31"/>
        <v>0.29760000000000003</v>
      </c>
    </row>
    <row r="969" spans="1:22" customFormat="1">
      <c r="A969" s="301" t="s">
        <v>2350</v>
      </c>
      <c r="B969" s="301" t="s">
        <v>1976</v>
      </c>
      <c r="C969" s="301" t="s">
        <v>2751</v>
      </c>
      <c r="D969" s="301">
        <v>9.3000000000000007</v>
      </c>
      <c r="E969" s="181" t="s">
        <v>1783</v>
      </c>
      <c r="F969" s="181"/>
      <c r="G969" s="301"/>
      <c r="H969" s="301"/>
      <c r="I969" s="301"/>
      <c r="J969" s="301"/>
      <c r="K969" s="301"/>
      <c r="L969" s="301"/>
      <c r="M969" s="301"/>
      <c r="N969" s="301"/>
      <c r="O969" s="301"/>
      <c r="P969" s="301"/>
      <c r="Q969" s="301">
        <v>7.2</v>
      </c>
      <c r="R969" s="301"/>
      <c r="S969" s="302">
        <f t="shared" si="30"/>
        <v>7.2</v>
      </c>
      <c r="T969" s="303" t="s">
        <v>1758</v>
      </c>
      <c r="U969" s="2"/>
      <c r="V969">
        <f t="shared" si="31"/>
        <v>6.6960000000000006E-2</v>
      </c>
    </row>
    <row r="970" spans="1:22" customFormat="1">
      <c r="A970" s="301" t="s">
        <v>2351</v>
      </c>
      <c r="B970" s="301" t="s">
        <v>1976</v>
      </c>
      <c r="C970" s="301" t="s">
        <v>2751</v>
      </c>
      <c r="D970" s="301">
        <v>9.3000000000000007</v>
      </c>
      <c r="E970" s="181" t="s">
        <v>1783</v>
      </c>
      <c r="F970" s="181"/>
      <c r="G970" s="301"/>
      <c r="H970" s="301"/>
      <c r="I970" s="301"/>
      <c r="J970" s="301"/>
      <c r="K970" s="301">
        <v>2.5500000000000003</v>
      </c>
      <c r="L970" s="301"/>
      <c r="M970" s="301"/>
      <c r="N970" s="301"/>
      <c r="O970" s="301"/>
      <c r="P970" s="301"/>
      <c r="Q970" s="301"/>
      <c r="R970" s="301"/>
      <c r="S970" s="302">
        <f t="shared" si="30"/>
        <v>2.5500000000000003</v>
      </c>
      <c r="T970" s="303" t="s">
        <v>1758</v>
      </c>
      <c r="U970" s="2"/>
      <c r="V970">
        <f t="shared" si="31"/>
        <v>2.3715000000000003E-2</v>
      </c>
    </row>
    <row r="971" spans="1:22" customFormat="1">
      <c r="A971" s="301" t="s">
        <v>2352</v>
      </c>
      <c r="B971" s="301" t="s">
        <v>1976</v>
      </c>
      <c r="C971" s="301" t="s">
        <v>2751</v>
      </c>
      <c r="D971" s="301">
        <v>9.3000000000000007</v>
      </c>
      <c r="E971" s="181" t="s">
        <v>1783</v>
      </c>
      <c r="F971" s="181"/>
      <c r="G971" s="301"/>
      <c r="H971" s="301"/>
      <c r="I971" s="301"/>
      <c r="J971" s="301"/>
      <c r="K971" s="301">
        <v>11.7</v>
      </c>
      <c r="L971" s="301"/>
      <c r="M971" s="301"/>
      <c r="N971" s="301"/>
      <c r="O971" s="301"/>
      <c r="P971" s="301"/>
      <c r="Q971" s="301"/>
      <c r="R971" s="301"/>
      <c r="S971" s="302">
        <f t="shared" si="30"/>
        <v>11.7</v>
      </c>
      <c r="T971" s="303" t="s">
        <v>1758</v>
      </c>
      <c r="U971" s="2"/>
      <c r="V971">
        <f t="shared" si="31"/>
        <v>0.10880999999999999</v>
      </c>
    </row>
    <row r="972" spans="1:22" customFormat="1">
      <c r="A972" s="301" t="s">
        <v>2353</v>
      </c>
      <c r="B972" s="301" t="s">
        <v>1976</v>
      </c>
      <c r="C972" s="301" t="s">
        <v>2751</v>
      </c>
      <c r="D972" s="301">
        <v>9.3000000000000007</v>
      </c>
      <c r="E972" s="181" t="s">
        <v>1783</v>
      </c>
      <c r="F972" s="181"/>
      <c r="G972" s="301"/>
      <c r="H972" s="301"/>
      <c r="I972" s="301"/>
      <c r="J972" s="301">
        <v>10.3</v>
      </c>
      <c r="K972" s="301"/>
      <c r="L972" s="301"/>
      <c r="M972" s="301"/>
      <c r="N972" s="301"/>
      <c r="O972" s="301"/>
      <c r="P972" s="301"/>
      <c r="Q972" s="301"/>
      <c r="R972" s="301"/>
      <c r="S972" s="302">
        <f t="shared" si="30"/>
        <v>10.3</v>
      </c>
      <c r="T972" s="303" t="s">
        <v>1758</v>
      </c>
      <c r="U972" s="2"/>
      <c r="V972">
        <f t="shared" si="31"/>
        <v>9.5790000000000014E-2</v>
      </c>
    </row>
    <row r="973" spans="1:22" customFormat="1">
      <c r="A973" s="301" t="s">
        <v>3336</v>
      </c>
      <c r="B973" s="301" t="s">
        <v>1976</v>
      </c>
      <c r="C973" s="301" t="s">
        <v>2751</v>
      </c>
      <c r="D973" s="301">
        <v>9.3000000000000007</v>
      </c>
      <c r="E973" s="181" t="s">
        <v>1783</v>
      </c>
      <c r="F973" s="181"/>
      <c r="G973" s="301"/>
      <c r="H973" s="301"/>
      <c r="I973" s="301"/>
      <c r="J973" s="301"/>
      <c r="K973" s="301">
        <v>2.4000000000000004</v>
      </c>
      <c r="L973" s="301"/>
      <c r="M973" s="301"/>
      <c r="N973" s="301"/>
      <c r="O973" s="301"/>
      <c r="P973" s="301"/>
      <c r="Q973" s="301"/>
      <c r="R973" s="301"/>
      <c r="S973" s="302">
        <f t="shared" si="30"/>
        <v>2.4000000000000004</v>
      </c>
      <c r="T973" s="303" t="s">
        <v>1758</v>
      </c>
      <c r="U973" s="2"/>
      <c r="V973">
        <f t="shared" si="31"/>
        <v>2.2320000000000003E-2</v>
      </c>
    </row>
    <row r="974" spans="1:22" customFormat="1">
      <c r="A974" s="301" t="s">
        <v>3337</v>
      </c>
      <c r="B974" s="301" t="s">
        <v>1976</v>
      </c>
      <c r="C974" s="301" t="s">
        <v>2751</v>
      </c>
      <c r="D974" s="301">
        <v>9.3000000000000007</v>
      </c>
      <c r="E974" s="181" t="s">
        <v>1783</v>
      </c>
      <c r="F974" s="181"/>
      <c r="G974" s="301"/>
      <c r="H974" s="301"/>
      <c r="I974" s="301"/>
      <c r="J974" s="301"/>
      <c r="K974" s="301">
        <v>11.7</v>
      </c>
      <c r="L974" s="301"/>
      <c r="M974" s="301"/>
      <c r="N974" s="301"/>
      <c r="O974" s="301"/>
      <c r="P974" s="301"/>
      <c r="Q974" s="301"/>
      <c r="R974" s="301"/>
      <c r="S974" s="302">
        <f t="shared" si="30"/>
        <v>11.7</v>
      </c>
      <c r="T974" s="303" t="s">
        <v>1758</v>
      </c>
      <c r="U974" s="2"/>
      <c r="V974">
        <f t="shared" si="31"/>
        <v>0.10880999999999999</v>
      </c>
    </row>
    <row r="975" spans="1:22" customFormat="1">
      <c r="A975" s="301" t="s">
        <v>2354</v>
      </c>
      <c r="B975" s="301" t="s">
        <v>1976</v>
      </c>
      <c r="C975" s="301" t="s">
        <v>2751</v>
      </c>
      <c r="D975" s="301">
        <v>9.3000000000000007</v>
      </c>
      <c r="E975" s="181" t="s">
        <v>1783</v>
      </c>
      <c r="F975" s="181"/>
      <c r="G975" s="301"/>
      <c r="H975" s="301"/>
      <c r="I975" s="301"/>
      <c r="J975" s="301"/>
      <c r="K975" s="301">
        <v>1.2000000000000002</v>
      </c>
      <c r="L975" s="301"/>
      <c r="M975" s="301"/>
      <c r="N975" s="301"/>
      <c r="O975" s="301"/>
      <c r="P975" s="301"/>
      <c r="Q975" s="301"/>
      <c r="R975" s="301"/>
      <c r="S975" s="302">
        <f t="shared" si="30"/>
        <v>1.2000000000000002</v>
      </c>
      <c r="T975" s="303" t="s">
        <v>1758</v>
      </c>
      <c r="U975" s="2"/>
      <c r="V975">
        <f t="shared" si="31"/>
        <v>1.1160000000000002E-2</v>
      </c>
    </row>
    <row r="976" spans="1:22" customFormat="1">
      <c r="A976" s="301" t="s">
        <v>2355</v>
      </c>
      <c r="B976" s="301" t="s">
        <v>1976</v>
      </c>
      <c r="C976" s="301" t="s">
        <v>2751</v>
      </c>
      <c r="D976" s="301">
        <v>9.3000000000000007</v>
      </c>
      <c r="E976" s="181" t="s">
        <v>1783</v>
      </c>
      <c r="F976" s="181"/>
      <c r="G976" s="301"/>
      <c r="H976" s="301"/>
      <c r="I976" s="301">
        <v>3.0000000000000004</v>
      </c>
      <c r="J976" s="301"/>
      <c r="K976" s="301"/>
      <c r="L976" s="301"/>
      <c r="M976" s="301"/>
      <c r="N976" s="301"/>
      <c r="O976" s="301"/>
      <c r="P976" s="301"/>
      <c r="Q976" s="301"/>
      <c r="R976" s="301"/>
      <c r="S976" s="302">
        <f t="shared" si="30"/>
        <v>3.0000000000000004</v>
      </c>
      <c r="T976" s="303" t="s">
        <v>1758</v>
      </c>
      <c r="U976" s="2"/>
      <c r="V976">
        <f t="shared" si="31"/>
        <v>2.7900000000000008E-2</v>
      </c>
    </row>
    <row r="977" spans="1:22" customFormat="1">
      <c r="A977" s="301" t="s">
        <v>2356</v>
      </c>
      <c r="B977" s="301" t="s">
        <v>1976</v>
      </c>
      <c r="C977" s="301" t="s">
        <v>2751</v>
      </c>
      <c r="D977" s="301">
        <v>9.3000000000000007</v>
      </c>
      <c r="E977" s="181" t="s">
        <v>1783</v>
      </c>
      <c r="F977" s="181"/>
      <c r="G977" s="301"/>
      <c r="H977" s="301"/>
      <c r="I977" s="301">
        <v>4.5999999999999996</v>
      </c>
      <c r="J977" s="301">
        <v>4.5999999999999996</v>
      </c>
      <c r="K977" s="301">
        <v>3.6</v>
      </c>
      <c r="L977" s="301"/>
      <c r="M977" s="301"/>
      <c r="N977" s="301"/>
      <c r="O977" s="301"/>
      <c r="P977" s="301"/>
      <c r="Q977" s="301"/>
      <c r="R977" s="301"/>
      <c r="S977" s="302">
        <f t="shared" si="30"/>
        <v>12.799999999999999</v>
      </c>
      <c r="T977" s="303" t="s">
        <v>1758</v>
      </c>
      <c r="U977" s="2"/>
      <c r="V977">
        <f t="shared" si="31"/>
        <v>0.11903999999999999</v>
      </c>
    </row>
    <row r="978" spans="1:22" customFormat="1">
      <c r="A978" s="301" t="s">
        <v>2357</v>
      </c>
      <c r="B978" s="301" t="s">
        <v>1976</v>
      </c>
      <c r="C978" s="301" t="s">
        <v>2751</v>
      </c>
      <c r="D978" s="301">
        <v>9.3000000000000007</v>
      </c>
      <c r="E978" s="181" t="s">
        <v>1783</v>
      </c>
      <c r="F978" s="181"/>
      <c r="G978" s="301"/>
      <c r="H978" s="301"/>
      <c r="I978" s="301"/>
      <c r="J978" s="301"/>
      <c r="K978" s="301">
        <v>1.35</v>
      </c>
      <c r="L978" s="301"/>
      <c r="M978" s="301"/>
      <c r="N978" s="301"/>
      <c r="O978" s="301"/>
      <c r="P978" s="301"/>
      <c r="Q978" s="301"/>
      <c r="R978" s="301"/>
      <c r="S978" s="302">
        <f t="shared" si="30"/>
        <v>1.35</v>
      </c>
      <c r="T978" s="303" t="s">
        <v>1758</v>
      </c>
      <c r="U978" s="2"/>
      <c r="V978">
        <f t="shared" si="31"/>
        <v>1.2555000000000002E-2</v>
      </c>
    </row>
    <row r="979" spans="1:22" customFormat="1">
      <c r="A979" s="301" t="s">
        <v>2358</v>
      </c>
      <c r="B979" s="301" t="s">
        <v>1976</v>
      </c>
      <c r="C979" s="301" t="s">
        <v>2751</v>
      </c>
      <c r="D979" s="301">
        <v>9.3000000000000007</v>
      </c>
      <c r="E979" s="181" t="s">
        <v>1783</v>
      </c>
      <c r="F979" s="181"/>
      <c r="G979" s="301"/>
      <c r="H979" s="301"/>
      <c r="I979" s="301"/>
      <c r="J979" s="301"/>
      <c r="K979" s="301">
        <v>3.3</v>
      </c>
      <c r="L979" s="301"/>
      <c r="M979" s="301"/>
      <c r="N979" s="301"/>
      <c r="O979" s="301"/>
      <c r="P979" s="301"/>
      <c r="Q979" s="301"/>
      <c r="R979" s="301"/>
      <c r="S979" s="302">
        <f t="shared" si="30"/>
        <v>3.3</v>
      </c>
      <c r="T979" s="303" t="s">
        <v>1758</v>
      </c>
      <c r="U979" s="2"/>
      <c r="V979">
        <f t="shared" si="31"/>
        <v>3.0690000000000002E-2</v>
      </c>
    </row>
    <row r="980" spans="1:22" customFormat="1">
      <c r="A980" s="301" t="s">
        <v>3338</v>
      </c>
      <c r="B980" s="301" t="s">
        <v>1976</v>
      </c>
      <c r="C980" s="301" t="s">
        <v>2751</v>
      </c>
      <c r="D980" s="301">
        <v>9.3000000000000007</v>
      </c>
      <c r="E980" s="181" t="s">
        <v>1783</v>
      </c>
      <c r="F980" s="181"/>
      <c r="G980" s="301"/>
      <c r="H980" s="301"/>
      <c r="I980" s="301"/>
      <c r="J980" s="301"/>
      <c r="K980" s="301">
        <v>0.6</v>
      </c>
      <c r="L980" s="301"/>
      <c r="M980" s="301"/>
      <c r="N980" s="301"/>
      <c r="O980" s="301"/>
      <c r="P980" s="301"/>
      <c r="Q980" s="301"/>
      <c r="R980" s="301"/>
      <c r="S980" s="302">
        <f t="shared" si="30"/>
        <v>0.6</v>
      </c>
      <c r="T980" s="303" t="s">
        <v>1758</v>
      </c>
      <c r="U980" s="2"/>
      <c r="V980">
        <f t="shared" si="31"/>
        <v>5.5799999999999999E-3</v>
      </c>
    </row>
    <row r="981" spans="1:22" customFormat="1">
      <c r="A981" s="301" t="s">
        <v>2359</v>
      </c>
      <c r="B981" s="301" t="s">
        <v>1976</v>
      </c>
      <c r="C981" s="301" t="s">
        <v>2751</v>
      </c>
      <c r="D981" s="301">
        <v>9.3000000000000007</v>
      </c>
      <c r="E981" s="181" t="s">
        <v>1783</v>
      </c>
      <c r="F981" s="181"/>
      <c r="G981" s="301">
        <v>15</v>
      </c>
      <c r="H981" s="301"/>
      <c r="I981" s="301"/>
      <c r="J981" s="301"/>
      <c r="K981" s="301"/>
      <c r="L981" s="301"/>
      <c r="M981" s="301">
        <v>75</v>
      </c>
      <c r="N981" s="301"/>
      <c r="O981" s="301"/>
      <c r="P981" s="301"/>
      <c r="Q981" s="301"/>
      <c r="R981" s="301"/>
      <c r="S981" s="302">
        <f t="shared" si="30"/>
        <v>90</v>
      </c>
      <c r="T981" s="303" t="s">
        <v>1758</v>
      </c>
      <c r="U981" s="2"/>
      <c r="V981">
        <f t="shared" si="31"/>
        <v>0.83700000000000008</v>
      </c>
    </row>
    <row r="982" spans="1:22" customFormat="1">
      <c r="A982" s="301" t="s">
        <v>2360</v>
      </c>
      <c r="B982" s="301" t="s">
        <v>1976</v>
      </c>
      <c r="C982" s="301" t="s">
        <v>2751</v>
      </c>
      <c r="D982" s="301">
        <v>9.3000000000000007</v>
      </c>
      <c r="E982" s="181" t="s">
        <v>1783</v>
      </c>
      <c r="F982" s="181"/>
      <c r="G982" s="301"/>
      <c r="H982" s="301"/>
      <c r="I982" s="301"/>
      <c r="J982" s="301"/>
      <c r="K982" s="301">
        <v>1.2000000000000002</v>
      </c>
      <c r="L982" s="301"/>
      <c r="M982" s="301"/>
      <c r="N982" s="301"/>
      <c r="O982" s="301"/>
      <c r="P982" s="301"/>
      <c r="Q982" s="301"/>
      <c r="R982" s="301"/>
      <c r="S982" s="302">
        <f t="shared" si="30"/>
        <v>1.2000000000000002</v>
      </c>
      <c r="T982" s="303" t="s">
        <v>1758</v>
      </c>
      <c r="U982" s="2"/>
      <c r="V982">
        <f t="shared" si="31"/>
        <v>1.1160000000000002E-2</v>
      </c>
    </row>
    <row r="983" spans="1:22" customFormat="1">
      <c r="A983" s="301" t="s">
        <v>3339</v>
      </c>
      <c r="B983" s="301" t="s">
        <v>1976</v>
      </c>
      <c r="C983" s="301" t="s">
        <v>2751</v>
      </c>
      <c r="D983" s="301">
        <v>9.3000000000000007</v>
      </c>
      <c r="E983" s="181" t="s">
        <v>1783</v>
      </c>
      <c r="F983" s="181"/>
      <c r="G983" s="301"/>
      <c r="H983" s="301"/>
      <c r="I983" s="301"/>
      <c r="J983" s="301"/>
      <c r="K983" s="301"/>
      <c r="L983" s="301"/>
      <c r="M983" s="301"/>
      <c r="N983" s="301"/>
      <c r="O983" s="301"/>
      <c r="P983" s="301"/>
      <c r="Q983" s="301">
        <v>4.8</v>
      </c>
      <c r="R983" s="301"/>
      <c r="S983" s="302">
        <f t="shared" si="30"/>
        <v>4.8</v>
      </c>
      <c r="T983" s="303" t="s">
        <v>1758</v>
      </c>
      <c r="U983" s="2"/>
      <c r="V983">
        <f t="shared" si="31"/>
        <v>4.4639999999999999E-2</v>
      </c>
    </row>
    <row r="984" spans="1:22" customFormat="1">
      <c r="A984" s="301" t="s">
        <v>2361</v>
      </c>
      <c r="B984" s="301" t="s">
        <v>1976</v>
      </c>
      <c r="C984" s="301" t="s">
        <v>2751</v>
      </c>
      <c r="D984" s="301">
        <v>9.3000000000000007</v>
      </c>
      <c r="E984" s="181" t="s">
        <v>1783</v>
      </c>
      <c r="F984" s="181"/>
      <c r="G984" s="301"/>
      <c r="H984" s="301"/>
      <c r="I984" s="301"/>
      <c r="J984" s="301"/>
      <c r="K984" s="301">
        <v>1.2000000000000002</v>
      </c>
      <c r="L984" s="301"/>
      <c r="M984" s="301"/>
      <c r="N984" s="301"/>
      <c r="O984" s="301"/>
      <c r="P984" s="301"/>
      <c r="Q984" s="301"/>
      <c r="R984" s="301"/>
      <c r="S984" s="302">
        <f t="shared" si="30"/>
        <v>1.2000000000000002</v>
      </c>
      <c r="T984" s="303" t="s">
        <v>1758</v>
      </c>
      <c r="U984" s="2"/>
      <c r="V984">
        <f t="shared" si="31"/>
        <v>1.1160000000000002E-2</v>
      </c>
    </row>
    <row r="985" spans="1:22" customFormat="1">
      <c r="A985" s="301" t="s">
        <v>2362</v>
      </c>
      <c r="B985" s="301" t="s">
        <v>1976</v>
      </c>
      <c r="C985" s="301" t="s">
        <v>2751</v>
      </c>
      <c r="D985" s="301">
        <v>9.3000000000000007</v>
      </c>
      <c r="E985" s="181" t="s">
        <v>1783</v>
      </c>
      <c r="F985" s="181"/>
      <c r="G985" s="301"/>
      <c r="H985" s="301"/>
      <c r="I985" s="301"/>
      <c r="J985" s="301"/>
      <c r="K985" s="301">
        <v>6.75</v>
      </c>
      <c r="L985" s="301"/>
      <c r="M985" s="301"/>
      <c r="N985" s="301"/>
      <c r="O985" s="301"/>
      <c r="P985" s="301"/>
      <c r="Q985" s="301"/>
      <c r="R985" s="301"/>
      <c r="S985" s="302">
        <f t="shared" si="30"/>
        <v>6.75</v>
      </c>
      <c r="T985" s="303" t="s">
        <v>1758</v>
      </c>
      <c r="U985" s="2"/>
      <c r="V985">
        <f t="shared" si="31"/>
        <v>6.2774999999999997E-2</v>
      </c>
    </row>
    <row r="986" spans="1:22" customFormat="1">
      <c r="A986" s="301" t="s">
        <v>2363</v>
      </c>
      <c r="B986" s="301" t="s">
        <v>1976</v>
      </c>
      <c r="C986" s="301" t="s">
        <v>2751</v>
      </c>
      <c r="D986" s="301">
        <v>9.3000000000000007</v>
      </c>
      <c r="E986" s="181" t="s">
        <v>1783</v>
      </c>
      <c r="F986" s="181"/>
      <c r="G986" s="301"/>
      <c r="H986" s="301">
        <v>7.1999999999999993</v>
      </c>
      <c r="I986" s="301"/>
      <c r="J986" s="301"/>
      <c r="K986" s="301"/>
      <c r="L986" s="301"/>
      <c r="M986" s="301"/>
      <c r="N986" s="301"/>
      <c r="O986" s="301"/>
      <c r="P986" s="301"/>
      <c r="Q986" s="301"/>
      <c r="R986" s="301"/>
      <c r="S986" s="302">
        <f t="shared" si="30"/>
        <v>7.1999999999999993</v>
      </c>
      <c r="T986" s="303" t="s">
        <v>1758</v>
      </c>
      <c r="U986" s="2"/>
      <c r="V986">
        <f t="shared" si="31"/>
        <v>6.6959999999999992E-2</v>
      </c>
    </row>
    <row r="987" spans="1:22" customFormat="1">
      <c r="A987" s="301" t="s">
        <v>2364</v>
      </c>
      <c r="B987" s="301" t="s">
        <v>1976</v>
      </c>
      <c r="C987" s="301" t="s">
        <v>2751</v>
      </c>
      <c r="D987" s="301">
        <v>9.3000000000000007</v>
      </c>
      <c r="E987" s="181" t="s">
        <v>1783</v>
      </c>
      <c r="F987" s="181"/>
      <c r="G987" s="301"/>
      <c r="H987" s="301"/>
      <c r="I987" s="301"/>
      <c r="J987" s="301">
        <v>14.399999999999999</v>
      </c>
      <c r="K987" s="301"/>
      <c r="L987" s="301"/>
      <c r="M987" s="301"/>
      <c r="N987" s="301"/>
      <c r="O987" s="301"/>
      <c r="P987" s="301"/>
      <c r="Q987" s="301"/>
      <c r="R987" s="301"/>
      <c r="S987" s="302">
        <f t="shared" si="30"/>
        <v>14.399999999999999</v>
      </c>
      <c r="T987" s="303" t="s">
        <v>1758</v>
      </c>
      <c r="U987" s="2"/>
      <c r="V987">
        <f t="shared" si="31"/>
        <v>0.13391999999999998</v>
      </c>
    </row>
    <row r="988" spans="1:22" customFormat="1">
      <c r="A988" s="301" t="s">
        <v>2365</v>
      </c>
      <c r="B988" s="301" t="s">
        <v>1976</v>
      </c>
      <c r="C988" s="301" t="s">
        <v>2751</v>
      </c>
      <c r="D988" s="301">
        <v>9.3000000000000007</v>
      </c>
      <c r="E988" s="181" t="s">
        <v>1783</v>
      </c>
      <c r="F988" s="181"/>
      <c r="G988" s="301"/>
      <c r="H988" s="301"/>
      <c r="I988" s="301"/>
      <c r="J988" s="301"/>
      <c r="K988" s="301">
        <v>3.6</v>
      </c>
      <c r="L988" s="301"/>
      <c r="M988" s="301"/>
      <c r="N988" s="301"/>
      <c r="O988" s="301"/>
      <c r="P988" s="301">
        <v>6.6</v>
      </c>
      <c r="Q988" s="301"/>
      <c r="R988" s="301"/>
      <c r="S988" s="302">
        <f t="shared" si="30"/>
        <v>10.199999999999999</v>
      </c>
      <c r="T988" s="303" t="s">
        <v>1758</v>
      </c>
      <c r="U988" s="2"/>
      <c r="V988">
        <f t="shared" si="31"/>
        <v>9.486E-2</v>
      </c>
    </row>
    <row r="989" spans="1:22" customFormat="1">
      <c r="A989" s="301" t="s">
        <v>2366</v>
      </c>
      <c r="B989" s="301" t="s">
        <v>1976</v>
      </c>
      <c r="C989" s="301" t="s">
        <v>2751</v>
      </c>
      <c r="D989" s="301">
        <v>9.3000000000000007</v>
      </c>
      <c r="E989" s="181" t="s">
        <v>1783</v>
      </c>
      <c r="F989" s="181"/>
      <c r="G989" s="301"/>
      <c r="H989" s="301"/>
      <c r="I989" s="301"/>
      <c r="J989" s="301"/>
      <c r="K989" s="301"/>
      <c r="L989" s="301"/>
      <c r="M989" s="301"/>
      <c r="N989" s="301"/>
      <c r="O989" s="301"/>
      <c r="P989" s="301"/>
      <c r="Q989" s="301">
        <v>3.5999999999999996</v>
      </c>
      <c r="R989" s="301"/>
      <c r="S989" s="302">
        <f t="shared" si="30"/>
        <v>3.5999999999999996</v>
      </c>
      <c r="T989" s="303" t="s">
        <v>1758</v>
      </c>
      <c r="U989" s="2"/>
      <c r="V989">
        <f t="shared" si="31"/>
        <v>3.3479999999999996E-2</v>
      </c>
    </row>
    <row r="990" spans="1:22" customFormat="1">
      <c r="A990" s="301" t="s">
        <v>2367</v>
      </c>
      <c r="B990" s="301" t="s">
        <v>1976</v>
      </c>
      <c r="C990" s="301" t="s">
        <v>2751</v>
      </c>
      <c r="D990" s="301">
        <v>9.3000000000000007</v>
      </c>
      <c r="E990" s="181" t="s">
        <v>1783</v>
      </c>
      <c r="F990" s="181"/>
      <c r="G990" s="301"/>
      <c r="H990" s="301"/>
      <c r="I990" s="301"/>
      <c r="J990" s="301"/>
      <c r="K990" s="301">
        <v>1.2000000000000002</v>
      </c>
      <c r="L990" s="301">
        <v>9</v>
      </c>
      <c r="M990" s="301">
        <v>13.2</v>
      </c>
      <c r="N990" s="301"/>
      <c r="O990" s="301">
        <v>6.6</v>
      </c>
      <c r="P990" s="301">
        <v>24.2</v>
      </c>
      <c r="Q990" s="301">
        <v>13.2</v>
      </c>
      <c r="R990" s="301"/>
      <c r="S990" s="302">
        <f t="shared" si="30"/>
        <v>67.400000000000006</v>
      </c>
      <c r="T990" s="303" t="s">
        <v>1758</v>
      </c>
      <c r="U990" s="2"/>
      <c r="V990">
        <f t="shared" si="31"/>
        <v>0.62682000000000004</v>
      </c>
    </row>
    <row r="991" spans="1:22" customFormat="1">
      <c r="A991" s="301" t="s">
        <v>2368</v>
      </c>
      <c r="B991" s="301" t="s">
        <v>1976</v>
      </c>
      <c r="C991" s="301" t="s">
        <v>2751</v>
      </c>
      <c r="D991" s="301">
        <v>9.3000000000000007</v>
      </c>
      <c r="E991" s="181" t="s">
        <v>1783</v>
      </c>
      <c r="F991" s="181"/>
      <c r="G991" s="301"/>
      <c r="H991" s="301">
        <v>7.1999999999999993</v>
      </c>
      <c r="I991" s="301"/>
      <c r="J991" s="301"/>
      <c r="K991" s="301"/>
      <c r="L991" s="301">
        <v>14.399999999999999</v>
      </c>
      <c r="M991" s="301"/>
      <c r="N991" s="301"/>
      <c r="O991" s="301"/>
      <c r="P991" s="301"/>
      <c r="Q991" s="301">
        <v>14.399999999999999</v>
      </c>
      <c r="R991" s="301">
        <v>3.5999999999999996</v>
      </c>
      <c r="S991" s="302">
        <f t="shared" si="30"/>
        <v>39.6</v>
      </c>
      <c r="T991" s="303" t="s">
        <v>1758</v>
      </c>
      <c r="U991" s="2"/>
      <c r="V991">
        <f t="shared" si="31"/>
        <v>0.36828000000000005</v>
      </c>
    </row>
    <row r="992" spans="1:22" customFormat="1">
      <c r="A992" s="301" t="s">
        <v>2369</v>
      </c>
      <c r="B992" s="301" t="s">
        <v>1976</v>
      </c>
      <c r="C992" s="301" t="s">
        <v>2751</v>
      </c>
      <c r="D992" s="301">
        <v>9.3000000000000007</v>
      </c>
      <c r="E992" s="181" t="s">
        <v>1783</v>
      </c>
      <c r="F992" s="181"/>
      <c r="G992" s="301"/>
      <c r="H992" s="301"/>
      <c r="I992" s="301"/>
      <c r="J992" s="301">
        <v>18</v>
      </c>
      <c r="K992" s="301"/>
      <c r="L992" s="301"/>
      <c r="M992" s="301"/>
      <c r="N992" s="301"/>
      <c r="O992" s="301"/>
      <c r="P992" s="301"/>
      <c r="Q992" s="301"/>
      <c r="R992" s="301"/>
      <c r="S992" s="302">
        <f t="shared" si="30"/>
        <v>18</v>
      </c>
      <c r="T992" s="303" t="s">
        <v>1758</v>
      </c>
      <c r="U992" s="2"/>
      <c r="V992">
        <f t="shared" si="31"/>
        <v>0.16739999999999999</v>
      </c>
    </row>
    <row r="993" spans="1:22" customFormat="1">
      <c r="A993" s="301" t="s">
        <v>3340</v>
      </c>
      <c r="B993" s="301" t="s">
        <v>1976</v>
      </c>
      <c r="C993" s="301" t="s">
        <v>2751</v>
      </c>
      <c r="D993" s="301">
        <v>9.3000000000000007</v>
      </c>
      <c r="E993" s="181" t="s">
        <v>1783</v>
      </c>
      <c r="F993" s="181"/>
      <c r="G993" s="301"/>
      <c r="H993" s="301"/>
      <c r="I993" s="301"/>
      <c r="J993" s="301"/>
      <c r="K993" s="301">
        <v>6.75</v>
      </c>
      <c r="L993" s="301"/>
      <c r="M993" s="301"/>
      <c r="N993" s="301"/>
      <c r="O993" s="301"/>
      <c r="P993" s="301"/>
      <c r="Q993" s="301"/>
      <c r="R993" s="301"/>
      <c r="S993" s="302">
        <f t="shared" si="30"/>
        <v>6.75</v>
      </c>
      <c r="T993" s="303" t="s">
        <v>1758</v>
      </c>
      <c r="U993" s="2"/>
      <c r="V993">
        <f t="shared" si="31"/>
        <v>6.2774999999999997E-2</v>
      </c>
    </row>
    <row r="994" spans="1:22" customFormat="1">
      <c r="A994" s="301" t="s">
        <v>2370</v>
      </c>
      <c r="B994" s="301" t="s">
        <v>1976</v>
      </c>
      <c r="C994" s="301" t="s">
        <v>2751</v>
      </c>
      <c r="D994" s="301">
        <v>9.3000000000000007</v>
      </c>
      <c r="E994" s="181" t="s">
        <v>1783</v>
      </c>
      <c r="F994" s="181"/>
      <c r="G994" s="301"/>
      <c r="H994" s="301"/>
      <c r="I994" s="301"/>
      <c r="J994" s="301"/>
      <c r="K994" s="301"/>
      <c r="L994" s="301">
        <v>2.4000000000000004</v>
      </c>
      <c r="M994" s="301"/>
      <c r="N994" s="301"/>
      <c r="O994" s="301"/>
      <c r="P994" s="301"/>
      <c r="Q994" s="301"/>
      <c r="R994" s="301"/>
      <c r="S994" s="302">
        <f t="shared" si="30"/>
        <v>2.4000000000000004</v>
      </c>
      <c r="T994" s="303" t="s">
        <v>1758</v>
      </c>
      <c r="U994" s="2"/>
      <c r="V994">
        <f t="shared" si="31"/>
        <v>2.2320000000000003E-2</v>
      </c>
    </row>
    <row r="995" spans="1:22" customFormat="1">
      <c r="A995" s="301" t="s">
        <v>2371</v>
      </c>
      <c r="B995" s="301" t="s">
        <v>1976</v>
      </c>
      <c r="C995" s="301" t="s">
        <v>2751</v>
      </c>
      <c r="D995" s="301">
        <v>9.3000000000000007</v>
      </c>
      <c r="E995" s="181" t="s">
        <v>1783</v>
      </c>
      <c r="F995" s="181"/>
      <c r="G995" s="301"/>
      <c r="H995" s="301"/>
      <c r="I995" s="301"/>
      <c r="J995" s="301"/>
      <c r="K995" s="301"/>
      <c r="L995" s="301"/>
      <c r="M995" s="301">
        <v>300</v>
      </c>
      <c r="N995" s="301">
        <v>495</v>
      </c>
      <c r="O995" s="301">
        <v>30</v>
      </c>
      <c r="P995" s="301">
        <v>45</v>
      </c>
      <c r="Q995" s="301">
        <v>75</v>
      </c>
      <c r="R995" s="301">
        <v>120</v>
      </c>
      <c r="S995" s="302">
        <f t="shared" si="30"/>
        <v>1065</v>
      </c>
      <c r="T995" s="303" t="s">
        <v>1758</v>
      </c>
      <c r="U995" s="2"/>
      <c r="V995">
        <f t="shared" si="31"/>
        <v>9.9045000000000005</v>
      </c>
    </row>
    <row r="996" spans="1:22" customFormat="1">
      <c r="A996" s="301" t="s">
        <v>2372</v>
      </c>
      <c r="B996" s="301" t="s">
        <v>1976</v>
      </c>
      <c r="C996" s="301" t="s">
        <v>2751</v>
      </c>
      <c r="D996" s="301">
        <v>9.3000000000000007</v>
      </c>
      <c r="E996" s="181" t="s">
        <v>1783</v>
      </c>
      <c r="F996" s="181"/>
      <c r="G996" s="301"/>
      <c r="H996" s="301"/>
      <c r="I996" s="301"/>
      <c r="J996" s="301"/>
      <c r="K996" s="301"/>
      <c r="L996" s="301"/>
      <c r="M996" s="301">
        <v>6.3</v>
      </c>
      <c r="N996" s="301">
        <v>6</v>
      </c>
      <c r="O996" s="301">
        <v>10</v>
      </c>
      <c r="P996" s="301"/>
      <c r="Q996" s="301">
        <v>10</v>
      </c>
      <c r="R996" s="301"/>
      <c r="S996" s="302">
        <f t="shared" si="30"/>
        <v>32.299999999999997</v>
      </c>
      <c r="T996" s="303" t="s">
        <v>1758</v>
      </c>
      <c r="U996" s="2"/>
      <c r="V996">
        <f t="shared" si="31"/>
        <v>0.30038999999999999</v>
      </c>
    </row>
    <row r="997" spans="1:22" customFormat="1">
      <c r="A997" s="301" t="s">
        <v>2373</v>
      </c>
      <c r="B997" s="301" t="s">
        <v>1976</v>
      </c>
      <c r="C997" s="301" t="s">
        <v>2751</v>
      </c>
      <c r="D997" s="301">
        <v>9.3000000000000007</v>
      </c>
      <c r="E997" s="181" t="s">
        <v>1783</v>
      </c>
      <c r="F997" s="181"/>
      <c r="G997" s="301"/>
      <c r="H997" s="301"/>
      <c r="I997" s="301">
        <v>1.35</v>
      </c>
      <c r="J997" s="301"/>
      <c r="K997" s="301"/>
      <c r="L997" s="301"/>
      <c r="M997" s="301"/>
      <c r="N997" s="301"/>
      <c r="O997" s="301"/>
      <c r="P997" s="301"/>
      <c r="Q997" s="301"/>
      <c r="R997" s="301"/>
      <c r="S997" s="302">
        <f t="shared" si="30"/>
        <v>1.35</v>
      </c>
      <c r="T997" s="303" t="s">
        <v>1758</v>
      </c>
      <c r="U997" s="2"/>
      <c r="V997">
        <f t="shared" si="31"/>
        <v>1.2555000000000002E-2</v>
      </c>
    </row>
    <row r="998" spans="1:22" customFormat="1">
      <c r="A998" s="301" t="s">
        <v>3341</v>
      </c>
      <c r="B998" s="301" t="s">
        <v>1976</v>
      </c>
      <c r="C998" s="301" t="s">
        <v>2751</v>
      </c>
      <c r="D998" s="301">
        <v>9.3000000000000007</v>
      </c>
      <c r="E998" s="181" t="s">
        <v>1783</v>
      </c>
      <c r="F998" s="181"/>
      <c r="G998" s="301"/>
      <c r="H998" s="301"/>
      <c r="I998" s="301"/>
      <c r="J998" s="301"/>
      <c r="K998" s="301">
        <v>26.4</v>
      </c>
      <c r="L998" s="301"/>
      <c r="M998" s="301"/>
      <c r="N998" s="301"/>
      <c r="O998" s="301"/>
      <c r="P998" s="301"/>
      <c r="Q998" s="301"/>
      <c r="R998" s="301"/>
      <c r="S998" s="302">
        <f t="shared" si="30"/>
        <v>26.4</v>
      </c>
      <c r="T998" s="303" t="s">
        <v>1758</v>
      </c>
      <c r="U998" s="2"/>
      <c r="V998">
        <f t="shared" si="31"/>
        <v>0.24552000000000002</v>
      </c>
    </row>
    <row r="999" spans="1:22" customFormat="1">
      <c r="A999" s="301" t="s">
        <v>3342</v>
      </c>
      <c r="B999" s="301" t="s">
        <v>1976</v>
      </c>
      <c r="C999" s="301" t="s">
        <v>2751</v>
      </c>
      <c r="D999" s="301">
        <v>9.3000000000000007</v>
      </c>
      <c r="E999" s="181" t="s">
        <v>1783</v>
      </c>
      <c r="F999" s="181"/>
      <c r="G999" s="301"/>
      <c r="H999" s="301"/>
      <c r="I999" s="301"/>
      <c r="J999" s="301"/>
      <c r="K999" s="301">
        <v>1.2000000000000002</v>
      </c>
      <c r="L999" s="301"/>
      <c r="M999" s="301"/>
      <c r="N999" s="301"/>
      <c r="O999" s="301"/>
      <c r="P999" s="301"/>
      <c r="Q999" s="301"/>
      <c r="R999" s="301"/>
      <c r="S999" s="302">
        <f t="shared" si="30"/>
        <v>1.2000000000000002</v>
      </c>
      <c r="T999" s="303" t="s">
        <v>1758</v>
      </c>
      <c r="U999" s="2"/>
      <c r="V999">
        <f t="shared" si="31"/>
        <v>1.1160000000000002E-2</v>
      </c>
    </row>
    <row r="1000" spans="1:22" customFormat="1">
      <c r="A1000" s="301" t="s">
        <v>2374</v>
      </c>
      <c r="B1000" s="301" t="s">
        <v>1976</v>
      </c>
      <c r="C1000" s="301" t="s">
        <v>2751</v>
      </c>
      <c r="D1000" s="301">
        <v>9.3000000000000007</v>
      </c>
      <c r="E1000" s="181" t="s">
        <v>1783</v>
      </c>
      <c r="F1000" s="181"/>
      <c r="G1000" s="301"/>
      <c r="H1000" s="301"/>
      <c r="I1000" s="301"/>
      <c r="J1000" s="301"/>
      <c r="K1000" s="301">
        <v>1.2000000000000002</v>
      </c>
      <c r="L1000" s="301"/>
      <c r="M1000" s="301"/>
      <c r="N1000" s="301"/>
      <c r="O1000" s="301"/>
      <c r="P1000" s="301"/>
      <c r="Q1000" s="301"/>
      <c r="R1000" s="301"/>
      <c r="S1000" s="302">
        <f t="shared" si="30"/>
        <v>1.2000000000000002</v>
      </c>
      <c r="T1000" s="303" t="s">
        <v>1758</v>
      </c>
      <c r="U1000" s="2"/>
      <c r="V1000">
        <f t="shared" si="31"/>
        <v>1.1160000000000002E-2</v>
      </c>
    </row>
    <row r="1001" spans="1:22" customFormat="1">
      <c r="A1001" s="301" t="s">
        <v>2375</v>
      </c>
      <c r="B1001" s="301" t="s">
        <v>1976</v>
      </c>
      <c r="C1001" s="301" t="s">
        <v>2751</v>
      </c>
      <c r="D1001" s="301">
        <v>9.3000000000000007</v>
      </c>
      <c r="E1001" s="181" t="s">
        <v>1783</v>
      </c>
      <c r="F1001" s="181"/>
      <c r="G1001" s="301"/>
      <c r="H1001" s="301"/>
      <c r="I1001" s="301"/>
      <c r="J1001" s="301"/>
      <c r="K1001" s="301">
        <v>11.7</v>
      </c>
      <c r="L1001" s="301"/>
      <c r="M1001" s="301"/>
      <c r="N1001" s="301"/>
      <c r="O1001" s="301"/>
      <c r="P1001" s="301"/>
      <c r="Q1001" s="301"/>
      <c r="R1001" s="301"/>
      <c r="S1001" s="302">
        <f t="shared" si="30"/>
        <v>11.7</v>
      </c>
      <c r="T1001" s="303" t="s">
        <v>1758</v>
      </c>
      <c r="U1001" s="2"/>
      <c r="V1001">
        <f t="shared" si="31"/>
        <v>0.10880999999999999</v>
      </c>
    </row>
    <row r="1002" spans="1:22" customFormat="1">
      <c r="A1002" s="301" t="s">
        <v>2376</v>
      </c>
      <c r="B1002" s="301" t="s">
        <v>1976</v>
      </c>
      <c r="C1002" s="301" t="s">
        <v>2751</v>
      </c>
      <c r="D1002" s="301">
        <v>9.3000000000000007</v>
      </c>
      <c r="E1002" s="181" t="s">
        <v>1783</v>
      </c>
      <c r="F1002" s="181"/>
      <c r="G1002" s="301"/>
      <c r="H1002" s="301"/>
      <c r="I1002" s="301"/>
      <c r="J1002" s="301"/>
      <c r="K1002" s="301">
        <v>6.6</v>
      </c>
      <c r="L1002" s="301"/>
      <c r="M1002" s="301"/>
      <c r="N1002" s="301"/>
      <c r="O1002" s="301"/>
      <c r="P1002" s="301"/>
      <c r="Q1002" s="301"/>
      <c r="R1002" s="301"/>
      <c r="S1002" s="302">
        <f t="shared" si="30"/>
        <v>6.6</v>
      </c>
      <c r="T1002" s="303" t="s">
        <v>1758</v>
      </c>
      <c r="U1002" s="2"/>
      <c r="V1002">
        <f t="shared" si="31"/>
        <v>6.1380000000000004E-2</v>
      </c>
    </row>
    <row r="1003" spans="1:22" customFormat="1">
      <c r="A1003" s="301" t="s">
        <v>2377</v>
      </c>
      <c r="B1003" s="301" t="s">
        <v>1976</v>
      </c>
      <c r="C1003" s="301" t="s">
        <v>2751</v>
      </c>
      <c r="D1003" s="301">
        <v>9.3000000000000007</v>
      </c>
      <c r="E1003" s="181" t="s">
        <v>1783</v>
      </c>
      <c r="F1003" s="181"/>
      <c r="G1003" s="301"/>
      <c r="H1003" s="301"/>
      <c r="I1003" s="301"/>
      <c r="J1003" s="301"/>
      <c r="K1003" s="301">
        <v>6.6</v>
      </c>
      <c r="L1003" s="301"/>
      <c r="M1003" s="301"/>
      <c r="N1003" s="301"/>
      <c r="O1003" s="301"/>
      <c r="P1003" s="301"/>
      <c r="Q1003" s="301"/>
      <c r="R1003" s="301"/>
      <c r="S1003" s="302">
        <f t="shared" si="30"/>
        <v>6.6</v>
      </c>
      <c r="T1003" s="303" t="s">
        <v>1758</v>
      </c>
      <c r="U1003" s="2"/>
      <c r="V1003">
        <f t="shared" si="31"/>
        <v>6.1380000000000004E-2</v>
      </c>
    </row>
    <row r="1004" spans="1:22" customFormat="1">
      <c r="A1004" s="301" t="s">
        <v>2378</v>
      </c>
      <c r="B1004" s="301" t="s">
        <v>1976</v>
      </c>
      <c r="C1004" s="301" t="s">
        <v>2751</v>
      </c>
      <c r="D1004" s="301">
        <v>9.3000000000000007</v>
      </c>
      <c r="E1004" s="181" t="s">
        <v>1783</v>
      </c>
      <c r="F1004" s="181"/>
      <c r="G1004" s="301"/>
      <c r="H1004" s="301"/>
      <c r="I1004" s="301"/>
      <c r="J1004" s="301"/>
      <c r="K1004" s="301">
        <v>8.4500000000000011</v>
      </c>
      <c r="L1004" s="301"/>
      <c r="M1004" s="301"/>
      <c r="N1004" s="301"/>
      <c r="O1004" s="301"/>
      <c r="P1004" s="301"/>
      <c r="Q1004" s="301"/>
      <c r="R1004" s="301"/>
      <c r="S1004" s="302">
        <f t="shared" si="30"/>
        <v>8.4500000000000011</v>
      </c>
      <c r="T1004" s="303" t="s">
        <v>1758</v>
      </c>
      <c r="U1004" s="2"/>
      <c r="V1004">
        <f t="shared" si="31"/>
        <v>7.8585000000000016E-2</v>
      </c>
    </row>
    <row r="1005" spans="1:22" customFormat="1">
      <c r="A1005" s="301" t="s">
        <v>3343</v>
      </c>
      <c r="B1005" s="301" t="s">
        <v>1976</v>
      </c>
      <c r="C1005" s="301" t="s">
        <v>2751</v>
      </c>
      <c r="D1005" s="301">
        <v>9.3000000000000007</v>
      </c>
      <c r="E1005" s="181" t="s">
        <v>1783</v>
      </c>
      <c r="F1005" s="181"/>
      <c r="G1005" s="301"/>
      <c r="H1005" s="301"/>
      <c r="I1005" s="301"/>
      <c r="J1005" s="301"/>
      <c r="K1005" s="301">
        <v>6.6</v>
      </c>
      <c r="L1005" s="301"/>
      <c r="M1005" s="301"/>
      <c r="N1005" s="301"/>
      <c r="O1005" s="301"/>
      <c r="P1005" s="301"/>
      <c r="Q1005" s="301"/>
      <c r="R1005" s="301"/>
      <c r="S1005" s="302">
        <f t="shared" si="30"/>
        <v>6.6</v>
      </c>
      <c r="T1005" s="303" t="s">
        <v>1758</v>
      </c>
      <c r="U1005" s="2"/>
      <c r="V1005">
        <f t="shared" si="31"/>
        <v>6.1380000000000004E-2</v>
      </c>
    </row>
    <row r="1006" spans="1:22" customFormat="1">
      <c r="A1006" s="301" t="s">
        <v>3344</v>
      </c>
      <c r="B1006" s="301" t="s">
        <v>1976</v>
      </c>
      <c r="C1006" s="301" t="s">
        <v>2751</v>
      </c>
      <c r="D1006" s="301">
        <v>9.3000000000000007</v>
      </c>
      <c r="E1006" s="181" t="s">
        <v>1783</v>
      </c>
      <c r="F1006" s="181"/>
      <c r="G1006" s="301"/>
      <c r="H1006" s="301"/>
      <c r="I1006" s="301"/>
      <c r="J1006" s="301"/>
      <c r="K1006" s="301">
        <v>1.2000000000000002</v>
      </c>
      <c r="L1006" s="301"/>
      <c r="M1006" s="301"/>
      <c r="N1006" s="301"/>
      <c r="O1006" s="301"/>
      <c r="P1006" s="301"/>
      <c r="Q1006" s="301"/>
      <c r="R1006" s="301"/>
      <c r="S1006" s="302">
        <f t="shared" si="30"/>
        <v>1.2000000000000002</v>
      </c>
      <c r="T1006" s="303" t="s">
        <v>1758</v>
      </c>
      <c r="U1006" s="2"/>
      <c r="V1006">
        <f t="shared" si="31"/>
        <v>1.1160000000000002E-2</v>
      </c>
    </row>
    <row r="1007" spans="1:22" customFormat="1">
      <c r="A1007" s="301" t="s">
        <v>2379</v>
      </c>
      <c r="B1007" s="301" t="s">
        <v>1976</v>
      </c>
      <c r="C1007" s="301" t="s">
        <v>2751</v>
      </c>
      <c r="D1007" s="301">
        <v>9.3000000000000007</v>
      </c>
      <c r="E1007" s="181" t="s">
        <v>1783</v>
      </c>
      <c r="F1007" s="181"/>
      <c r="G1007" s="301"/>
      <c r="H1007" s="301"/>
      <c r="I1007" s="301"/>
      <c r="J1007" s="301">
        <v>2.8000000000000003</v>
      </c>
      <c r="K1007" s="301"/>
      <c r="L1007" s="301"/>
      <c r="M1007" s="301"/>
      <c r="N1007" s="301"/>
      <c r="O1007" s="301"/>
      <c r="P1007" s="301"/>
      <c r="Q1007" s="301"/>
      <c r="R1007" s="301"/>
      <c r="S1007" s="302">
        <f t="shared" si="30"/>
        <v>2.8000000000000003</v>
      </c>
      <c r="T1007" s="303" t="s">
        <v>1758</v>
      </c>
      <c r="U1007" s="2"/>
      <c r="V1007">
        <f t="shared" si="31"/>
        <v>2.6040000000000004E-2</v>
      </c>
    </row>
    <row r="1008" spans="1:22" customFormat="1">
      <c r="A1008" s="301" t="s">
        <v>2380</v>
      </c>
      <c r="B1008" s="301" t="s">
        <v>1976</v>
      </c>
      <c r="C1008" s="301" t="s">
        <v>2751</v>
      </c>
      <c r="D1008" s="301">
        <v>9.3000000000000007</v>
      </c>
      <c r="E1008" s="181" t="s">
        <v>1783</v>
      </c>
      <c r="F1008" s="181"/>
      <c r="G1008" s="301"/>
      <c r="H1008" s="301"/>
      <c r="I1008" s="301"/>
      <c r="J1008" s="301"/>
      <c r="K1008" s="301"/>
      <c r="L1008" s="301">
        <v>2.4000000000000004</v>
      </c>
      <c r="M1008" s="301"/>
      <c r="N1008" s="301"/>
      <c r="O1008" s="301"/>
      <c r="P1008" s="301"/>
      <c r="Q1008" s="301"/>
      <c r="R1008" s="301"/>
      <c r="S1008" s="302">
        <f t="shared" si="30"/>
        <v>2.4000000000000004</v>
      </c>
      <c r="T1008" s="303" t="s">
        <v>1758</v>
      </c>
      <c r="U1008" s="2"/>
      <c r="V1008">
        <f t="shared" si="31"/>
        <v>2.2320000000000003E-2</v>
      </c>
    </row>
    <row r="1009" spans="1:22" customFormat="1">
      <c r="A1009" s="301" t="s">
        <v>2381</v>
      </c>
      <c r="B1009" s="301" t="s">
        <v>1976</v>
      </c>
      <c r="C1009" s="301" t="s">
        <v>2751</v>
      </c>
      <c r="D1009" s="301">
        <v>9.3000000000000007</v>
      </c>
      <c r="E1009" s="181" t="s">
        <v>1783</v>
      </c>
      <c r="F1009" s="181"/>
      <c r="G1009" s="301"/>
      <c r="H1009" s="301"/>
      <c r="I1009" s="301"/>
      <c r="J1009" s="301"/>
      <c r="K1009" s="301">
        <v>1.2000000000000002</v>
      </c>
      <c r="L1009" s="301"/>
      <c r="M1009" s="301"/>
      <c r="N1009" s="301"/>
      <c r="O1009" s="301"/>
      <c r="P1009" s="301"/>
      <c r="Q1009" s="301"/>
      <c r="R1009" s="301"/>
      <c r="S1009" s="302">
        <f t="shared" si="30"/>
        <v>1.2000000000000002</v>
      </c>
      <c r="T1009" s="303" t="s">
        <v>1758</v>
      </c>
      <c r="U1009" s="2"/>
      <c r="V1009">
        <f t="shared" si="31"/>
        <v>1.1160000000000002E-2</v>
      </c>
    </row>
    <row r="1010" spans="1:22" customFormat="1">
      <c r="A1010" s="301" t="s">
        <v>2382</v>
      </c>
      <c r="B1010" s="301" t="s">
        <v>1976</v>
      </c>
      <c r="C1010" s="301" t="s">
        <v>2751</v>
      </c>
      <c r="D1010" s="301">
        <v>9.3000000000000007</v>
      </c>
      <c r="E1010" s="181" t="s">
        <v>1783</v>
      </c>
      <c r="F1010" s="181"/>
      <c r="G1010" s="301"/>
      <c r="H1010" s="301"/>
      <c r="I1010" s="301"/>
      <c r="J1010" s="301"/>
      <c r="K1010" s="301">
        <v>11.7</v>
      </c>
      <c r="L1010" s="301"/>
      <c r="M1010" s="301"/>
      <c r="N1010" s="301"/>
      <c r="O1010" s="301"/>
      <c r="P1010" s="301"/>
      <c r="Q1010" s="301"/>
      <c r="R1010" s="301"/>
      <c r="S1010" s="302">
        <f t="shared" si="30"/>
        <v>11.7</v>
      </c>
      <c r="T1010" s="303" t="s">
        <v>1758</v>
      </c>
      <c r="U1010" s="2"/>
      <c r="V1010">
        <f t="shared" si="31"/>
        <v>0.10880999999999999</v>
      </c>
    </row>
    <row r="1011" spans="1:22" customFormat="1">
      <c r="A1011" s="301" t="s">
        <v>3345</v>
      </c>
      <c r="B1011" s="301" t="s">
        <v>1976</v>
      </c>
      <c r="C1011" s="301" t="s">
        <v>2751</v>
      </c>
      <c r="D1011" s="301">
        <v>9.3000000000000007</v>
      </c>
      <c r="E1011" s="181" t="s">
        <v>1783</v>
      </c>
      <c r="F1011" s="181"/>
      <c r="G1011" s="301"/>
      <c r="H1011" s="301"/>
      <c r="I1011" s="301"/>
      <c r="J1011" s="301"/>
      <c r="K1011" s="301"/>
      <c r="L1011" s="301"/>
      <c r="M1011" s="301"/>
      <c r="N1011" s="301"/>
      <c r="O1011" s="301"/>
      <c r="P1011" s="301"/>
      <c r="Q1011" s="301">
        <v>10.199999999999999</v>
      </c>
      <c r="R1011" s="301"/>
      <c r="S1011" s="302">
        <f t="shared" si="30"/>
        <v>10.199999999999999</v>
      </c>
      <c r="T1011" s="303" t="s">
        <v>1758</v>
      </c>
      <c r="U1011" s="2"/>
      <c r="V1011">
        <f t="shared" si="31"/>
        <v>9.486E-2</v>
      </c>
    </row>
    <row r="1012" spans="1:22" customFormat="1">
      <c r="A1012" s="301" t="s">
        <v>3346</v>
      </c>
      <c r="B1012" s="301" t="s">
        <v>1976</v>
      </c>
      <c r="C1012" s="301" t="s">
        <v>2751</v>
      </c>
      <c r="D1012" s="301">
        <v>9.3000000000000007</v>
      </c>
      <c r="E1012" s="181" t="s">
        <v>1783</v>
      </c>
      <c r="F1012" s="181"/>
      <c r="G1012" s="301"/>
      <c r="H1012" s="301"/>
      <c r="I1012" s="301"/>
      <c r="J1012" s="301"/>
      <c r="K1012" s="301">
        <v>6.6</v>
      </c>
      <c r="L1012" s="301"/>
      <c r="M1012" s="301"/>
      <c r="N1012" s="301"/>
      <c r="O1012" s="301"/>
      <c r="P1012" s="301"/>
      <c r="Q1012" s="301"/>
      <c r="R1012" s="301"/>
      <c r="S1012" s="302">
        <f t="shared" si="30"/>
        <v>6.6</v>
      </c>
      <c r="T1012" s="303" t="s">
        <v>1758</v>
      </c>
      <c r="U1012" s="2"/>
      <c r="V1012">
        <f t="shared" si="31"/>
        <v>6.1380000000000004E-2</v>
      </c>
    </row>
    <row r="1013" spans="1:22" customFormat="1">
      <c r="A1013" s="301" t="s">
        <v>2383</v>
      </c>
      <c r="B1013" s="301" t="s">
        <v>1976</v>
      </c>
      <c r="C1013" s="301" t="s">
        <v>2751</v>
      </c>
      <c r="D1013" s="301">
        <v>9.3000000000000007</v>
      </c>
      <c r="E1013" s="181" t="s">
        <v>1783</v>
      </c>
      <c r="F1013" s="181"/>
      <c r="G1013" s="301"/>
      <c r="H1013" s="301"/>
      <c r="I1013" s="301"/>
      <c r="J1013" s="301"/>
      <c r="K1013" s="301">
        <v>2.4000000000000004</v>
      </c>
      <c r="L1013" s="301"/>
      <c r="M1013" s="301"/>
      <c r="N1013" s="301"/>
      <c r="O1013" s="301"/>
      <c r="P1013" s="301"/>
      <c r="Q1013" s="301"/>
      <c r="R1013" s="301"/>
      <c r="S1013" s="302">
        <f t="shared" si="30"/>
        <v>2.4000000000000004</v>
      </c>
      <c r="T1013" s="303" t="s">
        <v>1758</v>
      </c>
      <c r="U1013" s="2"/>
      <c r="V1013">
        <f t="shared" si="31"/>
        <v>2.2320000000000003E-2</v>
      </c>
    </row>
    <row r="1014" spans="1:22" customFormat="1">
      <c r="A1014" s="301" t="s">
        <v>2384</v>
      </c>
      <c r="B1014" s="301" t="s">
        <v>1976</v>
      </c>
      <c r="C1014" s="301" t="s">
        <v>2751</v>
      </c>
      <c r="D1014" s="301">
        <v>9.3000000000000007</v>
      </c>
      <c r="E1014" s="181" t="s">
        <v>1783</v>
      </c>
      <c r="F1014" s="181"/>
      <c r="G1014" s="301"/>
      <c r="H1014" s="301"/>
      <c r="I1014" s="301"/>
      <c r="J1014" s="301"/>
      <c r="K1014" s="301">
        <v>2.4000000000000004</v>
      </c>
      <c r="L1014" s="301"/>
      <c r="M1014" s="301"/>
      <c r="N1014" s="301"/>
      <c r="O1014" s="301"/>
      <c r="P1014" s="301"/>
      <c r="Q1014" s="301"/>
      <c r="R1014" s="301"/>
      <c r="S1014" s="302">
        <f t="shared" si="30"/>
        <v>2.4000000000000004</v>
      </c>
      <c r="T1014" s="303" t="s">
        <v>1758</v>
      </c>
      <c r="U1014" s="2"/>
      <c r="V1014">
        <f t="shared" si="31"/>
        <v>2.2320000000000003E-2</v>
      </c>
    </row>
    <row r="1015" spans="1:22" customFormat="1">
      <c r="A1015" s="301" t="s">
        <v>2385</v>
      </c>
      <c r="B1015" s="301" t="s">
        <v>1976</v>
      </c>
      <c r="C1015" s="301" t="s">
        <v>2751</v>
      </c>
      <c r="D1015" s="301">
        <v>9.3000000000000007</v>
      </c>
      <c r="E1015" s="181" t="s">
        <v>1783</v>
      </c>
      <c r="F1015" s="181"/>
      <c r="G1015" s="301"/>
      <c r="H1015" s="301"/>
      <c r="I1015" s="301"/>
      <c r="J1015" s="301">
        <v>4.9499999999999993</v>
      </c>
      <c r="K1015" s="301"/>
      <c r="L1015" s="301"/>
      <c r="M1015" s="301"/>
      <c r="N1015" s="301"/>
      <c r="O1015" s="301"/>
      <c r="P1015" s="301"/>
      <c r="Q1015" s="301"/>
      <c r="R1015" s="301"/>
      <c r="S1015" s="302">
        <f t="shared" si="30"/>
        <v>4.9499999999999993</v>
      </c>
      <c r="T1015" s="303" t="s">
        <v>1758</v>
      </c>
      <c r="U1015" s="2"/>
      <c r="V1015">
        <f t="shared" si="31"/>
        <v>4.6035E-2</v>
      </c>
    </row>
    <row r="1016" spans="1:22" customFormat="1">
      <c r="A1016" s="301" t="s">
        <v>3347</v>
      </c>
      <c r="B1016" s="301" t="s">
        <v>1976</v>
      </c>
      <c r="C1016" s="301" t="s">
        <v>2751</v>
      </c>
      <c r="D1016" s="301">
        <v>9.3000000000000007</v>
      </c>
      <c r="E1016" s="181" t="s">
        <v>1783</v>
      </c>
      <c r="F1016" s="181"/>
      <c r="G1016" s="301"/>
      <c r="H1016" s="301"/>
      <c r="I1016" s="301"/>
      <c r="J1016" s="301"/>
      <c r="K1016" s="301">
        <v>6.6</v>
      </c>
      <c r="L1016" s="301"/>
      <c r="M1016" s="301">
        <v>6.6</v>
      </c>
      <c r="N1016" s="301"/>
      <c r="O1016" s="301"/>
      <c r="P1016" s="301"/>
      <c r="Q1016" s="301"/>
      <c r="R1016" s="301">
        <v>6.6</v>
      </c>
      <c r="S1016" s="302">
        <f t="shared" si="30"/>
        <v>19.799999999999997</v>
      </c>
      <c r="T1016" s="303" t="s">
        <v>1758</v>
      </c>
      <c r="U1016" s="2"/>
      <c r="V1016">
        <f t="shared" si="31"/>
        <v>0.18414</v>
      </c>
    </row>
    <row r="1017" spans="1:22" customFormat="1">
      <c r="A1017" s="301" t="s">
        <v>2386</v>
      </c>
      <c r="B1017" s="301" t="s">
        <v>1976</v>
      </c>
      <c r="C1017" s="301" t="s">
        <v>2751</v>
      </c>
      <c r="D1017" s="301">
        <v>9.3000000000000007</v>
      </c>
      <c r="E1017" s="181" t="s">
        <v>1783</v>
      </c>
      <c r="F1017" s="181"/>
      <c r="G1017" s="301"/>
      <c r="H1017" s="301"/>
      <c r="I1017" s="301"/>
      <c r="J1017" s="301"/>
      <c r="K1017" s="301"/>
      <c r="L1017" s="301"/>
      <c r="M1017" s="301"/>
      <c r="N1017" s="301"/>
      <c r="O1017" s="301"/>
      <c r="P1017" s="301">
        <v>21.599999999999998</v>
      </c>
      <c r="Q1017" s="301"/>
      <c r="R1017" s="301"/>
      <c r="S1017" s="302">
        <f t="shared" si="30"/>
        <v>21.599999999999998</v>
      </c>
      <c r="T1017" s="303" t="s">
        <v>1758</v>
      </c>
      <c r="U1017" s="2"/>
      <c r="V1017">
        <f t="shared" si="31"/>
        <v>0.20088</v>
      </c>
    </row>
    <row r="1018" spans="1:22" customFormat="1">
      <c r="A1018" s="301" t="s">
        <v>2387</v>
      </c>
      <c r="B1018" s="301" t="s">
        <v>1976</v>
      </c>
      <c r="C1018" s="301" t="s">
        <v>2751</v>
      </c>
      <c r="D1018" s="301">
        <v>9.3000000000000007</v>
      </c>
      <c r="E1018" s="181" t="s">
        <v>1783</v>
      </c>
      <c r="F1018" s="181"/>
      <c r="G1018" s="301"/>
      <c r="H1018" s="301"/>
      <c r="I1018" s="301"/>
      <c r="J1018" s="301"/>
      <c r="K1018" s="301"/>
      <c r="L1018" s="301"/>
      <c r="M1018" s="301">
        <v>17</v>
      </c>
      <c r="N1018" s="301"/>
      <c r="O1018" s="301"/>
      <c r="P1018" s="301">
        <v>17</v>
      </c>
      <c r="Q1018" s="301"/>
      <c r="R1018" s="301"/>
      <c r="S1018" s="302">
        <f t="shared" si="30"/>
        <v>34</v>
      </c>
      <c r="T1018" s="303" t="s">
        <v>1758</v>
      </c>
      <c r="U1018" s="2"/>
      <c r="V1018">
        <f t="shared" si="31"/>
        <v>0.31620000000000004</v>
      </c>
    </row>
    <row r="1019" spans="1:22" customFormat="1">
      <c r="A1019" s="301" t="s">
        <v>2388</v>
      </c>
      <c r="B1019" s="301" t="s">
        <v>1976</v>
      </c>
      <c r="C1019" s="301" t="s">
        <v>2751</v>
      </c>
      <c r="D1019" s="301">
        <v>9.3000000000000007</v>
      </c>
      <c r="E1019" s="181" t="s">
        <v>1783</v>
      </c>
      <c r="F1019" s="181"/>
      <c r="G1019" s="301"/>
      <c r="H1019" s="301">
        <v>7.1999999999999993</v>
      </c>
      <c r="I1019" s="301"/>
      <c r="J1019" s="301"/>
      <c r="K1019" s="301"/>
      <c r="L1019" s="301"/>
      <c r="M1019" s="301"/>
      <c r="N1019" s="301"/>
      <c r="O1019" s="301"/>
      <c r="P1019" s="301"/>
      <c r="Q1019" s="301"/>
      <c r="R1019" s="301"/>
      <c r="S1019" s="302">
        <f t="shared" si="30"/>
        <v>7.1999999999999993</v>
      </c>
      <c r="T1019" s="303" t="s">
        <v>1758</v>
      </c>
      <c r="U1019" s="2"/>
      <c r="V1019">
        <f t="shared" si="31"/>
        <v>6.6959999999999992E-2</v>
      </c>
    </row>
    <row r="1020" spans="1:22" customFormat="1">
      <c r="A1020" s="301" t="s">
        <v>2389</v>
      </c>
      <c r="B1020" s="301" t="s">
        <v>1976</v>
      </c>
      <c r="C1020" s="301" t="s">
        <v>2751</v>
      </c>
      <c r="D1020" s="301">
        <v>9.3000000000000007</v>
      </c>
      <c r="E1020" s="181" t="s">
        <v>1783</v>
      </c>
      <c r="F1020" s="181"/>
      <c r="G1020" s="301"/>
      <c r="H1020" s="301"/>
      <c r="I1020" s="301"/>
      <c r="J1020" s="301"/>
      <c r="K1020" s="301">
        <v>4.8000000000000007</v>
      </c>
      <c r="L1020" s="301">
        <v>6.6</v>
      </c>
      <c r="M1020" s="301">
        <v>6.75</v>
      </c>
      <c r="N1020" s="301"/>
      <c r="O1020" s="301"/>
      <c r="P1020" s="301">
        <v>6.6</v>
      </c>
      <c r="Q1020" s="301"/>
      <c r="R1020" s="301"/>
      <c r="S1020" s="302">
        <f t="shared" si="30"/>
        <v>24.75</v>
      </c>
      <c r="T1020" s="303" t="s">
        <v>1758</v>
      </c>
      <c r="U1020" s="2"/>
      <c r="V1020">
        <f t="shared" si="31"/>
        <v>0.23017500000000002</v>
      </c>
    </row>
    <row r="1021" spans="1:22" customFormat="1">
      <c r="A1021" s="301" t="s">
        <v>2390</v>
      </c>
      <c r="B1021" s="301" t="s">
        <v>1976</v>
      </c>
      <c r="C1021" s="301" t="s">
        <v>2751</v>
      </c>
      <c r="D1021" s="301">
        <v>9.3000000000000007</v>
      </c>
      <c r="E1021" s="181" t="s">
        <v>1783</v>
      </c>
      <c r="F1021" s="181"/>
      <c r="G1021" s="301"/>
      <c r="H1021" s="301"/>
      <c r="I1021" s="301"/>
      <c r="J1021" s="301"/>
      <c r="K1021" s="301">
        <v>2.4000000000000004</v>
      </c>
      <c r="L1021" s="301"/>
      <c r="M1021" s="301"/>
      <c r="N1021" s="301"/>
      <c r="O1021" s="301"/>
      <c r="P1021" s="301"/>
      <c r="Q1021" s="301"/>
      <c r="R1021" s="301"/>
      <c r="S1021" s="302">
        <f t="shared" si="30"/>
        <v>2.4000000000000004</v>
      </c>
      <c r="T1021" s="303" t="s">
        <v>1758</v>
      </c>
      <c r="U1021" s="2"/>
      <c r="V1021">
        <f t="shared" si="31"/>
        <v>2.2320000000000003E-2</v>
      </c>
    </row>
    <row r="1022" spans="1:22" customFormat="1">
      <c r="A1022" s="301" t="s">
        <v>2391</v>
      </c>
      <c r="B1022" s="301" t="s">
        <v>1976</v>
      </c>
      <c r="C1022" s="301" t="s">
        <v>2751</v>
      </c>
      <c r="D1022" s="301">
        <v>9.3000000000000007</v>
      </c>
      <c r="E1022" s="181" t="s">
        <v>1783</v>
      </c>
      <c r="F1022" s="181"/>
      <c r="G1022" s="301"/>
      <c r="H1022" s="301"/>
      <c r="I1022" s="301"/>
      <c r="J1022" s="301">
        <v>0.15</v>
      </c>
      <c r="K1022" s="301">
        <v>6.6</v>
      </c>
      <c r="L1022" s="301"/>
      <c r="M1022" s="301"/>
      <c r="N1022" s="301"/>
      <c r="O1022" s="301"/>
      <c r="P1022" s="301"/>
      <c r="Q1022" s="301"/>
      <c r="R1022" s="301"/>
      <c r="S1022" s="302">
        <f t="shared" si="30"/>
        <v>6.75</v>
      </c>
      <c r="T1022" s="303" t="s">
        <v>1758</v>
      </c>
      <c r="U1022" s="2"/>
      <c r="V1022">
        <f t="shared" si="31"/>
        <v>6.2774999999999997E-2</v>
      </c>
    </row>
    <row r="1023" spans="1:22" customFormat="1">
      <c r="A1023" s="301" t="s">
        <v>2392</v>
      </c>
      <c r="B1023" s="301" t="s">
        <v>1976</v>
      </c>
      <c r="C1023" s="301" t="s">
        <v>2751</v>
      </c>
      <c r="D1023" s="301">
        <v>9.3000000000000007</v>
      </c>
      <c r="E1023" s="181" t="s">
        <v>1783</v>
      </c>
      <c r="F1023" s="181"/>
      <c r="G1023" s="301"/>
      <c r="H1023" s="301"/>
      <c r="I1023" s="301">
        <v>24</v>
      </c>
      <c r="J1023" s="301"/>
      <c r="K1023" s="301"/>
      <c r="L1023" s="301"/>
      <c r="M1023" s="301"/>
      <c r="N1023" s="301"/>
      <c r="O1023" s="301"/>
      <c r="P1023" s="301"/>
      <c r="Q1023" s="301"/>
      <c r="R1023" s="301"/>
      <c r="S1023" s="302">
        <f t="shared" si="30"/>
        <v>24</v>
      </c>
      <c r="T1023" s="303" t="s">
        <v>1758</v>
      </c>
      <c r="U1023" s="2"/>
      <c r="V1023">
        <f t="shared" si="31"/>
        <v>0.22320000000000001</v>
      </c>
    </row>
    <row r="1024" spans="1:22" customFormat="1">
      <c r="A1024" s="301" t="s">
        <v>2393</v>
      </c>
      <c r="B1024" s="301" t="s">
        <v>1976</v>
      </c>
      <c r="C1024" s="301" t="s">
        <v>2751</v>
      </c>
      <c r="D1024" s="301">
        <v>9.3000000000000007</v>
      </c>
      <c r="E1024" s="181" t="s">
        <v>1783</v>
      </c>
      <c r="F1024" s="181"/>
      <c r="G1024" s="301"/>
      <c r="H1024" s="301"/>
      <c r="I1024" s="301"/>
      <c r="J1024" s="301">
        <v>6.6</v>
      </c>
      <c r="K1024" s="301"/>
      <c r="L1024" s="301"/>
      <c r="M1024" s="301"/>
      <c r="N1024" s="301"/>
      <c r="O1024" s="301"/>
      <c r="P1024" s="301"/>
      <c r="Q1024" s="301"/>
      <c r="R1024" s="301"/>
      <c r="S1024" s="302">
        <f t="shared" si="30"/>
        <v>6.6</v>
      </c>
      <c r="T1024" s="303" t="s">
        <v>1758</v>
      </c>
      <c r="U1024" s="2"/>
      <c r="V1024">
        <f t="shared" si="31"/>
        <v>6.1380000000000004E-2</v>
      </c>
    </row>
    <row r="1025" spans="1:22" customFormat="1">
      <c r="A1025" s="301" t="s">
        <v>2394</v>
      </c>
      <c r="B1025" s="301" t="s">
        <v>1976</v>
      </c>
      <c r="C1025" s="301" t="s">
        <v>2751</v>
      </c>
      <c r="D1025" s="301">
        <v>9.3000000000000007</v>
      </c>
      <c r="E1025" s="181" t="s">
        <v>1783</v>
      </c>
      <c r="F1025" s="181"/>
      <c r="G1025" s="301"/>
      <c r="H1025" s="301"/>
      <c r="I1025" s="301"/>
      <c r="J1025" s="301"/>
      <c r="K1025" s="301">
        <v>6.6</v>
      </c>
      <c r="L1025" s="301"/>
      <c r="M1025" s="301"/>
      <c r="N1025" s="301"/>
      <c r="O1025" s="301">
        <v>26.4</v>
      </c>
      <c r="P1025" s="301"/>
      <c r="Q1025" s="301"/>
      <c r="R1025" s="301"/>
      <c r="S1025" s="302">
        <f t="shared" si="30"/>
        <v>33</v>
      </c>
      <c r="T1025" s="303" t="s">
        <v>1758</v>
      </c>
      <c r="U1025" s="2"/>
      <c r="V1025">
        <f t="shared" si="31"/>
        <v>0.30690000000000006</v>
      </c>
    </row>
    <row r="1026" spans="1:22" customFormat="1">
      <c r="A1026" s="301" t="s">
        <v>2395</v>
      </c>
      <c r="B1026" s="301" t="s">
        <v>1976</v>
      </c>
      <c r="C1026" s="301" t="s">
        <v>2751</v>
      </c>
      <c r="D1026" s="301">
        <v>9.3000000000000007</v>
      </c>
      <c r="E1026" s="181" t="s">
        <v>1783</v>
      </c>
      <c r="F1026" s="181"/>
      <c r="G1026" s="301"/>
      <c r="H1026" s="301"/>
      <c r="I1026" s="301"/>
      <c r="J1026" s="301"/>
      <c r="K1026" s="301">
        <v>6.6</v>
      </c>
      <c r="L1026" s="301"/>
      <c r="M1026" s="301"/>
      <c r="N1026" s="301"/>
      <c r="O1026" s="301"/>
      <c r="P1026" s="301"/>
      <c r="Q1026" s="301"/>
      <c r="R1026" s="301"/>
      <c r="S1026" s="302">
        <f t="shared" si="30"/>
        <v>6.6</v>
      </c>
      <c r="T1026" s="303" t="s">
        <v>1758</v>
      </c>
      <c r="U1026" s="2"/>
      <c r="V1026">
        <f t="shared" si="31"/>
        <v>6.1380000000000004E-2</v>
      </c>
    </row>
    <row r="1027" spans="1:22" customFormat="1">
      <c r="A1027" s="301" t="s">
        <v>2396</v>
      </c>
      <c r="B1027" s="301" t="s">
        <v>1976</v>
      </c>
      <c r="C1027" s="301" t="s">
        <v>2751</v>
      </c>
      <c r="D1027" s="301">
        <v>9.3000000000000007</v>
      </c>
      <c r="E1027" s="181" t="s">
        <v>1783</v>
      </c>
      <c r="F1027" s="181"/>
      <c r="G1027" s="301"/>
      <c r="H1027" s="301"/>
      <c r="I1027" s="301"/>
      <c r="J1027" s="301"/>
      <c r="K1027" s="301">
        <v>6.6</v>
      </c>
      <c r="L1027" s="301"/>
      <c r="M1027" s="301"/>
      <c r="N1027" s="301"/>
      <c r="O1027" s="301"/>
      <c r="P1027" s="301"/>
      <c r="Q1027" s="301"/>
      <c r="R1027" s="301"/>
      <c r="S1027" s="302">
        <f t="shared" ref="S1027:S1090" si="32">SUM(G1027:R1027)</f>
        <v>6.6</v>
      </c>
      <c r="T1027" s="303" t="s">
        <v>1758</v>
      </c>
      <c r="U1027" s="2"/>
      <c r="V1027">
        <f t="shared" si="31"/>
        <v>6.1380000000000004E-2</v>
      </c>
    </row>
    <row r="1028" spans="1:22" customFormat="1">
      <c r="A1028" s="301" t="s">
        <v>3348</v>
      </c>
      <c r="B1028" s="301" t="s">
        <v>1976</v>
      </c>
      <c r="C1028" s="301" t="s">
        <v>2751</v>
      </c>
      <c r="D1028" s="301">
        <v>9.3000000000000007</v>
      </c>
      <c r="E1028" s="181" t="s">
        <v>1783</v>
      </c>
      <c r="F1028" s="181"/>
      <c r="G1028" s="301"/>
      <c r="H1028" s="301"/>
      <c r="I1028" s="301"/>
      <c r="J1028" s="301"/>
      <c r="K1028" s="301">
        <v>6.6</v>
      </c>
      <c r="L1028" s="301"/>
      <c r="M1028" s="301"/>
      <c r="N1028" s="301"/>
      <c r="O1028" s="301"/>
      <c r="P1028" s="301"/>
      <c r="Q1028" s="301"/>
      <c r="R1028" s="301"/>
      <c r="S1028" s="302">
        <f t="shared" si="32"/>
        <v>6.6</v>
      </c>
      <c r="T1028" s="303" t="s">
        <v>1758</v>
      </c>
      <c r="U1028" s="2"/>
      <c r="V1028">
        <f t="shared" ref="V1028:V1091" si="33">S1028/1000*D1028</f>
        <v>6.1380000000000004E-2</v>
      </c>
    </row>
    <row r="1029" spans="1:22" customFormat="1">
      <c r="A1029" s="301" t="s">
        <v>2397</v>
      </c>
      <c r="B1029" s="301" t="s">
        <v>1976</v>
      </c>
      <c r="C1029" s="301" t="s">
        <v>2751</v>
      </c>
      <c r="D1029" s="301">
        <v>9.3000000000000007</v>
      </c>
      <c r="E1029" s="181" t="s">
        <v>1783</v>
      </c>
      <c r="F1029" s="181"/>
      <c r="G1029" s="301"/>
      <c r="H1029" s="301"/>
      <c r="I1029" s="301">
        <v>3.5999999999999996</v>
      </c>
      <c r="J1029" s="301"/>
      <c r="K1029" s="301"/>
      <c r="L1029" s="301"/>
      <c r="M1029" s="301"/>
      <c r="N1029" s="301">
        <v>3.5999999999999996</v>
      </c>
      <c r="O1029" s="301"/>
      <c r="P1029" s="301"/>
      <c r="Q1029" s="301"/>
      <c r="R1029" s="301"/>
      <c r="S1029" s="302">
        <f t="shared" si="32"/>
        <v>7.1999999999999993</v>
      </c>
      <c r="T1029" s="303" t="s">
        <v>1758</v>
      </c>
      <c r="U1029" s="2"/>
      <c r="V1029">
        <f t="shared" si="33"/>
        <v>6.6959999999999992E-2</v>
      </c>
    </row>
    <row r="1030" spans="1:22" customFormat="1">
      <c r="A1030" s="301" t="s">
        <v>2398</v>
      </c>
      <c r="B1030" s="301" t="s">
        <v>1976</v>
      </c>
      <c r="C1030" s="301" t="s">
        <v>2751</v>
      </c>
      <c r="D1030" s="301">
        <v>9.3000000000000007</v>
      </c>
      <c r="E1030" s="181" t="s">
        <v>1783</v>
      </c>
      <c r="F1030" s="181"/>
      <c r="G1030" s="301">
        <v>10</v>
      </c>
      <c r="H1030" s="301"/>
      <c r="I1030" s="301"/>
      <c r="J1030" s="301"/>
      <c r="K1030" s="301"/>
      <c r="L1030" s="301"/>
      <c r="M1030" s="301"/>
      <c r="N1030" s="301"/>
      <c r="O1030" s="301"/>
      <c r="P1030" s="301"/>
      <c r="Q1030" s="301"/>
      <c r="R1030" s="301"/>
      <c r="S1030" s="302">
        <f t="shared" si="32"/>
        <v>10</v>
      </c>
      <c r="T1030" s="303" t="s">
        <v>1758</v>
      </c>
      <c r="U1030" s="2"/>
      <c r="V1030">
        <f t="shared" si="33"/>
        <v>9.3000000000000013E-2</v>
      </c>
    </row>
    <row r="1031" spans="1:22" customFormat="1">
      <c r="A1031" s="301" t="s">
        <v>2399</v>
      </c>
      <c r="B1031" s="301" t="s">
        <v>1976</v>
      </c>
      <c r="C1031" s="301" t="s">
        <v>2751</v>
      </c>
      <c r="D1031" s="301">
        <v>9.3000000000000007</v>
      </c>
      <c r="E1031" s="181" t="s">
        <v>1783</v>
      </c>
      <c r="F1031" s="181"/>
      <c r="G1031" s="301"/>
      <c r="H1031" s="301"/>
      <c r="I1031" s="301"/>
      <c r="J1031" s="301"/>
      <c r="K1031" s="301">
        <v>1.2000000000000002</v>
      </c>
      <c r="L1031" s="301"/>
      <c r="M1031" s="301"/>
      <c r="N1031" s="301"/>
      <c r="O1031" s="301"/>
      <c r="P1031" s="301"/>
      <c r="Q1031" s="301"/>
      <c r="R1031" s="301"/>
      <c r="S1031" s="302">
        <f t="shared" si="32"/>
        <v>1.2000000000000002</v>
      </c>
      <c r="T1031" s="303" t="s">
        <v>1758</v>
      </c>
      <c r="U1031" s="2"/>
      <c r="V1031">
        <f t="shared" si="33"/>
        <v>1.1160000000000002E-2</v>
      </c>
    </row>
    <row r="1032" spans="1:22" customFormat="1">
      <c r="A1032" s="301" t="s">
        <v>3607</v>
      </c>
      <c r="B1032" s="301" t="s">
        <v>1976</v>
      </c>
      <c r="C1032" s="301" t="s">
        <v>2751</v>
      </c>
      <c r="D1032" s="301">
        <v>9.3000000000000007</v>
      </c>
      <c r="E1032" s="181" t="s">
        <v>1783</v>
      </c>
      <c r="F1032" s="181"/>
      <c r="G1032" s="301"/>
      <c r="H1032" s="301"/>
      <c r="I1032" s="301"/>
      <c r="J1032" s="301"/>
      <c r="K1032" s="301"/>
      <c r="L1032" s="301"/>
      <c r="M1032" s="301"/>
      <c r="N1032" s="301"/>
      <c r="O1032" s="301"/>
      <c r="P1032" s="301"/>
      <c r="Q1032" s="301">
        <v>30</v>
      </c>
      <c r="R1032" s="301"/>
      <c r="S1032" s="302">
        <f t="shared" si="32"/>
        <v>30</v>
      </c>
      <c r="T1032" s="303" t="s">
        <v>1758</v>
      </c>
      <c r="U1032" s="2"/>
      <c r="V1032">
        <f t="shared" si="33"/>
        <v>0.27900000000000003</v>
      </c>
    </row>
    <row r="1033" spans="1:22" customFormat="1">
      <c r="A1033" s="301" t="s">
        <v>2400</v>
      </c>
      <c r="B1033" s="301" t="s">
        <v>1976</v>
      </c>
      <c r="C1033" s="301" t="s">
        <v>2751</v>
      </c>
      <c r="D1033" s="301">
        <v>9.3000000000000007</v>
      </c>
      <c r="E1033" s="181" t="s">
        <v>1783</v>
      </c>
      <c r="F1033" s="181"/>
      <c r="G1033" s="301"/>
      <c r="H1033" s="301"/>
      <c r="I1033" s="301"/>
      <c r="J1033" s="301"/>
      <c r="K1033" s="301"/>
      <c r="L1033" s="301">
        <v>13.2</v>
      </c>
      <c r="M1033" s="301"/>
      <c r="N1033" s="301">
        <v>6.6</v>
      </c>
      <c r="O1033" s="301">
        <v>6.6</v>
      </c>
      <c r="P1033" s="301"/>
      <c r="Q1033" s="301"/>
      <c r="R1033" s="301"/>
      <c r="S1033" s="302">
        <f t="shared" si="32"/>
        <v>26.4</v>
      </c>
      <c r="T1033" s="303" t="s">
        <v>1758</v>
      </c>
      <c r="U1033" s="2"/>
      <c r="V1033">
        <f t="shared" si="33"/>
        <v>0.24552000000000002</v>
      </c>
    </row>
    <row r="1034" spans="1:22" customFormat="1">
      <c r="A1034" s="301" t="s">
        <v>3349</v>
      </c>
      <c r="B1034" s="301" t="s">
        <v>1976</v>
      </c>
      <c r="C1034" s="301" t="s">
        <v>2751</v>
      </c>
      <c r="D1034" s="301">
        <v>9.3000000000000007</v>
      </c>
      <c r="E1034" s="181" t="s">
        <v>1783</v>
      </c>
      <c r="F1034" s="181"/>
      <c r="G1034" s="301">
        <v>15</v>
      </c>
      <c r="H1034" s="301"/>
      <c r="I1034" s="301"/>
      <c r="J1034" s="301"/>
      <c r="K1034" s="301"/>
      <c r="L1034" s="301"/>
      <c r="M1034" s="301"/>
      <c r="N1034" s="301"/>
      <c r="O1034" s="301"/>
      <c r="P1034" s="301"/>
      <c r="Q1034" s="301"/>
      <c r="R1034" s="301"/>
      <c r="S1034" s="302">
        <f t="shared" si="32"/>
        <v>15</v>
      </c>
      <c r="T1034" s="303" t="s">
        <v>1758</v>
      </c>
      <c r="U1034" s="2"/>
      <c r="V1034">
        <f t="shared" si="33"/>
        <v>0.13950000000000001</v>
      </c>
    </row>
    <row r="1035" spans="1:22" customFormat="1">
      <c r="A1035" s="301" t="s">
        <v>3608</v>
      </c>
      <c r="B1035" s="301" t="s">
        <v>1976</v>
      </c>
      <c r="C1035" s="301" t="s">
        <v>2751</v>
      </c>
      <c r="D1035" s="301">
        <v>9.3000000000000007</v>
      </c>
      <c r="E1035" s="181" t="s">
        <v>1783</v>
      </c>
      <c r="F1035" s="181"/>
      <c r="G1035" s="301">
        <v>180</v>
      </c>
      <c r="H1035" s="301"/>
      <c r="I1035" s="301">
        <v>180</v>
      </c>
      <c r="J1035" s="301">
        <v>180</v>
      </c>
      <c r="K1035" s="301"/>
      <c r="L1035" s="301">
        <v>150</v>
      </c>
      <c r="M1035" s="301"/>
      <c r="N1035" s="301">
        <v>390</v>
      </c>
      <c r="O1035" s="301"/>
      <c r="P1035" s="301">
        <v>150</v>
      </c>
      <c r="Q1035" s="301"/>
      <c r="R1035" s="301">
        <v>150</v>
      </c>
      <c r="S1035" s="302">
        <f t="shared" si="32"/>
        <v>1380</v>
      </c>
      <c r="T1035" s="303" t="s">
        <v>1758</v>
      </c>
      <c r="U1035" s="2"/>
      <c r="V1035">
        <f t="shared" si="33"/>
        <v>12.834</v>
      </c>
    </row>
    <row r="1036" spans="1:22" customFormat="1">
      <c r="A1036" s="301" t="s">
        <v>2401</v>
      </c>
      <c r="B1036" s="301" t="s">
        <v>1976</v>
      </c>
      <c r="C1036" s="301" t="s">
        <v>2751</v>
      </c>
      <c r="D1036" s="301">
        <v>9.3000000000000007</v>
      </c>
      <c r="E1036" s="181" t="s">
        <v>1783</v>
      </c>
      <c r="F1036" s="181"/>
      <c r="G1036" s="301"/>
      <c r="H1036" s="301"/>
      <c r="I1036" s="301"/>
      <c r="J1036" s="301"/>
      <c r="K1036" s="301"/>
      <c r="L1036" s="301"/>
      <c r="M1036" s="301"/>
      <c r="N1036" s="301"/>
      <c r="O1036" s="301"/>
      <c r="P1036" s="301">
        <v>7.1999999999999993</v>
      </c>
      <c r="Q1036" s="301"/>
      <c r="R1036" s="301"/>
      <c r="S1036" s="302">
        <f t="shared" si="32"/>
        <v>7.1999999999999993</v>
      </c>
      <c r="T1036" s="303" t="s">
        <v>1758</v>
      </c>
      <c r="U1036" s="2"/>
      <c r="V1036">
        <f t="shared" si="33"/>
        <v>6.6959999999999992E-2</v>
      </c>
    </row>
    <row r="1037" spans="1:22" customFormat="1">
      <c r="A1037" s="301" t="s">
        <v>2402</v>
      </c>
      <c r="B1037" s="301" t="s">
        <v>1976</v>
      </c>
      <c r="C1037" s="301" t="s">
        <v>2751</v>
      </c>
      <c r="D1037" s="301">
        <v>9.3000000000000007</v>
      </c>
      <c r="E1037" s="181" t="s">
        <v>1783</v>
      </c>
      <c r="F1037" s="181"/>
      <c r="G1037" s="301"/>
      <c r="H1037" s="301"/>
      <c r="I1037" s="301"/>
      <c r="J1037" s="301"/>
      <c r="K1037" s="301">
        <v>11.85</v>
      </c>
      <c r="L1037" s="301"/>
      <c r="M1037" s="301"/>
      <c r="N1037" s="301"/>
      <c r="O1037" s="301"/>
      <c r="P1037" s="301"/>
      <c r="Q1037" s="301"/>
      <c r="R1037" s="301"/>
      <c r="S1037" s="302">
        <f t="shared" si="32"/>
        <v>11.85</v>
      </c>
      <c r="T1037" s="303" t="s">
        <v>1758</v>
      </c>
      <c r="U1037" s="2"/>
      <c r="V1037">
        <f t="shared" si="33"/>
        <v>0.110205</v>
      </c>
    </row>
    <row r="1038" spans="1:22" customFormat="1">
      <c r="A1038" s="301" t="s">
        <v>2403</v>
      </c>
      <c r="B1038" s="301" t="s">
        <v>1976</v>
      </c>
      <c r="C1038" s="301" t="s">
        <v>2751</v>
      </c>
      <c r="D1038" s="301">
        <v>9.3000000000000007</v>
      </c>
      <c r="E1038" s="181" t="s">
        <v>1783</v>
      </c>
      <c r="F1038" s="181"/>
      <c r="G1038" s="301"/>
      <c r="H1038" s="301"/>
      <c r="I1038" s="301">
        <v>1.35</v>
      </c>
      <c r="J1038" s="301"/>
      <c r="K1038" s="301"/>
      <c r="L1038" s="301"/>
      <c r="M1038" s="301"/>
      <c r="N1038" s="301"/>
      <c r="O1038" s="301"/>
      <c r="P1038" s="301"/>
      <c r="Q1038" s="301"/>
      <c r="R1038" s="301"/>
      <c r="S1038" s="302">
        <f t="shared" si="32"/>
        <v>1.35</v>
      </c>
      <c r="T1038" s="303" t="s">
        <v>1758</v>
      </c>
      <c r="U1038" s="2"/>
      <c r="V1038">
        <f t="shared" si="33"/>
        <v>1.2555000000000002E-2</v>
      </c>
    </row>
    <row r="1039" spans="1:22" customFormat="1">
      <c r="A1039" s="301" t="s">
        <v>2404</v>
      </c>
      <c r="B1039" s="301" t="s">
        <v>1976</v>
      </c>
      <c r="C1039" s="301" t="s">
        <v>2751</v>
      </c>
      <c r="D1039" s="301">
        <v>9.3000000000000007</v>
      </c>
      <c r="E1039" s="181" t="s">
        <v>1783</v>
      </c>
      <c r="F1039" s="181"/>
      <c r="G1039" s="301"/>
      <c r="H1039" s="301"/>
      <c r="I1039" s="301"/>
      <c r="J1039" s="301"/>
      <c r="K1039" s="301"/>
      <c r="L1039" s="301"/>
      <c r="M1039" s="301"/>
      <c r="N1039" s="301">
        <v>6.6</v>
      </c>
      <c r="O1039" s="301">
        <v>6.6</v>
      </c>
      <c r="P1039" s="301"/>
      <c r="Q1039" s="301"/>
      <c r="R1039" s="301"/>
      <c r="S1039" s="302">
        <f t="shared" si="32"/>
        <v>13.2</v>
      </c>
      <c r="T1039" s="303" t="s">
        <v>1758</v>
      </c>
      <c r="U1039" s="2"/>
      <c r="V1039">
        <f t="shared" si="33"/>
        <v>0.12276000000000001</v>
      </c>
    </row>
    <row r="1040" spans="1:22" customFormat="1">
      <c r="A1040" s="301" t="s">
        <v>2405</v>
      </c>
      <c r="B1040" s="301" t="s">
        <v>1976</v>
      </c>
      <c r="C1040" s="301" t="s">
        <v>2751</v>
      </c>
      <c r="D1040" s="301">
        <v>9.3000000000000007</v>
      </c>
      <c r="E1040" s="181" t="s">
        <v>1783</v>
      </c>
      <c r="F1040" s="181"/>
      <c r="G1040" s="301"/>
      <c r="H1040" s="301"/>
      <c r="I1040" s="301"/>
      <c r="J1040" s="301"/>
      <c r="K1040" s="301">
        <v>6.6</v>
      </c>
      <c r="L1040" s="301"/>
      <c r="M1040" s="301"/>
      <c r="N1040" s="301"/>
      <c r="O1040" s="301"/>
      <c r="P1040" s="301"/>
      <c r="Q1040" s="301"/>
      <c r="R1040" s="301"/>
      <c r="S1040" s="302">
        <f t="shared" si="32"/>
        <v>6.6</v>
      </c>
      <c r="T1040" s="303" t="s">
        <v>1758</v>
      </c>
      <c r="U1040" s="2"/>
      <c r="V1040">
        <f t="shared" si="33"/>
        <v>6.1380000000000004E-2</v>
      </c>
    </row>
    <row r="1041" spans="1:22" customFormat="1">
      <c r="A1041" s="301" t="s">
        <v>2406</v>
      </c>
      <c r="B1041" s="301" t="s">
        <v>1976</v>
      </c>
      <c r="C1041" s="301" t="s">
        <v>2751</v>
      </c>
      <c r="D1041" s="301">
        <v>9.3000000000000007</v>
      </c>
      <c r="E1041" s="181" t="s">
        <v>1783</v>
      </c>
      <c r="F1041" s="181"/>
      <c r="G1041" s="301"/>
      <c r="H1041" s="301"/>
      <c r="I1041" s="301"/>
      <c r="J1041" s="301"/>
      <c r="K1041" s="301"/>
      <c r="L1041" s="301"/>
      <c r="M1041" s="301"/>
      <c r="N1041" s="301">
        <v>10</v>
      </c>
      <c r="O1041" s="301"/>
      <c r="P1041" s="301"/>
      <c r="Q1041" s="301"/>
      <c r="R1041" s="301"/>
      <c r="S1041" s="302">
        <f t="shared" si="32"/>
        <v>10</v>
      </c>
      <c r="T1041" s="303" t="s">
        <v>1758</v>
      </c>
      <c r="U1041" s="2"/>
      <c r="V1041">
        <f t="shared" si="33"/>
        <v>9.3000000000000013E-2</v>
      </c>
    </row>
    <row r="1042" spans="1:22" customFormat="1">
      <c r="A1042" s="301" t="s">
        <v>2407</v>
      </c>
      <c r="B1042" s="301" t="s">
        <v>1976</v>
      </c>
      <c r="C1042" s="301" t="s">
        <v>2751</v>
      </c>
      <c r="D1042" s="301">
        <v>9.3000000000000007</v>
      </c>
      <c r="E1042" s="181" t="s">
        <v>1783</v>
      </c>
      <c r="F1042" s="181"/>
      <c r="G1042" s="301"/>
      <c r="H1042" s="301"/>
      <c r="I1042" s="301"/>
      <c r="J1042" s="301"/>
      <c r="K1042" s="301">
        <v>1.2000000000000002</v>
      </c>
      <c r="L1042" s="301"/>
      <c r="M1042" s="301"/>
      <c r="N1042" s="301"/>
      <c r="O1042" s="301"/>
      <c r="P1042" s="301"/>
      <c r="Q1042" s="301"/>
      <c r="R1042" s="301"/>
      <c r="S1042" s="302">
        <f t="shared" si="32"/>
        <v>1.2000000000000002</v>
      </c>
      <c r="T1042" s="303" t="s">
        <v>1758</v>
      </c>
      <c r="U1042" s="2"/>
      <c r="V1042">
        <f t="shared" si="33"/>
        <v>1.1160000000000002E-2</v>
      </c>
    </row>
    <row r="1043" spans="1:22" customFormat="1">
      <c r="A1043" s="301" t="s">
        <v>3350</v>
      </c>
      <c r="B1043" s="301" t="s">
        <v>1976</v>
      </c>
      <c r="C1043" s="301" t="s">
        <v>2751</v>
      </c>
      <c r="D1043" s="301">
        <v>9.3000000000000007</v>
      </c>
      <c r="E1043" s="181" t="s">
        <v>1783</v>
      </c>
      <c r="F1043" s="181"/>
      <c r="G1043" s="301"/>
      <c r="H1043" s="301"/>
      <c r="I1043" s="301"/>
      <c r="J1043" s="301"/>
      <c r="K1043" s="301">
        <v>11.7</v>
      </c>
      <c r="L1043" s="301"/>
      <c r="M1043" s="301"/>
      <c r="N1043" s="301"/>
      <c r="O1043" s="301"/>
      <c r="P1043" s="301"/>
      <c r="Q1043" s="301"/>
      <c r="R1043" s="301"/>
      <c r="S1043" s="302">
        <f t="shared" si="32"/>
        <v>11.7</v>
      </c>
      <c r="T1043" s="303" t="s">
        <v>1758</v>
      </c>
      <c r="U1043" s="2"/>
      <c r="V1043">
        <f t="shared" si="33"/>
        <v>0.10880999999999999</v>
      </c>
    </row>
    <row r="1044" spans="1:22" customFormat="1">
      <c r="A1044" s="301" t="s">
        <v>2408</v>
      </c>
      <c r="B1044" s="301" t="s">
        <v>1976</v>
      </c>
      <c r="C1044" s="301" t="s">
        <v>2751</v>
      </c>
      <c r="D1044" s="301">
        <v>9.3000000000000007</v>
      </c>
      <c r="E1044" s="181" t="s">
        <v>1783</v>
      </c>
      <c r="F1044" s="181"/>
      <c r="G1044" s="301"/>
      <c r="H1044" s="301"/>
      <c r="I1044" s="301"/>
      <c r="J1044" s="301"/>
      <c r="K1044" s="301"/>
      <c r="L1044" s="301"/>
      <c r="M1044" s="301"/>
      <c r="N1044" s="301"/>
      <c r="O1044" s="301"/>
      <c r="P1044" s="301"/>
      <c r="Q1044" s="301">
        <v>10.199999999999999</v>
      </c>
      <c r="R1044" s="301"/>
      <c r="S1044" s="302">
        <f t="shared" si="32"/>
        <v>10.199999999999999</v>
      </c>
      <c r="T1044" s="303" t="s">
        <v>1758</v>
      </c>
      <c r="U1044" s="2"/>
      <c r="V1044">
        <f t="shared" si="33"/>
        <v>9.486E-2</v>
      </c>
    </row>
    <row r="1045" spans="1:22" customFormat="1">
      <c r="A1045" s="301" t="s">
        <v>2409</v>
      </c>
      <c r="B1045" s="301" t="s">
        <v>1976</v>
      </c>
      <c r="C1045" s="301" t="s">
        <v>2751</v>
      </c>
      <c r="D1045" s="301">
        <v>9.3000000000000007</v>
      </c>
      <c r="E1045" s="181" t="s">
        <v>1783</v>
      </c>
      <c r="F1045" s="181"/>
      <c r="G1045" s="301"/>
      <c r="H1045" s="301">
        <v>14.399999999999999</v>
      </c>
      <c r="I1045" s="301"/>
      <c r="J1045" s="301"/>
      <c r="K1045" s="301"/>
      <c r="L1045" s="301"/>
      <c r="M1045" s="301"/>
      <c r="N1045" s="301"/>
      <c r="O1045" s="301"/>
      <c r="P1045" s="301"/>
      <c r="Q1045" s="301"/>
      <c r="R1045" s="301"/>
      <c r="S1045" s="302">
        <f t="shared" si="32"/>
        <v>14.399999999999999</v>
      </c>
      <c r="T1045" s="303" t="s">
        <v>1758</v>
      </c>
      <c r="U1045" s="2"/>
      <c r="V1045">
        <f t="shared" si="33"/>
        <v>0.13391999999999998</v>
      </c>
    </row>
    <row r="1046" spans="1:22" customFormat="1">
      <c r="A1046" s="301" t="s">
        <v>2410</v>
      </c>
      <c r="B1046" s="301" t="s">
        <v>1976</v>
      </c>
      <c r="C1046" s="301" t="s">
        <v>2751</v>
      </c>
      <c r="D1046" s="301">
        <v>9.3000000000000007</v>
      </c>
      <c r="E1046" s="181" t="s">
        <v>1783</v>
      </c>
      <c r="F1046" s="181"/>
      <c r="G1046" s="301"/>
      <c r="H1046" s="301"/>
      <c r="I1046" s="301">
        <v>15</v>
      </c>
      <c r="J1046" s="301"/>
      <c r="K1046" s="301"/>
      <c r="L1046" s="301">
        <v>15</v>
      </c>
      <c r="M1046" s="301"/>
      <c r="N1046" s="301"/>
      <c r="O1046" s="301">
        <v>10</v>
      </c>
      <c r="P1046" s="301"/>
      <c r="Q1046" s="301"/>
      <c r="R1046" s="301">
        <v>10</v>
      </c>
      <c r="S1046" s="302">
        <f t="shared" si="32"/>
        <v>50</v>
      </c>
      <c r="T1046" s="303" t="s">
        <v>1758</v>
      </c>
      <c r="U1046" s="2"/>
      <c r="V1046">
        <f t="shared" si="33"/>
        <v>0.46500000000000008</v>
      </c>
    </row>
    <row r="1047" spans="1:22" customFormat="1">
      <c r="A1047" s="301" t="s">
        <v>2411</v>
      </c>
      <c r="B1047" s="301" t="s">
        <v>1976</v>
      </c>
      <c r="C1047" s="301" t="s">
        <v>2751</v>
      </c>
      <c r="D1047" s="301">
        <v>9.3000000000000007</v>
      </c>
      <c r="E1047" s="181" t="s">
        <v>1783</v>
      </c>
      <c r="F1047" s="181"/>
      <c r="G1047" s="301"/>
      <c r="H1047" s="301"/>
      <c r="I1047" s="301"/>
      <c r="J1047" s="301"/>
      <c r="K1047" s="301">
        <v>1.2000000000000002</v>
      </c>
      <c r="L1047" s="301">
        <v>2.4000000000000004</v>
      </c>
      <c r="M1047" s="301">
        <v>6.6</v>
      </c>
      <c r="N1047" s="301">
        <v>6.6</v>
      </c>
      <c r="O1047" s="301"/>
      <c r="P1047" s="301"/>
      <c r="Q1047" s="301">
        <v>6.75</v>
      </c>
      <c r="R1047" s="301"/>
      <c r="S1047" s="302">
        <f t="shared" si="32"/>
        <v>23.549999999999997</v>
      </c>
      <c r="T1047" s="303" t="s">
        <v>1758</v>
      </c>
      <c r="U1047" s="2"/>
      <c r="V1047">
        <f t="shared" si="33"/>
        <v>0.21901499999999999</v>
      </c>
    </row>
    <row r="1048" spans="1:22" customFormat="1">
      <c r="A1048" s="301" t="s">
        <v>3351</v>
      </c>
      <c r="B1048" s="301" t="s">
        <v>1976</v>
      </c>
      <c r="C1048" s="301" t="s">
        <v>2751</v>
      </c>
      <c r="D1048" s="301">
        <v>9.3000000000000007</v>
      </c>
      <c r="E1048" s="181" t="s">
        <v>1783</v>
      </c>
      <c r="F1048" s="181"/>
      <c r="G1048" s="301"/>
      <c r="H1048" s="301"/>
      <c r="I1048" s="301"/>
      <c r="J1048" s="301"/>
      <c r="K1048" s="301">
        <v>11.7</v>
      </c>
      <c r="L1048" s="301"/>
      <c r="M1048" s="301"/>
      <c r="N1048" s="301"/>
      <c r="O1048" s="301"/>
      <c r="P1048" s="301"/>
      <c r="Q1048" s="301"/>
      <c r="R1048" s="301"/>
      <c r="S1048" s="302">
        <f t="shared" si="32"/>
        <v>11.7</v>
      </c>
      <c r="T1048" s="303" t="s">
        <v>1758</v>
      </c>
      <c r="U1048" s="2"/>
      <c r="V1048">
        <f t="shared" si="33"/>
        <v>0.10880999999999999</v>
      </c>
    </row>
    <row r="1049" spans="1:22" customFormat="1">
      <c r="A1049" s="301" t="s">
        <v>2412</v>
      </c>
      <c r="B1049" s="301" t="s">
        <v>1976</v>
      </c>
      <c r="C1049" s="301" t="s">
        <v>2751</v>
      </c>
      <c r="D1049" s="301">
        <v>9.3000000000000007</v>
      </c>
      <c r="E1049" s="181" t="s">
        <v>1783</v>
      </c>
      <c r="F1049" s="181"/>
      <c r="G1049" s="301"/>
      <c r="H1049" s="301">
        <v>11.7</v>
      </c>
      <c r="I1049" s="301">
        <v>20</v>
      </c>
      <c r="J1049" s="301"/>
      <c r="K1049" s="301">
        <v>20</v>
      </c>
      <c r="L1049" s="301">
        <v>20</v>
      </c>
      <c r="M1049" s="301">
        <v>20</v>
      </c>
      <c r="N1049" s="301"/>
      <c r="O1049" s="301"/>
      <c r="P1049" s="301"/>
      <c r="Q1049" s="301"/>
      <c r="R1049" s="301"/>
      <c r="S1049" s="302">
        <f t="shared" si="32"/>
        <v>91.7</v>
      </c>
      <c r="T1049" s="303" t="s">
        <v>1758</v>
      </c>
      <c r="U1049" s="2"/>
      <c r="V1049">
        <f t="shared" si="33"/>
        <v>0.85281000000000007</v>
      </c>
    </row>
    <row r="1050" spans="1:22" customFormat="1">
      <c r="A1050" s="301" t="s">
        <v>2413</v>
      </c>
      <c r="B1050" s="301" t="s">
        <v>1976</v>
      </c>
      <c r="C1050" s="301" t="s">
        <v>2751</v>
      </c>
      <c r="D1050" s="301">
        <v>9.3000000000000007</v>
      </c>
      <c r="E1050" s="181" t="s">
        <v>1783</v>
      </c>
      <c r="F1050" s="181"/>
      <c r="G1050" s="301"/>
      <c r="H1050" s="301"/>
      <c r="I1050" s="301"/>
      <c r="J1050" s="301"/>
      <c r="K1050" s="301">
        <v>2.4000000000000004</v>
      </c>
      <c r="L1050" s="301"/>
      <c r="M1050" s="301"/>
      <c r="N1050" s="301">
        <v>13.2</v>
      </c>
      <c r="O1050" s="301"/>
      <c r="P1050" s="301"/>
      <c r="Q1050" s="301"/>
      <c r="R1050" s="301"/>
      <c r="S1050" s="302">
        <f t="shared" si="32"/>
        <v>15.6</v>
      </c>
      <c r="T1050" s="303" t="s">
        <v>1758</v>
      </c>
      <c r="U1050" s="2"/>
      <c r="V1050">
        <f t="shared" si="33"/>
        <v>0.14508000000000001</v>
      </c>
    </row>
    <row r="1051" spans="1:22" customFormat="1">
      <c r="A1051" s="301" t="s">
        <v>2414</v>
      </c>
      <c r="B1051" s="301" t="s">
        <v>1976</v>
      </c>
      <c r="C1051" s="301" t="s">
        <v>2751</v>
      </c>
      <c r="D1051" s="301">
        <v>9.3000000000000007</v>
      </c>
      <c r="E1051" s="181" t="s">
        <v>1783</v>
      </c>
      <c r="F1051" s="181"/>
      <c r="G1051" s="301"/>
      <c r="H1051" s="301"/>
      <c r="I1051" s="301">
        <v>7.15</v>
      </c>
      <c r="J1051" s="301"/>
      <c r="K1051" s="301"/>
      <c r="L1051" s="301"/>
      <c r="M1051" s="301"/>
      <c r="N1051" s="301"/>
      <c r="O1051" s="301"/>
      <c r="P1051" s="301"/>
      <c r="Q1051" s="301"/>
      <c r="R1051" s="301"/>
      <c r="S1051" s="302">
        <f t="shared" si="32"/>
        <v>7.15</v>
      </c>
      <c r="T1051" s="303" t="s">
        <v>1758</v>
      </c>
      <c r="U1051" s="2"/>
      <c r="V1051">
        <f t="shared" si="33"/>
        <v>6.6495000000000012E-2</v>
      </c>
    </row>
    <row r="1052" spans="1:22" customFormat="1">
      <c r="A1052" s="301" t="s">
        <v>2415</v>
      </c>
      <c r="B1052" s="301" t="s">
        <v>1976</v>
      </c>
      <c r="C1052" s="301" t="s">
        <v>2751</v>
      </c>
      <c r="D1052" s="301">
        <v>9.3000000000000007</v>
      </c>
      <c r="E1052" s="181" t="s">
        <v>1783</v>
      </c>
      <c r="F1052" s="181"/>
      <c r="G1052" s="301"/>
      <c r="H1052" s="301"/>
      <c r="I1052" s="301"/>
      <c r="J1052" s="301"/>
      <c r="K1052" s="301">
        <v>6.6</v>
      </c>
      <c r="L1052" s="301"/>
      <c r="M1052" s="301"/>
      <c r="N1052" s="301"/>
      <c r="O1052" s="301"/>
      <c r="P1052" s="301"/>
      <c r="Q1052" s="301"/>
      <c r="R1052" s="301"/>
      <c r="S1052" s="302">
        <f t="shared" si="32"/>
        <v>6.6</v>
      </c>
      <c r="T1052" s="303" t="s">
        <v>1758</v>
      </c>
      <c r="U1052" s="2"/>
      <c r="V1052">
        <f t="shared" si="33"/>
        <v>6.1380000000000004E-2</v>
      </c>
    </row>
    <row r="1053" spans="1:22" customFormat="1">
      <c r="A1053" s="301" t="s">
        <v>3352</v>
      </c>
      <c r="B1053" s="301" t="s">
        <v>1976</v>
      </c>
      <c r="C1053" s="301" t="s">
        <v>2751</v>
      </c>
      <c r="D1053" s="301">
        <v>9.3000000000000007</v>
      </c>
      <c r="E1053" s="181" t="s">
        <v>1783</v>
      </c>
      <c r="F1053" s="181"/>
      <c r="G1053" s="301"/>
      <c r="H1053" s="301"/>
      <c r="I1053" s="301"/>
      <c r="J1053" s="301"/>
      <c r="K1053" s="301"/>
      <c r="L1053" s="301">
        <v>3.6</v>
      </c>
      <c r="M1053" s="301"/>
      <c r="N1053" s="301"/>
      <c r="O1053" s="301"/>
      <c r="P1053" s="301"/>
      <c r="Q1053" s="301"/>
      <c r="R1053" s="301"/>
      <c r="S1053" s="302">
        <f t="shared" si="32"/>
        <v>3.6</v>
      </c>
      <c r="T1053" s="303" t="s">
        <v>1758</v>
      </c>
      <c r="U1053" s="2"/>
      <c r="V1053">
        <f t="shared" si="33"/>
        <v>3.3480000000000003E-2</v>
      </c>
    </row>
    <row r="1054" spans="1:22" customFormat="1">
      <c r="A1054" s="301" t="s">
        <v>2416</v>
      </c>
      <c r="B1054" s="301" t="s">
        <v>1976</v>
      </c>
      <c r="C1054" s="301" t="s">
        <v>2751</v>
      </c>
      <c r="D1054" s="301">
        <v>9.3000000000000007</v>
      </c>
      <c r="E1054" s="181" t="s">
        <v>1783</v>
      </c>
      <c r="F1054" s="181"/>
      <c r="G1054" s="301"/>
      <c r="H1054" s="301"/>
      <c r="I1054" s="301"/>
      <c r="J1054" s="301"/>
      <c r="K1054" s="301"/>
      <c r="L1054" s="301"/>
      <c r="M1054" s="301">
        <v>6.3</v>
      </c>
      <c r="N1054" s="301"/>
      <c r="O1054" s="301"/>
      <c r="P1054" s="301"/>
      <c r="Q1054" s="301"/>
      <c r="R1054" s="301"/>
      <c r="S1054" s="302">
        <f t="shared" si="32"/>
        <v>6.3</v>
      </c>
      <c r="T1054" s="303" t="s">
        <v>1758</v>
      </c>
      <c r="U1054" s="2"/>
      <c r="V1054">
        <f t="shared" si="33"/>
        <v>5.8590000000000003E-2</v>
      </c>
    </row>
    <row r="1055" spans="1:22" customFormat="1">
      <c r="A1055" s="301" t="s">
        <v>3353</v>
      </c>
      <c r="B1055" s="301" t="s">
        <v>1976</v>
      </c>
      <c r="C1055" s="301" t="s">
        <v>2751</v>
      </c>
      <c r="D1055" s="301">
        <v>9.3000000000000007</v>
      </c>
      <c r="E1055" s="181" t="s">
        <v>1783</v>
      </c>
      <c r="F1055" s="181"/>
      <c r="G1055" s="301"/>
      <c r="H1055" s="301"/>
      <c r="I1055" s="301"/>
      <c r="J1055" s="301"/>
      <c r="K1055" s="301">
        <v>6.6</v>
      </c>
      <c r="L1055" s="301"/>
      <c r="M1055" s="301"/>
      <c r="N1055" s="301"/>
      <c r="O1055" s="301"/>
      <c r="P1055" s="301"/>
      <c r="Q1055" s="301"/>
      <c r="R1055" s="301"/>
      <c r="S1055" s="302">
        <f t="shared" si="32"/>
        <v>6.6</v>
      </c>
      <c r="T1055" s="303" t="s">
        <v>1758</v>
      </c>
      <c r="U1055" s="2"/>
      <c r="V1055">
        <f t="shared" si="33"/>
        <v>6.1380000000000004E-2</v>
      </c>
    </row>
    <row r="1056" spans="1:22" customFormat="1">
      <c r="A1056" s="301" t="s">
        <v>3354</v>
      </c>
      <c r="B1056" s="301" t="s">
        <v>1976</v>
      </c>
      <c r="C1056" s="301" t="s">
        <v>2751</v>
      </c>
      <c r="D1056" s="301">
        <v>9.3000000000000007</v>
      </c>
      <c r="E1056" s="181" t="s">
        <v>1783</v>
      </c>
      <c r="F1056" s="181"/>
      <c r="G1056" s="301"/>
      <c r="H1056" s="301"/>
      <c r="I1056" s="301"/>
      <c r="J1056" s="301"/>
      <c r="K1056" s="301"/>
      <c r="L1056" s="301">
        <v>6.6</v>
      </c>
      <c r="M1056" s="301"/>
      <c r="N1056" s="301"/>
      <c r="O1056" s="301"/>
      <c r="P1056" s="301"/>
      <c r="Q1056" s="301"/>
      <c r="R1056" s="301"/>
      <c r="S1056" s="302">
        <f t="shared" si="32"/>
        <v>6.6</v>
      </c>
      <c r="T1056" s="303" t="s">
        <v>1758</v>
      </c>
      <c r="U1056" s="2"/>
      <c r="V1056">
        <f t="shared" si="33"/>
        <v>6.1380000000000004E-2</v>
      </c>
    </row>
    <row r="1057" spans="1:22" customFormat="1">
      <c r="A1057" s="301" t="s">
        <v>2417</v>
      </c>
      <c r="B1057" s="301" t="s">
        <v>1976</v>
      </c>
      <c r="C1057" s="301" t="s">
        <v>2751</v>
      </c>
      <c r="D1057" s="301">
        <v>9.3000000000000007</v>
      </c>
      <c r="E1057" s="181" t="s">
        <v>1783</v>
      </c>
      <c r="F1057" s="181"/>
      <c r="G1057" s="301"/>
      <c r="H1057" s="301"/>
      <c r="I1057" s="301"/>
      <c r="J1057" s="301"/>
      <c r="K1057" s="301"/>
      <c r="L1057" s="301"/>
      <c r="M1057" s="301">
        <v>7.1999999999999993</v>
      </c>
      <c r="N1057" s="301"/>
      <c r="O1057" s="301"/>
      <c r="P1057" s="301"/>
      <c r="Q1057" s="301"/>
      <c r="R1057" s="301"/>
      <c r="S1057" s="302">
        <f t="shared" si="32"/>
        <v>7.1999999999999993</v>
      </c>
      <c r="T1057" s="303" t="s">
        <v>1758</v>
      </c>
      <c r="U1057" s="2"/>
      <c r="V1057">
        <f t="shared" si="33"/>
        <v>6.6959999999999992E-2</v>
      </c>
    </row>
    <row r="1058" spans="1:22" customFormat="1">
      <c r="A1058" s="301" t="s">
        <v>2418</v>
      </c>
      <c r="B1058" s="301" t="s">
        <v>1976</v>
      </c>
      <c r="C1058" s="301" t="s">
        <v>2751</v>
      </c>
      <c r="D1058" s="301">
        <v>9.3000000000000007</v>
      </c>
      <c r="E1058" s="181" t="s">
        <v>1783</v>
      </c>
      <c r="F1058" s="181"/>
      <c r="G1058" s="301"/>
      <c r="H1058" s="301"/>
      <c r="I1058" s="301"/>
      <c r="J1058" s="301"/>
      <c r="K1058" s="301">
        <v>1.2000000000000002</v>
      </c>
      <c r="L1058" s="301">
        <v>1.2000000000000002</v>
      </c>
      <c r="M1058" s="301"/>
      <c r="N1058" s="301"/>
      <c r="O1058" s="301"/>
      <c r="P1058" s="301"/>
      <c r="Q1058" s="301"/>
      <c r="R1058" s="301"/>
      <c r="S1058" s="302">
        <f t="shared" si="32"/>
        <v>2.4000000000000004</v>
      </c>
      <c r="T1058" s="303" t="s">
        <v>1758</v>
      </c>
      <c r="U1058" s="2"/>
      <c r="V1058">
        <f t="shared" si="33"/>
        <v>2.2320000000000003E-2</v>
      </c>
    </row>
    <row r="1059" spans="1:22" customFormat="1">
      <c r="A1059" s="301" t="s">
        <v>2419</v>
      </c>
      <c r="B1059" s="301" t="s">
        <v>1976</v>
      </c>
      <c r="C1059" s="301" t="s">
        <v>2751</v>
      </c>
      <c r="D1059" s="301">
        <v>9.3000000000000007</v>
      </c>
      <c r="E1059" s="181" t="s">
        <v>1783</v>
      </c>
      <c r="F1059" s="181"/>
      <c r="G1059" s="301"/>
      <c r="H1059" s="301"/>
      <c r="I1059" s="301"/>
      <c r="J1059" s="301"/>
      <c r="K1059" s="301">
        <v>11.85</v>
      </c>
      <c r="L1059" s="301"/>
      <c r="M1059" s="301"/>
      <c r="N1059" s="301">
        <v>11</v>
      </c>
      <c r="O1059" s="301"/>
      <c r="P1059" s="301"/>
      <c r="Q1059" s="301"/>
      <c r="R1059" s="301"/>
      <c r="S1059" s="302">
        <f t="shared" si="32"/>
        <v>22.85</v>
      </c>
      <c r="T1059" s="303" t="s">
        <v>1758</v>
      </c>
      <c r="U1059" s="2"/>
      <c r="V1059">
        <f t="shared" si="33"/>
        <v>0.21250500000000003</v>
      </c>
    </row>
    <row r="1060" spans="1:22" customFormat="1">
      <c r="A1060" s="301" t="s">
        <v>2420</v>
      </c>
      <c r="B1060" s="301" t="s">
        <v>1976</v>
      </c>
      <c r="C1060" s="301" t="s">
        <v>2751</v>
      </c>
      <c r="D1060" s="301">
        <v>9.3000000000000007</v>
      </c>
      <c r="E1060" s="181" t="s">
        <v>1783</v>
      </c>
      <c r="F1060" s="181"/>
      <c r="G1060" s="301"/>
      <c r="H1060" s="301"/>
      <c r="I1060" s="301"/>
      <c r="J1060" s="301"/>
      <c r="K1060" s="301">
        <v>6.6</v>
      </c>
      <c r="L1060" s="301">
        <v>6.6</v>
      </c>
      <c r="M1060" s="301"/>
      <c r="N1060" s="301"/>
      <c r="O1060" s="301"/>
      <c r="P1060" s="301"/>
      <c r="Q1060" s="301"/>
      <c r="R1060" s="301"/>
      <c r="S1060" s="302">
        <f t="shared" si="32"/>
        <v>13.2</v>
      </c>
      <c r="T1060" s="303" t="s">
        <v>1758</v>
      </c>
      <c r="U1060" s="2"/>
      <c r="V1060">
        <f t="shared" si="33"/>
        <v>0.12276000000000001</v>
      </c>
    </row>
    <row r="1061" spans="1:22" customFormat="1">
      <c r="A1061" s="301" t="s">
        <v>2421</v>
      </c>
      <c r="B1061" s="301" t="s">
        <v>1976</v>
      </c>
      <c r="C1061" s="301" t="s">
        <v>2751</v>
      </c>
      <c r="D1061" s="301">
        <v>9.3000000000000007</v>
      </c>
      <c r="E1061" s="181" t="s">
        <v>1783</v>
      </c>
      <c r="F1061" s="181"/>
      <c r="G1061" s="301"/>
      <c r="H1061" s="301"/>
      <c r="I1061" s="301"/>
      <c r="J1061" s="301"/>
      <c r="K1061" s="301">
        <v>3.9</v>
      </c>
      <c r="L1061" s="301"/>
      <c r="M1061" s="301"/>
      <c r="N1061" s="301"/>
      <c r="O1061" s="301"/>
      <c r="P1061" s="301"/>
      <c r="Q1061" s="301"/>
      <c r="R1061" s="301"/>
      <c r="S1061" s="302">
        <f t="shared" si="32"/>
        <v>3.9</v>
      </c>
      <c r="T1061" s="303" t="s">
        <v>1758</v>
      </c>
      <c r="U1061" s="2"/>
      <c r="V1061">
        <f t="shared" si="33"/>
        <v>3.6270000000000004E-2</v>
      </c>
    </row>
    <row r="1062" spans="1:22" customFormat="1">
      <c r="A1062" s="301" t="s">
        <v>3355</v>
      </c>
      <c r="B1062" s="301" t="s">
        <v>1976</v>
      </c>
      <c r="C1062" s="301" t="s">
        <v>2751</v>
      </c>
      <c r="D1062" s="301">
        <v>9.3000000000000007</v>
      </c>
      <c r="E1062" s="181" t="s">
        <v>1783</v>
      </c>
      <c r="F1062" s="181"/>
      <c r="G1062" s="301"/>
      <c r="H1062" s="301"/>
      <c r="I1062" s="301"/>
      <c r="J1062" s="301"/>
      <c r="K1062" s="301">
        <v>6.75</v>
      </c>
      <c r="L1062" s="301"/>
      <c r="M1062" s="301"/>
      <c r="N1062" s="301"/>
      <c r="O1062" s="301"/>
      <c r="P1062" s="301"/>
      <c r="Q1062" s="301"/>
      <c r="R1062" s="301"/>
      <c r="S1062" s="302">
        <f t="shared" si="32"/>
        <v>6.75</v>
      </c>
      <c r="T1062" s="303" t="s">
        <v>1758</v>
      </c>
      <c r="U1062" s="2"/>
      <c r="V1062">
        <f t="shared" si="33"/>
        <v>6.2774999999999997E-2</v>
      </c>
    </row>
    <row r="1063" spans="1:22" customFormat="1">
      <c r="A1063" s="301" t="s">
        <v>2422</v>
      </c>
      <c r="B1063" s="301" t="s">
        <v>1976</v>
      </c>
      <c r="C1063" s="301" t="s">
        <v>2751</v>
      </c>
      <c r="D1063" s="301">
        <v>9.3000000000000007</v>
      </c>
      <c r="E1063" s="181" t="s">
        <v>1783</v>
      </c>
      <c r="F1063" s="181"/>
      <c r="G1063" s="301"/>
      <c r="H1063" s="301"/>
      <c r="I1063" s="301"/>
      <c r="J1063" s="301"/>
      <c r="K1063" s="301">
        <v>2.4000000000000004</v>
      </c>
      <c r="L1063" s="301"/>
      <c r="M1063" s="301"/>
      <c r="N1063" s="301"/>
      <c r="O1063" s="301"/>
      <c r="P1063" s="301"/>
      <c r="Q1063" s="301"/>
      <c r="R1063" s="301"/>
      <c r="S1063" s="302">
        <f t="shared" si="32"/>
        <v>2.4000000000000004</v>
      </c>
      <c r="T1063" s="303" t="s">
        <v>1758</v>
      </c>
      <c r="U1063" s="2"/>
      <c r="V1063">
        <f t="shared" si="33"/>
        <v>2.2320000000000003E-2</v>
      </c>
    </row>
    <row r="1064" spans="1:22" customFormat="1">
      <c r="A1064" s="301" t="s">
        <v>2423</v>
      </c>
      <c r="B1064" s="301" t="s">
        <v>1976</v>
      </c>
      <c r="C1064" s="301" t="s">
        <v>2751</v>
      </c>
      <c r="D1064" s="301">
        <v>9.3000000000000007</v>
      </c>
      <c r="E1064" s="181" t="s">
        <v>1783</v>
      </c>
      <c r="F1064" s="181"/>
      <c r="G1064" s="301"/>
      <c r="H1064" s="301"/>
      <c r="I1064" s="301"/>
      <c r="J1064" s="301"/>
      <c r="K1064" s="301"/>
      <c r="L1064" s="301"/>
      <c r="M1064" s="301"/>
      <c r="N1064" s="301"/>
      <c r="O1064" s="301"/>
      <c r="P1064" s="301"/>
      <c r="Q1064" s="301">
        <v>3.5999999999999996</v>
      </c>
      <c r="R1064" s="301"/>
      <c r="S1064" s="302">
        <f t="shared" si="32"/>
        <v>3.5999999999999996</v>
      </c>
      <c r="T1064" s="303" t="s">
        <v>1758</v>
      </c>
      <c r="U1064" s="2"/>
      <c r="V1064">
        <f t="shared" si="33"/>
        <v>3.3479999999999996E-2</v>
      </c>
    </row>
    <row r="1065" spans="1:22" customFormat="1">
      <c r="A1065" s="301" t="s">
        <v>2424</v>
      </c>
      <c r="B1065" s="301" t="s">
        <v>1976</v>
      </c>
      <c r="C1065" s="301" t="s">
        <v>2751</v>
      </c>
      <c r="D1065" s="301">
        <v>9.3000000000000007</v>
      </c>
      <c r="E1065" s="181" t="s">
        <v>1783</v>
      </c>
      <c r="F1065" s="181"/>
      <c r="G1065" s="301"/>
      <c r="H1065" s="301"/>
      <c r="I1065" s="301"/>
      <c r="J1065" s="301"/>
      <c r="K1065" s="301">
        <v>2.4000000000000004</v>
      </c>
      <c r="L1065" s="301"/>
      <c r="M1065" s="301"/>
      <c r="N1065" s="301"/>
      <c r="O1065" s="301"/>
      <c r="P1065" s="301"/>
      <c r="Q1065" s="301"/>
      <c r="R1065" s="301"/>
      <c r="S1065" s="302">
        <f t="shared" si="32"/>
        <v>2.4000000000000004</v>
      </c>
      <c r="T1065" s="303" t="s">
        <v>1758</v>
      </c>
      <c r="U1065" s="2"/>
      <c r="V1065">
        <f t="shared" si="33"/>
        <v>2.2320000000000003E-2</v>
      </c>
    </row>
    <row r="1066" spans="1:22" customFormat="1">
      <c r="A1066" s="301" t="s">
        <v>2425</v>
      </c>
      <c r="B1066" s="301" t="s">
        <v>1976</v>
      </c>
      <c r="C1066" s="301" t="s">
        <v>2751</v>
      </c>
      <c r="D1066" s="301">
        <v>9.3000000000000007</v>
      </c>
      <c r="E1066" s="181" t="s">
        <v>1783</v>
      </c>
      <c r="F1066" s="181"/>
      <c r="G1066" s="301"/>
      <c r="H1066" s="301"/>
      <c r="I1066" s="301"/>
      <c r="J1066" s="301"/>
      <c r="K1066" s="301">
        <v>6.6</v>
      </c>
      <c r="L1066" s="301">
        <v>6.6</v>
      </c>
      <c r="M1066" s="301"/>
      <c r="N1066" s="301"/>
      <c r="O1066" s="301"/>
      <c r="P1066" s="301"/>
      <c r="Q1066" s="301"/>
      <c r="R1066" s="301"/>
      <c r="S1066" s="302">
        <f t="shared" si="32"/>
        <v>13.2</v>
      </c>
      <c r="T1066" s="303" t="s">
        <v>1758</v>
      </c>
      <c r="U1066" s="2"/>
      <c r="V1066">
        <f t="shared" si="33"/>
        <v>0.12276000000000001</v>
      </c>
    </row>
    <row r="1067" spans="1:22" customFormat="1">
      <c r="A1067" s="301" t="s">
        <v>2426</v>
      </c>
      <c r="B1067" s="301" t="s">
        <v>1976</v>
      </c>
      <c r="C1067" s="301" t="s">
        <v>2751</v>
      </c>
      <c r="D1067" s="301">
        <v>9.3000000000000007</v>
      </c>
      <c r="E1067" s="181" t="s">
        <v>1783</v>
      </c>
      <c r="F1067" s="181"/>
      <c r="G1067" s="301"/>
      <c r="H1067" s="301"/>
      <c r="I1067" s="301">
        <v>6.6</v>
      </c>
      <c r="J1067" s="301"/>
      <c r="K1067" s="301"/>
      <c r="L1067" s="301"/>
      <c r="M1067" s="301"/>
      <c r="N1067" s="301"/>
      <c r="O1067" s="301"/>
      <c r="P1067" s="301"/>
      <c r="Q1067" s="301"/>
      <c r="R1067" s="301"/>
      <c r="S1067" s="302">
        <f t="shared" si="32"/>
        <v>6.6</v>
      </c>
      <c r="T1067" s="303" t="s">
        <v>1758</v>
      </c>
      <c r="U1067" s="2"/>
      <c r="V1067">
        <f t="shared" si="33"/>
        <v>6.1380000000000004E-2</v>
      </c>
    </row>
    <row r="1068" spans="1:22" customFormat="1">
      <c r="A1068" s="301" t="s">
        <v>2427</v>
      </c>
      <c r="B1068" s="301" t="s">
        <v>1976</v>
      </c>
      <c r="C1068" s="301" t="s">
        <v>2751</v>
      </c>
      <c r="D1068" s="301">
        <v>9.3000000000000007</v>
      </c>
      <c r="E1068" s="181" t="s">
        <v>1783</v>
      </c>
      <c r="F1068" s="181"/>
      <c r="G1068" s="301"/>
      <c r="H1068" s="301"/>
      <c r="I1068" s="301"/>
      <c r="J1068" s="301"/>
      <c r="K1068" s="301"/>
      <c r="L1068" s="301"/>
      <c r="M1068" s="301"/>
      <c r="N1068" s="301">
        <v>6.75</v>
      </c>
      <c r="O1068" s="301"/>
      <c r="P1068" s="301"/>
      <c r="Q1068" s="301"/>
      <c r="R1068" s="301"/>
      <c r="S1068" s="302">
        <f t="shared" si="32"/>
        <v>6.75</v>
      </c>
      <c r="T1068" s="303" t="s">
        <v>1758</v>
      </c>
      <c r="U1068" s="2"/>
      <c r="V1068">
        <f t="shared" si="33"/>
        <v>6.2774999999999997E-2</v>
      </c>
    </row>
    <row r="1069" spans="1:22" customFormat="1">
      <c r="A1069" s="301" t="s">
        <v>3356</v>
      </c>
      <c r="B1069" s="301" t="s">
        <v>1976</v>
      </c>
      <c r="C1069" s="301" t="s">
        <v>2751</v>
      </c>
      <c r="D1069" s="301">
        <v>9.3000000000000007</v>
      </c>
      <c r="E1069" s="181" t="s">
        <v>1783</v>
      </c>
      <c r="F1069" s="181"/>
      <c r="G1069" s="301">
        <v>15</v>
      </c>
      <c r="H1069" s="301"/>
      <c r="I1069" s="301"/>
      <c r="J1069" s="301"/>
      <c r="K1069" s="301"/>
      <c r="L1069" s="301"/>
      <c r="M1069" s="301"/>
      <c r="N1069" s="301"/>
      <c r="O1069" s="301"/>
      <c r="P1069" s="301"/>
      <c r="Q1069" s="301"/>
      <c r="R1069" s="301"/>
      <c r="S1069" s="302">
        <f t="shared" si="32"/>
        <v>15</v>
      </c>
      <c r="T1069" s="303" t="s">
        <v>1758</v>
      </c>
      <c r="U1069" s="2"/>
      <c r="V1069">
        <f t="shared" si="33"/>
        <v>0.13950000000000001</v>
      </c>
    </row>
    <row r="1070" spans="1:22" customFormat="1">
      <c r="A1070" s="301" t="s">
        <v>2428</v>
      </c>
      <c r="B1070" s="301" t="s">
        <v>1976</v>
      </c>
      <c r="C1070" s="301" t="s">
        <v>2751</v>
      </c>
      <c r="D1070" s="301">
        <v>9.3000000000000007</v>
      </c>
      <c r="E1070" s="181" t="s">
        <v>1783</v>
      </c>
      <c r="F1070" s="181"/>
      <c r="G1070" s="301"/>
      <c r="H1070" s="301"/>
      <c r="I1070" s="301"/>
      <c r="J1070" s="301"/>
      <c r="K1070" s="301"/>
      <c r="L1070" s="301"/>
      <c r="M1070" s="301"/>
      <c r="N1070" s="301">
        <v>120</v>
      </c>
      <c r="O1070" s="301"/>
      <c r="P1070" s="301"/>
      <c r="Q1070" s="301"/>
      <c r="R1070" s="301"/>
      <c r="S1070" s="302">
        <f t="shared" si="32"/>
        <v>120</v>
      </c>
      <c r="T1070" s="303" t="s">
        <v>1758</v>
      </c>
      <c r="U1070" s="2"/>
      <c r="V1070">
        <f t="shared" si="33"/>
        <v>1.1160000000000001</v>
      </c>
    </row>
    <row r="1071" spans="1:22" customFormat="1">
      <c r="A1071" s="301" t="s">
        <v>3357</v>
      </c>
      <c r="B1071" s="301" t="s">
        <v>1976</v>
      </c>
      <c r="C1071" s="301" t="s">
        <v>2751</v>
      </c>
      <c r="D1071" s="301">
        <v>9.3000000000000007</v>
      </c>
      <c r="E1071" s="181" t="s">
        <v>1783</v>
      </c>
      <c r="F1071" s="181"/>
      <c r="G1071" s="301"/>
      <c r="H1071" s="301"/>
      <c r="I1071" s="301"/>
      <c r="J1071" s="301"/>
      <c r="K1071" s="301"/>
      <c r="L1071" s="301">
        <v>7.2</v>
      </c>
      <c r="M1071" s="301"/>
      <c r="N1071" s="301"/>
      <c r="O1071" s="301"/>
      <c r="P1071" s="301"/>
      <c r="Q1071" s="301"/>
      <c r="R1071" s="301"/>
      <c r="S1071" s="302">
        <f t="shared" si="32"/>
        <v>7.2</v>
      </c>
      <c r="T1071" s="303" t="s">
        <v>1758</v>
      </c>
      <c r="U1071" s="2"/>
      <c r="V1071">
        <f t="shared" si="33"/>
        <v>6.6960000000000006E-2</v>
      </c>
    </row>
    <row r="1072" spans="1:22" customFormat="1">
      <c r="A1072" s="301" t="s">
        <v>3358</v>
      </c>
      <c r="B1072" s="301" t="s">
        <v>1976</v>
      </c>
      <c r="C1072" s="301" t="s">
        <v>2751</v>
      </c>
      <c r="D1072" s="301">
        <v>9.3000000000000007</v>
      </c>
      <c r="E1072" s="181" t="s">
        <v>1783</v>
      </c>
      <c r="F1072" s="181"/>
      <c r="G1072" s="301"/>
      <c r="H1072" s="301"/>
      <c r="I1072" s="301"/>
      <c r="J1072" s="301"/>
      <c r="K1072" s="301">
        <v>6.6</v>
      </c>
      <c r="L1072" s="301"/>
      <c r="M1072" s="301"/>
      <c r="N1072" s="301"/>
      <c r="O1072" s="301"/>
      <c r="P1072" s="301"/>
      <c r="Q1072" s="301"/>
      <c r="R1072" s="301"/>
      <c r="S1072" s="302">
        <f t="shared" si="32"/>
        <v>6.6</v>
      </c>
      <c r="T1072" s="303" t="s">
        <v>1758</v>
      </c>
      <c r="U1072" s="2"/>
      <c r="V1072">
        <f t="shared" si="33"/>
        <v>6.1380000000000004E-2</v>
      </c>
    </row>
    <row r="1073" spans="1:22" customFormat="1">
      <c r="A1073" s="301" t="s">
        <v>3359</v>
      </c>
      <c r="B1073" s="301" t="s">
        <v>1976</v>
      </c>
      <c r="C1073" s="301" t="s">
        <v>2751</v>
      </c>
      <c r="D1073" s="301">
        <v>9.3000000000000007</v>
      </c>
      <c r="E1073" s="181" t="s">
        <v>1783</v>
      </c>
      <c r="F1073" s="181"/>
      <c r="G1073" s="301"/>
      <c r="H1073" s="301"/>
      <c r="I1073" s="301"/>
      <c r="J1073" s="301"/>
      <c r="K1073" s="301">
        <v>6.75</v>
      </c>
      <c r="L1073" s="301"/>
      <c r="M1073" s="301"/>
      <c r="N1073" s="301"/>
      <c r="O1073" s="301"/>
      <c r="P1073" s="301"/>
      <c r="Q1073" s="301"/>
      <c r="R1073" s="301"/>
      <c r="S1073" s="302">
        <f t="shared" si="32"/>
        <v>6.75</v>
      </c>
      <c r="T1073" s="303" t="s">
        <v>1758</v>
      </c>
      <c r="U1073" s="2"/>
      <c r="V1073">
        <f t="shared" si="33"/>
        <v>6.2774999999999997E-2</v>
      </c>
    </row>
    <row r="1074" spans="1:22" customFormat="1">
      <c r="A1074" s="301" t="s">
        <v>2429</v>
      </c>
      <c r="B1074" s="301" t="s">
        <v>1976</v>
      </c>
      <c r="C1074" s="301" t="s">
        <v>2751</v>
      </c>
      <c r="D1074" s="301">
        <v>9.3000000000000007</v>
      </c>
      <c r="E1074" s="181" t="s">
        <v>1783</v>
      </c>
      <c r="F1074" s="181"/>
      <c r="G1074" s="301"/>
      <c r="H1074" s="301"/>
      <c r="I1074" s="301"/>
      <c r="J1074" s="301"/>
      <c r="K1074" s="301">
        <v>11.7</v>
      </c>
      <c r="L1074" s="301"/>
      <c r="M1074" s="301"/>
      <c r="N1074" s="301"/>
      <c r="O1074" s="301"/>
      <c r="P1074" s="301"/>
      <c r="Q1074" s="301"/>
      <c r="R1074" s="301"/>
      <c r="S1074" s="302">
        <f t="shared" si="32"/>
        <v>11.7</v>
      </c>
      <c r="T1074" s="303" t="s">
        <v>1758</v>
      </c>
      <c r="U1074" s="2"/>
      <c r="V1074">
        <f t="shared" si="33"/>
        <v>0.10880999999999999</v>
      </c>
    </row>
    <row r="1075" spans="1:22" customFormat="1">
      <c r="A1075" s="301" t="s">
        <v>2430</v>
      </c>
      <c r="B1075" s="301" t="s">
        <v>1976</v>
      </c>
      <c r="C1075" s="301" t="s">
        <v>2751</v>
      </c>
      <c r="D1075" s="301">
        <v>9.3000000000000007</v>
      </c>
      <c r="E1075" s="181" t="s">
        <v>1783</v>
      </c>
      <c r="F1075" s="181"/>
      <c r="G1075" s="301"/>
      <c r="H1075" s="301"/>
      <c r="I1075" s="301"/>
      <c r="J1075" s="301"/>
      <c r="K1075" s="301"/>
      <c r="L1075" s="301"/>
      <c r="M1075" s="301"/>
      <c r="N1075" s="301">
        <v>1.2000000000000002</v>
      </c>
      <c r="O1075" s="301"/>
      <c r="P1075" s="301"/>
      <c r="Q1075" s="301"/>
      <c r="R1075" s="301"/>
      <c r="S1075" s="302">
        <f t="shared" si="32"/>
        <v>1.2000000000000002</v>
      </c>
      <c r="T1075" s="303" t="s">
        <v>1758</v>
      </c>
      <c r="U1075" s="2"/>
      <c r="V1075">
        <f t="shared" si="33"/>
        <v>1.1160000000000002E-2</v>
      </c>
    </row>
    <row r="1076" spans="1:22" customFormat="1">
      <c r="A1076" s="301" t="s">
        <v>3360</v>
      </c>
      <c r="B1076" s="301" t="s">
        <v>1976</v>
      </c>
      <c r="C1076" s="301" t="s">
        <v>2751</v>
      </c>
      <c r="D1076" s="301">
        <v>9.3000000000000007</v>
      </c>
      <c r="E1076" s="181" t="s">
        <v>1783</v>
      </c>
      <c r="F1076" s="181"/>
      <c r="G1076" s="301"/>
      <c r="H1076" s="301"/>
      <c r="I1076" s="301"/>
      <c r="J1076" s="301"/>
      <c r="K1076" s="301">
        <v>9</v>
      </c>
      <c r="L1076" s="301"/>
      <c r="M1076" s="301"/>
      <c r="N1076" s="301"/>
      <c r="O1076" s="301"/>
      <c r="P1076" s="301"/>
      <c r="Q1076" s="301"/>
      <c r="R1076" s="301"/>
      <c r="S1076" s="302">
        <f t="shared" si="32"/>
        <v>9</v>
      </c>
      <c r="T1076" s="303" t="s">
        <v>1758</v>
      </c>
      <c r="U1076" s="2"/>
      <c r="V1076">
        <f t="shared" si="33"/>
        <v>8.3699999999999997E-2</v>
      </c>
    </row>
    <row r="1077" spans="1:22" customFormat="1">
      <c r="A1077" s="301" t="s">
        <v>2431</v>
      </c>
      <c r="B1077" s="301" t="s">
        <v>1976</v>
      </c>
      <c r="C1077" s="301" t="s">
        <v>2751</v>
      </c>
      <c r="D1077" s="301">
        <v>9.3000000000000007</v>
      </c>
      <c r="E1077" s="181" t="s">
        <v>1783</v>
      </c>
      <c r="F1077" s="181"/>
      <c r="G1077" s="301"/>
      <c r="H1077" s="301"/>
      <c r="I1077" s="301"/>
      <c r="J1077" s="301"/>
      <c r="K1077" s="301">
        <v>11.85</v>
      </c>
      <c r="L1077" s="301"/>
      <c r="M1077" s="301"/>
      <c r="N1077" s="301"/>
      <c r="O1077" s="301"/>
      <c r="P1077" s="301"/>
      <c r="Q1077" s="301"/>
      <c r="R1077" s="301"/>
      <c r="S1077" s="302">
        <f t="shared" si="32"/>
        <v>11.85</v>
      </c>
      <c r="T1077" s="303" t="s">
        <v>1758</v>
      </c>
      <c r="U1077" s="2"/>
      <c r="V1077">
        <f t="shared" si="33"/>
        <v>0.110205</v>
      </c>
    </row>
    <row r="1078" spans="1:22" customFormat="1">
      <c r="A1078" s="301" t="s">
        <v>2432</v>
      </c>
      <c r="B1078" s="301" t="s">
        <v>1976</v>
      </c>
      <c r="C1078" s="301" t="s">
        <v>2751</v>
      </c>
      <c r="D1078" s="301">
        <v>9.3000000000000007</v>
      </c>
      <c r="E1078" s="181" t="s">
        <v>1783</v>
      </c>
      <c r="F1078" s="181"/>
      <c r="G1078" s="301"/>
      <c r="H1078" s="301"/>
      <c r="I1078" s="301"/>
      <c r="J1078" s="301">
        <v>1.35</v>
      </c>
      <c r="K1078" s="301"/>
      <c r="L1078" s="301"/>
      <c r="M1078" s="301"/>
      <c r="N1078" s="301"/>
      <c r="O1078" s="301"/>
      <c r="P1078" s="301"/>
      <c r="Q1078" s="301"/>
      <c r="R1078" s="301"/>
      <c r="S1078" s="302">
        <f t="shared" si="32"/>
        <v>1.35</v>
      </c>
      <c r="T1078" s="303" t="s">
        <v>1758</v>
      </c>
      <c r="U1078" s="2"/>
      <c r="V1078">
        <f t="shared" si="33"/>
        <v>1.2555000000000002E-2</v>
      </c>
    </row>
    <row r="1079" spans="1:22" customFormat="1">
      <c r="A1079" s="301" t="s">
        <v>2433</v>
      </c>
      <c r="B1079" s="301" t="s">
        <v>1976</v>
      </c>
      <c r="C1079" s="301" t="s">
        <v>2751</v>
      </c>
      <c r="D1079" s="301">
        <v>9.3000000000000007</v>
      </c>
      <c r="E1079" s="181" t="s">
        <v>1783</v>
      </c>
      <c r="F1079" s="181"/>
      <c r="G1079" s="301"/>
      <c r="H1079" s="301"/>
      <c r="I1079" s="301"/>
      <c r="J1079" s="301"/>
      <c r="K1079" s="301">
        <v>39</v>
      </c>
      <c r="L1079" s="301"/>
      <c r="M1079" s="301"/>
      <c r="N1079" s="301">
        <v>45</v>
      </c>
      <c r="O1079" s="301"/>
      <c r="P1079" s="301"/>
      <c r="Q1079" s="301"/>
      <c r="R1079" s="301"/>
      <c r="S1079" s="302">
        <f t="shared" si="32"/>
        <v>84</v>
      </c>
      <c r="T1079" s="303" t="s">
        <v>1758</v>
      </c>
      <c r="U1079" s="2"/>
      <c r="V1079">
        <f t="shared" si="33"/>
        <v>0.78120000000000012</v>
      </c>
    </row>
    <row r="1080" spans="1:22" customFormat="1">
      <c r="A1080" s="301" t="s">
        <v>2434</v>
      </c>
      <c r="B1080" s="301" t="s">
        <v>1976</v>
      </c>
      <c r="C1080" s="301" t="s">
        <v>2751</v>
      </c>
      <c r="D1080" s="301">
        <v>9.3000000000000007</v>
      </c>
      <c r="E1080" s="181" t="s">
        <v>1783</v>
      </c>
      <c r="F1080" s="181"/>
      <c r="G1080" s="301"/>
      <c r="H1080" s="301">
        <v>120</v>
      </c>
      <c r="I1080" s="301">
        <v>120</v>
      </c>
      <c r="J1080" s="301">
        <v>30</v>
      </c>
      <c r="K1080" s="301"/>
      <c r="L1080" s="301"/>
      <c r="M1080" s="301"/>
      <c r="N1080" s="301"/>
      <c r="O1080" s="301"/>
      <c r="P1080" s="301"/>
      <c r="Q1080" s="301"/>
      <c r="R1080" s="301"/>
      <c r="S1080" s="302">
        <f t="shared" si="32"/>
        <v>270</v>
      </c>
      <c r="T1080" s="303" t="s">
        <v>1758</v>
      </c>
      <c r="U1080" s="2"/>
      <c r="V1080">
        <f t="shared" si="33"/>
        <v>2.5110000000000006</v>
      </c>
    </row>
    <row r="1081" spans="1:22" customFormat="1">
      <c r="A1081" s="301" t="s">
        <v>2435</v>
      </c>
      <c r="B1081" s="301" t="s">
        <v>1976</v>
      </c>
      <c r="C1081" s="301" t="s">
        <v>2751</v>
      </c>
      <c r="D1081" s="301">
        <v>9.3000000000000007</v>
      </c>
      <c r="E1081" s="181" t="s">
        <v>1783</v>
      </c>
      <c r="F1081" s="181"/>
      <c r="G1081" s="301"/>
      <c r="H1081" s="301"/>
      <c r="I1081" s="301"/>
      <c r="J1081" s="301"/>
      <c r="K1081" s="301"/>
      <c r="L1081" s="301"/>
      <c r="M1081" s="301"/>
      <c r="N1081" s="301"/>
      <c r="O1081" s="301"/>
      <c r="P1081" s="301"/>
      <c r="Q1081" s="301">
        <v>25</v>
      </c>
      <c r="R1081" s="301">
        <v>10</v>
      </c>
      <c r="S1081" s="302">
        <f t="shared" si="32"/>
        <v>35</v>
      </c>
      <c r="T1081" s="303" t="s">
        <v>1758</v>
      </c>
      <c r="U1081" s="2"/>
      <c r="V1081">
        <f t="shared" si="33"/>
        <v>0.32550000000000007</v>
      </c>
    </row>
    <row r="1082" spans="1:22" customFormat="1">
      <c r="A1082" s="301" t="s">
        <v>2436</v>
      </c>
      <c r="B1082" s="301" t="s">
        <v>1976</v>
      </c>
      <c r="C1082" s="301" t="s">
        <v>2751</v>
      </c>
      <c r="D1082" s="301">
        <v>9.3000000000000007</v>
      </c>
      <c r="E1082" s="181" t="s">
        <v>1783</v>
      </c>
      <c r="F1082" s="181"/>
      <c r="G1082" s="301"/>
      <c r="H1082" s="301"/>
      <c r="I1082" s="301">
        <v>12</v>
      </c>
      <c r="J1082" s="301"/>
      <c r="K1082" s="301"/>
      <c r="L1082" s="301">
        <v>12</v>
      </c>
      <c r="M1082" s="301"/>
      <c r="N1082" s="301"/>
      <c r="O1082" s="301"/>
      <c r="P1082" s="301"/>
      <c r="Q1082" s="301"/>
      <c r="R1082" s="301"/>
      <c r="S1082" s="302">
        <f t="shared" si="32"/>
        <v>24</v>
      </c>
      <c r="T1082" s="303" t="s">
        <v>1758</v>
      </c>
      <c r="U1082" s="2"/>
      <c r="V1082">
        <f t="shared" si="33"/>
        <v>0.22320000000000001</v>
      </c>
    </row>
    <row r="1083" spans="1:22" customFormat="1">
      <c r="A1083" s="301" t="s">
        <v>2437</v>
      </c>
      <c r="B1083" s="301" t="s">
        <v>1976</v>
      </c>
      <c r="C1083" s="301" t="s">
        <v>2751</v>
      </c>
      <c r="D1083" s="301">
        <v>9.3000000000000007</v>
      </c>
      <c r="E1083" s="181" t="s">
        <v>1783</v>
      </c>
      <c r="F1083" s="181"/>
      <c r="G1083" s="301"/>
      <c r="H1083" s="301"/>
      <c r="I1083" s="301">
        <v>21.15</v>
      </c>
      <c r="J1083" s="301">
        <v>20</v>
      </c>
      <c r="K1083" s="301">
        <v>20</v>
      </c>
      <c r="L1083" s="301">
        <v>20.149999999999999</v>
      </c>
      <c r="M1083" s="301"/>
      <c r="N1083" s="301"/>
      <c r="O1083" s="301"/>
      <c r="P1083" s="301"/>
      <c r="Q1083" s="301"/>
      <c r="R1083" s="301"/>
      <c r="S1083" s="302">
        <f t="shared" si="32"/>
        <v>81.3</v>
      </c>
      <c r="T1083" s="303" t="s">
        <v>1758</v>
      </c>
      <c r="U1083" s="2"/>
      <c r="V1083">
        <f t="shared" si="33"/>
        <v>0.75609000000000004</v>
      </c>
    </row>
    <row r="1084" spans="1:22" customFormat="1">
      <c r="A1084" s="301" t="s">
        <v>2438</v>
      </c>
      <c r="B1084" s="301" t="s">
        <v>1976</v>
      </c>
      <c r="C1084" s="301" t="s">
        <v>2751</v>
      </c>
      <c r="D1084" s="301">
        <v>9.3000000000000007</v>
      </c>
      <c r="E1084" s="181" t="s">
        <v>1783</v>
      </c>
      <c r="F1084" s="181"/>
      <c r="G1084" s="301"/>
      <c r="H1084" s="301"/>
      <c r="I1084" s="301"/>
      <c r="J1084" s="301"/>
      <c r="K1084" s="301">
        <v>3.5999999999999996</v>
      </c>
      <c r="L1084" s="301"/>
      <c r="M1084" s="301"/>
      <c r="N1084" s="301"/>
      <c r="O1084" s="301"/>
      <c r="P1084" s="301"/>
      <c r="Q1084" s="301"/>
      <c r="R1084" s="301"/>
      <c r="S1084" s="302">
        <f t="shared" si="32"/>
        <v>3.5999999999999996</v>
      </c>
      <c r="T1084" s="303" t="s">
        <v>1758</v>
      </c>
      <c r="U1084" s="2"/>
      <c r="V1084">
        <f t="shared" si="33"/>
        <v>3.3479999999999996E-2</v>
      </c>
    </row>
    <row r="1085" spans="1:22" customFormat="1">
      <c r="A1085" s="301" t="s">
        <v>2439</v>
      </c>
      <c r="B1085" s="301" t="s">
        <v>1976</v>
      </c>
      <c r="C1085" s="301" t="s">
        <v>2751</v>
      </c>
      <c r="D1085" s="301">
        <v>9.3000000000000007</v>
      </c>
      <c r="E1085" s="181" t="s">
        <v>1783</v>
      </c>
      <c r="F1085" s="181"/>
      <c r="G1085" s="301"/>
      <c r="H1085" s="301"/>
      <c r="I1085" s="301"/>
      <c r="J1085" s="301"/>
      <c r="K1085" s="301">
        <v>1.2000000000000002</v>
      </c>
      <c r="L1085" s="301"/>
      <c r="M1085" s="301"/>
      <c r="N1085" s="301"/>
      <c r="O1085" s="301"/>
      <c r="P1085" s="301"/>
      <c r="Q1085" s="301"/>
      <c r="R1085" s="301"/>
      <c r="S1085" s="302">
        <f t="shared" si="32"/>
        <v>1.2000000000000002</v>
      </c>
      <c r="T1085" s="303" t="s">
        <v>1758</v>
      </c>
      <c r="U1085" s="2"/>
      <c r="V1085">
        <f t="shared" si="33"/>
        <v>1.1160000000000002E-2</v>
      </c>
    </row>
    <row r="1086" spans="1:22" customFormat="1">
      <c r="A1086" s="301" t="s">
        <v>2440</v>
      </c>
      <c r="B1086" s="301" t="s">
        <v>1976</v>
      </c>
      <c r="C1086" s="301" t="s">
        <v>2751</v>
      </c>
      <c r="D1086" s="301">
        <v>9.3000000000000007</v>
      </c>
      <c r="E1086" s="181" t="s">
        <v>1783</v>
      </c>
      <c r="F1086" s="181"/>
      <c r="G1086" s="301"/>
      <c r="H1086" s="301"/>
      <c r="I1086" s="301"/>
      <c r="J1086" s="301">
        <v>24</v>
      </c>
      <c r="K1086" s="301"/>
      <c r="L1086" s="301"/>
      <c r="M1086" s="301"/>
      <c r="N1086" s="301"/>
      <c r="O1086" s="301"/>
      <c r="P1086" s="301"/>
      <c r="Q1086" s="301"/>
      <c r="R1086" s="301"/>
      <c r="S1086" s="302">
        <f t="shared" si="32"/>
        <v>24</v>
      </c>
      <c r="T1086" s="303" t="s">
        <v>1758</v>
      </c>
      <c r="U1086" s="2"/>
      <c r="V1086">
        <f t="shared" si="33"/>
        <v>0.22320000000000001</v>
      </c>
    </row>
    <row r="1087" spans="1:22" customFormat="1">
      <c r="A1087" s="301" t="s">
        <v>2441</v>
      </c>
      <c r="B1087" s="301" t="s">
        <v>1976</v>
      </c>
      <c r="C1087" s="301" t="s">
        <v>2751</v>
      </c>
      <c r="D1087" s="301">
        <v>9.3000000000000007</v>
      </c>
      <c r="E1087" s="181" t="s">
        <v>1783</v>
      </c>
      <c r="F1087" s="181"/>
      <c r="G1087" s="301"/>
      <c r="H1087" s="301"/>
      <c r="I1087" s="301"/>
      <c r="J1087" s="301"/>
      <c r="K1087" s="301">
        <v>1.2000000000000002</v>
      </c>
      <c r="L1087" s="301"/>
      <c r="M1087" s="301">
        <v>13.2</v>
      </c>
      <c r="N1087" s="301">
        <v>6.6</v>
      </c>
      <c r="O1087" s="301">
        <v>6.6</v>
      </c>
      <c r="P1087" s="301">
        <v>6.6</v>
      </c>
      <c r="Q1087" s="301">
        <v>6.6</v>
      </c>
      <c r="R1087" s="301">
        <v>6.6</v>
      </c>
      <c r="S1087" s="302">
        <f t="shared" si="32"/>
        <v>47.400000000000006</v>
      </c>
      <c r="T1087" s="303" t="s">
        <v>1758</v>
      </c>
      <c r="U1087" s="2"/>
      <c r="V1087">
        <f t="shared" si="33"/>
        <v>0.4408200000000001</v>
      </c>
    </row>
    <row r="1088" spans="1:22" customFormat="1">
      <c r="A1088" s="301" t="s">
        <v>2442</v>
      </c>
      <c r="B1088" s="301" t="s">
        <v>1976</v>
      </c>
      <c r="C1088" s="301" t="s">
        <v>2751</v>
      </c>
      <c r="D1088" s="301">
        <v>9.3000000000000007</v>
      </c>
      <c r="E1088" s="181" t="s">
        <v>1783</v>
      </c>
      <c r="F1088" s="181"/>
      <c r="G1088" s="301">
        <v>10</v>
      </c>
      <c r="H1088" s="301"/>
      <c r="I1088" s="301"/>
      <c r="J1088" s="301"/>
      <c r="K1088" s="301">
        <v>10</v>
      </c>
      <c r="L1088" s="301"/>
      <c r="M1088" s="301"/>
      <c r="N1088" s="301"/>
      <c r="O1088" s="301"/>
      <c r="P1088" s="301"/>
      <c r="Q1088" s="301"/>
      <c r="R1088" s="301"/>
      <c r="S1088" s="302">
        <f t="shared" si="32"/>
        <v>20</v>
      </c>
      <c r="T1088" s="303" t="s">
        <v>1758</v>
      </c>
      <c r="U1088" s="2"/>
      <c r="V1088">
        <f t="shared" si="33"/>
        <v>0.18600000000000003</v>
      </c>
    </row>
    <row r="1089" spans="1:22" customFormat="1">
      <c r="A1089" s="301" t="s">
        <v>2443</v>
      </c>
      <c r="B1089" s="301" t="s">
        <v>1976</v>
      </c>
      <c r="C1089" s="301" t="s">
        <v>2751</v>
      </c>
      <c r="D1089" s="301">
        <v>9.3000000000000007</v>
      </c>
      <c r="E1089" s="181" t="s">
        <v>1783</v>
      </c>
      <c r="F1089" s="181"/>
      <c r="G1089" s="301"/>
      <c r="H1089" s="301"/>
      <c r="I1089" s="301"/>
      <c r="J1089" s="301">
        <v>10.95</v>
      </c>
      <c r="K1089" s="301"/>
      <c r="L1089" s="301"/>
      <c r="M1089" s="301"/>
      <c r="N1089" s="301"/>
      <c r="O1089" s="301"/>
      <c r="P1089" s="301"/>
      <c r="Q1089" s="301"/>
      <c r="R1089" s="301"/>
      <c r="S1089" s="302">
        <f t="shared" si="32"/>
        <v>10.95</v>
      </c>
      <c r="T1089" s="303" t="s">
        <v>1758</v>
      </c>
      <c r="U1089" s="2"/>
      <c r="V1089">
        <f t="shared" si="33"/>
        <v>0.10183500000000001</v>
      </c>
    </row>
    <row r="1090" spans="1:22" customFormat="1">
      <c r="A1090" s="301" t="s">
        <v>2444</v>
      </c>
      <c r="B1090" s="301" t="s">
        <v>1976</v>
      </c>
      <c r="C1090" s="301" t="s">
        <v>2751</v>
      </c>
      <c r="D1090" s="301">
        <v>9.3000000000000007</v>
      </c>
      <c r="E1090" s="181" t="s">
        <v>1783</v>
      </c>
      <c r="F1090" s="181"/>
      <c r="G1090" s="301"/>
      <c r="H1090" s="301"/>
      <c r="I1090" s="301"/>
      <c r="J1090" s="301"/>
      <c r="K1090" s="301">
        <v>11.7</v>
      </c>
      <c r="L1090" s="301"/>
      <c r="M1090" s="301"/>
      <c r="N1090" s="301"/>
      <c r="O1090" s="301"/>
      <c r="P1090" s="301"/>
      <c r="Q1090" s="301"/>
      <c r="R1090" s="301"/>
      <c r="S1090" s="302">
        <f t="shared" si="32"/>
        <v>11.7</v>
      </c>
      <c r="T1090" s="303" t="s">
        <v>1758</v>
      </c>
      <c r="U1090" s="2"/>
      <c r="V1090">
        <f t="shared" si="33"/>
        <v>0.10880999999999999</v>
      </c>
    </row>
    <row r="1091" spans="1:22" customFormat="1">
      <c r="A1091" s="301" t="s">
        <v>2445</v>
      </c>
      <c r="B1091" s="301" t="s">
        <v>1976</v>
      </c>
      <c r="C1091" s="301" t="s">
        <v>2751</v>
      </c>
      <c r="D1091" s="301">
        <v>9.3000000000000007</v>
      </c>
      <c r="E1091" s="181" t="s">
        <v>1783</v>
      </c>
      <c r="F1091" s="181"/>
      <c r="G1091" s="301"/>
      <c r="H1091" s="301"/>
      <c r="I1091" s="301"/>
      <c r="J1091" s="301"/>
      <c r="K1091" s="301">
        <v>6.6</v>
      </c>
      <c r="L1091" s="301"/>
      <c r="M1091" s="301"/>
      <c r="N1091" s="301"/>
      <c r="O1091" s="301"/>
      <c r="P1091" s="301"/>
      <c r="Q1091" s="301"/>
      <c r="R1091" s="301"/>
      <c r="S1091" s="302">
        <f t="shared" ref="S1091:S1154" si="34">SUM(G1091:R1091)</f>
        <v>6.6</v>
      </c>
      <c r="T1091" s="303" t="s">
        <v>1758</v>
      </c>
      <c r="U1091" s="2"/>
      <c r="V1091">
        <f t="shared" si="33"/>
        <v>6.1380000000000004E-2</v>
      </c>
    </row>
    <row r="1092" spans="1:22" customFormat="1">
      <c r="A1092" s="301" t="s">
        <v>2446</v>
      </c>
      <c r="B1092" s="301" t="s">
        <v>1976</v>
      </c>
      <c r="C1092" s="301" t="s">
        <v>2751</v>
      </c>
      <c r="D1092" s="301">
        <v>9.3000000000000007</v>
      </c>
      <c r="E1092" s="181" t="s">
        <v>1783</v>
      </c>
      <c r="F1092" s="181"/>
      <c r="G1092" s="301"/>
      <c r="H1092" s="301"/>
      <c r="I1092" s="301"/>
      <c r="J1092" s="301"/>
      <c r="K1092" s="301">
        <v>2.4000000000000004</v>
      </c>
      <c r="L1092" s="301"/>
      <c r="M1092" s="301"/>
      <c r="N1092" s="301"/>
      <c r="O1092" s="301"/>
      <c r="P1092" s="301"/>
      <c r="Q1092" s="301"/>
      <c r="R1092" s="301"/>
      <c r="S1092" s="302">
        <f t="shared" si="34"/>
        <v>2.4000000000000004</v>
      </c>
      <c r="T1092" s="303" t="s">
        <v>1758</v>
      </c>
      <c r="U1092" s="2"/>
      <c r="V1092">
        <f t="shared" ref="V1092:V1155" si="35">S1092/1000*D1092</f>
        <v>2.2320000000000003E-2</v>
      </c>
    </row>
    <row r="1093" spans="1:22" customFormat="1">
      <c r="A1093" s="301" t="s">
        <v>2447</v>
      </c>
      <c r="B1093" s="301" t="s">
        <v>1976</v>
      </c>
      <c r="C1093" s="301" t="s">
        <v>2751</v>
      </c>
      <c r="D1093" s="301">
        <v>9.3000000000000007</v>
      </c>
      <c r="E1093" s="181" t="s">
        <v>1783</v>
      </c>
      <c r="F1093" s="181"/>
      <c r="G1093" s="301"/>
      <c r="H1093" s="301"/>
      <c r="I1093" s="301"/>
      <c r="J1093" s="301"/>
      <c r="K1093" s="301"/>
      <c r="L1093" s="301">
        <v>6.6</v>
      </c>
      <c r="M1093" s="301"/>
      <c r="N1093" s="301">
        <v>6.6</v>
      </c>
      <c r="O1093" s="301"/>
      <c r="P1093" s="301"/>
      <c r="Q1093" s="301"/>
      <c r="R1093" s="301"/>
      <c r="S1093" s="302">
        <f t="shared" si="34"/>
        <v>13.2</v>
      </c>
      <c r="T1093" s="303" t="s">
        <v>1758</v>
      </c>
      <c r="U1093" s="2"/>
      <c r="V1093">
        <f t="shared" si="35"/>
        <v>0.12276000000000001</v>
      </c>
    </row>
    <row r="1094" spans="1:22" customFormat="1">
      <c r="A1094" s="301" t="s">
        <v>3361</v>
      </c>
      <c r="B1094" s="301" t="s">
        <v>1976</v>
      </c>
      <c r="C1094" s="301" t="s">
        <v>2751</v>
      </c>
      <c r="D1094" s="301">
        <v>9.3000000000000007</v>
      </c>
      <c r="E1094" s="181" t="s">
        <v>1783</v>
      </c>
      <c r="F1094" s="181"/>
      <c r="G1094" s="301">
        <v>15</v>
      </c>
      <c r="H1094" s="301"/>
      <c r="I1094" s="301"/>
      <c r="J1094" s="301"/>
      <c r="K1094" s="301"/>
      <c r="L1094" s="301"/>
      <c r="M1094" s="301"/>
      <c r="N1094" s="301"/>
      <c r="O1094" s="301"/>
      <c r="P1094" s="301"/>
      <c r="Q1094" s="301"/>
      <c r="R1094" s="301"/>
      <c r="S1094" s="302">
        <f t="shared" si="34"/>
        <v>15</v>
      </c>
      <c r="T1094" s="303" t="s">
        <v>1758</v>
      </c>
      <c r="U1094" s="2"/>
      <c r="V1094">
        <f t="shared" si="35"/>
        <v>0.13950000000000001</v>
      </c>
    </row>
    <row r="1095" spans="1:22" customFormat="1">
      <c r="A1095" s="301" t="s">
        <v>2448</v>
      </c>
      <c r="B1095" s="301" t="s">
        <v>1976</v>
      </c>
      <c r="C1095" s="301" t="s">
        <v>2751</v>
      </c>
      <c r="D1095" s="301">
        <v>9.3000000000000007</v>
      </c>
      <c r="E1095" s="181" t="s">
        <v>1783</v>
      </c>
      <c r="F1095" s="181"/>
      <c r="G1095" s="301"/>
      <c r="H1095" s="301"/>
      <c r="I1095" s="301"/>
      <c r="J1095" s="301"/>
      <c r="K1095" s="301">
        <v>1.2000000000000002</v>
      </c>
      <c r="L1095" s="301">
        <v>13.2</v>
      </c>
      <c r="M1095" s="301"/>
      <c r="N1095" s="301"/>
      <c r="O1095" s="301"/>
      <c r="P1095" s="301"/>
      <c r="Q1095" s="301"/>
      <c r="R1095" s="301"/>
      <c r="S1095" s="302">
        <f t="shared" si="34"/>
        <v>14.399999999999999</v>
      </c>
      <c r="T1095" s="303" t="s">
        <v>1758</v>
      </c>
      <c r="U1095" s="2"/>
      <c r="V1095">
        <f t="shared" si="35"/>
        <v>0.13391999999999998</v>
      </c>
    </row>
    <row r="1096" spans="1:22" customFormat="1">
      <c r="A1096" s="301" t="s">
        <v>3362</v>
      </c>
      <c r="B1096" s="301" t="s">
        <v>1976</v>
      </c>
      <c r="C1096" s="301" t="s">
        <v>2751</v>
      </c>
      <c r="D1096" s="301">
        <v>9.3000000000000007</v>
      </c>
      <c r="E1096" s="181" t="s">
        <v>1783</v>
      </c>
      <c r="F1096" s="181"/>
      <c r="G1096" s="301"/>
      <c r="H1096" s="301"/>
      <c r="I1096" s="301"/>
      <c r="J1096" s="301"/>
      <c r="K1096" s="301">
        <v>11.7</v>
      </c>
      <c r="L1096" s="301"/>
      <c r="M1096" s="301"/>
      <c r="N1096" s="301"/>
      <c r="O1096" s="301"/>
      <c r="P1096" s="301"/>
      <c r="Q1096" s="301"/>
      <c r="R1096" s="301"/>
      <c r="S1096" s="302">
        <f t="shared" si="34"/>
        <v>11.7</v>
      </c>
      <c r="T1096" s="303" t="s">
        <v>1758</v>
      </c>
      <c r="U1096" s="2"/>
      <c r="V1096">
        <f t="shared" si="35"/>
        <v>0.10880999999999999</v>
      </c>
    </row>
    <row r="1097" spans="1:22" customFormat="1">
      <c r="A1097" s="301" t="s">
        <v>3609</v>
      </c>
      <c r="B1097" s="301" t="s">
        <v>1976</v>
      </c>
      <c r="C1097" s="301" t="s">
        <v>2751</v>
      </c>
      <c r="D1097" s="301">
        <v>9.3000000000000007</v>
      </c>
      <c r="E1097" s="181" t="s">
        <v>1783</v>
      </c>
      <c r="F1097" s="181"/>
      <c r="G1097" s="301"/>
      <c r="H1097" s="301">
        <v>30</v>
      </c>
      <c r="I1097" s="301">
        <v>30</v>
      </c>
      <c r="J1097" s="301"/>
      <c r="K1097" s="301">
        <v>30</v>
      </c>
      <c r="L1097" s="301"/>
      <c r="M1097" s="301"/>
      <c r="N1097" s="301">
        <v>30</v>
      </c>
      <c r="O1097" s="301">
        <v>30</v>
      </c>
      <c r="P1097" s="301"/>
      <c r="Q1097" s="301"/>
      <c r="R1097" s="301"/>
      <c r="S1097" s="302">
        <f t="shared" si="34"/>
        <v>150</v>
      </c>
      <c r="T1097" s="303" t="s">
        <v>1758</v>
      </c>
      <c r="U1097" s="2"/>
      <c r="V1097">
        <f t="shared" si="35"/>
        <v>1.395</v>
      </c>
    </row>
    <row r="1098" spans="1:22" customFormat="1">
      <c r="A1098" s="301" t="s">
        <v>3363</v>
      </c>
      <c r="B1098" s="301" t="s">
        <v>1976</v>
      </c>
      <c r="C1098" s="301" t="s">
        <v>2751</v>
      </c>
      <c r="D1098" s="301">
        <v>9.3000000000000007</v>
      </c>
      <c r="E1098" s="181" t="s">
        <v>1783</v>
      </c>
      <c r="F1098" s="181"/>
      <c r="G1098" s="301"/>
      <c r="H1098" s="301"/>
      <c r="I1098" s="301"/>
      <c r="J1098" s="301"/>
      <c r="K1098" s="301">
        <v>2.4000000000000004</v>
      </c>
      <c r="L1098" s="301"/>
      <c r="M1098" s="301"/>
      <c r="N1098" s="301"/>
      <c r="O1098" s="301"/>
      <c r="P1098" s="301"/>
      <c r="Q1098" s="301"/>
      <c r="R1098" s="301"/>
      <c r="S1098" s="302">
        <f t="shared" si="34"/>
        <v>2.4000000000000004</v>
      </c>
      <c r="T1098" s="303" t="s">
        <v>1758</v>
      </c>
      <c r="U1098" s="2"/>
      <c r="V1098">
        <f t="shared" si="35"/>
        <v>2.2320000000000003E-2</v>
      </c>
    </row>
    <row r="1099" spans="1:22" customFormat="1">
      <c r="A1099" s="301" t="s">
        <v>2449</v>
      </c>
      <c r="B1099" s="301" t="s">
        <v>1976</v>
      </c>
      <c r="C1099" s="301" t="s">
        <v>2751</v>
      </c>
      <c r="D1099" s="301">
        <v>9.3000000000000007</v>
      </c>
      <c r="E1099" s="181" t="s">
        <v>1783</v>
      </c>
      <c r="F1099" s="181"/>
      <c r="G1099" s="301"/>
      <c r="H1099" s="301"/>
      <c r="I1099" s="301"/>
      <c r="J1099" s="301"/>
      <c r="K1099" s="301">
        <v>6.6</v>
      </c>
      <c r="L1099" s="301"/>
      <c r="M1099" s="301"/>
      <c r="N1099" s="301"/>
      <c r="O1099" s="301"/>
      <c r="P1099" s="301"/>
      <c r="Q1099" s="301"/>
      <c r="R1099" s="301"/>
      <c r="S1099" s="302">
        <f t="shared" si="34"/>
        <v>6.6</v>
      </c>
      <c r="T1099" s="303" t="s">
        <v>1758</v>
      </c>
      <c r="U1099" s="2"/>
      <c r="V1099">
        <f t="shared" si="35"/>
        <v>6.1380000000000004E-2</v>
      </c>
    </row>
    <row r="1100" spans="1:22" customFormat="1">
      <c r="A1100" s="301" t="s">
        <v>2450</v>
      </c>
      <c r="B1100" s="301" t="s">
        <v>1976</v>
      </c>
      <c r="C1100" s="301" t="s">
        <v>2751</v>
      </c>
      <c r="D1100" s="301">
        <v>9.3000000000000007</v>
      </c>
      <c r="E1100" s="181" t="s">
        <v>1783</v>
      </c>
      <c r="F1100" s="181"/>
      <c r="G1100" s="301"/>
      <c r="H1100" s="301"/>
      <c r="I1100" s="301"/>
      <c r="J1100" s="301"/>
      <c r="K1100" s="301"/>
      <c r="L1100" s="301"/>
      <c r="M1100" s="301"/>
      <c r="N1100" s="301"/>
      <c r="O1100" s="301"/>
      <c r="P1100" s="301"/>
      <c r="Q1100" s="301">
        <v>7.1999999999999993</v>
      </c>
      <c r="R1100" s="301"/>
      <c r="S1100" s="302">
        <f t="shared" si="34"/>
        <v>7.1999999999999993</v>
      </c>
      <c r="T1100" s="303" t="s">
        <v>1758</v>
      </c>
      <c r="U1100" s="2"/>
      <c r="V1100">
        <f t="shared" si="35"/>
        <v>6.6959999999999992E-2</v>
      </c>
    </row>
    <row r="1101" spans="1:22" customFormat="1">
      <c r="A1101" s="301" t="s">
        <v>2451</v>
      </c>
      <c r="B1101" s="301" t="s">
        <v>1976</v>
      </c>
      <c r="C1101" s="301" t="s">
        <v>2751</v>
      </c>
      <c r="D1101" s="301">
        <v>9.3000000000000007</v>
      </c>
      <c r="E1101" s="181" t="s">
        <v>1783</v>
      </c>
      <c r="F1101" s="181"/>
      <c r="G1101" s="301"/>
      <c r="H1101" s="301"/>
      <c r="I1101" s="301"/>
      <c r="J1101" s="301"/>
      <c r="K1101" s="301">
        <v>6.6</v>
      </c>
      <c r="L1101" s="301"/>
      <c r="M1101" s="301">
        <v>13.2</v>
      </c>
      <c r="N1101" s="301"/>
      <c r="O1101" s="301"/>
      <c r="P1101" s="301"/>
      <c r="Q1101" s="301"/>
      <c r="R1101" s="301"/>
      <c r="S1101" s="302">
        <f t="shared" si="34"/>
        <v>19.799999999999997</v>
      </c>
      <c r="T1101" s="303" t="s">
        <v>1758</v>
      </c>
      <c r="U1101" s="2"/>
      <c r="V1101">
        <f t="shared" si="35"/>
        <v>0.18414</v>
      </c>
    </row>
    <row r="1102" spans="1:22" customFormat="1">
      <c r="A1102" s="301" t="s">
        <v>3364</v>
      </c>
      <c r="B1102" s="301" t="s">
        <v>1976</v>
      </c>
      <c r="C1102" s="301" t="s">
        <v>2751</v>
      </c>
      <c r="D1102" s="301">
        <v>9.3000000000000007</v>
      </c>
      <c r="E1102" s="181" t="s">
        <v>1783</v>
      </c>
      <c r="F1102" s="181"/>
      <c r="G1102" s="301"/>
      <c r="H1102" s="301"/>
      <c r="I1102" s="301"/>
      <c r="J1102" s="301"/>
      <c r="K1102" s="301">
        <v>6.75</v>
      </c>
      <c r="L1102" s="301"/>
      <c r="M1102" s="301"/>
      <c r="N1102" s="301"/>
      <c r="O1102" s="301"/>
      <c r="P1102" s="301"/>
      <c r="Q1102" s="301"/>
      <c r="R1102" s="301"/>
      <c r="S1102" s="302">
        <f t="shared" si="34"/>
        <v>6.75</v>
      </c>
      <c r="T1102" s="303" t="s">
        <v>1758</v>
      </c>
      <c r="U1102" s="2"/>
      <c r="V1102">
        <f t="shared" si="35"/>
        <v>6.2774999999999997E-2</v>
      </c>
    </row>
    <row r="1103" spans="1:22" customFormat="1">
      <c r="A1103" s="301" t="s">
        <v>2452</v>
      </c>
      <c r="B1103" s="301" t="s">
        <v>1976</v>
      </c>
      <c r="C1103" s="301" t="s">
        <v>2751</v>
      </c>
      <c r="D1103" s="301">
        <v>9.3000000000000007</v>
      </c>
      <c r="E1103" s="181" t="s">
        <v>1783</v>
      </c>
      <c r="F1103" s="181"/>
      <c r="G1103" s="301"/>
      <c r="H1103" s="301"/>
      <c r="I1103" s="301"/>
      <c r="J1103" s="301"/>
      <c r="K1103" s="301">
        <v>12.899999999999999</v>
      </c>
      <c r="L1103" s="301"/>
      <c r="M1103" s="301"/>
      <c r="N1103" s="301"/>
      <c r="O1103" s="301"/>
      <c r="P1103" s="301"/>
      <c r="Q1103" s="301"/>
      <c r="R1103" s="301"/>
      <c r="S1103" s="302">
        <f t="shared" si="34"/>
        <v>12.899999999999999</v>
      </c>
      <c r="T1103" s="303" t="s">
        <v>1758</v>
      </c>
      <c r="U1103" s="2"/>
      <c r="V1103">
        <f t="shared" si="35"/>
        <v>0.11996999999999999</v>
      </c>
    </row>
    <row r="1104" spans="1:22" customFormat="1">
      <c r="A1104" s="301" t="s">
        <v>2453</v>
      </c>
      <c r="B1104" s="301" t="s">
        <v>1976</v>
      </c>
      <c r="C1104" s="301" t="s">
        <v>2751</v>
      </c>
      <c r="D1104" s="301">
        <v>9.3000000000000007</v>
      </c>
      <c r="E1104" s="181" t="s">
        <v>1783</v>
      </c>
      <c r="F1104" s="181"/>
      <c r="G1104" s="301"/>
      <c r="H1104" s="301"/>
      <c r="I1104" s="301"/>
      <c r="J1104" s="301"/>
      <c r="K1104" s="301">
        <v>2.4000000000000004</v>
      </c>
      <c r="L1104" s="301"/>
      <c r="M1104" s="301"/>
      <c r="N1104" s="301"/>
      <c r="O1104" s="301"/>
      <c r="P1104" s="301"/>
      <c r="Q1104" s="301"/>
      <c r="R1104" s="301"/>
      <c r="S1104" s="302">
        <f t="shared" si="34"/>
        <v>2.4000000000000004</v>
      </c>
      <c r="T1104" s="303" t="s">
        <v>1758</v>
      </c>
      <c r="U1104" s="2"/>
      <c r="V1104">
        <f t="shared" si="35"/>
        <v>2.2320000000000003E-2</v>
      </c>
    </row>
    <row r="1105" spans="1:22" customFormat="1">
      <c r="A1105" s="301" t="s">
        <v>3365</v>
      </c>
      <c r="B1105" s="301" t="s">
        <v>1976</v>
      </c>
      <c r="C1105" s="301" t="s">
        <v>2751</v>
      </c>
      <c r="D1105" s="301">
        <v>9.3000000000000007</v>
      </c>
      <c r="E1105" s="181" t="s">
        <v>1783</v>
      </c>
      <c r="F1105" s="181"/>
      <c r="G1105" s="301"/>
      <c r="H1105" s="301"/>
      <c r="I1105" s="301"/>
      <c r="J1105" s="301"/>
      <c r="K1105" s="301">
        <v>1.2000000000000002</v>
      </c>
      <c r="L1105" s="301"/>
      <c r="M1105" s="301"/>
      <c r="N1105" s="301"/>
      <c r="O1105" s="301"/>
      <c r="P1105" s="301"/>
      <c r="Q1105" s="301"/>
      <c r="R1105" s="301"/>
      <c r="S1105" s="302">
        <f t="shared" si="34"/>
        <v>1.2000000000000002</v>
      </c>
      <c r="T1105" s="303" t="s">
        <v>1758</v>
      </c>
      <c r="U1105" s="2"/>
      <c r="V1105">
        <f t="shared" si="35"/>
        <v>1.1160000000000002E-2</v>
      </c>
    </row>
    <row r="1106" spans="1:22" customFormat="1">
      <c r="A1106" s="301" t="s">
        <v>3366</v>
      </c>
      <c r="B1106" s="301" t="s">
        <v>1976</v>
      </c>
      <c r="C1106" s="301" t="s">
        <v>2751</v>
      </c>
      <c r="D1106" s="301">
        <v>9.3000000000000007</v>
      </c>
      <c r="E1106" s="181" t="s">
        <v>1783</v>
      </c>
      <c r="F1106" s="181"/>
      <c r="G1106" s="301"/>
      <c r="H1106" s="301">
        <v>139.19999999999999</v>
      </c>
      <c r="I1106" s="301">
        <v>221.39999999999998</v>
      </c>
      <c r="J1106" s="301">
        <v>188.99999999999997</v>
      </c>
      <c r="K1106" s="301">
        <v>0</v>
      </c>
      <c r="L1106" s="301">
        <v>532.19999999999993</v>
      </c>
      <c r="M1106" s="301">
        <v>21.599999999999998</v>
      </c>
      <c r="N1106" s="301">
        <v>98.399999999999991</v>
      </c>
      <c r="O1106" s="301"/>
      <c r="P1106" s="301"/>
      <c r="Q1106" s="301"/>
      <c r="R1106" s="301"/>
      <c r="S1106" s="302">
        <f t="shared" si="34"/>
        <v>1201.7999999999997</v>
      </c>
      <c r="T1106" s="303" t="s">
        <v>1758</v>
      </c>
      <c r="U1106" s="2"/>
      <c r="V1106">
        <f t="shared" si="35"/>
        <v>11.176739999999999</v>
      </c>
    </row>
    <row r="1107" spans="1:22" customFormat="1">
      <c r="A1107" s="301" t="s">
        <v>3367</v>
      </c>
      <c r="B1107" s="301" t="s">
        <v>1976</v>
      </c>
      <c r="C1107" s="301" t="s">
        <v>2751</v>
      </c>
      <c r="D1107" s="301">
        <v>9.3000000000000007</v>
      </c>
      <c r="E1107" s="181" t="s">
        <v>1783</v>
      </c>
      <c r="F1107" s="181"/>
      <c r="G1107" s="301"/>
      <c r="H1107" s="301"/>
      <c r="I1107" s="301"/>
      <c r="J1107" s="301"/>
      <c r="K1107" s="301">
        <v>11.7</v>
      </c>
      <c r="L1107" s="301"/>
      <c r="M1107" s="301"/>
      <c r="N1107" s="301"/>
      <c r="O1107" s="301"/>
      <c r="P1107" s="301"/>
      <c r="Q1107" s="301"/>
      <c r="R1107" s="301"/>
      <c r="S1107" s="302">
        <f t="shared" si="34"/>
        <v>11.7</v>
      </c>
      <c r="T1107" s="303" t="s">
        <v>1758</v>
      </c>
      <c r="U1107" s="2"/>
      <c r="V1107">
        <f t="shared" si="35"/>
        <v>0.10880999999999999</v>
      </c>
    </row>
    <row r="1108" spans="1:22" customFormat="1">
      <c r="A1108" s="301" t="s">
        <v>3368</v>
      </c>
      <c r="B1108" s="301" t="s">
        <v>1976</v>
      </c>
      <c r="C1108" s="301" t="s">
        <v>2751</v>
      </c>
      <c r="D1108" s="301">
        <v>9.3000000000000007</v>
      </c>
      <c r="E1108" s="181" t="s">
        <v>1783</v>
      </c>
      <c r="F1108" s="181"/>
      <c r="G1108" s="301"/>
      <c r="H1108" s="301"/>
      <c r="I1108" s="301"/>
      <c r="J1108" s="301"/>
      <c r="K1108" s="301">
        <v>2.4000000000000004</v>
      </c>
      <c r="L1108" s="301"/>
      <c r="M1108" s="301"/>
      <c r="N1108" s="301"/>
      <c r="O1108" s="301"/>
      <c r="P1108" s="301"/>
      <c r="Q1108" s="301"/>
      <c r="R1108" s="301"/>
      <c r="S1108" s="302">
        <f t="shared" si="34"/>
        <v>2.4000000000000004</v>
      </c>
      <c r="T1108" s="303" t="s">
        <v>1758</v>
      </c>
      <c r="U1108" s="2"/>
      <c r="V1108">
        <f t="shared" si="35"/>
        <v>2.2320000000000003E-2</v>
      </c>
    </row>
    <row r="1109" spans="1:22" customFormat="1">
      <c r="A1109" s="301" t="s">
        <v>2454</v>
      </c>
      <c r="B1109" s="301" t="s">
        <v>1976</v>
      </c>
      <c r="C1109" s="301" t="s">
        <v>2751</v>
      </c>
      <c r="D1109" s="301">
        <v>9.3000000000000007</v>
      </c>
      <c r="E1109" s="181" t="s">
        <v>1783</v>
      </c>
      <c r="F1109" s="181"/>
      <c r="G1109" s="301"/>
      <c r="H1109" s="301"/>
      <c r="I1109" s="301"/>
      <c r="J1109" s="301"/>
      <c r="K1109" s="301"/>
      <c r="L1109" s="301">
        <v>2.4000000000000004</v>
      </c>
      <c r="M1109" s="301"/>
      <c r="N1109" s="301"/>
      <c r="O1109" s="301"/>
      <c r="P1109" s="301"/>
      <c r="Q1109" s="301"/>
      <c r="R1109" s="301"/>
      <c r="S1109" s="302">
        <f t="shared" si="34"/>
        <v>2.4000000000000004</v>
      </c>
      <c r="T1109" s="303" t="s">
        <v>1758</v>
      </c>
      <c r="U1109" s="2"/>
      <c r="V1109">
        <f t="shared" si="35"/>
        <v>2.2320000000000003E-2</v>
      </c>
    </row>
    <row r="1110" spans="1:22" customFormat="1">
      <c r="A1110" s="301" t="s">
        <v>3369</v>
      </c>
      <c r="B1110" s="301" t="s">
        <v>1976</v>
      </c>
      <c r="C1110" s="301" t="s">
        <v>2751</v>
      </c>
      <c r="D1110" s="301">
        <v>9.3000000000000007</v>
      </c>
      <c r="E1110" s="181" t="s">
        <v>1783</v>
      </c>
      <c r="F1110" s="181"/>
      <c r="G1110" s="301"/>
      <c r="H1110" s="301"/>
      <c r="I1110" s="301"/>
      <c r="J1110" s="301"/>
      <c r="K1110" s="301">
        <v>1.2000000000000002</v>
      </c>
      <c r="L1110" s="301"/>
      <c r="M1110" s="301"/>
      <c r="N1110" s="301"/>
      <c r="O1110" s="301"/>
      <c r="P1110" s="301"/>
      <c r="Q1110" s="301"/>
      <c r="R1110" s="301"/>
      <c r="S1110" s="302">
        <f t="shared" si="34"/>
        <v>1.2000000000000002</v>
      </c>
      <c r="T1110" s="303" t="s">
        <v>1758</v>
      </c>
      <c r="U1110" s="2"/>
      <c r="V1110">
        <f t="shared" si="35"/>
        <v>1.1160000000000002E-2</v>
      </c>
    </row>
    <row r="1111" spans="1:22" customFormat="1">
      <c r="A1111" s="301" t="s">
        <v>2455</v>
      </c>
      <c r="B1111" s="301" t="s">
        <v>1976</v>
      </c>
      <c r="C1111" s="301" t="s">
        <v>2751</v>
      </c>
      <c r="D1111" s="301">
        <v>9.3000000000000007</v>
      </c>
      <c r="E1111" s="181" t="s">
        <v>1783</v>
      </c>
      <c r="F1111" s="181"/>
      <c r="G1111" s="301"/>
      <c r="H1111" s="301"/>
      <c r="I1111" s="301"/>
      <c r="J1111" s="301"/>
      <c r="K1111" s="301"/>
      <c r="L1111" s="301"/>
      <c r="M1111" s="301">
        <v>96</v>
      </c>
      <c r="N1111" s="301"/>
      <c r="O1111" s="301"/>
      <c r="P1111" s="301"/>
      <c r="Q1111" s="301"/>
      <c r="R1111" s="301"/>
      <c r="S1111" s="302">
        <f t="shared" si="34"/>
        <v>96</v>
      </c>
      <c r="T1111" s="303" t="s">
        <v>1758</v>
      </c>
      <c r="U1111" s="2"/>
      <c r="V1111">
        <f t="shared" si="35"/>
        <v>0.89280000000000004</v>
      </c>
    </row>
    <row r="1112" spans="1:22" customFormat="1">
      <c r="A1112" s="301" t="s">
        <v>3370</v>
      </c>
      <c r="B1112" s="301" t="s">
        <v>1976</v>
      </c>
      <c r="C1112" s="301" t="s">
        <v>2751</v>
      </c>
      <c r="D1112" s="301">
        <v>9.3000000000000007</v>
      </c>
      <c r="E1112" s="181" t="s">
        <v>1783</v>
      </c>
      <c r="F1112" s="181"/>
      <c r="G1112" s="301"/>
      <c r="H1112" s="301">
        <v>30</v>
      </c>
      <c r="I1112" s="301"/>
      <c r="J1112" s="301"/>
      <c r="K1112" s="301"/>
      <c r="L1112" s="301"/>
      <c r="M1112" s="301"/>
      <c r="N1112" s="301"/>
      <c r="O1112" s="301"/>
      <c r="P1112" s="301"/>
      <c r="Q1112" s="301"/>
      <c r="R1112" s="301"/>
      <c r="S1112" s="302">
        <f t="shared" si="34"/>
        <v>30</v>
      </c>
      <c r="T1112" s="303" t="s">
        <v>1758</v>
      </c>
      <c r="U1112" s="2"/>
      <c r="V1112">
        <f t="shared" si="35"/>
        <v>0.27900000000000003</v>
      </c>
    </row>
    <row r="1113" spans="1:22" customFormat="1">
      <c r="A1113" s="301" t="s">
        <v>2456</v>
      </c>
      <c r="B1113" s="301" t="s">
        <v>1976</v>
      </c>
      <c r="C1113" s="301" t="s">
        <v>2751</v>
      </c>
      <c r="D1113" s="301">
        <v>9.3000000000000007</v>
      </c>
      <c r="E1113" s="181" t="s">
        <v>1783</v>
      </c>
      <c r="F1113" s="181"/>
      <c r="G1113" s="301"/>
      <c r="H1113" s="301"/>
      <c r="I1113" s="301"/>
      <c r="J1113" s="301"/>
      <c r="K1113" s="301">
        <v>11.7</v>
      </c>
      <c r="L1113" s="301"/>
      <c r="M1113" s="301"/>
      <c r="N1113" s="301"/>
      <c r="O1113" s="301"/>
      <c r="P1113" s="301"/>
      <c r="Q1113" s="301"/>
      <c r="R1113" s="301"/>
      <c r="S1113" s="302">
        <f t="shared" si="34"/>
        <v>11.7</v>
      </c>
      <c r="T1113" s="303" t="s">
        <v>1758</v>
      </c>
      <c r="U1113" s="2"/>
      <c r="V1113">
        <f t="shared" si="35"/>
        <v>0.10880999999999999</v>
      </c>
    </row>
    <row r="1114" spans="1:22" customFormat="1">
      <c r="A1114" s="301" t="s">
        <v>2457</v>
      </c>
      <c r="B1114" s="301" t="s">
        <v>1976</v>
      </c>
      <c r="C1114" s="301" t="s">
        <v>2751</v>
      </c>
      <c r="D1114" s="301">
        <v>9.3000000000000007</v>
      </c>
      <c r="E1114" s="181" t="s">
        <v>1783</v>
      </c>
      <c r="F1114" s="181"/>
      <c r="G1114" s="301"/>
      <c r="H1114" s="301"/>
      <c r="I1114" s="301"/>
      <c r="J1114" s="301">
        <v>3.5999999999999996</v>
      </c>
      <c r="K1114" s="301"/>
      <c r="L1114" s="301"/>
      <c r="M1114" s="301"/>
      <c r="N1114" s="301"/>
      <c r="O1114" s="301"/>
      <c r="P1114" s="301"/>
      <c r="Q1114" s="301"/>
      <c r="R1114" s="301"/>
      <c r="S1114" s="302">
        <f t="shared" si="34"/>
        <v>3.5999999999999996</v>
      </c>
      <c r="T1114" s="303" t="s">
        <v>1758</v>
      </c>
      <c r="U1114" s="2"/>
      <c r="V1114">
        <f t="shared" si="35"/>
        <v>3.3479999999999996E-2</v>
      </c>
    </row>
    <row r="1115" spans="1:22" customFormat="1">
      <c r="A1115" s="301" t="s">
        <v>3371</v>
      </c>
      <c r="B1115" s="301" t="s">
        <v>1976</v>
      </c>
      <c r="C1115" s="301" t="s">
        <v>2751</v>
      </c>
      <c r="D1115" s="301">
        <v>9.3000000000000007</v>
      </c>
      <c r="E1115" s="181" t="s">
        <v>1783</v>
      </c>
      <c r="F1115" s="181"/>
      <c r="G1115" s="301"/>
      <c r="H1115" s="301"/>
      <c r="I1115" s="301"/>
      <c r="J1115" s="301"/>
      <c r="K1115" s="301">
        <v>15</v>
      </c>
      <c r="L1115" s="301"/>
      <c r="M1115" s="301"/>
      <c r="N1115" s="301"/>
      <c r="O1115" s="301"/>
      <c r="P1115" s="301"/>
      <c r="Q1115" s="301"/>
      <c r="R1115" s="301"/>
      <c r="S1115" s="302">
        <f t="shared" si="34"/>
        <v>15</v>
      </c>
      <c r="T1115" s="303" t="s">
        <v>1758</v>
      </c>
      <c r="U1115" s="2"/>
      <c r="V1115">
        <f t="shared" si="35"/>
        <v>0.13950000000000001</v>
      </c>
    </row>
    <row r="1116" spans="1:22" customFormat="1">
      <c r="A1116" s="301" t="s">
        <v>2458</v>
      </c>
      <c r="B1116" s="301" t="s">
        <v>1976</v>
      </c>
      <c r="C1116" s="301" t="s">
        <v>2751</v>
      </c>
      <c r="D1116" s="301">
        <v>9.3000000000000007</v>
      </c>
      <c r="E1116" s="181" t="s">
        <v>1783</v>
      </c>
      <c r="F1116" s="181"/>
      <c r="G1116" s="301"/>
      <c r="H1116" s="301"/>
      <c r="I1116" s="301"/>
      <c r="J1116" s="301"/>
      <c r="K1116" s="301"/>
      <c r="L1116" s="301"/>
      <c r="M1116" s="301">
        <v>20</v>
      </c>
      <c r="N1116" s="301"/>
      <c r="O1116" s="301"/>
      <c r="P1116" s="301"/>
      <c r="Q1116" s="301"/>
      <c r="R1116" s="301"/>
      <c r="S1116" s="302">
        <f t="shared" si="34"/>
        <v>20</v>
      </c>
      <c r="T1116" s="303" t="s">
        <v>1758</v>
      </c>
      <c r="U1116" s="2"/>
      <c r="V1116">
        <f t="shared" si="35"/>
        <v>0.18600000000000003</v>
      </c>
    </row>
    <row r="1117" spans="1:22" customFormat="1">
      <c r="A1117" s="301" t="s">
        <v>3372</v>
      </c>
      <c r="B1117" s="301" t="s">
        <v>1976</v>
      </c>
      <c r="C1117" s="301" t="s">
        <v>2751</v>
      </c>
      <c r="D1117" s="301">
        <v>9.3000000000000007</v>
      </c>
      <c r="E1117" s="181" t="s">
        <v>1783</v>
      </c>
      <c r="F1117" s="181"/>
      <c r="G1117" s="301"/>
      <c r="H1117" s="301"/>
      <c r="I1117" s="301"/>
      <c r="J1117" s="301"/>
      <c r="K1117" s="301">
        <v>6.6</v>
      </c>
      <c r="L1117" s="301"/>
      <c r="M1117" s="301"/>
      <c r="N1117" s="301"/>
      <c r="O1117" s="301"/>
      <c r="P1117" s="301"/>
      <c r="Q1117" s="301"/>
      <c r="R1117" s="301"/>
      <c r="S1117" s="302">
        <f t="shared" si="34"/>
        <v>6.6</v>
      </c>
      <c r="T1117" s="303" t="s">
        <v>1758</v>
      </c>
      <c r="U1117" s="2"/>
      <c r="V1117">
        <f t="shared" si="35"/>
        <v>6.1380000000000004E-2</v>
      </c>
    </row>
    <row r="1118" spans="1:22" customFormat="1">
      <c r="A1118" s="301" t="s">
        <v>2459</v>
      </c>
      <c r="B1118" s="301" t="s">
        <v>1976</v>
      </c>
      <c r="C1118" s="301" t="s">
        <v>2751</v>
      </c>
      <c r="D1118" s="301">
        <v>9.3000000000000007</v>
      </c>
      <c r="E1118" s="181" t="s">
        <v>1783</v>
      </c>
      <c r="F1118" s="181"/>
      <c r="G1118" s="301"/>
      <c r="H1118" s="301"/>
      <c r="I1118" s="301">
        <v>6</v>
      </c>
      <c r="J1118" s="301"/>
      <c r="K1118" s="301">
        <v>3</v>
      </c>
      <c r="L1118" s="301"/>
      <c r="M1118" s="301">
        <v>12</v>
      </c>
      <c r="N1118" s="301"/>
      <c r="O1118" s="301"/>
      <c r="P1118" s="301"/>
      <c r="Q1118" s="301"/>
      <c r="R1118" s="301"/>
      <c r="S1118" s="302">
        <f t="shared" si="34"/>
        <v>21</v>
      </c>
      <c r="T1118" s="303" t="s">
        <v>1758</v>
      </c>
      <c r="U1118" s="2"/>
      <c r="V1118">
        <f t="shared" si="35"/>
        <v>0.19530000000000003</v>
      </c>
    </row>
    <row r="1119" spans="1:22" customFormat="1">
      <c r="A1119" s="301" t="s">
        <v>2460</v>
      </c>
      <c r="B1119" s="301" t="s">
        <v>1976</v>
      </c>
      <c r="C1119" s="301" t="s">
        <v>2751</v>
      </c>
      <c r="D1119" s="301">
        <v>9.3000000000000007</v>
      </c>
      <c r="E1119" s="181" t="s">
        <v>1783</v>
      </c>
      <c r="F1119" s="181"/>
      <c r="G1119" s="301"/>
      <c r="H1119" s="301"/>
      <c r="I1119" s="301"/>
      <c r="J1119" s="301"/>
      <c r="K1119" s="301">
        <v>6.6</v>
      </c>
      <c r="L1119" s="301"/>
      <c r="M1119" s="301"/>
      <c r="N1119" s="301"/>
      <c r="O1119" s="301"/>
      <c r="P1119" s="301"/>
      <c r="Q1119" s="301"/>
      <c r="R1119" s="301"/>
      <c r="S1119" s="302">
        <f t="shared" si="34"/>
        <v>6.6</v>
      </c>
      <c r="T1119" s="303" t="s">
        <v>1758</v>
      </c>
      <c r="U1119" s="2"/>
      <c r="V1119">
        <f t="shared" si="35"/>
        <v>6.1380000000000004E-2</v>
      </c>
    </row>
    <row r="1120" spans="1:22" customFormat="1">
      <c r="A1120" s="301" t="s">
        <v>2461</v>
      </c>
      <c r="B1120" s="301" t="s">
        <v>1976</v>
      </c>
      <c r="C1120" s="301" t="s">
        <v>2751</v>
      </c>
      <c r="D1120" s="301">
        <v>9.3000000000000007</v>
      </c>
      <c r="E1120" s="181" t="s">
        <v>1783</v>
      </c>
      <c r="F1120" s="181"/>
      <c r="G1120" s="301"/>
      <c r="H1120" s="301"/>
      <c r="I1120" s="301">
        <v>120</v>
      </c>
      <c r="J1120" s="301"/>
      <c r="K1120" s="301"/>
      <c r="L1120" s="301"/>
      <c r="M1120" s="301"/>
      <c r="N1120" s="301"/>
      <c r="O1120" s="301"/>
      <c r="P1120" s="301"/>
      <c r="Q1120" s="301"/>
      <c r="R1120" s="301"/>
      <c r="S1120" s="302">
        <f t="shared" si="34"/>
        <v>120</v>
      </c>
      <c r="T1120" s="303" t="s">
        <v>1758</v>
      </c>
      <c r="U1120" s="2"/>
      <c r="V1120">
        <f t="shared" si="35"/>
        <v>1.1160000000000001</v>
      </c>
    </row>
    <row r="1121" spans="1:22" customFormat="1">
      <c r="A1121" s="301" t="s">
        <v>3373</v>
      </c>
      <c r="B1121" s="301" t="s">
        <v>1976</v>
      </c>
      <c r="C1121" s="301" t="s">
        <v>2751</v>
      </c>
      <c r="D1121" s="301">
        <v>9.3000000000000007</v>
      </c>
      <c r="E1121" s="181" t="s">
        <v>1783</v>
      </c>
      <c r="F1121" s="181"/>
      <c r="G1121" s="301">
        <v>15</v>
      </c>
      <c r="H1121" s="301"/>
      <c r="I1121" s="301">
        <v>0.3</v>
      </c>
      <c r="J1121" s="301">
        <v>75</v>
      </c>
      <c r="K1121" s="301"/>
      <c r="L1121" s="301"/>
      <c r="M1121" s="301"/>
      <c r="N1121" s="301">
        <v>195.59999999999954</v>
      </c>
      <c r="O1121" s="301"/>
      <c r="P1121" s="301"/>
      <c r="Q1121" s="301">
        <v>1326</v>
      </c>
      <c r="R1121" s="301"/>
      <c r="S1121" s="302">
        <f t="shared" si="34"/>
        <v>1611.8999999999996</v>
      </c>
      <c r="T1121" s="303" t="s">
        <v>1758</v>
      </c>
      <c r="U1121" s="2"/>
      <c r="V1121">
        <f t="shared" si="35"/>
        <v>14.990669999999998</v>
      </c>
    </row>
    <row r="1122" spans="1:22" customFormat="1">
      <c r="A1122" s="301" t="s">
        <v>2462</v>
      </c>
      <c r="B1122" s="301" t="s">
        <v>1976</v>
      </c>
      <c r="C1122" s="301" t="s">
        <v>2751</v>
      </c>
      <c r="D1122" s="301">
        <v>9.3000000000000007</v>
      </c>
      <c r="E1122" s="181" t="s">
        <v>1783</v>
      </c>
      <c r="F1122" s="181"/>
      <c r="G1122" s="301"/>
      <c r="H1122" s="301"/>
      <c r="I1122" s="301"/>
      <c r="J1122" s="301"/>
      <c r="K1122" s="301"/>
      <c r="L1122" s="301"/>
      <c r="M1122" s="301">
        <v>5</v>
      </c>
      <c r="N1122" s="301"/>
      <c r="O1122" s="301"/>
      <c r="P1122" s="301"/>
      <c r="Q1122" s="301"/>
      <c r="R1122" s="301"/>
      <c r="S1122" s="302">
        <f t="shared" si="34"/>
        <v>5</v>
      </c>
      <c r="T1122" s="303" t="s">
        <v>1758</v>
      </c>
      <c r="U1122" s="2"/>
      <c r="V1122">
        <f t="shared" si="35"/>
        <v>4.6500000000000007E-2</v>
      </c>
    </row>
    <row r="1123" spans="1:22" customFormat="1">
      <c r="A1123" s="301" t="s">
        <v>2463</v>
      </c>
      <c r="B1123" s="301" t="s">
        <v>1976</v>
      </c>
      <c r="C1123" s="301" t="s">
        <v>2751</v>
      </c>
      <c r="D1123" s="301">
        <v>9.3000000000000007</v>
      </c>
      <c r="E1123" s="181" t="s">
        <v>1783</v>
      </c>
      <c r="F1123" s="181"/>
      <c r="G1123" s="301"/>
      <c r="H1123" s="301"/>
      <c r="I1123" s="301"/>
      <c r="J1123" s="301"/>
      <c r="K1123" s="301">
        <v>6.6</v>
      </c>
      <c r="L1123" s="301"/>
      <c r="M1123" s="301"/>
      <c r="N1123" s="301"/>
      <c r="O1123" s="301"/>
      <c r="P1123" s="301"/>
      <c r="Q1123" s="301"/>
      <c r="R1123" s="301"/>
      <c r="S1123" s="302">
        <f t="shared" si="34"/>
        <v>6.6</v>
      </c>
      <c r="T1123" s="303" t="s">
        <v>1758</v>
      </c>
      <c r="U1123" s="2"/>
      <c r="V1123">
        <f t="shared" si="35"/>
        <v>6.1380000000000004E-2</v>
      </c>
    </row>
    <row r="1124" spans="1:22" customFormat="1">
      <c r="A1124" s="301" t="s">
        <v>2464</v>
      </c>
      <c r="B1124" s="301" t="s">
        <v>1976</v>
      </c>
      <c r="C1124" s="301" t="s">
        <v>2751</v>
      </c>
      <c r="D1124" s="301">
        <v>9.3000000000000007</v>
      </c>
      <c r="E1124" s="181" t="s">
        <v>1783</v>
      </c>
      <c r="F1124" s="181"/>
      <c r="G1124" s="301"/>
      <c r="H1124" s="301"/>
      <c r="I1124" s="301"/>
      <c r="J1124" s="301"/>
      <c r="K1124" s="301">
        <v>10.6</v>
      </c>
      <c r="L1124" s="301"/>
      <c r="M1124" s="301"/>
      <c r="N1124" s="301"/>
      <c r="O1124" s="301"/>
      <c r="P1124" s="301"/>
      <c r="Q1124" s="301"/>
      <c r="R1124" s="301">
        <v>7.1999999999999993</v>
      </c>
      <c r="S1124" s="302">
        <f t="shared" si="34"/>
        <v>17.799999999999997</v>
      </c>
      <c r="T1124" s="303" t="s">
        <v>1758</v>
      </c>
      <c r="U1124" s="2"/>
      <c r="V1124">
        <f t="shared" si="35"/>
        <v>0.16553999999999999</v>
      </c>
    </row>
    <row r="1125" spans="1:22" customFormat="1">
      <c r="A1125" s="301" t="s">
        <v>2465</v>
      </c>
      <c r="B1125" s="301" t="s">
        <v>1976</v>
      </c>
      <c r="C1125" s="301" t="s">
        <v>2751</v>
      </c>
      <c r="D1125" s="301">
        <v>9.3000000000000007</v>
      </c>
      <c r="E1125" s="181" t="s">
        <v>1783</v>
      </c>
      <c r="F1125" s="181"/>
      <c r="G1125" s="301"/>
      <c r="H1125" s="301"/>
      <c r="I1125" s="301"/>
      <c r="J1125" s="301"/>
      <c r="K1125" s="301">
        <v>1.2000000000000002</v>
      </c>
      <c r="L1125" s="301"/>
      <c r="M1125" s="301"/>
      <c r="N1125" s="301"/>
      <c r="O1125" s="301"/>
      <c r="P1125" s="301"/>
      <c r="Q1125" s="301"/>
      <c r="R1125" s="301"/>
      <c r="S1125" s="302">
        <f t="shared" si="34"/>
        <v>1.2000000000000002</v>
      </c>
      <c r="T1125" s="303" t="s">
        <v>1758</v>
      </c>
      <c r="U1125" s="2"/>
      <c r="V1125">
        <f t="shared" si="35"/>
        <v>1.1160000000000002E-2</v>
      </c>
    </row>
    <row r="1126" spans="1:22" customFormat="1">
      <c r="A1126" s="301" t="s">
        <v>2466</v>
      </c>
      <c r="B1126" s="301" t="s">
        <v>1976</v>
      </c>
      <c r="C1126" s="301" t="s">
        <v>2751</v>
      </c>
      <c r="D1126" s="301">
        <v>9.3000000000000007</v>
      </c>
      <c r="E1126" s="181" t="s">
        <v>1783</v>
      </c>
      <c r="F1126" s="181"/>
      <c r="G1126" s="301"/>
      <c r="H1126" s="301">
        <v>60</v>
      </c>
      <c r="I1126" s="301">
        <v>30</v>
      </c>
      <c r="J1126" s="301">
        <v>60</v>
      </c>
      <c r="K1126" s="301">
        <v>30</v>
      </c>
      <c r="L1126" s="301"/>
      <c r="M1126" s="301">
        <v>180</v>
      </c>
      <c r="N1126" s="301">
        <v>90</v>
      </c>
      <c r="O1126" s="301">
        <v>30</v>
      </c>
      <c r="P1126" s="301">
        <v>60</v>
      </c>
      <c r="Q1126" s="301">
        <v>120.30000000000001</v>
      </c>
      <c r="R1126" s="301">
        <v>150</v>
      </c>
      <c r="S1126" s="302">
        <f t="shared" si="34"/>
        <v>810.3</v>
      </c>
      <c r="T1126" s="303" t="s">
        <v>1758</v>
      </c>
      <c r="U1126" s="2"/>
      <c r="V1126">
        <f t="shared" si="35"/>
        <v>7.5357899999999995</v>
      </c>
    </row>
    <row r="1127" spans="1:22" customFormat="1">
      <c r="A1127" s="301" t="s">
        <v>2467</v>
      </c>
      <c r="B1127" s="301" t="s">
        <v>1976</v>
      </c>
      <c r="C1127" s="301" t="s">
        <v>2751</v>
      </c>
      <c r="D1127" s="301">
        <v>9.3000000000000007</v>
      </c>
      <c r="E1127" s="181" t="s">
        <v>1783</v>
      </c>
      <c r="F1127" s="181"/>
      <c r="G1127" s="301"/>
      <c r="H1127" s="301"/>
      <c r="I1127" s="301"/>
      <c r="J1127" s="301"/>
      <c r="K1127" s="301">
        <v>2.4000000000000004</v>
      </c>
      <c r="L1127" s="301"/>
      <c r="M1127" s="301"/>
      <c r="N1127" s="301"/>
      <c r="O1127" s="301"/>
      <c r="P1127" s="301"/>
      <c r="Q1127" s="301"/>
      <c r="R1127" s="301"/>
      <c r="S1127" s="302">
        <f t="shared" si="34"/>
        <v>2.4000000000000004</v>
      </c>
      <c r="T1127" s="303" t="s">
        <v>1758</v>
      </c>
      <c r="U1127" s="2"/>
      <c r="V1127">
        <f t="shared" si="35"/>
        <v>2.2320000000000003E-2</v>
      </c>
    </row>
    <row r="1128" spans="1:22" customFormat="1">
      <c r="A1128" s="301" t="s">
        <v>2468</v>
      </c>
      <c r="B1128" s="301" t="s">
        <v>1976</v>
      </c>
      <c r="C1128" s="301" t="s">
        <v>2751</v>
      </c>
      <c r="D1128" s="301">
        <v>9.3000000000000007</v>
      </c>
      <c r="E1128" s="181" t="s">
        <v>1783</v>
      </c>
      <c r="F1128" s="181"/>
      <c r="G1128" s="301"/>
      <c r="H1128" s="301"/>
      <c r="I1128" s="301"/>
      <c r="J1128" s="301"/>
      <c r="K1128" s="301">
        <v>1.2000000000000002</v>
      </c>
      <c r="L1128" s="301"/>
      <c r="M1128" s="301"/>
      <c r="N1128" s="301"/>
      <c r="O1128" s="301"/>
      <c r="P1128" s="301"/>
      <c r="Q1128" s="301"/>
      <c r="R1128" s="301"/>
      <c r="S1128" s="302">
        <f t="shared" si="34"/>
        <v>1.2000000000000002</v>
      </c>
      <c r="T1128" s="303" t="s">
        <v>1758</v>
      </c>
      <c r="U1128" s="2"/>
      <c r="V1128">
        <f t="shared" si="35"/>
        <v>1.1160000000000002E-2</v>
      </c>
    </row>
    <row r="1129" spans="1:22" customFormat="1">
      <c r="A1129" s="301" t="s">
        <v>3374</v>
      </c>
      <c r="B1129" s="301" t="s">
        <v>1976</v>
      </c>
      <c r="C1129" s="301" t="s">
        <v>2751</v>
      </c>
      <c r="D1129" s="301">
        <v>9.3000000000000007</v>
      </c>
      <c r="E1129" s="181" t="s">
        <v>1783</v>
      </c>
      <c r="F1129" s="181"/>
      <c r="G1129" s="301"/>
      <c r="H1129" s="301"/>
      <c r="I1129" s="301"/>
      <c r="J1129" s="301"/>
      <c r="K1129" s="301">
        <v>6.6</v>
      </c>
      <c r="L1129" s="301"/>
      <c r="M1129" s="301"/>
      <c r="N1129" s="301"/>
      <c r="O1129" s="301"/>
      <c r="P1129" s="301"/>
      <c r="Q1129" s="301"/>
      <c r="R1129" s="301"/>
      <c r="S1129" s="302">
        <f t="shared" si="34"/>
        <v>6.6</v>
      </c>
      <c r="T1129" s="303" t="s">
        <v>1758</v>
      </c>
      <c r="U1129" s="2"/>
      <c r="V1129">
        <f t="shared" si="35"/>
        <v>6.1380000000000004E-2</v>
      </c>
    </row>
    <row r="1130" spans="1:22" customFormat="1">
      <c r="A1130" s="301" t="s">
        <v>2469</v>
      </c>
      <c r="B1130" s="301" t="s">
        <v>1976</v>
      </c>
      <c r="C1130" s="301" t="s">
        <v>2751</v>
      </c>
      <c r="D1130" s="301">
        <v>9.3000000000000007</v>
      </c>
      <c r="E1130" s="181" t="s">
        <v>1783</v>
      </c>
      <c r="F1130" s="181"/>
      <c r="G1130" s="301"/>
      <c r="H1130" s="301"/>
      <c r="I1130" s="301"/>
      <c r="J1130" s="301"/>
      <c r="K1130" s="301">
        <v>11.7</v>
      </c>
      <c r="L1130" s="301"/>
      <c r="M1130" s="301"/>
      <c r="N1130" s="301"/>
      <c r="O1130" s="301"/>
      <c r="P1130" s="301"/>
      <c r="Q1130" s="301"/>
      <c r="R1130" s="301"/>
      <c r="S1130" s="302">
        <f t="shared" si="34"/>
        <v>11.7</v>
      </c>
      <c r="T1130" s="303" t="s">
        <v>1758</v>
      </c>
      <c r="U1130" s="2"/>
      <c r="V1130">
        <f t="shared" si="35"/>
        <v>0.10880999999999999</v>
      </c>
    </row>
    <row r="1131" spans="1:22" customFormat="1">
      <c r="A1131" s="301" t="s">
        <v>2470</v>
      </c>
      <c r="B1131" s="301" t="s">
        <v>1976</v>
      </c>
      <c r="C1131" s="301" t="s">
        <v>2751</v>
      </c>
      <c r="D1131" s="301">
        <v>9.3000000000000007</v>
      </c>
      <c r="E1131" s="181" t="s">
        <v>1783</v>
      </c>
      <c r="F1131" s="181"/>
      <c r="G1131" s="301"/>
      <c r="H1131" s="301"/>
      <c r="I1131" s="301"/>
      <c r="J1131" s="301">
        <v>6.6</v>
      </c>
      <c r="K1131" s="301"/>
      <c r="L1131" s="301"/>
      <c r="M1131" s="301"/>
      <c r="N1131" s="301"/>
      <c r="O1131" s="301"/>
      <c r="P1131" s="301"/>
      <c r="Q1131" s="301"/>
      <c r="R1131" s="301"/>
      <c r="S1131" s="302">
        <f t="shared" si="34"/>
        <v>6.6</v>
      </c>
      <c r="T1131" s="303" t="s">
        <v>1758</v>
      </c>
      <c r="U1131" s="2"/>
      <c r="V1131">
        <f t="shared" si="35"/>
        <v>6.1380000000000004E-2</v>
      </c>
    </row>
    <row r="1132" spans="1:22" customFormat="1">
      <c r="A1132" s="301" t="s">
        <v>2471</v>
      </c>
      <c r="B1132" s="301" t="s">
        <v>1976</v>
      </c>
      <c r="C1132" s="301" t="s">
        <v>2751</v>
      </c>
      <c r="D1132" s="301">
        <v>9.3000000000000007</v>
      </c>
      <c r="E1132" s="181" t="s">
        <v>1783</v>
      </c>
      <c r="F1132" s="181"/>
      <c r="G1132" s="301"/>
      <c r="H1132" s="301"/>
      <c r="I1132" s="301"/>
      <c r="J1132" s="301"/>
      <c r="K1132" s="301"/>
      <c r="L1132" s="301">
        <v>1.2000000000000002</v>
      </c>
      <c r="M1132" s="301"/>
      <c r="N1132" s="301"/>
      <c r="O1132" s="301"/>
      <c r="P1132" s="301"/>
      <c r="Q1132" s="301"/>
      <c r="R1132" s="301"/>
      <c r="S1132" s="302">
        <f t="shared" si="34"/>
        <v>1.2000000000000002</v>
      </c>
      <c r="T1132" s="303" t="s">
        <v>1758</v>
      </c>
      <c r="U1132" s="2"/>
      <c r="V1132">
        <f t="shared" si="35"/>
        <v>1.1160000000000002E-2</v>
      </c>
    </row>
    <row r="1133" spans="1:22" customFormat="1">
      <c r="A1133" s="301" t="s">
        <v>2472</v>
      </c>
      <c r="B1133" s="301" t="s">
        <v>1976</v>
      </c>
      <c r="C1133" s="301" t="s">
        <v>2751</v>
      </c>
      <c r="D1133" s="301">
        <v>9.3000000000000007</v>
      </c>
      <c r="E1133" s="181" t="s">
        <v>1783</v>
      </c>
      <c r="F1133" s="181"/>
      <c r="G1133" s="301"/>
      <c r="H1133" s="301"/>
      <c r="I1133" s="301"/>
      <c r="J1133" s="301"/>
      <c r="K1133" s="301">
        <v>11.7</v>
      </c>
      <c r="L1133" s="301"/>
      <c r="M1133" s="301"/>
      <c r="N1133" s="301"/>
      <c r="O1133" s="301"/>
      <c r="P1133" s="301"/>
      <c r="Q1133" s="301"/>
      <c r="R1133" s="301"/>
      <c r="S1133" s="302">
        <f t="shared" si="34"/>
        <v>11.7</v>
      </c>
      <c r="T1133" s="303" t="s">
        <v>1758</v>
      </c>
      <c r="U1133" s="2"/>
      <c r="V1133">
        <f t="shared" si="35"/>
        <v>0.10880999999999999</v>
      </c>
    </row>
    <row r="1134" spans="1:22" customFormat="1">
      <c r="A1134" s="301" t="s">
        <v>3375</v>
      </c>
      <c r="B1134" s="301" t="s">
        <v>1976</v>
      </c>
      <c r="C1134" s="301" t="s">
        <v>2751</v>
      </c>
      <c r="D1134" s="301">
        <v>9.3000000000000007</v>
      </c>
      <c r="E1134" s="181" t="s">
        <v>1783</v>
      </c>
      <c r="F1134" s="181"/>
      <c r="G1134" s="301"/>
      <c r="H1134" s="301"/>
      <c r="I1134" s="301"/>
      <c r="J1134" s="301"/>
      <c r="K1134" s="301">
        <v>14.999999999999998</v>
      </c>
      <c r="L1134" s="301"/>
      <c r="M1134" s="301"/>
      <c r="N1134" s="301"/>
      <c r="O1134" s="301"/>
      <c r="P1134" s="301"/>
      <c r="Q1134" s="301"/>
      <c r="R1134" s="301"/>
      <c r="S1134" s="302">
        <f t="shared" si="34"/>
        <v>14.999999999999998</v>
      </c>
      <c r="T1134" s="303" t="s">
        <v>1758</v>
      </c>
      <c r="U1134" s="2"/>
      <c r="V1134">
        <f t="shared" si="35"/>
        <v>0.13949999999999999</v>
      </c>
    </row>
    <row r="1135" spans="1:22" customFormat="1">
      <c r="A1135" s="301" t="s">
        <v>2473</v>
      </c>
      <c r="B1135" s="301" t="s">
        <v>1976</v>
      </c>
      <c r="C1135" s="301" t="s">
        <v>2751</v>
      </c>
      <c r="D1135" s="301">
        <v>9.3000000000000007</v>
      </c>
      <c r="E1135" s="181" t="s">
        <v>1783</v>
      </c>
      <c r="F1135" s="181"/>
      <c r="G1135" s="301"/>
      <c r="H1135" s="301"/>
      <c r="I1135" s="301"/>
      <c r="J1135" s="301">
        <v>6.75</v>
      </c>
      <c r="K1135" s="301"/>
      <c r="L1135" s="301"/>
      <c r="M1135" s="301"/>
      <c r="N1135" s="301"/>
      <c r="O1135" s="301"/>
      <c r="P1135" s="301"/>
      <c r="Q1135" s="301"/>
      <c r="R1135" s="301"/>
      <c r="S1135" s="302">
        <f t="shared" si="34"/>
        <v>6.75</v>
      </c>
      <c r="T1135" s="303" t="s">
        <v>1758</v>
      </c>
      <c r="U1135" s="2"/>
      <c r="V1135">
        <f t="shared" si="35"/>
        <v>6.2774999999999997E-2</v>
      </c>
    </row>
    <row r="1136" spans="1:22" customFormat="1">
      <c r="A1136" s="301" t="s">
        <v>2474</v>
      </c>
      <c r="B1136" s="301" t="s">
        <v>1976</v>
      </c>
      <c r="C1136" s="301" t="s">
        <v>2751</v>
      </c>
      <c r="D1136" s="301">
        <v>9.3000000000000007</v>
      </c>
      <c r="E1136" s="181" t="s">
        <v>1783</v>
      </c>
      <c r="F1136" s="181"/>
      <c r="G1136" s="301">
        <v>1.2</v>
      </c>
      <c r="H1136" s="301"/>
      <c r="I1136" s="301"/>
      <c r="J1136" s="301"/>
      <c r="K1136" s="301"/>
      <c r="L1136" s="301"/>
      <c r="M1136" s="301"/>
      <c r="N1136" s="301"/>
      <c r="O1136" s="301"/>
      <c r="P1136" s="301"/>
      <c r="Q1136" s="301"/>
      <c r="R1136" s="301"/>
      <c r="S1136" s="302">
        <f t="shared" si="34"/>
        <v>1.2</v>
      </c>
      <c r="T1136" s="303" t="s">
        <v>1758</v>
      </c>
      <c r="U1136" s="2"/>
      <c r="V1136">
        <f t="shared" si="35"/>
        <v>1.116E-2</v>
      </c>
    </row>
    <row r="1137" spans="1:22" customFormat="1">
      <c r="A1137" s="301" t="s">
        <v>2475</v>
      </c>
      <c r="B1137" s="301" t="s">
        <v>1976</v>
      </c>
      <c r="C1137" s="301" t="s">
        <v>2751</v>
      </c>
      <c r="D1137" s="301">
        <v>9.3000000000000007</v>
      </c>
      <c r="E1137" s="181" t="s">
        <v>1783</v>
      </c>
      <c r="F1137" s="181"/>
      <c r="G1137" s="301"/>
      <c r="H1137" s="301"/>
      <c r="I1137" s="301"/>
      <c r="J1137" s="301"/>
      <c r="K1137" s="301">
        <v>2.4000000000000004</v>
      </c>
      <c r="L1137" s="301"/>
      <c r="M1137" s="301"/>
      <c r="N1137" s="301"/>
      <c r="O1137" s="301"/>
      <c r="P1137" s="301"/>
      <c r="Q1137" s="301"/>
      <c r="R1137" s="301"/>
      <c r="S1137" s="302">
        <f t="shared" si="34"/>
        <v>2.4000000000000004</v>
      </c>
      <c r="T1137" s="303" t="s">
        <v>1758</v>
      </c>
      <c r="U1137" s="2"/>
      <c r="V1137">
        <f t="shared" si="35"/>
        <v>2.2320000000000003E-2</v>
      </c>
    </row>
    <row r="1138" spans="1:22" customFormat="1">
      <c r="A1138" s="301" t="s">
        <v>3376</v>
      </c>
      <c r="B1138" s="301" t="s">
        <v>1976</v>
      </c>
      <c r="C1138" s="301" t="s">
        <v>2751</v>
      </c>
      <c r="D1138" s="301">
        <v>9.3000000000000007</v>
      </c>
      <c r="E1138" s="181" t="s">
        <v>1783</v>
      </c>
      <c r="F1138" s="181"/>
      <c r="G1138" s="301"/>
      <c r="H1138" s="301">
        <v>14.399999999999999</v>
      </c>
      <c r="I1138" s="301"/>
      <c r="J1138" s="301"/>
      <c r="K1138" s="301"/>
      <c r="L1138" s="301"/>
      <c r="M1138" s="301"/>
      <c r="N1138" s="301"/>
      <c r="O1138" s="301"/>
      <c r="P1138" s="301"/>
      <c r="Q1138" s="301"/>
      <c r="R1138" s="301"/>
      <c r="S1138" s="302">
        <f t="shared" si="34"/>
        <v>14.399999999999999</v>
      </c>
      <c r="T1138" s="303" t="s">
        <v>1758</v>
      </c>
      <c r="U1138" s="2"/>
      <c r="V1138">
        <f t="shared" si="35"/>
        <v>0.13391999999999998</v>
      </c>
    </row>
    <row r="1139" spans="1:22" customFormat="1">
      <c r="A1139" s="301" t="s">
        <v>3377</v>
      </c>
      <c r="B1139" s="301" t="s">
        <v>1976</v>
      </c>
      <c r="C1139" s="301" t="s">
        <v>2751</v>
      </c>
      <c r="D1139" s="301">
        <v>9.3000000000000007</v>
      </c>
      <c r="E1139" s="181" t="s">
        <v>1783</v>
      </c>
      <c r="F1139" s="181"/>
      <c r="G1139" s="301">
        <v>15</v>
      </c>
      <c r="H1139" s="301"/>
      <c r="I1139" s="301"/>
      <c r="J1139" s="301"/>
      <c r="K1139" s="301"/>
      <c r="L1139" s="301"/>
      <c r="M1139" s="301"/>
      <c r="N1139" s="301"/>
      <c r="O1139" s="301"/>
      <c r="P1139" s="301"/>
      <c r="Q1139" s="301"/>
      <c r="R1139" s="301"/>
      <c r="S1139" s="302">
        <f t="shared" si="34"/>
        <v>15</v>
      </c>
      <c r="T1139" s="303" t="s">
        <v>1758</v>
      </c>
      <c r="U1139" s="2"/>
      <c r="V1139">
        <f t="shared" si="35"/>
        <v>0.13950000000000001</v>
      </c>
    </row>
    <row r="1140" spans="1:22" customFormat="1">
      <c r="A1140" s="301" t="s">
        <v>3378</v>
      </c>
      <c r="B1140" s="301" t="s">
        <v>1976</v>
      </c>
      <c r="C1140" s="301" t="s">
        <v>2751</v>
      </c>
      <c r="D1140" s="301">
        <v>9.3000000000000007</v>
      </c>
      <c r="E1140" s="181" t="s">
        <v>1783</v>
      </c>
      <c r="F1140" s="181"/>
      <c r="G1140" s="301"/>
      <c r="H1140" s="301"/>
      <c r="I1140" s="301"/>
      <c r="J1140" s="301"/>
      <c r="K1140" s="301">
        <v>11.7</v>
      </c>
      <c r="L1140" s="301"/>
      <c r="M1140" s="301"/>
      <c r="N1140" s="301"/>
      <c r="O1140" s="301"/>
      <c r="P1140" s="301"/>
      <c r="Q1140" s="301"/>
      <c r="R1140" s="301"/>
      <c r="S1140" s="302">
        <f t="shared" si="34"/>
        <v>11.7</v>
      </c>
      <c r="T1140" s="303" t="s">
        <v>1758</v>
      </c>
      <c r="U1140" s="2"/>
      <c r="V1140">
        <f t="shared" si="35"/>
        <v>0.10880999999999999</v>
      </c>
    </row>
    <row r="1141" spans="1:22" customFormat="1">
      <c r="A1141" s="301" t="s">
        <v>2476</v>
      </c>
      <c r="B1141" s="301" t="s">
        <v>1976</v>
      </c>
      <c r="C1141" s="301" t="s">
        <v>2751</v>
      </c>
      <c r="D1141" s="301">
        <v>9.3000000000000007</v>
      </c>
      <c r="E1141" s="181" t="s">
        <v>1783</v>
      </c>
      <c r="F1141" s="181"/>
      <c r="G1141" s="301"/>
      <c r="H1141" s="301"/>
      <c r="I1141" s="301">
        <v>7.6</v>
      </c>
      <c r="J1141" s="301"/>
      <c r="K1141" s="301"/>
      <c r="L1141" s="301"/>
      <c r="M1141" s="301"/>
      <c r="N1141" s="301"/>
      <c r="O1141" s="301"/>
      <c r="P1141" s="301"/>
      <c r="Q1141" s="301"/>
      <c r="R1141" s="301"/>
      <c r="S1141" s="302">
        <f t="shared" si="34"/>
        <v>7.6</v>
      </c>
      <c r="T1141" s="303" t="s">
        <v>1758</v>
      </c>
      <c r="U1141" s="2"/>
      <c r="V1141">
        <f t="shared" si="35"/>
        <v>7.0680000000000007E-2</v>
      </c>
    </row>
    <row r="1142" spans="1:22" customFormat="1">
      <c r="A1142" s="301" t="s">
        <v>2477</v>
      </c>
      <c r="B1142" s="301" t="s">
        <v>1976</v>
      </c>
      <c r="C1142" s="301" t="s">
        <v>2751</v>
      </c>
      <c r="D1142" s="301">
        <v>9.3000000000000007</v>
      </c>
      <c r="E1142" s="181" t="s">
        <v>1783</v>
      </c>
      <c r="F1142" s="181"/>
      <c r="G1142" s="301"/>
      <c r="H1142" s="301"/>
      <c r="I1142" s="301"/>
      <c r="J1142" s="301">
        <v>3.5999999999999996</v>
      </c>
      <c r="K1142" s="301"/>
      <c r="L1142" s="301"/>
      <c r="M1142" s="301"/>
      <c r="N1142" s="301"/>
      <c r="O1142" s="301"/>
      <c r="P1142" s="301"/>
      <c r="Q1142" s="301"/>
      <c r="R1142" s="301"/>
      <c r="S1142" s="302">
        <f t="shared" si="34"/>
        <v>3.5999999999999996</v>
      </c>
      <c r="T1142" s="303" t="s">
        <v>1758</v>
      </c>
      <c r="U1142" s="2"/>
      <c r="V1142">
        <f t="shared" si="35"/>
        <v>3.3479999999999996E-2</v>
      </c>
    </row>
    <row r="1143" spans="1:22" customFormat="1">
      <c r="A1143" s="301" t="s">
        <v>3379</v>
      </c>
      <c r="B1143" s="301" t="s">
        <v>1976</v>
      </c>
      <c r="C1143" s="301" t="s">
        <v>2751</v>
      </c>
      <c r="D1143" s="301">
        <v>9.3000000000000007</v>
      </c>
      <c r="E1143" s="181" t="s">
        <v>1783</v>
      </c>
      <c r="F1143" s="181"/>
      <c r="G1143" s="301"/>
      <c r="H1143" s="301"/>
      <c r="I1143" s="301"/>
      <c r="J1143" s="301"/>
      <c r="K1143" s="301">
        <v>1.2000000000000002</v>
      </c>
      <c r="L1143" s="301"/>
      <c r="M1143" s="301"/>
      <c r="N1143" s="301"/>
      <c r="O1143" s="301"/>
      <c r="P1143" s="301"/>
      <c r="Q1143" s="301"/>
      <c r="R1143" s="301"/>
      <c r="S1143" s="302">
        <f t="shared" si="34"/>
        <v>1.2000000000000002</v>
      </c>
      <c r="T1143" s="303" t="s">
        <v>1758</v>
      </c>
      <c r="U1143" s="2"/>
      <c r="V1143">
        <f t="shared" si="35"/>
        <v>1.1160000000000002E-2</v>
      </c>
    </row>
    <row r="1144" spans="1:22" customFormat="1">
      <c r="A1144" s="301" t="s">
        <v>2478</v>
      </c>
      <c r="B1144" s="301" t="s">
        <v>1976</v>
      </c>
      <c r="C1144" s="301" t="s">
        <v>2751</v>
      </c>
      <c r="D1144" s="301">
        <v>9.3000000000000007</v>
      </c>
      <c r="E1144" s="181" t="s">
        <v>1783</v>
      </c>
      <c r="F1144" s="181"/>
      <c r="G1144" s="301"/>
      <c r="H1144" s="301"/>
      <c r="I1144" s="301"/>
      <c r="J1144" s="301"/>
      <c r="K1144" s="301">
        <v>2.4000000000000004</v>
      </c>
      <c r="L1144" s="301"/>
      <c r="M1144" s="301"/>
      <c r="N1144" s="301"/>
      <c r="O1144" s="301"/>
      <c r="P1144" s="301"/>
      <c r="Q1144" s="301"/>
      <c r="R1144" s="301"/>
      <c r="S1144" s="302">
        <f t="shared" si="34"/>
        <v>2.4000000000000004</v>
      </c>
      <c r="T1144" s="303" t="s">
        <v>1758</v>
      </c>
      <c r="U1144" s="2"/>
      <c r="V1144">
        <f t="shared" si="35"/>
        <v>2.2320000000000003E-2</v>
      </c>
    </row>
    <row r="1145" spans="1:22" customFormat="1">
      <c r="A1145" s="301" t="s">
        <v>2479</v>
      </c>
      <c r="B1145" s="301" t="s">
        <v>1976</v>
      </c>
      <c r="C1145" s="301" t="s">
        <v>2751</v>
      </c>
      <c r="D1145" s="301">
        <v>9.3000000000000007</v>
      </c>
      <c r="E1145" s="181" t="s">
        <v>1783</v>
      </c>
      <c r="F1145" s="181"/>
      <c r="G1145" s="301"/>
      <c r="H1145" s="301"/>
      <c r="I1145" s="301">
        <v>7.35</v>
      </c>
      <c r="J1145" s="301"/>
      <c r="K1145" s="301"/>
      <c r="L1145" s="301"/>
      <c r="M1145" s="301"/>
      <c r="N1145" s="301"/>
      <c r="O1145" s="301"/>
      <c r="P1145" s="301"/>
      <c r="Q1145" s="301"/>
      <c r="R1145" s="301"/>
      <c r="S1145" s="302">
        <f t="shared" si="34"/>
        <v>7.35</v>
      </c>
      <c r="T1145" s="303" t="s">
        <v>1758</v>
      </c>
      <c r="U1145" s="2"/>
      <c r="V1145">
        <f t="shared" si="35"/>
        <v>6.8354999999999999E-2</v>
      </c>
    </row>
    <row r="1146" spans="1:22" customFormat="1">
      <c r="A1146" s="301" t="s">
        <v>3610</v>
      </c>
      <c r="B1146" s="301" t="s">
        <v>1976</v>
      </c>
      <c r="C1146" s="301" t="s">
        <v>2751</v>
      </c>
      <c r="D1146" s="301">
        <v>9.3000000000000007</v>
      </c>
      <c r="E1146" s="181" t="s">
        <v>1783</v>
      </c>
      <c r="F1146" s="181"/>
      <c r="G1146" s="301"/>
      <c r="H1146" s="301">
        <v>30</v>
      </c>
      <c r="I1146" s="301">
        <v>30</v>
      </c>
      <c r="J1146" s="301">
        <v>36</v>
      </c>
      <c r="K1146" s="301">
        <v>60</v>
      </c>
      <c r="L1146" s="301">
        <v>90</v>
      </c>
      <c r="M1146" s="301">
        <v>36</v>
      </c>
      <c r="N1146" s="301">
        <v>42</v>
      </c>
      <c r="O1146" s="301">
        <v>54</v>
      </c>
      <c r="P1146" s="301"/>
      <c r="Q1146" s="301">
        <v>42</v>
      </c>
      <c r="R1146" s="301">
        <v>36</v>
      </c>
      <c r="S1146" s="302">
        <f t="shared" si="34"/>
        <v>456</v>
      </c>
      <c r="T1146" s="303" t="s">
        <v>1758</v>
      </c>
      <c r="U1146" s="2"/>
      <c r="V1146">
        <f t="shared" si="35"/>
        <v>4.2408000000000001</v>
      </c>
    </row>
    <row r="1147" spans="1:22" customFormat="1">
      <c r="A1147" s="301" t="s">
        <v>2480</v>
      </c>
      <c r="B1147" s="301" t="s">
        <v>1976</v>
      </c>
      <c r="C1147" s="301" t="s">
        <v>2751</v>
      </c>
      <c r="D1147" s="301">
        <v>9.3000000000000007</v>
      </c>
      <c r="E1147" s="181" t="s">
        <v>1783</v>
      </c>
      <c r="F1147" s="181"/>
      <c r="G1147" s="301">
        <v>15</v>
      </c>
      <c r="H1147" s="301"/>
      <c r="I1147" s="301"/>
      <c r="J1147" s="301"/>
      <c r="K1147" s="301"/>
      <c r="L1147" s="301"/>
      <c r="M1147" s="301"/>
      <c r="N1147" s="301"/>
      <c r="O1147" s="301"/>
      <c r="P1147" s="301"/>
      <c r="Q1147" s="301"/>
      <c r="R1147" s="301"/>
      <c r="S1147" s="302">
        <f t="shared" si="34"/>
        <v>15</v>
      </c>
      <c r="T1147" s="303" t="s">
        <v>1758</v>
      </c>
      <c r="U1147" s="2"/>
      <c r="V1147">
        <f t="shared" si="35"/>
        <v>0.13950000000000001</v>
      </c>
    </row>
    <row r="1148" spans="1:22" customFormat="1">
      <c r="A1148" s="301" t="s">
        <v>2481</v>
      </c>
      <c r="B1148" s="301" t="s">
        <v>1976</v>
      </c>
      <c r="C1148" s="301" t="s">
        <v>2751</v>
      </c>
      <c r="D1148" s="301">
        <v>9.3000000000000007</v>
      </c>
      <c r="E1148" s="181" t="s">
        <v>1783</v>
      </c>
      <c r="F1148" s="181"/>
      <c r="G1148" s="301"/>
      <c r="H1148" s="301"/>
      <c r="I1148" s="301"/>
      <c r="J1148" s="301"/>
      <c r="K1148" s="301">
        <v>11.7</v>
      </c>
      <c r="L1148" s="301"/>
      <c r="M1148" s="301"/>
      <c r="N1148" s="301"/>
      <c r="O1148" s="301"/>
      <c r="P1148" s="301"/>
      <c r="Q1148" s="301"/>
      <c r="R1148" s="301"/>
      <c r="S1148" s="302">
        <f t="shared" si="34"/>
        <v>11.7</v>
      </c>
      <c r="T1148" s="303" t="s">
        <v>1758</v>
      </c>
      <c r="U1148" s="2"/>
      <c r="V1148">
        <f t="shared" si="35"/>
        <v>0.10880999999999999</v>
      </c>
    </row>
    <row r="1149" spans="1:22" customFormat="1">
      <c r="A1149" s="301" t="s">
        <v>2482</v>
      </c>
      <c r="B1149" s="301" t="s">
        <v>1976</v>
      </c>
      <c r="C1149" s="301" t="s">
        <v>2751</v>
      </c>
      <c r="D1149" s="301">
        <v>9.3000000000000007</v>
      </c>
      <c r="E1149" s="181" t="s">
        <v>1783</v>
      </c>
      <c r="F1149" s="181"/>
      <c r="G1149" s="301"/>
      <c r="H1149" s="301"/>
      <c r="I1149" s="301"/>
      <c r="J1149" s="301"/>
      <c r="K1149" s="301">
        <v>6.6</v>
      </c>
      <c r="L1149" s="301">
        <v>6.6</v>
      </c>
      <c r="M1149" s="301"/>
      <c r="N1149" s="301"/>
      <c r="O1149" s="301"/>
      <c r="P1149" s="301"/>
      <c r="Q1149" s="301"/>
      <c r="R1149" s="301"/>
      <c r="S1149" s="302">
        <f t="shared" si="34"/>
        <v>13.2</v>
      </c>
      <c r="T1149" s="303" t="s">
        <v>1758</v>
      </c>
      <c r="U1149" s="2"/>
      <c r="V1149">
        <f t="shared" si="35"/>
        <v>0.12276000000000001</v>
      </c>
    </row>
    <row r="1150" spans="1:22" customFormat="1">
      <c r="A1150" s="301" t="s">
        <v>3380</v>
      </c>
      <c r="B1150" s="301" t="s">
        <v>1976</v>
      </c>
      <c r="C1150" s="301" t="s">
        <v>2751</v>
      </c>
      <c r="D1150" s="301">
        <v>9.3000000000000007</v>
      </c>
      <c r="E1150" s="181" t="s">
        <v>1783</v>
      </c>
      <c r="F1150" s="181"/>
      <c r="G1150" s="301"/>
      <c r="H1150" s="301"/>
      <c r="I1150" s="301"/>
      <c r="J1150" s="301"/>
      <c r="K1150" s="301">
        <v>1.2000000000000002</v>
      </c>
      <c r="L1150" s="301"/>
      <c r="M1150" s="301"/>
      <c r="N1150" s="301"/>
      <c r="O1150" s="301"/>
      <c r="P1150" s="301"/>
      <c r="Q1150" s="301"/>
      <c r="R1150" s="301"/>
      <c r="S1150" s="302">
        <f t="shared" si="34"/>
        <v>1.2000000000000002</v>
      </c>
      <c r="T1150" s="303" t="s">
        <v>1758</v>
      </c>
      <c r="U1150" s="2"/>
      <c r="V1150">
        <f t="shared" si="35"/>
        <v>1.1160000000000002E-2</v>
      </c>
    </row>
    <row r="1151" spans="1:22" customFormat="1">
      <c r="A1151" s="301" t="s">
        <v>2483</v>
      </c>
      <c r="B1151" s="301" t="s">
        <v>1976</v>
      </c>
      <c r="C1151" s="301" t="s">
        <v>2751</v>
      </c>
      <c r="D1151" s="301">
        <v>9.3000000000000007</v>
      </c>
      <c r="E1151" s="181" t="s">
        <v>1783</v>
      </c>
      <c r="F1151" s="181"/>
      <c r="G1151" s="301"/>
      <c r="H1151" s="301"/>
      <c r="I1151" s="301"/>
      <c r="J1151" s="301"/>
      <c r="K1151" s="301">
        <v>1.2000000000000002</v>
      </c>
      <c r="L1151" s="301"/>
      <c r="M1151" s="301"/>
      <c r="N1151" s="301"/>
      <c r="O1151" s="301"/>
      <c r="P1151" s="301"/>
      <c r="Q1151" s="301"/>
      <c r="R1151" s="301"/>
      <c r="S1151" s="302">
        <f t="shared" si="34"/>
        <v>1.2000000000000002</v>
      </c>
      <c r="T1151" s="303" t="s">
        <v>1758</v>
      </c>
      <c r="U1151" s="2"/>
      <c r="V1151">
        <f t="shared" si="35"/>
        <v>1.1160000000000002E-2</v>
      </c>
    </row>
    <row r="1152" spans="1:22" customFormat="1">
      <c r="A1152" s="301" t="s">
        <v>2484</v>
      </c>
      <c r="B1152" s="301" t="s">
        <v>1976</v>
      </c>
      <c r="C1152" s="301" t="s">
        <v>2751</v>
      </c>
      <c r="D1152" s="301">
        <v>9.3000000000000007</v>
      </c>
      <c r="E1152" s="181" t="s">
        <v>1783</v>
      </c>
      <c r="F1152" s="181"/>
      <c r="G1152" s="301"/>
      <c r="H1152" s="301"/>
      <c r="I1152" s="301"/>
      <c r="J1152" s="301"/>
      <c r="K1152" s="301">
        <v>6.75</v>
      </c>
      <c r="L1152" s="301"/>
      <c r="M1152" s="301"/>
      <c r="N1152" s="301"/>
      <c r="O1152" s="301"/>
      <c r="P1152" s="301"/>
      <c r="Q1152" s="301"/>
      <c r="R1152" s="301"/>
      <c r="S1152" s="302">
        <f t="shared" si="34"/>
        <v>6.75</v>
      </c>
      <c r="T1152" s="303" t="s">
        <v>1758</v>
      </c>
      <c r="U1152" s="2"/>
      <c r="V1152">
        <f t="shared" si="35"/>
        <v>6.2774999999999997E-2</v>
      </c>
    </row>
    <row r="1153" spans="1:22" customFormat="1">
      <c r="A1153" s="301" t="s">
        <v>3381</v>
      </c>
      <c r="B1153" s="301" t="s">
        <v>1976</v>
      </c>
      <c r="C1153" s="301" t="s">
        <v>2751</v>
      </c>
      <c r="D1153" s="301">
        <v>9.3000000000000007</v>
      </c>
      <c r="E1153" s="181" t="s">
        <v>1783</v>
      </c>
      <c r="F1153" s="181"/>
      <c r="G1153" s="301"/>
      <c r="H1153" s="301"/>
      <c r="I1153" s="301"/>
      <c r="J1153" s="301"/>
      <c r="K1153" s="301">
        <v>11.7</v>
      </c>
      <c r="L1153" s="301"/>
      <c r="M1153" s="301"/>
      <c r="N1153" s="301"/>
      <c r="O1153" s="301"/>
      <c r="P1153" s="301"/>
      <c r="Q1153" s="301"/>
      <c r="R1153" s="301"/>
      <c r="S1153" s="302">
        <f t="shared" si="34"/>
        <v>11.7</v>
      </c>
      <c r="T1153" s="303" t="s">
        <v>1758</v>
      </c>
      <c r="U1153" s="2"/>
      <c r="V1153">
        <f t="shared" si="35"/>
        <v>0.10880999999999999</v>
      </c>
    </row>
    <row r="1154" spans="1:22" customFormat="1">
      <c r="A1154" s="301" t="s">
        <v>2485</v>
      </c>
      <c r="B1154" s="301" t="s">
        <v>1976</v>
      </c>
      <c r="C1154" s="301" t="s">
        <v>2751</v>
      </c>
      <c r="D1154" s="301">
        <v>9.3000000000000007</v>
      </c>
      <c r="E1154" s="181" t="s">
        <v>1783</v>
      </c>
      <c r="F1154" s="181"/>
      <c r="G1154" s="301"/>
      <c r="H1154" s="301"/>
      <c r="I1154" s="301"/>
      <c r="J1154" s="301"/>
      <c r="K1154" s="301">
        <v>1.2000000000000002</v>
      </c>
      <c r="L1154" s="301"/>
      <c r="M1154" s="301"/>
      <c r="N1154" s="301"/>
      <c r="O1154" s="301"/>
      <c r="P1154" s="301"/>
      <c r="Q1154" s="301"/>
      <c r="R1154" s="301"/>
      <c r="S1154" s="302">
        <f t="shared" si="34"/>
        <v>1.2000000000000002</v>
      </c>
      <c r="T1154" s="303" t="s">
        <v>1758</v>
      </c>
      <c r="U1154" s="2"/>
      <c r="V1154">
        <f t="shared" si="35"/>
        <v>1.1160000000000002E-2</v>
      </c>
    </row>
    <row r="1155" spans="1:22" customFormat="1">
      <c r="A1155" s="301" t="s">
        <v>2486</v>
      </c>
      <c r="B1155" s="301" t="s">
        <v>1976</v>
      </c>
      <c r="C1155" s="301" t="s">
        <v>2751</v>
      </c>
      <c r="D1155" s="301">
        <v>9.3000000000000007</v>
      </c>
      <c r="E1155" s="181" t="s">
        <v>1783</v>
      </c>
      <c r="F1155" s="181"/>
      <c r="G1155" s="301"/>
      <c r="H1155" s="301"/>
      <c r="I1155" s="301"/>
      <c r="J1155" s="301"/>
      <c r="K1155" s="301">
        <v>3.6</v>
      </c>
      <c r="L1155" s="301"/>
      <c r="M1155" s="301">
        <v>6.6</v>
      </c>
      <c r="N1155" s="301"/>
      <c r="O1155" s="301"/>
      <c r="P1155" s="301"/>
      <c r="Q1155" s="301"/>
      <c r="R1155" s="301"/>
      <c r="S1155" s="302">
        <f t="shared" ref="S1155:S1218" si="36">SUM(G1155:R1155)</f>
        <v>10.199999999999999</v>
      </c>
      <c r="T1155" s="303" t="s">
        <v>1758</v>
      </c>
      <c r="U1155" s="2"/>
      <c r="V1155">
        <f t="shared" si="35"/>
        <v>9.486E-2</v>
      </c>
    </row>
    <row r="1156" spans="1:22" customFormat="1">
      <c r="A1156" s="301" t="s">
        <v>3382</v>
      </c>
      <c r="B1156" s="301" t="s">
        <v>1976</v>
      </c>
      <c r="C1156" s="301" t="s">
        <v>2751</v>
      </c>
      <c r="D1156" s="301">
        <v>9.3000000000000007</v>
      </c>
      <c r="E1156" s="181" t="s">
        <v>1783</v>
      </c>
      <c r="F1156" s="181"/>
      <c r="G1156" s="301"/>
      <c r="H1156" s="301"/>
      <c r="I1156" s="301"/>
      <c r="J1156" s="301">
        <v>510</v>
      </c>
      <c r="K1156" s="301"/>
      <c r="L1156" s="301"/>
      <c r="M1156" s="301"/>
      <c r="N1156" s="301">
        <v>480</v>
      </c>
      <c r="O1156" s="301"/>
      <c r="P1156" s="301"/>
      <c r="Q1156" s="301"/>
      <c r="R1156" s="301"/>
      <c r="S1156" s="302">
        <f t="shared" si="36"/>
        <v>990</v>
      </c>
      <c r="T1156" s="303" t="s">
        <v>1758</v>
      </c>
      <c r="U1156" s="2"/>
      <c r="V1156">
        <f t="shared" ref="V1156:V1219" si="37">S1156/1000*D1156</f>
        <v>9.2070000000000007</v>
      </c>
    </row>
    <row r="1157" spans="1:22" customFormat="1">
      <c r="A1157" s="301" t="s">
        <v>2487</v>
      </c>
      <c r="B1157" s="301" t="s">
        <v>1976</v>
      </c>
      <c r="C1157" s="301" t="s">
        <v>2751</v>
      </c>
      <c r="D1157" s="301">
        <v>9.3000000000000007</v>
      </c>
      <c r="E1157" s="181" t="s">
        <v>1783</v>
      </c>
      <c r="F1157" s="181"/>
      <c r="G1157" s="301"/>
      <c r="H1157" s="301"/>
      <c r="I1157" s="301">
        <v>3.5999999999999996</v>
      </c>
      <c r="J1157" s="301"/>
      <c r="K1157" s="301">
        <v>7.1999999999999993</v>
      </c>
      <c r="L1157" s="301"/>
      <c r="M1157" s="301">
        <v>3.5999999999999996</v>
      </c>
      <c r="N1157" s="301">
        <v>0</v>
      </c>
      <c r="O1157" s="301"/>
      <c r="P1157" s="301"/>
      <c r="Q1157" s="301"/>
      <c r="R1157" s="301"/>
      <c r="S1157" s="302">
        <f t="shared" si="36"/>
        <v>14.399999999999999</v>
      </c>
      <c r="T1157" s="303" t="s">
        <v>1758</v>
      </c>
      <c r="U1157" s="2"/>
      <c r="V1157">
        <f t="shared" si="37"/>
        <v>0.13391999999999998</v>
      </c>
    </row>
    <row r="1158" spans="1:22" customFormat="1">
      <c r="A1158" s="301" t="s">
        <v>2488</v>
      </c>
      <c r="B1158" s="301" t="s">
        <v>1976</v>
      </c>
      <c r="C1158" s="301" t="s">
        <v>2751</v>
      </c>
      <c r="D1158" s="301">
        <v>9.3000000000000007</v>
      </c>
      <c r="E1158" s="181" t="s">
        <v>1783</v>
      </c>
      <c r="F1158" s="181"/>
      <c r="G1158" s="301"/>
      <c r="H1158" s="301"/>
      <c r="I1158" s="301">
        <v>9.6</v>
      </c>
      <c r="J1158" s="301"/>
      <c r="K1158" s="301">
        <v>6.6</v>
      </c>
      <c r="L1158" s="301">
        <v>9.6</v>
      </c>
      <c r="M1158" s="301">
        <v>10.200000000000001</v>
      </c>
      <c r="N1158" s="301"/>
      <c r="O1158" s="301"/>
      <c r="P1158" s="301">
        <v>20.399999999999999</v>
      </c>
      <c r="Q1158" s="301"/>
      <c r="R1158" s="301">
        <v>14.399999999999999</v>
      </c>
      <c r="S1158" s="302">
        <f t="shared" si="36"/>
        <v>70.8</v>
      </c>
      <c r="T1158" s="303" t="s">
        <v>1758</v>
      </c>
      <c r="U1158" s="2"/>
      <c r="V1158">
        <f t="shared" si="37"/>
        <v>0.65844000000000003</v>
      </c>
    </row>
    <row r="1159" spans="1:22" customFormat="1">
      <c r="A1159" s="301" t="s">
        <v>3383</v>
      </c>
      <c r="B1159" s="301" t="s">
        <v>1976</v>
      </c>
      <c r="C1159" s="301" t="s">
        <v>2751</v>
      </c>
      <c r="D1159" s="301">
        <v>9.3000000000000007</v>
      </c>
      <c r="E1159" s="181" t="s">
        <v>1783</v>
      </c>
      <c r="F1159" s="181"/>
      <c r="G1159" s="301"/>
      <c r="H1159" s="301"/>
      <c r="I1159" s="301"/>
      <c r="J1159" s="301"/>
      <c r="K1159" s="301">
        <v>14.399999999999999</v>
      </c>
      <c r="L1159" s="301">
        <v>21.599999999999998</v>
      </c>
      <c r="M1159" s="301"/>
      <c r="N1159" s="301"/>
      <c r="O1159" s="301">
        <v>14.399999999999999</v>
      </c>
      <c r="P1159" s="301">
        <v>21.599999999999998</v>
      </c>
      <c r="Q1159" s="301"/>
      <c r="R1159" s="301">
        <v>28.799999999999997</v>
      </c>
      <c r="S1159" s="302">
        <f t="shared" si="36"/>
        <v>100.8</v>
      </c>
      <c r="T1159" s="303" t="s">
        <v>1758</v>
      </c>
      <c r="U1159" s="2"/>
      <c r="V1159">
        <f t="shared" si="37"/>
        <v>0.93744000000000005</v>
      </c>
    </row>
    <row r="1160" spans="1:22" customFormat="1">
      <c r="A1160" s="301" t="s">
        <v>3384</v>
      </c>
      <c r="B1160" s="301" t="s">
        <v>1976</v>
      </c>
      <c r="C1160" s="301" t="s">
        <v>2751</v>
      </c>
      <c r="D1160" s="301">
        <v>9.3000000000000007</v>
      </c>
      <c r="E1160" s="181" t="s">
        <v>1783</v>
      </c>
      <c r="F1160" s="181"/>
      <c r="G1160" s="301"/>
      <c r="H1160" s="301"/>
      <c r="I1160" s="301">
        <v>10.799999999999999</v>
      </c>
      <c r="J1160" s="301">
        <v>16.2</v>
      </c>
      <c r="K1160" s="301">
        <v>7.1999999999999993</v>
      </c>
      <c r="L1160" s="301">
        <v>26.999999999999996</v>
      </c>
      <c r="M1160" s="301"/>
      <c r="N1160" s="301">
        <v>14.399999999999999</v>
      </c>
      <c r="O1160" s="301">
        <v>14.399999999999999</v>
      </c>
      <c r="P1160" s="301"/>
      <c r="Q1160" s="301">
        <v>14.399999999999999</v>
      </c>
      <c r="R1160" s="301">
        <v>21.6</v>
      </c>
      <c r="S1160" s="302">
        <f t="shared" si="36"/>
        <v>126</v>
      </c>
      <c r="T1160" s="303" t="s">
        <v>1758</v>
      </c>
      <c r="U1160" s="2"/>
      <c r="V1160">
        <f t="shared" si="37"/>
        <v>1.1718000000000002</v>
      </c>
    </row>
    <row r="1161" spans="1:22" customFormat="1">
      <c r="A1161" s="301" t="s">
        <v>3385</v>
      </c>
      <c r="B1161" s="301" t="s">
        <v>1976</v>
      </c>
      <c r="C1161" s="301" t="s">
        <v>2751</v>
      </c>
      <c r="D1161" s="301">
        <v>9.3000000000000007</v>
      </c>
      <c r="E1161" s="181" t="s">
        <v>1783</v>
      </c>
      <c r="F1161" s="181"/>
      <c r="G1161" s="301">
        <v>14.399999999999999</v>
      </c>
      <c r="H1161" s="301"/>
      <c r="I1161" s="301">
        <v>10.799999999999999</v>
      </c>
      <c r="J1161" s="301"/>
      <c r="K1161" s="301">
        <v>7.1999999999999993</v>
      </c>
      <c r="L1161" s="301"/>
      <c r="M1161" s="301"/>
      <c r="N1161" s="301">
        <v>3.5999999999999996</v>
      </c>
      <c r="O1161" s="301"/>
      <c r="P1161" s="301">
        <v>7.1999999999999993</v>
      </c>
      <c r="Q1161" s="301"/>
      <c r="R1161" s="301"/>
      <c r="S1161" s="302">
        <f t="shared" si="36"/>
        <v>43.199999999999989</v>
      </c>
      <c r="T1161" s="303" t="s">
        <v>1758</v>
      </c>
      <c r="U1161" s="2"/>
      <c r="V1161">
        <f t="shared" si="37"/>
        <v>0.40175999999999995</v>
      </c>
    </row>
    <row r="1162" spans="1:22" customFormat="1">
      <c r="A1162" s="301" t="s">
        <v>3386</v>
      </c>
      <c r="B1162" s="301" t="s">
        <v>1976</v>
      </c>
      <c r="C1162" s="301" t="s">
        <v>2751</v>
      </c>
      <c r="D1162" s="301">
        <v>9.3000000000000007</v>
      </c>
      <c r="E1162" s="181" t="s">
        <v>1783</v>
      </c>
      <c r="F1162" s="181"/>
      <c r="G1162" s="301"/>
      <c r="H1162" s="301"/>
      <c r="I1162" s="301"/>
      <c r="J1162" s="301"/>
      <c r="K1162" s="301">
        <v>3.3</v>
      </c>
      <c r="L1162" s="301"/>
      <c r="M1162" s="301"/>
      <c r="N1162" s="301"/>
      <c r="O1162" s="301"/>
      <c r="P1162" s="301"/>
      <c r="Q1162" s="301"/>
      <c r="R1162" s="301"/>
      <c r="S1162" s="302">
        <f t="shared" si="36"/>
        <v>3.3</v>
      </c>
      <c r="T1162" s="303" t="s">
        <v>1758</v>
      </c>
      <c r="U1162" s="2"/>
      <c r="V1162">
        <f t="shared" si="37"/>
        <v>3.0690000000000002E-2</v>
      </c>
    </row>
    <row r="1163" spans="1:22" customFormat="1">
      <c r="A1163" s="301" t="s">
        <v>3387</v>
      </c>
      <c r="B1163" s="301" t="s">
        <v>1976</v>
      </c>
      <c r="C1163" s="301" t="s">
        <v>2751</v>
      </c>
      <c r="D1163" s="301">
        <v>9.3000000000000007</v>
      </c>
      <c r="E1163" s="181" t="s">
        <v>1783</v>
      </c>
      <c r="F1163" s="181"/>
      <c r="G1163" s="301"/>
      <c r="H1163" s="301"/>
      <c r="I1163" s="301"/>
      <c r="J1163" s="301"/>
      <c r="K1163" s="301"/>
      <c r="L1163" s="301">
        <v>120.3</v>
      </c>
      <c r="M1163" s="301">
        <v>98.55</v>
      </c>
      <c r="N1163" s="301">
        <v>40.799999999999997</v>
      </c>
      <c r="O1163" s="301">
        <v>62.4</v>
      </c>
      <c r="P1163" s="301">
        <v>88.2</v>
      </c>
      <c r="Q1163" s="301">
        <v>42</v>
      </c>
      <c r="R1163" s="301">
        <v>31.2</v>
      </c>
      <c r="S1163" s="302">
        <f t="shared" si="36"/>
        <v>483.44999999999993</v>
      </c>
      <c r="T1163" s="303" t="s">
        <v>1758</v>
      </c>
      <c r="U1163" s="2"/>
      <c r="V1163">
        <f t="shared" si="37"/>
        <v>4.4960849999999999</v>
      </c>
    </row>
    <row r="1164" spans="1:22" customFormat="1">
      <c r="A1164" s="301" t="s">
        <v>3388</v>
      </c>
      <c r="B1164" s="301" t="s">
        <v>1976</v>
      </c>
      <c r="C1164" s="301" t="s">
        <v>2751</v>
      </c>
      <c r="D1164" s="301">
        <v>9.3000000000000007</v>
      </c>
      <c r="E1164" s="181" t="s">
        <v>1783</v>
      </c>
      <c r="F1164" s="181"/>
      <c r="G1164" s="301"/>
      <c r="H1164" s="301">
        <v>90</v>
      </c>
      <c r="I1164" s="301">
        <v>150</v>
      </c>
      <c r="J1164" s="301">
        <v>60</v>
      </c>
      <c r="K1164" s="301">
        <v>30</v>
      </c>
      <c r="L1164" s="301">
        <v>150</v>
      </c>
      <c r="M1164" s="301">
        <v>90</v>
      </c>
      <c r="N1164" s="301">
        <v>210</v>
      </c>
      <c r="O1164" s="301">
        <v>120</v>
      </c>
      <c r="P1164" s="301">
        <v>120</v>
      </c>
      <c r="Q1164" s="301">
        <v>90</v>
      </c>
      <c r="R1164" s="301">
        <v>180</v>
      </c>
      <c r="S1164" s="302">
        <f t="shared" si="36"/>
        <v>1290</v>
      </c>
      <c r="T1164" s="303" t="s">
        <v>1758</v>
      </c>
      <c r="U1164" s="2"/>
      <c r="V1164">
        <f t="shared" si="37"/>
        <v>11.997000000000002</v>
      </c>
    </row>
    <row r="1165" spans="1:22" customFormat="1">
      <c r="A1165" s="301" t="s">
        <v>2489</v>
      </c>
      <c r="B1165" s="301" t="s">
        <v>1976</v>
      </c>
      <c r="C1165" s="301" t="s">
        <v>2751</v>
      </c>
      <c r="D1165" s="301">
        <v>9.3000000000000007</v>
      </c>
      <c r="E1165" s="181" t="s">
        <v>1783</v>
      </c>
      <c r="F1165" s="181"/>
      <c r="G1165" s="301"/>
      <c r="H1165" s="301"/>
      <c r="I1165" s="301">
        <v>7.9499999999999993</v>
      </c>
      <c r="J1165" s="301"/>
      <c r="K1165" s="301"/>
      <c r="L1165" s="301"/>
      <c r="M1165" s="301"/>
      <c r="N1165" s="301"/>
      <c r="O1165" s="301"/>
      <c r="P1165" s="301"/>
      <c r="Q1165" s="301"/>
      <c r="R1165" s="301"/>
      <c r="S1165" s="302">
        <f t="shared" si="36"/>
        <v>7.9499999999999993</v>
      </c>
      <c r="T1165" s="303" t="s">
        <v>1758</v>
      </c>
      <c r="U1165" s="2"/>
      <c r="V1165">
        <f t="shared" si="37"/>
        <v>7.3935000000000001E-2</v>
      </c>
    </row>
    <row r="1166" spans="1:22" customFormat="1">
      <c r="A1166" s="301" t="s">
        <v>1858</v>
      </c>
      <c r="B1166" s="301" t="s">
        <v>1976</v>
      </c>
      <c r="C1166" s="301" t="s">
        <v>2751</v>
      </c>
      <c r="D1166" s="301">
        <v>9.3000000000000007</v>
      </c>
      <c r="E1166" s="181" t="s">
        <v>1783</v>
      </c>
      <c r="F1166" s="181"/>
      <c r="G1166" s="301"/>
      <c r="H1166" s="301"/>
      <c r="I1166" s="301">
        <v>30</v>
      </c>
      <c r="J1166" s="301"/>
      <c r="K1166" s="301"/>
      <c r="L1166" s="301"/>
      <c r="M1166" s="301"/>
      <c r="N1166" s="301"/>
      <c r="O1166" s="301"/>
      <c r="P1166" s="301"/>
      <c r="Q1166" s="301"/>
      <c r="R1166" s="301"/>
      <c r="S1166" s="302">
        <f t="shared" si="36"/>
        <v>30</v>
      </c>
      <c r="T1166" s="303" t="s">
        <v>1758</v>
      </c>
      <c r="U1166" s="2"/>
      <c r="V1166">
        <f t="shared" si="37"/>
        <v>0.27900000000000003</v>
      </c>
    </row>
    <row r="1167" spans="1:22" customFormat="1">
      <c r="A1167" s="301" t="s">
        <v>2490</v>
      </c>
      <c r="B1167" s="301" t="s">
        <v>1976</v>
      </c>
      <c r="C1167" s="301" t="s">
        <v>2751</v>
      </c>
      <c r="D1167" s="301">
        <v>9.3000000000000007</v>
      </c>
      <c r="E1167" s="181" t="s">
        <v>1783</v>
      </c>
      <c r="F1167" s="181"/>
      <c r="G1167" s="301"/>
      <c r="H1167" s="301"/>
      <c r="I1167" s="301"/>
      <c r="J1167" s="301"/>
      <c r="K1167" s="301"/>
      <c r="L1167" s="301"/>
      <c r="M1167" s="301"/>
      <c r="N1167" s="301"/>
      <c r="O1167" s="301"/>
      <c r="P1167" s="301">
        <v>7</v>
      </c>
      <c r="Q1167" s="301"/>
      <c r="R1167" s="301"/>
      <c r="S1167" s="302">
        <f t="shared" si="36"/>
        <v>7</v>
      </c>
      <c r="T1167" s="303" t="s">
        <v>1758</v>
      </c>
      <c r="U1167" s="2"/>
      <c r="V1167">
        <f t="shared" si="37"/>
        <v>6.5100000000000005E-2</v>
      </c>
    </row>
    <row r="1168" spans="1:22" customFormat="1">
      <c r="A1168" s="301" t="s">
        <v>3389</v>
      </c>
      <c r="B1168" s="301" t="s">
        <v>1976</v>
      </c>
      <c r="C1168" s="301" t="s">
        <v>2751</v>
      </c>
      <c r="D1168" s="301">
        <v>9.3000000000000007</v>
      </c>
      <c r="E1168" s="181" t="s">
        <v>1783</v>
      </c>
      <c r="F1168" s="181"/>
      <c r="G1168" s="301"/>
      <c r="H1168" s="301">
        <v>14.399999999999999</v>
      </c>
      <c r="I1168" s="301"/>
      <c r="J1168" s="301"/>
      <c r="K1168" s="301"/>
      <c r="L1168" s="301"/>
      <c r="M1168" s="301"/>
      <c r="N1168" s="301"/>
      <c r="O1168" s="301"/>
      <c r="P1168" s="301"/>
      <c r="Q1168" s="301"/>
      <c r="R1168" s="301"/>
      <c r="S1168" s="302">
        <f t="shared" si="36"/>
        <v>14.399999999999999</v>
      </c>
      <c r="T1168" s="303" t="s">
        <v>1758</v>
      </c>
      <c r="U1168" s="2"/>
      <c r="V1168">
        <f t="shared" si="37"/>
        <v>0.13391999999999998</v>
      </c>
    </row>
    <row r="1169" spans="1:22" customFormat="1">
      <c r="A1169" s="301" t="s">
        <v>2491</v>
      </c>
      <c r="B1169" s="301" t="s">
        <v>1976</v>
      </c>
      <c r="C1169" s="301" t="s">
        <v>2751</v>
      </c>
      <c r="D1169" s="301">
        <v>9.3000000000000007</v>
      </c>
      <c r="E1169" s="181" t="s">
        <v>1783</v>
      </c>
      <c r="F1169" s="181"/>
      <c r="G1169" s="301"/>
      <c r="H1169" s="301"/>
      <c r="I1169" s="301"/>
      <c r="J1169" s="301"/>
      <c r="K1169" s="301">
        <v>11.7</v>
      </c>
      <c r="L1169" s="301"/>
      <c r="M1169" s="301"/>
      <c r="N1169" s="301"/>
      <c r="O1169" s="301"/>
      <c r="P1169" s="301"/>
      <c r="Q1169" s="301"/>
      <c r="R1169" s="301"/>
      <c r="S1169" s="302">
        <f t="shared" si="36"/>
        <v>11.7</v>
      </c>
      <c r="T1169" s="303" t="s">
        <v>1758</v>
      </c>
      <c r="U1169" s="2"/>
      <c r="V1169">
        <f t="shared" si="37"/>
        <v>0.10880999999999999</v>
      </c>
    </row>
    <row r="1170" spans="1:22" customFormat="1">
      <c r="A1170" s="301" t="s">
        <v>2492</v>
      </c>
      <c r="B1170" s="301" t="s">
        <v>1976</v>
      </c>
      <c r="C1170" s="301" t="s">
        <v>2751</v>
      </c>
      <c r="D1170" s="301">
        <v>9.3000000000000007</v>
      </c>
      <c r="E1170" s="181" t="s">
        <v>1783</v>
      </c>
      <c r="F1170" s="181"/>
      <c r="G1170" s="301"/>
      <c r="H1170" s="301"/>
      <c r="I1170" s="301"/>
      <c r="J1170" s="301">
        <v>10</v>
      </c>
      <c r="K1170" s="301"/>
      <c r="L1170" s="301"/>
      <c r="M1170" s="301"/>
      <c r="N1170" s="301"/>
      <c r="O1170" s="301"/>
      <c r="P1170" s="301"/>
      <c r="Q1170" s="301"/>
      <c r="R1170" s="301"/>
      <c r="S1170" s="302">
        <f t="shared" si="36"/>
        <v>10</v>
      </c>
      <c r="T1170" s="303" t="s">
        <v>1758</v>
      </c>
      <c r="U1170" s="2"/>
      <c r="V1170">
        <f t="shared" si="37"/>
        <v>9.3000000000000013E-2</v>
      </c>
    </row>
    <row r="1171" spans="1:22" customFormat="1">
      <c r="A1171" s="301" t="s">
        <v>3390</v>
      </c>
      <c r="B1171" s="301" t="s">
        <v>1976</v>
      </c>
      <c r="C1171" s="301" t="s">
        <v>2751</v>
      </c>
      <c r="D1171" s="301">
        <v>9.3000000000000007</v>
      </c>
      <c r="E1171" s="181" t="s">
        <v>1783</v>
      </c>
      <c r="F1171" s="181"/>
      <c r="G1171" s="301"/>
      <c r="H1171" s="301"/>
      <c r="I1171" s="301"/>
      <c r="J1171" s="301"/>
      <c r="K1171" s="301">
        <v>6.6</v>
      </c>
      <c r="L1171" s="301"/>
      <c r="M1171" s="301"/>
      <c r="N1171" s="301"/>
      <c r="O1171" s="301"/>
      <c r="P1171" s="301"/>
      <c r="Q1171" s="301"/>
      <c r="R1171" s="301"/>
      <c r="S1171" s="302">
        <f t="shared" si="36"/>
        <v>6.6</v>
      </c>
      <c r="T1171" s="303" t="s">
        <v>1758</v>
      </c>
      <c r="U1171" s="2"/>
      <c r="V1171">
        <f t="shared" si="37"/>
        <v>6.1380000000000004E-2</v>
      </c>
    </row>
    <row r="1172" spans="1:22" customFormat="1">
      <c r="A1172" s="301" t="s">
        <v>3391</v>
      </c>
      <c r="B1172" s="301" t="s">
        <v>1976</v>
      </c>
      <c r="C1172" s="301" t="s">
        <v>2751</v>
      </c>
      <c r="D1172" s="301">
        <v>9.3000000000000007</v>
      </c>
      <c r="E1172" s="181" t="s">
        <v>1783</v>
      </c>
      <c r="F1172" s="181"/>
      <c r="G1172" s="301"/>
      <c r="H1172" s="301"/>
      <c r="I1172" s="301"/>
      <c r="J1172" s="301"/>
      <c r="K1172" s="301">
        <v>2.4000000000000004</v>
      </c>
      <c r="L1172" s="301"/>
      <c r="M1172" s="301"/>
      <c r="N1172" s="301"/>
      <c r="O1172" s="301"/>
      <c r="P1172" s="301"/>
      <c r="Q1172" s="301"/>
      <c r="R1172" s="301"/>
      <c r="S1172" s="302">
        <f t="shared" si="36"/>
        <v>2.4000000000000004</v>
      </c>
      <c r="T1172" s="303" t="s">
        <v>1758</v>
      </c>
      <c r="U1172" s="2"/>
      <c r="V1172">
        <f t="shared" si="37"/>
        <v>2.2320000000000003E-2</v>
      </c>
    </row>
    <row r="1173" spans="1:22" customFormat="1">
      <c r="A1173" s="301" t="s">
        <v>2493</v>
      </c>
      <c r="B1173" s="301" t="s">
        <v>1976</v>
      </c>
      <c r="C1173" s="301" t="s">
        <v>2751</v>
      </c>
      <c r="D1173" s="301">
        <v>9.3000000000000007</v>
      </c>
      <c r="E1173" s="181" t="s">
        <v>1783</v>
      </c>
      <c r="F1173" s="181"/>
      <c r="G1173" s="301"/>
      <c r="H1173" s="301"/>
      <c r="I1173" s="301"/>
      <c r="J1173" s="301"/>
      <c r="K1173" s="301">
        <v>11.7</v>
      </c>
      <c r="L1173" s="301"/>
      <c r="M1173" s="301"/>
      <c r="N1173" s="301"/>
      <c r="O1173" s="301"/>
      <c r="P1173" s="301"/>
      <c r="Q1173" s="301"/>
      <c r="R1173" s="301"/>
      <c r="S1173" s="302">
        <f t="shared" si="36"/>
        <v>11.7</v>
      </c>
      <c r="T1173" s="303" t="s">
        <v>1758</v>
      </c>
      <c r="U1173" s="2"/>
      <c r="V1173">
        <f t="shared" si="37"/>
        <v>0.10880999999999999</v>
      </c>
    </row>
    <row r="1174" spans="1:22" customFormat="1">
      <c r="A1174" s="301" t="s">
        <v>2494</v>
      </c>
      <c r="B1174" s="301" t="s">
        <v>1976</v>
      </c>
      <c r="C1174" s="301" t="s">
        <v>2751</v>
      </c>
      <c r="D1174" s="301">
        <v>9.3000000000000007</v>
      </c>
      <c r="E1174" s="181" t="s">
        <v>1783</v>
      </c>
      <c r="F1174" s="181"/>
      <c r="G1174" s="301"/>
      <c r="H1174" s="301"/>
      <c r="I1174" s="301">
        <v>20</v>
      </c>
      <c r="J1174" s="301"/>
      <c r="K1174" s="301">
        <v>23.4</v>
      </c>
      <c r="L1174" s="301"/>
      <c r="M1174" s="301">
        <v>12.9</v>
      </c>
      <c r="N1174" s="301">
        <v>12</v>
      </c>
      <c r="O1174" s="301"/>
      <c r="P1174" s="301">
        <v>16.600000000000001</v>
      </c>
      <c r="Q1174" s="301"/>
      <c r="R1174" s="301"/>
      <c r="S1174" s="302">
        <f t="shared" si="36"/>
        <v>84.9</v>
      </c>
      <c r="T1174" s="303" t="s">
        <v>1758</v>
      </c>
      <c r="U1174" s="2"/>
      <c r="V1174">
        <f t="shared" si="37"/>
        <v>0.78957000000000011</v>
      </c>
    </row>
    <row r="1175" spans="1:22" customFormat="1">
      <c r="A1175" s="301" t="s">
        <v>2495</v>
      </c>
      <c r="B1175" s="301" t="s">
        <v>1976</v>
      </c>
      <c r="C1175" s="301" t="s">
        <v>2751</v>
      </c>
      <c r="D1175" s="301">
        <v>9.3000000000000007</v>
      </c>
      <c r="E1175" s="181" t="s">
        <v>1783</v>
      </c>
      <c r="F1175" s="181"/>
      <c r="G1175" s="301"/>
      <c r="H1175" s="301"/>
      <c r="I1175" s="301"/>
      <c r="J1175" s="301"/>
      <c r="K1175" s="301">
        <v>11.85</v>
      </c>
      <c r="L1175" s="301">
        <v>4.05</v>
      </c>
      <c r="M1175" s="301"/>
      <c r="N1175" s="301">
        <v>10.8</v>
      </c>
      <c r="O1175" s="301"/>
      <c r="P1175" s="301">
        <v>16.149999999999999</v>
      </c>
      <c r="Q1175" s="301"/>
      <c r="R1175" s="301">
        <v>12.6</v>
      </c>
      <c r="S1175" s="302">
        <f t="shared" si="36"/>
        <v>55.449999999999996</v>
      </c>
      <c r="T1175" s="303" t="s">
        <v>1758</v>
      </c>
      <c r="U1175" s="2"/>
      <c r="V1175">
        <f t="shared" si="37"/>
        <v>0.51568499999999995</v>
      </c>
    </row>
    <row r="1176" spans="1:22" customFormat="1">
      <c r="A1176" s="301" t="s">
        <v>2496</v>
      </c>
      <c r="B1176" s="301" t="s">
        <v>1976</v>
      </c>
      <c r="C1176" s="301" t="s">
        <v>2751</v>
      </c>
      <c r="D1176" s="301">
        <v>9.3000000000000007</v>
      </c>
      <c r="E1176" s="181" t="s">
        <v>1783</v>
      </c>
      <c r="F1176" s="181"/>
      <c r="G1176" s="301"/>
      <c r="H1176" s="301"/>
      <c r="I1176" s="301"/>
      <c r="J1176" s="301"/>
      <c r="K1176" s="301">
        <v>11.85</v>
      </c>
      <c r="L1176" s="301"/>
      <c r="M1176" s="301"/>
      <c r="N1176" s="301"/>
      <c r="O1176" s="301"/>
      <c r="P1176" s="301"/>
      <c r="Q1176" s="301"/>
      <c r="R1176" s="301"/>
      <c r="S1176" s="302">
        <f t="shared" si="36"/>
        <v>11.85</v>
      </c>
      <c r="T1176" s="303" t="s">
        <v>1758</v>
      </c>
      <c r="U1176" s="2"/>
      <c r="V1176">
        <f t="shared" si="37"/>
        <v>0.110205</v>
      </c>
    </row>
    <row r="1177" spans="1:22" customFormat="1">
      <c r="A1177" s="301" t="s">
        <v>3392</v>
      </c>
      <c r="B1177" s="301" t="s">
        <v>1976</v>
      </c>
      <c r="C1177" s="301" t="s">
        <v>2751</v>
      </c>
      <c r="D1177" s="301">
        <v>9.3000000000000007</v>
      </c>
      <c r="E1177" s="181" t="s">
        <v>1783</v>
      </c>
      <c r="F1177" s="181"/>
      <c r="G1177" s="301"/>
      <c r="H1177" s="301"/>
      <c r="I1177" s="301"/>
      <c r="J1177" s="301"/>
      <c r="K1177" s="301">
        <v>2.4000000000000004</v>
      </c>
      <c r="L1177" s="301"/>
      <c r="M1177" s="301"/>
      <c r="N1177" s="301"/>
      <c r="O1177" s="301"/>
      <c r="P1177" s="301"/>
      <c r="Q1177" s="301"/>
      <c r="R1177" s="301"/>
      <c r="S1177" s="302">
        <f t="shared" si="36"/>
        <v>2.4000000000000004</v>
      </c>
      <c r="T1177" s="303" t="s">
        <v>1758</v>
      </c>
      <c r="U1177" s="2"/>
      <c r="V1177">
        <f t="shared" si="37"/>
        <v>2.2320000000000003E-2</v>
      </c>
    </row>
    <row r="1178" spans="1:22" customFormat="1">
      <c r="A1178" s="301" t="s">
        <v>2497</v>
      </c>
      <c r="B1178" s="301" t="s">
        <v>1976</v>
      </c>
      <c r="C1178" s="301" t="s">
        <v>2751</v>
      </c>
      <c r="D1178" s="301">
        <v>9.3000000000000007</v>
      </c>
      <c r="E1178" s="181" t="s">
        <v>1783</v>
      </c>
      <c r="F1178" s="181"/>
      <c r="G1178" s="301"/>
      <c r="H1178" s="301"/>
      <c r="I1178" s="301"/>
      <c r="J1178" s="301"/>
      <c r="K1178" s="301"/>
      <c r="L1178" s="301"/>
      <c r="M1178" s="301"/>
      <c r="N1178" s="301"/>
      <c r="O1178" s="301"/>
      <c r="P1178" s="301"/>
      <c r="Q1178" s="301">
        <v>4.8</v>
      </c>
      <c r="R1178" s="301"/>
      <c r="S1178" s="302">
        <f t="shared" si="36"/>
        <v>4.8</v>
      </c>
      <c r="T1178" s="303" t="s">
        <v>1758</v>
      </c>
      <c r="U1178" s="2"/>
      <c r="V1178">
        <f t="shared" si="37"/>
        <v>4.4639999999999999E-2</v>
      </c>
    </row>
    <row r="1179" spans="1:22" customFormat="1">
      <c r="A1179" s="301" t="s">
        <v>2498</v>
      </c>
      <c r="B1179" s="301" t="s">
        <v>1976</v>
      </c>
      <c r="C1179" s="301" t="s">
        <v>2751</v>
      </c>
      <c r="D1179" s="301">
        <v>9.3000000000000007</v>
      </c>
      <c r="E1179" s="181" t="s">
        <v>1783</v>
      </c>
      <c r="F1179" s="181"/>
      <c r="G1179" s="301"/>
      <c r="H1179" s="301"/>
      <c r="I1179" s="301"/>
      <c r="J1179" s="301"/>
      <c r="K1179" s="301">
        <v>1.2000000000000002</v>
      </c>
      <c r="L1179" s="301"/>
      <c r="M1179" s="301"/>
      <c r="N1179" s="301"/>
      <c r="O1179" s="301"/>
      <c r="P1179" s="301"/>
      <c r="Q1179" s="301"/>
      <c r="R1179" s="301"/>
      <c r="S1179" s="302">
        <f t="shared" si="36"/>
        <v>1.2000000000000002</v>
      </c>
      <c r="T1179" s="303" t="s">
        <v>1758</v>
      </c>
      <c r="U1179" s="2"/>
      <c r="V1179">
        <f t="shared" si="37"/>
        <v>1.1160000000000002E-2</v>
      </c>
    </row>
    <row r="1180" spans="1:22" customFormat="1">
      <c r="A1180" s="301" t="s">
        <v>3393</v>
      </c>
      <c r="B1180" s="301" t="s">
        <v>1976</v>
      </c>
      <c r="C1180" s="301" t="s">
        <v>2751</v>
      </c>
      <c r="D1180" s="301">
        <v>9.3000000000000007</v>
      </c>
      <c r="E1180" s="181" t="s">
        <v>1783</v>
      </c>
      <c r="F1180" s="181"/>
      <c r="G1180" s="301"/>
      <c r="H1180" s="301"/>
      <c r="I1180" s="301"/>
      <c r="J1180" s="301"/>
      <c r="K1180" s="301">
        <v>3.5999999999999996</v>
      </c>
      <c r="L1180" s="301"/>
      <c r="M1180" s="301"/>
      <c r="N1180" s="301"/>
      <c r="O1180" s="301"/>
      <c r="P1180" s="301"/>
      <c r="Q1180" s="301"/>
      <c r="R1180" s="301"/>
      <c r="S1180" s="302">
        <f t="shared" si="36"/>
        <v>3.5999999999999996</v>
      </c>
      <c r="T1180" s="303" t="s">
        <v>1758</v>
      </c>
      <c r="U1180" s="2"/>
      <c r="V1180">
        <f t="shared" si="37"/>
        <v>3.3479999999999996E-2</v>
      </c>
    </row>
    <row r="1181" spans="1:22" customFormat="1">
      <c r="A1181" s="301" t="s">
        <v>2499</v>
      </c>
      <c r="B1181" s="301" t="s">
        <v>1976</v>
      </c>
      <c r="C1181" s="301" t="s">
        <v>2751</v>
      </c>
      <c r="D1181" s="301">
        <v>9.3000000000000007</v>
      </c>
      <c r="E1181" s="181" t="s">
        <v>1783</v>
      </c>
      <c r="F1181" s="181"/>
      <c r="G1181" s="301"/>
      <c r="H1181" s="301"/>
      <c r="I1181" s="301"/>
      <c r="J1181" s="301"/>
      <c r="K1181" s="301"/>
      <c r="L1181" s="301"/>
      <c r="M1181" s="301"/>
      <c r="N1181" s="301">
        <v>21.599999999999998</v>
      </c>
      <c r="O1181" s="301"/>
      <c r="P1181" s="301">
        <v>20</v>
      </c>
      <c r="Q1181" s="301"/>
      <c r="R1181" s="301"/>
      <c r="S1181" s="302">
        <f t="shared" si="36"/>
        <v>41.599999999999994</v>
      </c>
      <c r="T1181" s="303" t="s">
        <v>1758</v>
      </c>
      <c r="U1181" s="2"/>
      <c r="V1181">
        <f t="shared" si="37"/>
        <v>0.38687999999999995</v>
      </c>
    </row>
    <row r="1182" spans="1:22" customFormat="1">
      <c r="A1182" s="301" t="s">
        <v>1863</v>
      </c>
      <c r="B1182" s="301" t="s">
        <v>1976</v>
      </c>
      <c r="C1182" s="301" t="s">
        <v>2751</v>
      </c>
      <c r="D1182" s="301">
        <v>9.3000000000000007</v>
      </c>
      <c r="E1182" s="181" t="s">
        <v>1783</v>
      </c>
      <c r="F1182" s="181"/>
      <c r="G1182" s="301"/>
      <c r="H1182" s="301"/>
      <c r="I1182" s="301">
        <v>60</v>
      </c>
      <c r="J1182" s="301"/>
      <c r="K1182" s="301"/>
      <c r="L1182" s="301"/>
      <c r="M1182" s="301"/>
      <c r="N1182" s="301"/>
      <c r="O1182" s="301"/>
      <c r="P1182" s="301"/>
      <c r="Q1182" s="301"/>
      <c r="R1182" s="301"/>
      <c r="S1182" s="302">
        <f t="shared" si="36"/>
        <v>60</v>
      </c>
      <c r="T1182" s="303" t="s">
        <v>1758</v>
      </c>
      <c r="U1182" s="2"/>
      <c r="V1182">
        <f t="shared" si="37"/>
        <v>0.55800000000000005</v>
      </c>
    </row>
    <row r="1183" spans="1:22" customFormat="1">
      <c r="A1183" s="301" t="s">
        <v>3394</v>
      </c>
      <c r="B1183" s="301" t="s">
        <v>1976</v>
      </c>
      <c r="C1183" s="301" t="s">
        <v>2751</v>
      </c>
      <c r="D1183" s="301">
        <v>9.3000000000000007</v>
      </c>
      <c r="E1183" s="181" t="s">
        <v>1783</v>
      </c>
      <c r="F1183" s="181"/>
      <c r="G1183" s="301"/>
      <c r="H1183" s="301"/>
      <c r="I1183" s="301"/>
      <c r="J1183" s="301"/>
      <c r="K1183" s="301">
        <v>6.6</v>
      </c>
      <c r="L1183" s="301"/>
      <c r="M1183" s="301"/>
      <c r="N1183" s="301"/>
      <c r="O1183" s="301"/>
      <c r="P1183" s="301"/>
      <c r="Q1183" s="301"/>
      <c r="R1183" s="301"/>
      <c r="S1183" s="302">
        <f t="shared" si="36"/>
        <v>6.6</v>
      </c>
      <c r="T1183" s="303" t="s">
        <v>1758</v>
      </c>
      <c r="U1183" s="2"/>
      <c r="V1183">
        <f t="shared" si="37"/>
        <v>6.1380000000000004E-2</v>
      </c>
    </row>
    <row r="1184" spans="1:22" customFormat="1">
      <c r="A1184" s="301" t="s">
        <v>2500</v>
      </c>
      <c r="B1184" s="301" t="s">
        <v>1976</v>
      </c>
      <c r="C1184" s="301" t="s">
        <v>2751</v>
      </c>
      <c r="D1184" s="301">
        <v>9.3000000000000007</v>
      </c>
      <c r="E1184" s="181" t="s">
        <v>1783</v>
      </c>
      <c r="F1184" s="181"/>
      <c r="G1184" s="301"/>
      <c r="H1184" s="301"/>
      <c r="I1184" s="301"/>
      <c r="J1184" s="301"/>
      <c r="K1184" s="301">
        <v>11.7</v>
      </c>
      <c r="L1184" s="301"/>
      <c r="M1184" s="301"/>
      <c r="N1184" s="301"/>
      <c r="O1184" s="301"/>
      <c r="P1184" s="301"/>
      <c r="Q1184" s="301"/>
      <c r="R1184" s="301"/>
      <c r="S1184" s="302">
        <f t="shared" si="36"/>
        <v>11.7</v>
      </c>
      <c r="T1184" s="303" t="s">
        <v>1758</v>
      </c>
      <c r="U1184" s="2"/>
      <c r="V1184">
        <f t="shared" si="37"/>
        <v>0.10880999999999999</v>
      </c>
    </row>
    <row r="1185" spans="1:22" customFormat="1">
      <c r="A1185" s="301" t="s">
        <v>3611</v>
      </c>
      <c r="B1185" s="301" t="s">
        <v>1976</v>
      </c>
      <c r="C1185" s="301" t="s">
        <v>2751</v>
      </c>
      <c r="D1185" s="301">
        <v>9.3000000000000007</v>
      </c>
      <c r="E1185" s="181" t="s">
        <v>1783</v>
      </c>
      <c r="F1185" s="181"/>
      <c r="G1185" s="301"/>
      <c r="H1185" s="301">
        <v>30</v>
      </c>
      <c r="I1185" s="301">
        <v>30</v>
      </c>
      <c r="J1185" s="301">
        <v>30</v>
      </c>
      <c r="K1185" s="301"/>
      <c r="L1185" s="301">
        <v>30</v>
      </c>
      <c r="M1185" s="301">
        <v>30</v>
      </c>
      <c r="N1185" s="301"/>
      <c r="O1185" s="301">
        <v>30</v>
      </c>
      <c r="P1185" s="301">
        <v>30</v>
      </c>
      <c r="Q1185" s="301"/>
      <c r="R1185" s="301">
        <v>30</v>
      </c>
      <c r="S1185" s="302">
        <f t="shared" si="36"/>
        <v>240</v>
      </c>
      <c r="T1185" s="303" t="s">
        <v>1758</v>
      </c>
      <c r="U1185" s="2"/>
      <c r="V1185">
        <f t="shared" si="37"/>
        <v>2.2320000000000002</v>
      </c>
    </row>
    <row r="1186" spans="1:22" customFormat="1">
      <c r="A1186" s="301" t="s">
        <v>2501</v>
      </c>
      <c r="B1186" s="301" t="s">
        <v>1976</v>
      </c>
      <c r="C1186" s="301" t="s">
        <v>2751</v>
      </c>
      <c r="D1186" s="301">
        <v>9.3000000000000007</v>
      </c>
      <c r="E1186" s="181" t="s">
        <v>1783</v>
      </c>
      <c r="F1186" s="181"/>
      <c r="G1186" s="301"/>
      <c r="H1186" s="301"/>
      <c r="I1186" s="301"/>
      <c r="J1186" s="301"/>
      <c r="K1186" s="301">
        <v>11.85</v>
      </c>
      <c r="L1186" s="301"/>
      <c r="M1186" s="301"/>
      <c r="N1186" s="301"/>
      <c r="O1186" s="301"/>
      <c r="P1186" s="301"/>
      <c r="Q1186" s="301"/>
      <c r="R1186" s="301"/>
      <c r="S1186" s="302">
        <f t="shared" si="36"/>
        <v>11.85</v>
      </c>
      <c r="T1186" s="303" t="s">
        <v>1758</v>
      </c>
      <c r="U1186" s="2"/>
      <c r="V1186">
        <f t="shared" si="37"/>
        <v>0.110205</v>
      </c>
    </row>
    <row r="1187" spans="1:22" customFormat="1">
      <c r="A1187" s="301" t="s">
        <v>2502</v>
      </c>
      <c r="B1187" s="301" t="s">
        <v>1976</v>
      </c>
      <c r="C1187" s="301" t="s">
        <v>2751</v>
      </c>
      <c r="D1187" s="301">
        <v>9.3000000000000007</v>
      </c>
      <c r="E1187" s="181" t="s">
        <v>1783</v>
      </c>
      <c r="F1187" s="181"/>
      <c r="G1187" s="301"/>
      <c r="H1187" s="301"/>
      <c r="I1187" s="301"/>
      <c r="J1187" s="301"/>
      <c r="K1187" s="301">
        <v>1.2000000000000002</v>
      </c>
      <c r="L1187" s="301"/>
      <c r="M1187" s="301"/>
      <c r="N1187" s="301"/>
      <c r="O1187" s="301"/>
      <c r="P1187" s="301"/>
      <c r="Q1187" s="301"/>
      <c r="R1187" s="301"/>
      <c r="S1187" s="302">
        <f t="shared" si="36"/>
        <v>1.2000000000000002</v>
      </c>
      <c r="T1187" s="303" t="s">
        <v>1758</v>
      </c>
      <c r="U1187" s="2"/>
      <c r="V1187">
        <f t="shared" si="37"/>
        <v>1.1160000000000002E-2</v>
      </c>
    </row>
    <row r="1188" spans="1:22" customFormat="1">
      <c r="A1188" s="301" t="s">
        <v>2503</v>
      </c>
      <c r="B1188" s="301" t="s">
        <v>1976</v>
      </c>
      <c r="C1188" s="301" t="s">
        <v>2751</v>
      </c>
      <c r="D1188" s="301">
        <v>9.3000000000000007</v>
      </c>
      <c r="E1188" s="181" t="s">
        <v>1783</v>
      </c>
      <c r="F1188" s="181"/>
      <c r="G1188" s="301"/>
      <c r="H1188" s="301"/>
      <c r="I1188" s="301"/>
      <c r="J1188" s="301"/>
      <c r="K1188" s="301">
        <v>11.7</v>
      </c>
      <c r="L1188" s="301"/>
      <c r="M1188" s="301"/>
      <c r="N1188" s="301"/>
      <c r="O1188" s="301"/>
      <c r="P1188" s="301"/>
      <c r="Q1188" s="301"/>
      <c r="R1188" s="301"/>
      <c r="S1188" s="302">
        <f t="shared" si="36"/>
        <v>11.7</v>
      </c>
      <c r="T1188" s="303" t="s">
        <v>1758</v>
      </c>
      <c r="U1188" s="2"/>
      <c r="V1188">
        <f t="shared" si="37"/>
        <v>0.10880999999999999</v>
      </c>
    </row>
    <row r="1189" spans="1:22" customFormat="1">
      <c r="A1189" s="301" t="s">
        <v>2504</v>
      </c>
      <c r="B1189" s="301" t="s">
        <v>1976</v>
      </c>
      <c r="C1189" s="301" t="s">
        <v>2751</v>
      </c>
      <c r="D1189" s="301">
        <v>9.3000000000000007</v>
      </c>
      <c r="E1189" s="181" t="s">
        <v>1783</v>
      </c>
      <c r="F1189" s="181"/>
      <c r="G1189" s="301"/>
      <c r="H1189" s="301"/>
      <c r="I1189" s="301"/>
      <c r="J1189" s="301"/>
      <c r="K1189" s="301">
        <v>11.7</v>
      </c>
      <c r="L1189" s="301"/>
      <c r="M1189" s="301"/>
      <c r="N1189" s="301"/>
      <c r="O1189" s="301"/>
      <c r="P1189" s="301"/>
      <c r="Q1189" s="301"/>
      <c r="R1189" s="301"/>
      <c r="S1189" s="302">
        <f t="shared" si="36"/>
        <v>11.7</v>
      </c>
      <c r="T1189" s="303" t="s">
        <v>1758</v>
      </c>
      <c r="U1189" s="2"/>
      <c r="V1189">
        <f t="shared" si="37"/>
        <v>0.10880999999999999</v>
      </c>
    </row>
    <row r="1190" spans="1:22" customFormat="1">
      <c r="A1190" s="301" t="s">
        <v>2505</v>
      </c>
      <c r="B1190" s="301" t="s">
        <v>1976</v>
      </c>
      <c r="C1190" s="301" t="s">
        <v>2751</v>
      </c>
      <c r="D1190" s="301">
        <v>9.3000000000000007</v>
      </c>
      <c r="E1190" s="181" t="s">
        <v>1783</v>
      </c>
      <c r="F1190" s="181"/>
      <c r="G1190" s="301"/>
      <c r="H1190" s="301"/>
      <c r="I1190" s="301"/>
      <c r="J1190" s="301"/>
      <c r="K1190" s="301">
        <v>3.3</v>
      </c>
      <c r="L1190" s="301"/>
      <c r="M1190" s="301"/>
      <c r="N1190" s="301"/>
      <c r="O1190" s="301"/>
      <c r="P1190" s="301"/>
      <c r="Q1190" s="301"/>
      <c r="R1190" s="301"/>
      <c r="S1190" s="302">
        <f t="shared" si="36"/>
        <v>3.3</v>
      </c>
      <c r="T1190" s="303" t="s">
        <v>1758</v>
      </c>
      <c r="U1190" s="2"/>
      <c r="V1190">
        <f t="shared" si="37"/>
        <v>3.0690000000000002E-2</v>
      </c>
    </row>
    <row r="1191" spans="1:22" customFormat="1">
      <c r="A1191" s="301" t="s">
        <v>2506</v>
      </c>
      <c r="B1191" s="301" t="s">
        <v>1976</v>
      </c>
      <c r="C1191" s="301" t="s">
        <v>2751</v>
      </c>
      <c r="D1191" s="301">
        <v>9.3000000000000007</v>
      </c>
      <c r="E1191" s="181" t="s">
        <v>1783</v>
      </c>
      <c r="F1191" s="181"/>
      <c r="G1191" s="301"/>
      <c r="H1191" s="301"/>
      <c r="I1191" s="301"/>
      <c r="J1191" s="301"/>
      <c r="K1191" s="301">
        <v>1.35</v>
      </c>
      <c r="L1191" s="301"/>
      <c r="M1191" s="301"/>
      <c r="N1191" s="301"/>
      <c r="O1191" s="301"/>
      <c r="P1191" s="301"/>
      <c r="Q1191" s="301"/>
      <c r="R1191" s="301"/>
      <c r="S1191" s="302">
        <f t="shared" si="36"/>
        <v>1.35</v>
      </c>
      <c r="T1191" s="303" t="s">
        <v>1758</v>
      </c>
      <c r="U1191" s="2"/>
      <c r="V1191">
        <f t="shared" si="37"/>
        <v>1.2555000000000002E-2</v>
      </c>
    </row>
    <row r="1192" spans="1:22" customFormat="1">
      <c r="A1192" s="301" t="s">
        <v>3395</v>
      </c>
      <c r="B1192" s="301" t="s">
        <v>1976</v>
      </c>
      <c r="C1192" s="301" t="s">
        <v>2751</v>
      </c>
      <c r="D1192" s="301">
        <v>9.3000000000000007</v>
      </c>
      <c r="E1192" s="181" t="s">
        <v>1783</v>
      </c>
      <c r="F1192" s="181"/>
      <c r="G1192" s="301"/>
      <c r="H1192" s="301"/>
      <c r="I1192" s="301"/>
      <c r="J1192" s="301"/>
      <c r="K1192" s="301"/>
      <c r="L1192" s="301">
        <v>6.6</v>
      </c>
      <c r="M1192" s="301"/>
      <c r="N1192" s="301"/>
      <c r="O1192" s="301"/>
      <c r="P1192" s="301"/>
      <c r="Q1192" s="301"/>
      <c r="R1192" s="301"/>
      <c r="S1192" s="302">
        <f t="shared" si="36"/>
        <v>6.6</v>
      </c>
      <c r="T1192" s="303" t="s">
        <v>1758</v>
      </c>
      <c r="U1192" s="2"/>
      <c r="V1192">
        <f t="shared" si="37"/>
        <v>6.1380000000000004E-2</v>
      </c>
    </row>
    <row r="1193" spans="1:22" customFormat="1">
      <c r="A1193" s="301" t="s">
        <v>2507</v>
      </c>
      <c r="B1193" s="301" t="s">
        <v>1976</v>
      </c>
      <c r="C1193" s="301" t="s">
        <v>2751</v>
      </c>
      <c r="D1193" s="301">
        <v>9.3000000000000007</v>
      </c>
      <c r="E1193" s="181" t="s">
        <v>1783</v>
      </c>
      <c r="F1193" s="181"/>
      <c r="G1193" s="301"/>
      <c r="H1193" s="301"/>
      <c r="I1193" s="301">
        <v>15</v>
      </c>
      <c r="J1193" s="301"/>
      <c r="K1193" s="301"/>
      <c r="L1193" s="301"/>
      <c r="M1193" s="301"/>
      <c r="N1193" s="301"/>
      <c r="O1193" s="301"/>
      <c r="P1193" s="301"/>
      <c r="Q1193" s="301"/>
      <c r="R1193" s="301"/>
      <c r="S1193" s="302">
        <f t="shared" si="36"/>
        <v>15</v>
      </c>
      <c r="T1193" s="303" t="s">
        <v>1758</v>
      </c>
      <c r="U1193" s="2"/>
      <c r="V1193">
        <f t="shared" si="37"/>
        <v>0.13950000000000001</v>
      </c>
    </row>
    <row r="1194" spans="1:22" customFormat="1">
      <c r="A1194" s="301" t="s">
        <v>2508</v>
      </c>
      <c r="B1194" s="301" t="s">
        <v>1976</v>
      </c>
      <c r="C1194" s="301" t="s">
        <v>2751</v>
      </c>
      <c r="D1194" s="301">
        <v>9.3000000000000007</v>
      </c>
      <c r="E1194" s="181" t="s">
        <v>1783</v>
      </c>
      <c r="F1194" s="181"/>
      <c r="G1194" s="301"/>
      <c r="H1194" s="301"/>
      <c r="I1194" s="301"/>
      <c r="J1194" s="301"/>
      <c r="K1194" s="301">
        <v>1.2000000000000002</v>
      </c>
      <c r="L1194" s="301"/>
      <c r="M1194" s="301"/>
      <c r="N1194" s="301"/>
      <c r="O1194" s="301"/>
      <c r="P1194" s="301"/>
      <c r="Q1194" s="301"/>
      <c r="R1194" s="301"/>
      <c r="S1194" s="302">
        <f t="shared" si="36"/>
        <v>1.2000000000000002</v>
      </c>
      <c r="T1194" s="303" t="s">
        <v>1758</v>
      </c>
      <c r="U1194" s="2"/>
      <c r="V1194">
        <f t="shared" si="37"/>
        <v>1.1160000000000002E-2</v>
      </c>
    </row>
    <row r="1195" spans="1:22" customFormat="1">
      <c r="A1195" s="301" t="s">
        <v>2509</v>
      </c>
      <c r="B1195" s="301" t="s">
        <v>1976</v>
      </c>
      <c r="C1195" s="301" t="s">
        <v>2751</v>
      </c>
      <c r="D1195" s="301">
        <v>9.3000000000000007</v>
      </c>
      <c r="E1195" s="181" t="s">
        <v>1783</v>
      </c>
      <c r="F1195" s="181"/>
      <c r="G1195" s="301"/>
      <c r="H1195" s="301"/>
      <c r="I1195" s="301"/>
      <c r="J1195" s="301">
        <v>3.7499999999999996</v>
      </c>
      <c r="K1195" s="301"/>
      <c r="L1195" s="301"/>
      <c r="M1195" s="301"/>
      <c r="N1195" s="301"/>
      <c r="O1195" s="301">
        <v>6</v>
      </c>
      <c r="P1195" s="301"/>
      <c r="Q1195" s="301"/>
      <c r="R1195" s="301">
        <v>4.3500000000000005</v>
      </c>
      <c r="S1195" s="302">
        <f t="shared" si="36"/>
        <v>14.100000000000001</v>
      </c>
      <c r="T1195" s="303" t="s">
        <v>1758</v>
      </c>
      <c r="U1195" s="2"/>
      <c r="V1195">
        <f t="shared" si="37"/>
        <v>0.13113000000000002</v>
      </c>
    </row>
    <row r="1196" spans="1:22" customFormat="1">
      <c r="A1196" s="301" t="s">
        <v>3396</v>
      </c>
      <c r="B1196" s="301" t="s">
        <v>1976</v>
      </c>
      <c r="C1196" s="301" t="s">
        <v>2751</v>
      </c>
      <c r="D1196" s="301">
        <v>9.3000000000000007</v>
      </c>
      <c r="E1196" s="181" t="s">
        <v>1783</v>
      </c>
      <c r="F1196" s="181"/>
      <c r="G1196" s="301"/>
      <c r="H1196" s="301"/>
      <c r="I1196" s="301"/>
      <c r="J1196" s="301"/>
      <c r="K1196" s="301">
        <v>3.2</v>
      </c>
      <c r="L1196" s="301"/>
      <c r="M1196" s="301"/>
      <c r="N1196" s="301"/>
      <c r="O1196" s="301"/>
      <c r="P1196" s="301"/>
      <c r="Q1196" s="301"/>
      <c r="R1196" s="301"/>
      <c r="S1196" s="302">
        <f t="shared" si="36"/>
        <v>3.2</v>
      </c>
      <c r="T1196" s="303" t="s">
        <v>1758</v>
      </c>
      <c r="U1196" s="2"/>
      <c r="V1196">
        <f t="shared" si="37"/>
        <v>2.9760000000000005E-2</v>
      </c>
    </row>
    <row r="1197" spans="1:22" customFormat="1">
      <c r="A1197" s="301" t="s">
        <v>2510</v>
      </c>
      <c r="B1197" s="301" t="s">
        <v>1976</v>
      </c>
      <c r="C1197" s="301" t="s">
        <v>2751</v>
      </c>
      <c r="D1197" s="301">
        <v>9.3000000000000007</v>
      </c>
      <c r="E1197" s="181" t="s">
        <v>1783</v>
      </c>
      <c r="F1197" s="181"/>
      <c r="G1197" s="301">
        <v>14.399999999999999</v>
      </c>
      <c r="H1197" s="301"/>
      <c r="I1197" s="301"/>
      <c r="J1197" s="301"/>
      <c r="K1197" s="301"/>
      <c r="L1197" s="301"/>
      <c r="M1197" s="301"/>
      <c r="N1197" s="301">
        <v>14.399999999999999</v>
      </c>
      <c r="O1197" s="301"/>
      <c r="P1197" s="301"/>
      <c r="Q1197" s="301"/>
      <c r="R1197" s="301"/>
      <c r="S1197" s="302">
        <f t="shared" si="36"/>
        <v>28.799999999999997</v>
      </c>
      <c r="T1197" s="303" t="s">
        <v>1758</v>
      </c>
      <c r="U1197" s="2"/>
      <c r="V1197">
        <f t="shared" si="37"/>
        <v>0.26783999999999997</v>
      </c>
    </row>
    <row r="1198" spans="1:22" customFormat="1">
      <c r="A1198" s="301" t="s">
        <v>2511</v>
      </c>
      <c r="B1198" s="301" t="s">
        <v>1976</v>
      </c>
      <c r="C1198" s="301" t="s">
        <v>2751</v>
      </c>
      <c r="D1198" s="301">
        <v>9.3000000000000007</v>
      </c>
      <c r="E1198" s="181" t="s">
        <v>1783</v>
      </c>
      <c r="F1198" s="181"/>
      <c r="G1198" s="301"/>
      <c r="H1198" s="301"/>
      <c r="I1198" s="301"/>
      <c r="J1198" s="301"/>
      <c r="K1198" s="301">
        <v>2.4000000000000004</v>
      </c>
      <c r="L1198" s="301"/>
      <c r="M1198" s="301"/>
      <c r="N1198" s="301"/>
      <c r="O1198" s="301"/>
      <c r="P1198" s="301"/>
      <c r="Q1198" s="301"/>
      <c r="R1198" s="301"/>
      <c r="S1198" s="302">
        <f t="shared" si="36"/>
        <v>2.4000000000000004</v>
      </c>
      <c r="T1198" s="303" t="s">
        <v>1758</v>
      </c>
      <c r="U1198" s="2"/>
      <c r="V1198">
        <f t="shared" si="37"/>
        <v>2.2320000000000003E-2</v>
      </c>
    </row>
    <row r="1199" spans="1:22" customFormat="1">
      <c r="A1199" s="301" t="s">
        <v>2512</v>
      </c>
      <c r="B1199" s="301" t="s">
        <v>1976</v>
      </c>
      <c r="C1199" s="301" t="s">
        <v>2751</v>
      </c>
      <c r="D1199" s="301">
        <v>9.3000000000000007</v>
      </c>
      <c r="E1199" s="181" t="s">
        <v>1783</v>
      </c>
      <c r="F1199" s="181"/>
      <c r="G1199" s="301"/>
      <c r="H1199" s="301"/>
      <c r="I1199" s="301"/>
      <c r="J1199" s="301"/>
      <c r="K1199" s="301">
        <v>11.7</v>
      </c>
      <c r="L1199" s="301"/>
      <c r="M1199" s="301"/>
      <c r="N1199" s="301"/>
      <c r="O1199" s="301"/>
      <c r="P1199" s="301"/>
      <c r="Q1199" s="301"/>
      <c r="R1199" s="301"/>
      <c r="S1199" s="302">
        <f t="shared" si="36"/>
        <v>11.7</v>
      </c>
      <c r="T1199" s="303" t="s">
        <v>1758</v>
      </c>
      <c r="U1199" s="2"/>
      <c r="V1199">
        <f t="shared" si="37"/>
        <v>0.10880999999999999</v>
      </c>
    </row>
    <row r="1200" spans="1:22" customFormat="1">
      <c r="A1200" s="301" t="s">
        <v>3397</v>
      </c>
      <c r="B1200" s="301" t="s">
        <v>1976</v>
      </c>
      <c r="C1200" s="301" t="s">
        <v>2751</v>
      </c>
      <c r="D1200" s="301">
        <v>9.3000000000000007</v>
      </c>
      <c r="E1200" s="181" t="s">
        <v>1783</v>
      </c>
      <c r="F1200" s="181"/>
      <c r="G1200" s="301"/>
      <c r="H1200" s="301">
        <v>70.199999999999989</v>
      </c>
      <c r="I1200" s="301">
        <v>608.20000000000005</v>
      </c>
      <c r="J1200" s="301">
        <v>12</v>
      </c>
      <c r="K1200" s="301">
        <v>45</v>
      </c>
      <c r="L1200" s="301">
        <v>319.20000000000005</v>
      </c>
      <c r="M1200" s="301">
        <v>39</v>
      </c>
      <c r="N1200" s="301">
        <v>42</v>
      </c>
      <c r="O1200" s="301">
        <v>18</v>
      </c>
      <c r="P1200" s="301">
        <v>105.64999999999998</v>
      </c>
      <c r="Q1200" s="301">
        <v>125.4</v>
      </c>
      <c r="R1200" s="301">
        <v>66.599999999999994</v>
      </c>
      <c r="S1200" s="302">
        <f t="shared" si="36"/>
        <v>1451.25</v>
      </c>
      <c r="T1200" s="303" t="s">
        <v>1758</v>
      </c>
      <c r="U1200" s="2"/>
      <c r="V1200">
        <f t="shared" si="37"/>
        <v>13.496625</v>
      </c>
    </row>
    <row r="1201" spans="1:22" customFormat="1">
      <c r="A1201" s="301" t="s">
        <v>3398</v>
      </c>
      <c r="B1201" s="301" t="s">
        <v>1976</v>
      </c>
      <c r="C1201" s="301" t="s">
        <v>2751</v>
      </c>
      <c r="D1201" s="301">
        <v>9.3000000000000007</v>
      </c>
      <c r="E1201" s="181" t="s">
        <v>1783</v>
      </c>
      <c r="F1201" s="181"/>
      <c r="G1201" s="301"/>
      <c r="H1201" s="301"/>
      <c r="I1201" s="301"/>
      <c r="J1201" s="301">
        <v>45</v>
      </c>
      <c r="K1201" s="301"/>
      <c r="L1201" s="301">
        <v>60</v>
      </c>
      <c r="M1201" s="301">
        <v>30</v>
      </c>
      <c r="N1201" s="301">
        <v>60</v>
      </c>
      <c r="O1201" s="301">
        <v>30</v>
      </c>
      <c r="P1201" s="301">
        <v>60</v>
      </c>
      <c r="Q1201" s="301">
        <v>20</v>
      </c>
      <c r="R1201" s="301">
        <v>30</v>
      </c>
      <c r="S1201" s="302">
        <f t="shared" si="36"/>
        <v>335</v>
      </c>
      <c r="T1201" s="303" t="s">
        <v>1758</v>
      </c>
      <c r="U1201" s="2"/>
      <c r="V1201">
        <f t="shared" si="37"/>
        <v>3.1155000000000004</v>
      </c>
    </row>
    <row r="1202" spans="1:22" customFormat="1">
      <c r="A1202" s="301" t="s">
        <v>2513</v>
      </c>
      <c r="B1202" s="301" t="s">
        <v>1976</v>
      </c>
      <c r="C1202" s="301" t="s">
        <v>2751</v>
      </c>
      <c r="D1202" s="301">
        <v>9.3000000000000007</v>
      </c>
      <c r="E1202" s="181" t="s">
        <v>1783</v>
      </c>
      <c r="F1202" s="181"/>
      <c r="G1202" s="301"/>
      <c r="H1202" s="301"/>
      <c r="I1202" s="301"/>
      <c r="J1202" s="301"/>
      <c r="K1202" s="301">
        <v>12</v>
      </c>
      <c r="L1202" s="301"/>
      <c r="M1202" s="301"/>
      <c r="N1202" s="301"/>
      <c r="O1202" s="301">
        <v>0</v>
      </c>
      <c r="P1202" s="301"/>
      <c r="Q1202" s="301"/>
      <c r="R1202" s="301"/>
      <c r="S1202" s="302">
        <f t="shared" si="36"/>
        <v>12</v>
      </c>
      <c r="T1202" s="303" t="s">
        <v>1758</v>
      </c>
      <c r="U1202" s="2"/>
      <c r="V1202">
        <f t="shared" si="37"/>
        <v>0.1116</v>
      </c>
    </row>
    <row r="1203" spans="1:22" customFormat="1">
      <c r="A1203" s="301" t="s">
        <v>3399</v>
      </c>
      <c r="B1203" s="301" t="s">
        <v>1976</v>
      </c>
      <c r="C1203" s="301" t="s">
        <v>2751</v>
      </c>
      <c r="D1203" s="301">
        <v>9.3000000000000007</v>
      </c>
      <c r="E1203" s="181" t="s">
        <v>1783</v>
      </c>
      <c r="F1203" s="181"/>
      <c r="G1203" s="301"/>
      <c r="H1203" s="301"/>
      <c r="I1203" s="301"/>
      <c r="J1203" s="301"/>
      <c r="K1203" s="301">
        <v>2.4000000000000004</v>
      </c>
      <c r="L1203" s="301"/>
      <c r="M1203" s="301"/>
      <c r="N1203" s="301"/>
      <c r="O1203" s="301"/>
      <c r="P1203" s="301"/>
      <c r="Q1203" s="301"/>
      <c r="R1203" s="301"/>
      <c r="S1203" s="302">
        <f t="shared" si="36"/>
        <v>2.4000000000000004</v>
      </c>
      <c r="T1203" s="303" t="s">
        <v>1758</v>
      </c>
      <c r="U1203" s="2"/>
      <c r="V1203">
        <f t="shared" si="37"/>
        <v>2.2320000000000003E-2</v>
      </c>
    </row>
    <row r="1204" spans="1:22" customFormat="1">
      <c r="A1204" s="301" t="s">
        <v>2514</v>
      </c>
      <c r="B1204" s="301" t="s">
        <v>1976</v>
      </c>
      <c r="C1204" s="301" t="s">
        <v>2751</v>
      </c>
      <c r="D1204" s="301">
        <v>9.3000000000000007</v>
      </c>
      <c r="E1204" s="181" t="s">
        <v>1783</v>
      </c>
      <c r="F1204" s="181"/>
      <c r="G1204" s="301"/>
      <c r="H1204" s="301"/>
      <c r="I1204" s="301"/>
      <c r="J1204" s="301"/>
      <c r="K1204" s="301">
        <v>13.2</v>
      </c>
      <c r="L1204" s="301"/>
      <c r="M1204" s="301"/>
      <c r="N1204" s="301"/>
      <c r="O1204" s="301">
        <v>13.2</v>
      </c>
      <c r="P1204" s="301">
        <v>13.2</v>
      </c>
      <c r="Q1204" s="301"/>
      <c r="R1204" s="301"/>
      <c r="S1204" s="302">
        <f t="shared" si="36"/>
        <v>39.599999999999994</v>
      </c>
      <c r="T1204" s="303" t="s">
        <v>1758</v>
      </c>
      <c r="U1204" s="2"/>
      <c r="V1204">
        <f t="shared" si="37"/>
        <v>0.36828</v>
      </c>
    </row>
    <row r="1205" spans="1:22" customFormat="1">
      <c r="A1205" s="301" t="s">
        <v>2515</v>
      </c>
      <c r="B1205" s="301" t="s">
        <v>1976</v>
      </c>
      <c r="C1205" s="301" t="s">
        <v>2751</v>
      </c>
      <c r="D1205" s="301">
        <v>9.3000000000000007</v>
      </c>
      <c r="E1205" s="181" t="s">
        <v>1783</v>
      </c>
      <c r="F1205" s="181"/>
      <c r="G1205" s="301"/>
      <c r="H1205" s="301"/>
      <c r="I1205" s="301"/>
      <c r="J1205" s="301"/>
      <c r="K1205" s="301">
        <v>6.6</v>
      </c>
      <c r="L1205" s="301"/>
      <c r="M1205" s="301"/>
      <c r="N1205" s="301"/>
      <c r="O1205" s="301"/>
      <c r="P1205" s="301"/>
      <c r="Q1205" s="301"/>
      <c r="R1205" s="301"/>
      <c r="S1205" s="302">
        <f t="shared" si="36"/>
        <v>6.6</v>
      </c>
      <c r="T1205" s="303" t="s">
        <v>1758</v>
      </c>
      <c r="U1205" s="2"/>
      <c r="V1205">
        <f t="shared" si="37"/>
        <v>6.1380000000000004E-2</v>
      </c>
    </row>
    <row r="1206" spans="1:22" customFormat="1">
      <c r="A1206" s="301" t="s">
        <v>2516</v>
      </c>
      <c r="B1206" s="301" t="s">
        <v>1976</v>
      </c>
      <c r="C1206" s="301" t="s">
        <v>2751</v>
      </c>
      <c r="D1206" s="301">
        <v>9.3000000000000007</v>
      </c>
      <c r="E1206" s="181" t="s">
        <v>1783</v>
      </c>
      <c r="F1206" s="181"/>
      <c r="G1206" s="301"/>
      <c r="H1206" s="301"/>
      <c r="I1206" s="301"/>
      <c r="J1206" s="301"/>
      <c r="K1206" s="301">
        <v>4.8000000000000007</v>
      </c>
      <c r="L1206" s="301"/>
      <c r="M1206" s="301"/>
      <c r="N1206" s="301"/>
      <c r="O1206" s="301"/>
      <c r="P1206" s="301"/>
      <c r="Q1206" s="301"/>
      <c r="R1206" s="301">
        <v>6.6</v>
      </c>
      <c r="S1206" s="302">
        <f t="shared" si="36"/>
        <v>11.4</v>
      </c>
      <c r="T1206" s="303" t="s">
        <v>1758</v>
      </c>
      <c r="U1206" s="2"/>
      <c r="V1206">
        <f t="shared" si="37"/>
        <v>0.10602000000000002</v>
      </c>
    </row>
    <row r="1207" spans="1:22" customFormat="1">
      <c r="A1207" s="301" t="s">
        <v>2517</v>
      </c>
      <c r="B1207" s="301" t="s">
        <v>1976</v>
      </c>
      <c r="C1207" s="301" t="s">
        <v>2751</v>
      </c>
      <c r="D1207" s="301">
        <v>9.3000000000000007</v>
      </c>
      <c r="E1207" s="181" t="s">
        <v>1783</v>
      </c>
      <c r="F1207" s="181"/>
      <c r="G1207" s="301"/>
      <c r="H1207" s="301">
        <v>2.4000000000000004</v>
      </c>
      <c r="I1207" s="301"/>
      <c r="J1207" s="301"/>
      <c r="K1207" s="301"/>
      <c r="L1207" s="301"/>
      <c r="M1207" s="301"/>
      <c r="N1207" s="301"/>
      <c r="O1207" s="301"/>
      <c r="P1207" s="301"/>
      <c r="Q1207" s="301"/>
      <c r="R1207" s="301"/>
      <c r="S1207" s="302">
        <f t="shared" si="36"/>
        <v>2.4000000000000004</v>
      </c>
      <c r="T1207" s="303" t="s">
        <v>1758</v>
      </c>
      <c r="U1207" s="2"/>
      <c r="V1207">
        <f t="shared" si="37"/>
        <v>2.2320000000000003E-2</v>
      </c>
    </row>
    <row r="1208" spans="1:22" customFormat="1">
      <c r="A1208" s="301" t="s">
        <v>3400</v>
      </c>
      <c r="B1208" s="301" t="s">
        <v>1976</v>
      </c>
      <c r="C1208" s="301" t="s">
        <v>2751</v>
      </c>
      <c r="D1208" s="301">
        <v>9.3000000000000007</v>
      </c>
      <c r="E1208" s="181" t="s">
        <v>1783</v>
      </c>
      <c r="F1208" s="181"/>
      <c r="G1208" s="301"/>
      <c r="H1208" s="301">
        <v>21.599999999999998</v>
      </c>
      <c r="I1208" s="301"/>
      <c r="J1208" s="301">
        <v>14.399999999999999</v>
      </c>
      <c r="K1208" s="301">
        <v>36</v>
      </c>
      <c r="L1208" s="301">
        <v>6</v>
      </c>
      <c r="M1208" s="301">
        <v>7.1999999999999993</v>
      </c>
      <c r="N1208" s="301">
        <v>28.799999999999997</v>
      </c>
      <c r="O1208" s="301">
        <v>14.399999999999999</v>
      </c>
      <c r="P1208" s="301">
        <v>7.1999999999999993</v>
      </c>
      <c r="Q1208" s="301">
        <v>14.399999999999999</v>
      </c>
      <c r="R1208" s="301">
        <v>28.799999999999997</v>
      </c>
      <c r="S1208" s="302">
        <f t="shared" si="36"/>
        <v>178.8</v>
      </c>
      <c r="T1208" s="303" t="s">
        <v>1758</v>
      </c>
      <c r="U1208" s="2"/>
      <c r="V1208">
        <f t="shared" si="37"/>
        <v>1.6628400000000003</v>
      </c>
    </row>
    <row r="1209" spans="1:22" customFormat="1">
      <c r="A1209" s="301" t="s">
        <v>2518</v>
      </c>
      <c r="B1209" s="301" t="s">
        <v>1976</v>
      </c>
      <c r="C1209" s="301" t="s">
        <v>2751</v>
      </c>
      <c r="D1209" s="301">
        <v>9.3000000000000007</v>
      </c>
      <c r="E1209" s="181" t="s">
        <v>1783</v>
      </c>
      <c r="F1209" s="181"/>
      <c r="G1209" s="301"/>
      <c r="H1209" s="301"/>
      <c r="I1209" s="301"/>
      <c r="J1209" s="301"/>
      <c r="K1209" s="301"/>
      <c r="L1209" s="301"/>
      <c r="M1209" s="301"/>
      <c r="N1209" s="301"/>
      <c r="O1209" s="301"/>
      <c r="P1209" s="301"/>
      <c r="Q1209" s="301"/>
      <c r="R1209" s="301">
        <v>25</v>
      </c>
      <c r="S1209" s="302">
        <f t="shared" si="36"/>
        <v>25</v>
      </c>
      <c r="T1209" s="303" t="s">
        <v>1758</v>
      </c>
      <c r="U1209" s="2"/>
      <c r="V1209">
        <f t="shared" si="37"/>
        <v>0.23250000000000004</v>
      </c>
    </row>
    <row r="1210" spans="1:22" customFormat="1">
      <c r="A1210" s="301" t="s">
        <v>2519</v>
      </c>
      <c r="B1210" s="301" t="s">
        <v>1976</v>
      </c>
      <c r="C1210" s="301" t="s">
        <v>2751</v>
      </c>
      <c r="D1210" s="301">
        <v>9.3000000000000007</v>
      </c>
      <c r="E1210" s="181" t="s">
        <v>1783</v>
      </c>
      <c r="F1210" s="181"/>
      <c r="G1210" s="301"/>
      <c r="H1210" s="301"/>
      <c r="I1210" s="301"/>
      <c r="J1210" s="301"/>
      <c r="K1210" s="301"/>
      <c r="L1210" s="301"/>
      <c r="M1210" s="301"/>
      <c r="N1210" s="301"/>
      <c r="O1210" s="301"/>
      <c r="P1210" s="301"/>
      <c r="Q1210" s="301"/>
      <c r="R1210" s="301">
        <v>875</v>
      </c>
      <c r="S1210" s="302">
        <f t="shared" si="36"/>
        <v>875</v>
      </c>
      <c r="T1210" s="303" t="s">
        <v>1758</v>
      </c>
      <c r="U1210" s="2"/>
      <c r="V1210">
        <f t="shared" si="37"/>
        <v>8.1375000000000011</v>
      </c>
    </row>
    <row r="1211" spans="1:22" customFormat="1">
      <c r="A1211" s="301" t="s">
        <v>2520</v>
      </c>
      <c r="B1211" s="301" t="s">
        <v>1976</v>
      </c>
      <c r="C1211" s="301" t="s">
        <v>2751</v>
      </c>
      <c r="D1211" s="301">
        <v>9.3000000000000007</v>
      </c>
      <c r="E1211" s="181" t="s">
        <v>1783</v>
      </c>
      <c r="F1211" s="181"/>
      <c r="G1211" s="301"/>
      <c r="H1211" s="301"/>
      <c r="I1211" s="301"/>
      <c r="J1211" s="301"/>
      <c r="K1211" s="301">
        <v>3.6</v>
      </c>
      <c r="L1211" s="301"/>
      <c r="M1211" s="301"/>
      <c r="N1211" s="301"/>
      <c r="O1211" s="301"/>
      <c r="P1211" s="301"/>
      <c r="Q1211" s="301"/>
      <c r="R1211" s="301"/>
      <c r="S1211" s="302">
        <f t="shared" si="36"/>
        <v>3.6</v>
      </c>
      <c r="T1211" s="303" t="s">
        <v>1758</v>
      </c>
      <c r="U1211" s="2"/>
      <c r="V1211">
        <f t="shared" si="37"/>
        <v>3.3480000000000003E-2</v>
      </c>
    </row>
    <row r="1212" spans="1:22" customFormat="1">
      <c r="A1212" s="301" t="s">
        <v>2521</v>
      </c>
      <c r="B1212" s="301" t="s">
        <v>1976</v>
      </c>
      <c r="C1212" s="301" t="s">
        <v>2751</v>
      </c>
      <c r="D1212" s="301">
        <v>9.3000000000000007</v>
      </c>
      <c r="E1212" s="181" t="s">
        <v>1783</v>
      </c>
      <c r="F1212" s="181"/>
      <c r="G1212" s="301"/>
      <c r="H1212" s="301"/>
      <c r="I1212" s="301"/>
      <c r="J1212" s="301"/>
      <c r="K1212" s="301">
        <v>1.2000000000000002</v>
      </c>
      <c r="L1212" s="301">
        <v>13.2</v>
      </c>
      <c r="M1212" s="301"/>
      <c r="N1212" s="301"/>
      <c r="O1212" s="301"/>
      <c r="P1212" s="301"/>
      <c r="Q1212" s="301"/>
      <c r="R1212" s="301"/>
      <c r="S1212" s="302">
        <f t="shared" si="36"/>
        <v>14.399999999999999</v>
      </c>
      <c r="T1212" s="303" t="s">
        <v>1758</v>
      </c>
      <c r="U1212" s="2"/>
      <c r="V1212">
        <f t="shared" si="37"/>
        <v>0.13391999999999998</v>
      </c>
    </row>
    <row r="1213" spans="1:22" customFormat="1">
      <c r="A1213" s="301" t="s">
        <v>3401</v>
      </c>
      <c r="B1213" s="301" t="s">
        <v>1976</v>
      </c>
      <c r="C1213" s="301" t="s">
        <v>2751</v>
      </c>
      <c r="D1213" s="301">
        <v>9.3000000000000007</v>
      </c>
      <c r="E1213" s="181" t="s">
        <v>1783</v>
      </c>
      <c r="F1213" s="181"/>
      <c r="G1213" s="301"/>
      <c r="H1213" s="301"/>
      <c r="I1213" s="301"/>
      <c r="J1213" s="301"/>
      <c r="K1213" s="301">
        <v>1.2000000000000002</v>
      </c>
      <c r="L1213" s="301"/>
      <c r="M1213" s="301"/>
      <c r="N1213" s="301"/>
      <c r="O1213" s="301"/>
      <c r="P1213" s="301"/>
      <c r="Q1213" s="301"/>
      <c r="R1213" s="301"/>
      <c r="S1213" s="302">
        <f t="shared" si="36"/>
        <v>1.2000000000000002</v>
      </c>
      <c r="T1213" s="303" t="s">
        <v>1758</v>
      </c>
      <c r="U1213" s="2"/>
      <c r="V1213">
        <f t="shared" si="37"/>
        <v>1.1160000000000002E-2</v>
      </c>
    </row>
    <row r="1214" spans="1:22" customFormat="1">
      <c r="A1214" s="301" t="s">
        <v>2522</v>
      </c>
      <c r="B1214" s="301" t="s">
        <v>1976</v>
      </c>
      <c r="C1214" s="301" t="s">
        <v>2751</v>
      </c>
      <c r="D1214" s="301">
        <v>9.3000000000000007</v>
      </c>
      <c r="E1214" s="181" t="s">
        <v>1783</v>
      </c>
      <c r="F1214" s="181"/>
      <c r="G1214" s="301"/>
      <c r="H1214" s="301"/>
      <c r="I1214" s="301"/>
      <c r="J1214" s="301"/>
      <c r="K1214" s="301">
        <v>1.2000000000000002</v>
      </c>
      <c r="L1214" s="301"/>
      <c r="M1214" s="301"/>
      <c r="N1214" s="301"/>
      <c r="O1214" s="301"/>
      <c r="P1214" s="301"/>
      <c r="Q1214" s="301"/>
      <c r="R1214" s="301"/>
      <c r="S1214" s="302">
        <f t="shared" si="36"/>
        <v>1.2000000000000002</v>
      </c>
      <c r="T1214" s="303" t="s">
        <v>1758</v>
      </c>
      <c r="U1214" s="2"/>
      <c r="V1214">
        <f t="shared" si="37"/>
        <v>1.1160000000000002E-2</v>
      </c>
    </row>
    <row r="1215" spans="1:22" customFormat="1">
      <c r="A1215" s="301" t="s">
        <v>3402</v>
      </c>
      <c r="B1215" s="301" t="s">
        <v>1976</v>
      </c>
      <c r="C1215" s="301" t="s">
        <v>2751</v>
      </c>
      <c r="D1215" s="301">
        <v>9.3000000000000007</v>
      </c>
      <c r="E1215" s="181" t="s">
        <v>1783</v>
      </c>
      <c r="F1215" s="181"/>
      <c r="G1215" s="301"/>
      <c r="H1215" s="301"/>
      <c r="I1215" s="301"/>
      <c r="J1215" s="301"/>
      <c r="K1215" s="301">
        <v>6.75</v>
      </c>
      <c r="L1215" s="301"/>
      <c r="M1215" s="301"/>
      <c r="N1215" s="301"/>
      <c r="O1215" s="301"/>
      <c r="P1215" s="301"/>
      <c r="Q1215" s="301"/>
      <c r="R1215" s="301"/>
      <c r="S1215" s="302">
        <f t="shared" si="36"/>
        <v>6.75</v>
      </c>
      <c r="T1215" s="303" t="s">
        <v>1758</v>
      </c>
      <c r="U1215" s="2"/>
      <c r="V1215">
        <f t="shared" si="37"/>
        <v>6.2774999999999997E-2</v>
      </c>
    </row>
    <row r="1216" spans="1:22" customFormat="1">
      <c r="A1216" s="301" t="s">
        <v>3403</v>
      </c>
      <c r="B1216" s="301" t="s">
        <v>1976</v>
      </c>
      <c r="C1216" s="301" t="s">
        <v>2751</v>
      </c>
      <c r="D1216" s="301">
        <v>9.3000000000000007</v>
      </c>
      <c r="E1216" s="181" t="s">
        <v>1783</v>
      </c>
      <c r="F1216" s="181"/>
      <c r="G1216" s="301"/>
      <c r="H1216" s="301"/>
      <c r="I1216" s="301"/>
      <c r="J1216" s="301"/>
      <c r="K1216" s="301">
        <v>23.4</v>
      </c>
      <c r="L1216" s="301"/>
      <c r="M1216" s="301"/>
      <c r="N1216" s="301"/>
      <c r="O1216" s="301"/>
      <c r="P1216" s="301"/>
      <c r="Q1216" s="301"/>
      <c r="R1216" s="301"/>
      <c r="S1216" s="302">
        <f t="shared" si="36"/>
        <v>23.4</v>
      </c>
      <c r="T1216" s="303" t="s">
        <v>1758</v>
      </c>
      <c r="U1216" s="2"/>
      <c r="V1216">
        <f t="shared" si="37"/>
        <v>0.21761999999999998</v>
      </c>
    </row>
    <row r="1217" spans="1:22" customFormat="1">
      <c r="A1217" s="301" t="s">
        <v>2523</v>
      </c>
      <c r="B1217" s="301" t="s">
        <v>1976</v>
      </c>
      <c r="C1217" s="301" t="s">
        <v>2751</v>
      </c>
      <c r="D1217" s="301">
        <v>9.3000000000000007</v>
      </c>
      <c r="E1217" s="181" t="s">
        <v>1783</v>
      </c>
      <c r="F1217" s="181"/>
      <c r="G1217" s="301"/>
      <c r="H1217" s="301"/>
      <c r="I1217" s="301"/>
      <c r="J1217" s="301"/>
      <c r="K1217" s="301">
        <v>3.3</v>
      </c>
      <c r="L1217" s="301"/>
      <c r="M1217" s="301"/>
      <c r="N1217" s="301"/>
      <c r="O1217" s="301"/>
      <c r="P1217" s="301"/>
      <c r="Q1217" s="301"/>
      <c r="R1217" s="301"/>
      <c r="S1217" s="302">
        <f t="shared" si="36"/>
        <v>3.3</v>
      </c>
      <c r="T1217" s="303" t="s">
        <v>1758</v>
      </c>
      <c r="U1217" s="2"/>
      <c r="V1217">
        <f t="shared" si="37"/>
        <v>3.0690000000000002E-2</v>
      </c>
    </row>
    <row r="1218" spans="1:22" customFormat="1">
      <c r="A1218" s="301" t="s">
        <v>3404</v>
      </c>
      <c r="B1218" s="301" t="s">
        <v>1976</v>
      </c>
      <c r="C1218" s="301" t="s">
        <v>2751</v>
      </c>
      <c r="D1218" s="301">
        <v>9.3000000000000007</v>
      </c>
      <c r="E1218" s="181" t="s">
        <v>1783</v>
      </c>
      <c r="F1218" s="181"/>
      <c r="G1218" s="301"/>
      <c r="H1218" s="301">
        <v>20</v>
      </c>
      <c r="I1218" s="301">
        <v>114</v>
      </c>
      <c r="J1218" s="301">
        <v>262</v>
      </c>
      <c r="K1218" s="301">
        <v>34</v>
      </c>
      <c r="L1218" s="301">
        <v>50</v>
      </c>
      <c r="M1218" s="301">
        <v>68</v>
      </c>
      <c r="N1218" s="301">
        <v>138.69999999999999</v>
      </c>
      <c r="O1218" s="301">
        <v>32</v>
      </c>
      <c r="P1218" s="301">
        <v>140</v>
      </c>
      <c r="Q1218" s="301"/>
      <c r="R1218" s="301">
        <v>30</v>
      </c>
      <c r="S1218" s="302">
        <f t="shared" si="36"/>
        <v>888.7</v>
      </c>
      <c r="T1218" s="303" t="s">
        <v>1758</v>
      </c>
      <c r="U1218" s="2"/>
      <c r="V1218">
        <f t="shared" si="37"/>
        <v>8.2649100000000004</v>
      </c>
    </row>
    <row r="1219" spans="1:22" customFormat="1">
      <c r="A1219" s="301" t="s">
        <v>3405</v>
      </c>
      <c r="B1219" s="301" t="s">
        <v>1976</v>
      </c>
      <c r="C1219" s="301" t="s">
        <v>2751</v>
      </c>
      <c r="D1219" s="301">
        <v>9.3000000000000007</v>
      </c>
      <c r="E1219" s="181" t="s">
        <v>1783</v>
      </c>
      <c r="F1219" s="181"/>
      <c r="G1219" s="301"/>
      <c r="H1219" s="301"/>
      <c r="I1219" s="301"/>
      <c r="J1219" s="301"/>
      <c r="K1219" s="301">
        <v>3.3</v>
      </c>
      <c r="L1219" s="301"/>
      <c r="M1219" s="301"/>
      <c r="N1219" s="301"/>
      <c r="O1219" s="301"/>
      <c r="P1219" s="301"/>
      <c r="Q1219" s="301"/>
      <c r="R1219" s="301"/>
      <c r="S1219" s="302">
        <f t="shared" ref="S1219:S1282" si="38">SUM(G1219:R1219)</f>
        <v>3.3</v>
      </c>
      <c r="T1219" s="303" t="s">
        <v>1758</v>
      </c>
      <c r="U1219" s="2"/>
      <c r="V1219">
        <f t="shared" si="37"/>
        <v>3.0690000000000002E-2</v>
      </c>
    </row>
    <row r="1220" spans="1:22" customFormat="1">
      <c r="A1220" s="301" t="s">
        <v>3406</v>
      </c>
      <c r="B1220" s="301" t="s">
        <v>1976</v>
      </c>
      <c r="C1220" s="301" t="s">
        <v>2751</v>
      </c>
      <c r="D1220" s="301">
        <v>9.3000000000000007</v>
      </c>
      <c r="E1220" s="181" t="s">
        <v>1783</v>
      </c>
      <c r="F1220" s="181"/>
      <c r="G1220" s="301"/>
      <c r="H1220" s="301"/>
      <c r="I1220" s="301"/>
      <c r="J1220" s="301"/>
      <c r="K1220" s="301">
        <v>6.6</v>
      </c>
      <c r="L1220" s="301"/>
      <c r="M1220" s="301"/>
      <c r="N1220" s="301"/>
      <c r="O1220" s="301"/>
      <c r="P1220" s="301"/>
      <c r="Q1220" s="301"/>
      <c r="R1220" s="301"/>
      <c r="S1220" s="302">
        <f t="shared" si="38"/>
        <v>6.6</v>
      </c>
      <c r="T1220" s="303" t="s">
        <v>1758</v>
      </c>
      <c r="U1220" s="2"/>
      <c r="V1220">
        <f t="shared" ref="V1220:V1283" si="39">S1220/1000*D1220</f>
        <v>6.1380000000000004E-2</v>
      </c>
    </row>
    <row r="1221" spans="1:22" customFormat="1">
      <c r="A1221" s="301" t="s">
        <v>2524</v>
      </c>
      <c r="B1221" s="301" t="s">
        <v>1976</v>
      </c>
      <c r="C1221" s="301" t="s">
        <v>2751</v>
      </c>
      <c r="D1221" s="301">
        <v>9.3000000000000007</v>
      </c>
      <c r="E1221" s="181" t="s">
        <v>1783</v>
      </c>
      <c r="F1221" s="181"/>
      <c r="G1221" s="301"/>
      <c r="H1221" s="301"/>
      <c r="I1221" s="301"/>
      <c r="J1221" s="301"/>
      <c r="K1221" s="301"/>
      <c r="L1221" s="301">
        <v>15</v>
      </c>
      <c r="M1221" s="301"/>
      <c r="N1221" s="301"/>
      <c r="O1221" s="301"/>
      <c r="P1221" s="301"/>
      <c r="Q1221" s="301"/>
      <c r="R1221" s="301"/>
      <c r="S1221" s="302">
        <f t="shared" si="38"/>
        <v>15</v>
      </c>
      <c r="T1221" s="303" t="s">
        <v>1758</v>
      </c>
      <c r="U1221" s="2"/>
      <c r="V1221">
        <f t="shared" si="39"/>
        <v>0.13950000000000001</v>
      </c>
    </row>
    <row r="1222" spans="1:22" customFormat="1">
      <c r="A1222" s="301" t="s">
        <v>3407</v>
      </c>
      <c r="B1222" s="301" t="s">
        <v>1976</v>
      </c>
      <c r="C1222" s="301" t="s">
        <v>2751</v>
      </c>
      <c r="D1222" s="301">
        <v>9.3000000000000007</v>
      </c>
      <c r="E1222" s="181" t="s">
        <v>1783</v>
      </c>
      <c r="F1222" s="181"/>
      <c r="G1222" s="301"/>
      <c r="H1222" s="301"/>
      <c r="I1222" s="301"/>
      <c r="J1222" s="301"/>
      <c r="K1222" s="301">
        <v>11.7</v>
      </c>
      <c r="L1222" s="301"/>
      <c r="M1222" s="301"/>
      <c r="N1222" s="301"/>
      <c r="O1222" s="301"/>
      <c r="P1222" s="301"/>
      <c r="Q1222" s="301"/>
      <c r="R1222" s="301"/>
      <c r="S1222" s="302">
        <f t="shared" si="38"/>
        <v>11.7</v>
      </c>
      <c r="T1222" s="303" t="s">
        <v>1758</v>
      </c>
      <c r="U1222" s="2"/>
      <c r="V1222">
        <f t="shared" si="39"/>
        <v>0.10880999999999999</v>
      </c>
    </row>
    <row r="1223" spans="1:22" customFormat="1">
      <c r="A1223" s="301" t="s">
        <v>2525</v>
      </c>
      <c r="B1223" s="301" t="s">
        <v>1976</v>
      </c>
      <c r="C1223" s="301" t="s">
        <v>2751</v>
      </c>
      <c r="D1223" s="301">
        <v>9.3000000000000007</v>
      </c>
      <c r="E1223" s="181" t="s">
        <v>1783</v>
      </c>
      <c r="F1223" s="181"/>
      <c r="G1223" s="301"/>
      <c r="H1223" s="301"/>
      <c r="I1223" s="301"/>
      <c r="J1223" s="301"/>
      <c r="K1223" s="301">
        <v>14.399999999999999</v>
      </c>
      <c r="L1223" s="301"/>
      <c r="M1223" s="301"/>
      <c r="N1223" s="301"/>
      <c r="O1223" s="301">
        <v>14.399999999999999</v>
      </c>
      <c r="P1223" s="301"/>
      <c r="Q1223" s="301"/>
      <c r="R1223" s="301">
        <v>15.599999999999998</v>
      </c>
      <c r="S1223" s="302">
        <f t="shared" si="38"/>
        <v>44.399999999999991</v>
      </c>
      <c r="T1223" s="303" t="s">
        <v>1758</v>
      </c>
      <c r="U1223" s="2"/>
      <c r="V1223">
        <f t="shared" si="39"/>
        <v>0.4129199999999999</v>
      </c>
    </row>
    <row r="1224" spans="1:22" customFormat="1">
      <c r="A1224" s="301" t="s">
        <v>3408</v>
      </c>
      <c r="B1224" s="301" t="s">
        <v>1976</v>
      </c>
      <c r="C1224" s="301" t="s">
        <v>2751</v>
      </c>
      <c r="D1224" s="301">
        <v>9.3000000000000007</v>
      </c>
      <c r="E1224" s="181" t="s">
        <v>1783</v>
      </c>
      <c r="F1224" s="181"/>
      <c r="G1224" s="301">
        <v>1500</v>
      </c>
      <c r="H1224" s="301"/>
      <c r="I1224" s="301"/>
      <c r="J1224" s="301"/>
      <c r="K1224" s="301"/>
      <c r="L1224" s="301"/>
      <c r="M1224" s="301"/>
      <c r="N1224" s="301"/>
      <c r="O1224" s="301"/>
      <c r="P1224" s="301"/>
      <c r="Q1224" s="301"/>
      <c r="R1224" s="301"/>
      <c r="S1224" s="302">
        <f t="shared" si="38"/>
        <v>1500</v>
      </c>
      <c r="T1224" s="303" t="s">
        <v>1758</v>
      </c>
      <c r="U1224" s="2"/>
      <c r="V1224">
        <f t="shared" si="39"/>
        <v>13.950000000000001</v>
      </c>
    </row>
    <row r="1225" spans="1:22" customFormat="1">
      <c r="A1225" s="301" t="s">
        <v>3409</v>
      </c>
      <c r="B1225" s="301" t="s">
        <v>1976</v>
      </c>
      <c r="C1225" s="301" t="s">
        <v>2751</v>
      </c>
      <c r="D1225" s="301">
        <v>9.3000000000000007</v>
      </c>
      <c r="E1225" s="181" t="s">
        <v>1783</v>
      </c>
      <c r="F1225" s="181"/>
      <c r="G1225" s="301"/>
      <c r="H1225" s="301"/>
      <c r="I1225" s="301"/>
      <c r="J1225" s="301"/>
      <c r="K1225" s="301">
        <v>11.85</v>
      </c>
      <c r="L1225" s="301"/>
      <c r="M1225" s="301"/>
      <c r="N1225" s="301"/>
      <c r="O1225" s="301"/>
      <c r="P1225" s="301"/>
      <c r="Q1225" s="301"/>
      <c r="R1225" s="301"/>
      <c r="S1225" s="302">
        <f t="shared" si="38"/>
        <v>11.85</v>
      </c>
      <c r="T1225" s="303" t="s">
        <v>1758</v>
      </c>
      <c r="U1225" s="2"/>
      <c r="V1225">
        <f t="shared" si="39"/>
        <v>0.110205</v>
      </c>
    </row>
    <row r="1226" spans="1:22" customFormat="1">
      <c r="A1226" s="301" t="s">
        <v>2526</v>
      </c>
      <c r="B1226" s="301" t="s">
        <v>1976</v>
      </c>
      <c r="C1226" s="301" t="s">
        <v>2751</v>
      </c>
      <c r="D1226" s="301">
        <v>9.3000000000000007</v>
      </c>
      <c r="E1226" s="181" t="s">
        <v>1783</v>
      </c>
      <c r="F1226" s="181"/>
      <c r="G1226" s="301"/>
      <c r="H1226" s="301"/>
      <c r="I1226" s="301"/>
      <c r="J1226" s="301"/>
      <c r="K1226" s="301">
        <v>11.7</v>
      </c>
      <c r="L1226" s="301"/>
      <c r="M1226" s="301"/>
      <c r="N1226" s="301"/>
      <c r="O1226" s="301"/>
      <c r="P1226" s="301"/>
      <c r="Q1226" s="301"/>
      <c r="R1226" s="301"/>
      <c r="S1226" s="302">
        <f t="shared" si="38"/>
        <v>11.7</v>
      </c>
      <c r="T1226" s="303" t="s">
        <v>1758</v>
      </c>
      <c r="U1226" s="2"/>
      <c r="V1226">
        <f t="shared" si="39"/>
        <v>0.10880999999999999</v>
      </c>
    </row>
    <row r="1227" spans="1:22" customFormat="1">
      <c r="A1227" s="301" t="s">
        <v>3410</v>
      </c>
      <c r="B1227" s="301" t="s">
        <v>1976</v>
      </c>
      <c r="C1227" s="301" t="s">
        <v>2751</v>
      </c>
      <c r="D1227" s="301">
        <v>9.3000000000000007</v>
      </c>
      <c r="E1227" s="181" t="s">
        <v>1783</v>
      </c>
      <c r="F1227" s="181"/>
      <c r="G1227" s="301"/>
      <c r="H1227" s="301"/>
      <c r="I1227" s="301"/>
      <c r="J1227" s="301"/>
      <c r="K1227" s="301">
        <v>3.6</v>
      </c>
      <c r="L1227" s="301"/>
      <c r="M1227" s="301"/>
      <c r="N1227" s="301"/>
      <c r="O1227" s="301"/>
      <c r="P1227" s="301"/>
      <c r="Q1227" s="301"/>
      <c r="R1227" s="301"/>
      <c r="S1227" s="302">
        <f t="shared" si="38"/>
        <v>3.6</v>
      </c>
      <c r="T1227" s="303" t="s">
        <v>1758</v>
      </c>
      <c r="U1227" s="2"/>
      <c r="V1227">
        <f t="shared" si="39"/>
        <v>3.3480000000000003E-2</v>
      </c>
    </row>
    <row r="1228" spans="1:22" customFormat="1">
      <c r="A1228" s="301" t="s">
        <v>2527</v>
      </c>
      <c r="B1228" s="301" t="s">
        <v>1976</v>
      </c>
      <c r="C1228" s="301" t="s">
        <v>2751</v>
      </c>
      <c r="D1228" s="301">
        <v>9.3000000000000007</v>
      </c>
      <c r="E1228" s="181" t="s">
        <v>1783</v>
      </c>
      <c r="F1228" s="181"/>
      <c r="G1228" s="301"/>
      <c r="H1228" s="301"/>
      <c r="I1228" s="301"/>
      <c r="J1228" s="301"/>
      <c r="K1228" s="301">
        <v>11.7</v>
      </c>
      <c r="L1228" s="301"/>
      <c r="M1228" s="301"/>
      <c r="N1228" s="301"/>
      <c r="O1228" s="301"/>
      <c r="P1228" s="301"/>
      <c r="Q1228" s="301"/>
      <c r="R1228" s="301"/>
      <c r="S1228" s="302">
        <f t="shared" si="38"/>
        <v>11.7</v>
      </c>
      <c r="T1228" s="303" t="s">
        <v>1758</v>
      </c>
      <c r="U1228" s="2"/>
      <c r="V1228">
        <f t="shared" si="39"/>
        <v>0.10880999999999999</v>
      </c>
    </row>
    <row r="1229" spans="1:22" customFormat="1">
      <c r="A1229" s="301" t="s">
        <v>2528</v>
      </c>
      <c r="B1229" s="301" t="s">
        <v>1976</v>
      </c>
      <c r="C1229" s="301" t="s">
        <v>2751</v>
      </c>
      <c r="D1229" s="301">
        <v>9.3000000000000007</v>
      </c>
      <c r="E1229" s="181" t="s">
        <v>1783</v>
      </c>
      <c r="F1229" s="181"/>
      <c r="G1229" s="301"/>
      <c r="H1229" s="301"/>
      <c r="I1229" s="301"/>
      <c r="J1229" s="301"/>
      <c r="K1229" s="301">
        <v>2.4000000000000004</v>
      </c>
      <c r="L1229" s="301"/>
      <c r="M1229" s="301"/>
      <c r="N1229" s="301"/>
      <c r="O1229" s="301"/>
      <c r="P1229" s="301"/>
      <c r="Q1229" s="301"/>
      <c r="R1229" s="301"/>
      <c r="S1229" s="302">
        <f t="shared" si="38"/>
        <v>2.4000000000000004</v>
      </c>
      <c r="T1229" s="303" t="s">
        <v>1758</v>
      </c>
      <c r="U1229" s="2"/>
      <c r="V1229">
        <f t="shared" si="39"/>
        <v>2.2320000000000003E-2</v>
      </c>
    </row>
    <row r="1230" spans="1:22" customFormat="1">
      <c r="A1230" s="301" t="s">
        <v>2529</v>
      </c>
      <c r="B1230" s="301" t="s">
        <v>1976</v>
      </c>
      <c r="C1230" s="301" t="s">
        <v>2751</v>
      </c>
      <c r="D1230" s="301">
        <v>9.3000000000000007</v>
      </c>
      <c r="E1230" s="181" t="s">
        <v>1783</v>
      </c>
      <c r="F1230" s="181"/>
      <c r="G1230" s="301"/>
      <c r="H1230" s="301"/>
      <c r="I1230" s="301"/>
      <c r="J1230" s="301"/>
      <c r="K1230" s="301">
        <v>1.2000000000000002</v>
      </c>
      <c r="L1230" s="301"/>
      <c r="M1230" s="301"/>
      <c r="N1230" s="301"/>
      <c r="O1230" s="301"/>
      <c r="P1230" s="301"/>
      <c r="Q1230" s="301"/>
      <c r="R1230" s="301"/>
      <c r="S1230" s="302">
        <f t="shared" si="38"/>
        <v>1.2000000000000002</v>
      </c>
      <c r="T1230" s="303" t="s">
        <v>1758</v>
      </c>
      <c r="U1230" s="2"/>
      <c r="V1230">
        <f t="shared" si="39"/>
        <v>1.1160000000000002E-2</v>
      </c>
    </row>
    <row r="1231" spans="1:22" customFormat="1">
      <c r="A1231" s="301" t="s">
        <v>2530</v>
      </c>
      <c r="B1231" s="301" t="s">
        <v>1976</v>
      </c>
      <c r="C1231" s="301" t="s">
        <v>2751</v>
      </c>
      <c r="D1231" s="301">
        <v>9.3000000000000007</v>
      </c>
      <c r="E1231" s="181" t="s">
        <v>1783</v>
      </c>
      <c r="F1231" s="181"/>
      <c r="G1231" s="301"/>
      <c r="H1231" s="301"/>
      <c r="I1231" s="301"/>
      <c r="J1231" s="301"/>
      <c r="K1231" s="301">
        <v>1.2000000000000002</v>
      </c>
      <c r="L1231" s="301"/>
      <c r="M1231" s="301"/>
      <c r="N1231" s="301"/>
      <c r="O1231" s="301"/>
      <c r="P1231" s="301"/>
      <c r="Q1231" s="301"/>
      <c r="R1231" s="301"/>
      <c r="S1231" s="302">
        <f t="shared" si="38"/>
        <v>1.2000000000000002</v>
      </c>
      <c r="T1231" s="303" t="s">
        <v>1758</v>
      </c>
      <c r="U1231" s="2"/>
      <c r="V1231">
        <f t="shared" si="39"/>
        <v>1.1160000000000002E-2</v>
      </c>
    </row>
    <row r="1232" spans="1:22" customFormat="1">
      <c r="A1232" s="301" t="s">
        <v>2531</v>
      </c>
      <c r="B1232" s="301" t="s">
        <v>1976</v>
      </c>
      <c r="C1232" s="301" t="s">
        <v>2751</v>
      </c>
      <c r="D1232" s="301">
        <v>9.3000000000000007</v>
      </c>
      <c r="E1232" s="181" t="s">
        <v>1783</v>
      </c>
      <c r="F1232" s="181"/>
      <c r="G1232" s="301"/>
      <c r="H1232" s="301"/>
      <c r="I1232" s="301"/>
      <c r="J1232" s="301"/>
      <c r="K1232" s="301">
        <v>6.75</v>
      </c>
      <c r="L1232" s="301"/>
      <c r="M1232" s="301"/>
      <c r="N1232" s="301"/>
      <c r="O1232" s="301"/>
      <c r="P1232" s="301"/>
      <c r="Q1232" s="301"/>
      <c r="R1232" s="301"/>
      <c r="S1232" s="302">
        <f t="shared" si="38"/>
        <v>6.75</v>
      </c>
      <c r="T1232" s="303" t="s">
        <v>1758</v>
      </c>
      <c r="U1232" s="2"/>
      <c r="V1232">
        <f t="shared" si="39"/>
        <v>6.2774999999999997E-2</v>
      </c>
    </row>
    <row r="1233" spans="1:22" customFormat="1">
      <c r="A1233" s="301" t="s">
        <v>2532</v>
      </c>
      <c r="B1233" s="301" t="s">
        <v>1976</v>
      </c>
      <c r="C1233" s="301" t="s">
        <v>2751</v>
      </c>
      <c r="D1233" s="301">
        <v>9.3000000000000007</v>
      </c>
      <c r="E1233" s="181" t="s">
        <v>1783</v>
      </c>
      <c r="F1233" s="181"/>
      <c r="G1233" s="301"/>
      <c r="H1233" s="301"/>
      <c r="I1233" s="301"/>
      <c r="J1233" s="301"/>
      <c r="K1233" s="301"/>
      <c r="L1233" s="301"/>
      <c r="M1233" s="301">
        <v>6.45</v>
      </c>
      <c r="N1233" s="301"/>
      <c r="O1233" s="301">
        <v>424.8</v>
      </c>
      <c r="P1233" s="301"/>
      <c r="Q1233" s="301">
        <v>39.6</v>
      </c>
      <c r="R1233" s="301">
        <v>36.6</v>
      </c>
      <c r="S1233" s="302">
        <f t="shared" si="38"/>
        <v>507.45000000000005</v>
      </c>
      <c r="T1233" s="303" t="s">
        <v>1758</v>
      </c>
      <c r="U1233" s="2"/>
      <c r="V1233">
        <f t="shared" si="39"/>
        <v>4.7192850000000011</v>
      </c>
    </row>
    <row r="1234" spans="1:22" customFormat="1">
      <c r="A1234" s="301" t="s">
        <v>2533</v>
      </c>
      <c r="B1234" s="301" t="s">
        <v>1976</v>
      </c>
      <c r="C1234" s="301" t="s">
        <v>2751</v>
      </c>
      <c r="D1234" s="301">
        <v>9.3000000000000007</v>
      </c>
      <c r="E1234" s="181" t="s">
        <v>1783</v>
      </c>
      <c r="F1234" s="181"/>
      <c r="G1234" s="301"/>
      <c r="H1234" s="301"/>
      <c r="I1234" s="301"/>
      <c r="J1234" s="301"/>
      <c r="K1234" s="301">
        <v>6.6</v>
      </c>
      <c r="L1234" s="301"/>
      <c r="M1234" s="301"/>
      <c r="N1234" s="301"/>
      <c r="O1234" s="301"/>
      <c r="P1234" s="301"/>
      <c r="Q1234" s="301"/>
      <c r="R1234" s="301"/>
      <c r="S1234" s="302">
        <f t="shared" si="38"/>
        <v>6.6</v>
      </c>
      <c r="T1234" s="303" t="s">
        <v>1758</v>
      </c>
      <c r="U1234" s="2"/>
      <c r="V1234">
        <f t="shared" si="39"/>
        <v>6.1380000000000004E-2</v>
      </c>
    </row>
    <row r="1235" spans="1:22" customFormat="1">
      <c r="A1235" s="301" t="s">
        <v>2534</v>
      </c>
      <c r="B1235" s="301" t="s">
        <v>1976</v>
      </c>
      <c r="C1235" s="301" t="s">
        <v>2751</v>
      </c>
      <c r="D1235" s="301">
        <v>9.3000000000000007</v>
      </c>
      <c r="E1235" s="181" t="s">
        <v>1783</v>
      </c>
      <c r="F1235" s="181"/>
      <c r="G1235" s="301"/>
      <c r="H1235" s="301"/>
      <c r="I1235" s="301"/>
      <c r="J1235" s="301">
        <v>9.3999999999999986</v>
      </c>
      <c r="K1235" s="301">
        <v>17</v>
      </c>
      <c r="L1235" s="301"/>
      <c r="M1235" s="301"/>
      <c r="N1235" s="301"/>
      <c r="O1235" s="301"/>
      <c r="P1235" s="301"/>
      <c r="Q1235" s="301"/>
      <c r="R1235" s="301"/>
      <c r="S1235" s="302">
        <f t="shared" si="38"/>
        <v>26.4</v>
      </c>
      <c r="T1235" s="303" t="s">
        <v>1758</v>
      </c>
      <c r="U1235" s="2"/>
      <c r="V1235">
        <f t="shared" si="39"/>
        <v>0.24552000000000002</v>
      </c>
    </row>
    <row r="1236" spans="1:22" customFormat="1">
      <c r="A1236" s="301" t="s">
        <v>2535</v>
      </c>
      <c r="B1236" s="301" t="s">
        <v>1976</v>
      </c>
      <c r="C1236" s="301" t="s">
        <v>2751</v>
      </c>
      <c r="D1236" s="301">
        <v>9.3000000000000007</v>
      </c>
      <c r="E1236" s="181" t="s">
        <v>1783</v>
      </c>
      <c r="F1236" s="181"/>
      <c r="G1236" s="301"/>
      <c r="H1236" s="301"/>
      <c r="I1236" s="301">
        <v>12</v>
      </c>
      <c r="J1236" s="301"/>
      <c r="K1236" s="301"/>
      <c r="L1236" s="301">
        <v>12</v>
      </c>
      <c r="M1236" s="301"/>
      <c r="N1236" s="301"/>
      <c r="O1236" s="301"/>
      <c r="P1236" s="301"/>
      <c r="Q1236" s="301"/>
      <c r="R1236" s="301">
        <v>12</v>
      </c>
      <c r="S1236" s="302">
        <f t="shared" si="38"/>
        <v>36</v>
      </c>
      <c r="T1236" s="303" t="s">
        <v>1758</v>
      </c>
      <c r="U1236" s="2"/>
      <c r="V1236">
        <f t="shared" si="39"/>
        <v>0.33479999999999999</v>
      </c>
    </row>
    <row r="1237" spans="1:22" customFormat="1">
      <c r="A1237" s="301" t="s">
        <v>2536</v>
      </c>
      <c r="B1237" s="301" t="s">
        <v>1976</v>
      </c>
      <c r="C1237" s="301" t="s">
        <v>2751</v>
      </c>
      <c r="D1237" s="301">
        <v>9.3000000000000007</v>
      </c>
      <c r="E1237" s="181" t="s">
        <v>1783</v>
      </c>
      <c r="F1237" s="181"/>
      <c r="G1237" s="301"/>
      <c r="H1237" s="301"/>
      <c r="I1237" s="301"/>
      <c r="J1237" s="301"/>
      <c r="K1237" s="301">
        <v>2.4000000000000004</v>
      </c>
      <c r="L1237" s="301"/>
      <c r="M1237" s="301"/>
      <c r="N1237" s="301"/>
      <c r="O1237" s="301"/>
      <c r="P1237" s="301"/>
      <c r="Q1237" s="301"/>
      <c r="R1237" s="301"/>
      <c r="S1237" s="302">
        <f t="shared" si="38"/>
        <v>2.4000000000000004</v>
      </c>
      <c r="T1237" s="303" t="s">
        <v>1758</v>
      </c>
      <c r="U1237" s="2"/>
      <c r="V1237">
        <f t="shared" si="39"/>
        <v>2.2320000000000003E-2</v>
      </c>
    </row>
    <row r="1238" spans="1:22" customFormat="1">
      <c r="A1238" s="301" t="s">
        <v>2537</v>
      </c>
      <c r="B1238" s="301" t="s">
        <v>1976</v>
      </c>
      <c r="C1238" s="301" t="s">
        <v>2751</v>
      </c>
      <c r="D1238" s="301">
        <v>9.3000000000000007</v>
      </c>
      <c r="E1238" s="181" t="s">
        <v>1783</v>
      </c>
      <c r="F1238" s="181"/>
      <c r="G1238" s="301"/>
      <c r="H1238" s="301"/>
      <c r="I1238" s="301"/>
      <c r="J1238" s="301"/>
      <c r="K1238" s="301">
        <v>1.35</v>
      </c>
      <c r="L1238" s="301"/>
      <c r="M1238" s="301"/>
      <c r="N1238" s="301"/>
      <c r="O1238" s="301"/>
      <c r="P1238" s="301"/>
      <c r="Q1238" s="301"/>
      <c r="R1238" s="301"/>
      <c r="S1238" s="302">
        <f t="shared" si="38"/>
        <v>1.35</v>
      </c>
      <c r="T1238" s="303" t="s">
        <v>1758</v>
      </c>
      <c r="U1238" s="2"/>
      <c r="V1238">
        <f t="shared" si="39"/>
        <v>1.2555000000000002E-2</v>
      </c>
    </row>
    <row r="1239" spans="1:22" customFormat="1">
      <c r="A1239" s="301" t="s">
        <v>2538</v>
      </c>
      <c r="B1239" s="301" t="s">
        <v>1976</v>
      </c>
      <c r="C1239" s="301" t="s">
        <v>2751</v>
      </c>
      <c r="D1239" s="301">
        <v>9.3000000000000007</v>
      </c>
      <c r="E1239" s="181" t="s">
        <v>1783</v>
      </c>
      <c r="F1239" s="181"/>
      <c r="G1239" s="301"/>
      <c r="H1239" s="301"/>
      <c r="I1239" s="301"/>
      <c r="J1239" s="301"/>
      <c r="K1239" s="301">
        <v>6.6</v>
      </c>
      <c r="L1239" s="301"/>
      <c r="M1239" s="301"/>
      <c r="N1239" s="301"/>
      <c r="O1239" s="301"/>
      <c r="P1239" s="301"/>
      <c r="Q1239" s="301"/>
      <c r="R1239" s="301"/>
      <c r="S1239" s="302">
        <f t="shared" si="38"/>
        <v>6.6</v>
      </c>
      <c r="T1239" s="303" t="s">
        <v>1758</v>
      </c>
      <c r="U1239" s="2"/>
      <c r="V1239">
        <f t="shared" si="39"/>
        <v>6.1380000000000004E-2</v>
      </c>
    </row>
    <row r="1240" spans="1:22" customFormat="1">
      <c r="A1240" s="301" t="s">
        <v>3411</v>
      </c>
      <c r="B1240" s="301" t="s">
        <v>1976</v>
      </c>
      <c r="C1240" s="301" t="s">
        <v>2751</v>
      </c>
      <c r="D1240" s="301">
        <v>9.3000000000000007</v>
      </c>
      <c r="E1240" s="181" t="s">
        <v>1783</v>
      </c>
      <c r="F1240" s="181"/>
      <c r="G1240" s="301">
        <v>0.6</v>
      </c>
      <c r="H1240" s="301"/>
      <c r="I1240" s="301">
        <v>28.2</v>
      </c>
      <c r="J1240" s="301">
        <v>49.2</v>
      </c>
      <c r="K1240" s="301">
        <v>24</v>
      </c>
      <c r="L1240" s="301">
        <v>24</v>
      </c>
      <c r="M1240" s="301"/>
      <c r="N1240" s="301">
        <v>6.3</v>
      </c>
      <c r="O1240" s="301">
        <v>14.399999999999999</v>
      </c>
      <c r="P1240" s="301"/>
      <c r="Q1240" s="301">
        <v>6.3</v>
      </c>
      <c r="R1240" s="301">
        <v>1.2</v>
      </c>
      <c r="S1240" s="302">
        <f t="shared" si="38"/>
        <v>154.20000000000002</v>
      </c>
      <c r="T1240" s="303" t="s">
        <v>1758</v>
      </c>
      <c r="U1240" s="2"/>
      <c r="V1240">
        <f t="shared" si="39"/>
        <v>1.4340600000000001</v>
      </c>
    </row>
    <row r="1241" spans="1:22" customFormat="1">
      <c r="A1241" s="301" t="s">
        <v>3412</v>
      </c>
      <c r="B1241" s="301" t="s">
        <v>1976</v>
      </c>
      <c r="C1241" s="301" t="s">
        <v>2751</v>
      </c>
      <c r="D1241" s="301">
        <v>9.3000000000000007</v>
      </c>
      <c r="E1241" s="181" t="s">
        <v>1783</v>
      </c>
      <c r="F1241" s="181"/>
      <c r="G1241" s="301"/>
      <c r="H1241" s="301"/>
      <c r="I1241" s="301"/>
      <c r="J1241" s="301"/>
      <c r="K1241" s="301"/>
      <c r="L1241" s="301">
        <v>6.6</v>
      </c>
      <c r="M1241" s="301"/>
      <c r="N1241" s="301"/>
      <c r="O1241" s="301"/>
      <c r="P1241" s="301"/>
      <c r="Q1241" s="301"/>
      <c r="R1241" s="301"/>
      <c r="S1241" s="302">
        <f t="shared" si="38"/>
        <v>6.6</v>
      </c>
      <c r="T1241" s="303" t="s">
        <v>1758</v>
      </c>
      <c r="U1241" s="2"/>
      <c r="V1241">
        <f t="shared" si="39"/>
        <v>6.1380000000000004E-2</v>
      </c>
    </row>
    <row r="1242" spans="1:22" customFormat="1">
      <c r="A1242" s="301" t="s">
        <v>3413</v>
      </c>
      <c r="B1242" s="301" t="s">
        <v>1976</v>
      </c>
      <c r="C1242" s="301" t="s">
        <v>2751</v>
      </c>
      <c r="D1242" s="301">
        <v>9.3000000000000007</v>
      </c>
      <c r="E1242" s="181" t="s">
        <v>1783</v>
      </c>
      <c r="F1242" s="181"/>
      <c r="G1242" s="301"/>
      <c r="H1242" s="301"/>
      <c r="I1242" s="301"/>
      <c r="J1242" s="301"/>
      <c r="K1242" s="301"/>
      <c r="L1242" s="301"/>
      <c r="M1242" s="301"/>
      <c r="N1242" s="301">
        <v>194.4</v>
      </c>
      <c r="O1242" s="301"/>
      <c r="P1242" s="301">
        <v>150</v>
      </c>
      <c r="Q1242" s="301">
        <v>26</v>
      </c>
      <c r="R1242" s="301">
        <v>30</v>
      </c>
      <c r="S1242" s="302">
        <f t="shared" si="38"/>
        <v>400.4</v>
      </c>
      <c r="T1242" s="303" t="s">
        <v>1758</v>
      </c>
      <c r="U1242" s="2"/>
      <c r="V1242">
        <f t="shared" si="39"/>
        <v>3.7237200000000001</v>
      </c>
    </row>
    <row r="1243" spans="1:22" customFormat="1">
      <c r="A1243" s="301" t="s">
        <v>2539</v>
      </c>
      <c r="B1243" s="301" t="s">
        <v>1976</v>
      </c>
      <c r="C1243" s="301" t="s">
        <v>2751</v>
      </c>
      <c r="D1243" s="301">
        <v>9.3000000000000007</v>
      </c>
      <c r="E1243" s="181" t="s">
        <v>1783</v>
      </c>
      <c r="F1243" s="181"/>
      <c r="G1243" s="301"/>
      <c r="H1243" s="301"/>
      <c r="I1243" s="301"/>
      <c r="J1243" s="301"/>
      <c r="K1243" s="301">
        <v>6.6</v>
      </c>
      <c r="L1243" s="301"/>
      <c r="M1243" s="301"/>
      <c r="N1243" s="301">
        <v>6.6</v>
      </c>
      <c r="O1243" s="301"/>
      <c r="P1243" s="301"/>
      <c r="Q1243" s="301"/>
      <c r="R1243" s="301"/>
      <c r="S1243" s="302">
        <f t="shared" si="38"/>
        <v>13.2</v>
      </c>
      <c r="T1243" s="303" t="s">
        <v>1758</v>
      </c>
      <c r="U1243" s="2"/>
      <c r="V1243">
        <f t="shared" si="39"/>
        <v>0.12276000000000001</v>
      </c>
    </row>
    <row r="1244" spans="1:22" customFormat="1">
      <c r="A1244" s="301" t="s">
        <v>2540</v>
      </c>
      <c r="B1244" s="301" t="s">
        <v>1976</v>
      </c>
      <c r="C1244" s="301" t="s">
        <v>2751</v>
      </c>
      <c r="D1244" s="301">
        <v>9.3000000000000007</v>
      </c>
      <c r="E1244" s="181" t="s">
        <v>1783</v>
      </c>
      <c r="F1244" s="181"/>
      <c r="G1244" s="301"/>
      <c r="H1244" s="301"/>
      <c r="I1244" s="301"/>
      <c r="J1244" s="301"/>
      <c r="K1244" s="301"/>
      <c r="L1244" s="301"/>
      <c r="M1244" s="301"/>
      <c r="N1244" s="301"/>
      <c r="O1244" s="301"/>
      <c r="P1244" s="301">
        <v>10</v>
      </c>
      <c r="Q1244" s="301"/>
      <c r="R1244" s="301"/>
      <c r="S1244" s="302">
        <f t="shared" si="38"/>
        <v>10</v>
      </c>
      <c r="T1244" s="303" t="s">
        <v>1758</v>
      </c>
      <c r="U1244" s="2"/>
      <c r="V1244">
        <f t="shared" si="39"/>
        <v>9.3000000000000013E-2</v>
      </c>
    </row>
    <row r="1245" spans="1:22" customFormat="1">
      <c r="A1245" s="301" t="s">
        <v>3414</v>
      </c>
      <c r="B1245" s="301" t="s">
        <v>1976</v>
      </c>
      <c r="C1245" s="301" t="s">
        <v>2751</v>
      </c>
      <c r="D1245" s="301">
        <v>9.3000000000000007</v>
      </c>
      <c r="E1245" s="181" t="s">
        <v>1783</v>
      </c>
      <c r="F1245" s="181"/>
      <c r="G1245" s="301"/>
      <c r="H1245" s="301"/>
      <c r="I1245" s="301"/>
      <c r="J1245" s="301"/>
      <c r="K1245" s="301">
        <v>6.6</v>
      </c>
      <c r="L1245" s="301"/>
      <c r="M1245" s="301"/>
      <c r="N1245" s="301"/>
      <c r="O1245" s="301"/>
      <c r="P1245" s="301"/>
      <c r="Q1245" s="301"/>
      <c r="R1245" s="301"/>
      <c r="S1245" s="302">
        <f t="shared" si="38"/>
        <v>6.6</v>
      </c>
      <c r="T1245" s="303" t="s">
        <v>1758</v>
      </c>
      <c r="U1245" s="2"/>
      <c r="V1245">
        <f t="shared" si="39"/>
        <v>6.1380000000000004E-2</v>
      </c>
    </row>
    <row r="1246" spans="1:22" customFormat="1">
      <c r="A1246" s="301" t="s">
        <v>2541</v>
      </c>
      <c r="B1246" s="301" t="s">
        <v>1976</v>
      </c>
      <c r="C1246" s="301" t="s">
        <v>2751</v>
      </c>
      <c r="D1246" s="301">
        <v>9.3000000000000007</v>
      </c>
      <c r="E1246" s="181" t="s">
        <v>1783</v>
      </c>
      <c r="F1246" s="181"/>
      <c r="G1246" s="301"/>
      <c r="H1246" s="301"/>
      <c r="I1246" s="301"/>
      <c r="J1246" s="301"/>
      <c r="K1246" s="301"/>
      <c r="L1246" s="301"/>
      <c r="M1246" s="301"/>
      <c r="N1246" s="301"/>
      <c r="O1246" s="301"/>
      <c r="P1246" s="301">
        <v>66</v>
      </c>
      <c r="Q1246" s="301"/>
      <c r="R1246" s="301"/>
      <c r="S1246" s="302">
        <f t="shared" si="38"/>
        <v>66</v>
      </c>
      <c r="T1246" s="303" t="s">
        <v>1758</v>
      </c>
      <c r="U1246" s="2"/>
      <c r="V1246">
        <f t="shared" si="39"/>
        <v>0.61380000000000012</v>
      </c>
    </row>
    <row r="1247" spans="1:22" customFormat="1">
      <c r="A1247" s="301" t="s">
        <v>2542</v>
      </c>
      <c r="B1247" s="301" t="s">
        <v>1976</v>
      </c>
      <c r="C1247" s="301" t="s">
        <v>2751</v>
      </c>
      <c r="D1247" s="301">
        <v>9.3000000000000007</v>
      </c>
      <c r="E1247" s="181" t="s">
        <v>1783</v>
      </c>
      <c r="F1247" s="181"/>
      <c r="G1247" s="301"/>
      <c r="H1247" s="301"/>
      <c r="I1247" s="301"/>
      <c r="J1247" s="301"/>
      <c r="K1247" s="301"/>
      <c r="L1247" s="301"/>
      <c r="M1247" s="301"/>
      <c r="N1247" s="301"/>
      <c r="O1247" s="301"/>
      <c r="P1247" s="301"/>
      <c r="Q1247" s="301"/>
      <c r="R1247" s="301">
        <v>6</v>
      </c>
      <c r="S1247" s="302">
        <f t="shared" si="38"/>
        <v>6</v>
      </c>
      <c r="T1247" s="303" t="s">
        <v>1758</v>
      </c>
      <c r="U1247" s="2"/>
      <c r="V1247">
        <f t="shared" si="39"/>
        <v>5.5800000000000002E-2</v>
      </c>
    </row>
    <row r="1248" spans="1:22" customFormat="1">
      <c r="A1248" s="301" t="s">
        <v>3415</v>
      </c>
      <c r="B1248" s="301" t="s">
        <v>1976</v>
      </c>
      <c r="C1248" s="301" t="s">
        <v>2751</v>
      </c>
      <c r="D1248" s="301">
        <v>9.3000000000000007</v>
      </c>
      <c r="E1248" s="181" t="s">
        <v>1783</v>
      </c>
      <c r="F1248" s="181"/>
      <c r="G1248" s="301"/>
      <c r="H1248" s="301"/>
      <c r="I1248" s="301"/>
      <c r="J1248" s="301"/>
      <c r="K1248" s="301">
        <v>6.6</v>
      </c>
      <c r="L1248" s="301"/>
      <c r="M1248" s="301"/>
      <c r="N1248" s="301"/>
      <c r="O1248" s="301"/>
      <c r="P1248" s="301"/>
      <c r="Q1248" s="301"/>
      <c r="R1248" s="301"/>
      <c r="S1248" s="302">
        <f t="shared" si="38"/>
        <v>6.6</v>
      </c>
      <c r="T1248" s="303" t="s">
        <v>1758</v>
      </c>
      <c r="U1248" s="2"/>
      <c r="V1248">
        <f t="shared" si="39"/>
        <v>6.1380000000000004E-2</v>
      </c>
    </row>
    <row r="1249" spans="1:22" customFormat="1">
      <c r="A1249" s="301" t="s">
        <v>2543</v>
      </c>
      <c r="B1249" s="301" t="s">
        <v>1976</v>
      </c>
      <c r="C1249" s="301" t="s">
        <v>2751</v>
      </c>
      <c r="D1249" s="301">
        <v>9.3000000000000007</v>
      </c>
      <c r="E1249" s="181" t="s">
        <v>1783</v>
      </c>
      <c r="F1249" s="181"/>
      <c r="G1249" s="301"/>
      <c r="H1249" s="301"/>
      <c r="I1249" s="301"/>
      <c r="J1249" s="301"/>
      <c r="K1249" s="301">
        <v>3.3</v>
      </c>
      <c r="L1249" s="301"/>
      <c r="M1249" s="301"/>
      <c r="N1249" s="301"/>
      <c r="O1249" s="301"/>
      <c r="P1249" s="301"/>
      <c r="Q1249" s="301"/>
      <c r="R1249" s="301"/>
      <c r="S1249" s="302">
        <f t="shared" si="38"/>
        <v>3.3</v>
      </c>
      <c r="T1249" s="303" t="s">
        <v>1758</v>
      </c>
      <c r="U1249" s="2"/>
      <c r="V1249">
        <f t="shared" si="39"/>
        <v>3.0690000000000002E-2</v>
      </c>
    </row>
    <row r="1250" spans="1:22" customFormat="1">
      <c r="A1250" s="301" t="s">
        <v>2544</v>
      </c>
      <c r="B1250" s="301" t="s">
        <v>1976</v>
      </c>
      <c r="C1250" s="301" t="s">
        <v>2751</v>
      </c>
      <c r="D1250" s="301">
        <v>9.3000000000000007</v>
      </c>
      <c r="E1250" s="181" t="s">
        <v>1783</v>
      </c>
      <c r="F1250" s="181"/>
      <c r="G1250" s="301"/>
      <c r="H1250" s="301"/>
      <c r="I1250" s="301"/>
      <c r="J1250" s="301"/>
      <c r="K1250" s="301">
        <v>11.7</v>
      </c>
      <c r="L1250" s="301"/>
      <c r="M1250" s="301"/>
      <c r="N1250" s="301"/>
      <c r="O1250" s="301"/>
      <c r="P1250" s="301"/>
      <c r="Q1250" s="301"/>
      <c r="R1250" s="301"/>
      <c r="S1250" s="302">
        <f t="shared" si="38"/>
        <v>11.7</v>
      </c>
      <c r="T1250" s="303" t="s">
        <v>1758</v>
      </c>
      <c r="U1250" s="2"/>
      <c r="V1250">
        <f t="shared" si="39"/>
        <v>0.10880999999999999</v>
      </c>
    </row>
    <row r="1251" spans="1:22" customFormat="1">
      <c r="A1251" s="301" t="s">
        <v>3416</v>
      </c>
      <c r="B1251" s="301" t="s">
        <v>1976</v>
      </c>
      <c r="C1251" s="301" t="s">
        <v>2751</v>
      </c>
      <c r="D1251" s="301">
        <v>9.3000000000000007</v>
      </c>
      <c r="E1251" s="181" t="s">
        <v>1783</v>
      </c>
      <c r="F1251" s="181"/>
      <c r="G1251" s="301">
        <v>15</v>
      </c>
      <c r="H1251" s="301"/>
      <c r="I1251" s="301"/>
      <c r="J1251" s="301"/>
      <c r="K1251" s="301"/>
      <c r="L1251" s="301"/>
      <c r="M1251" s="301"/>
      <c r="N1251" s="301"/>
      <c r="O1251" s="301"/>
      <c r="P1251" s="301"/>
      <c r="Q1251" s="301"/>
      <c r="R1251" s="301"/>
      <c r="S1251" s="302">
        <f t="shared" si="38"/>
        <v>15</v>
      </c>
      <c r="T1251" s="303" t="s">
        <v>1758</v>
      </c>
      <c r="U1251" s="2"/>
      <c r="V1251">
        <f t="shared" si="39"/>
        <v>0.13950000000000001</v>
      </c>
    </row>
    <row r="1252" spans="1:22" customFormat="1">
      <c r="A1252" s="301" t="s">
        <v>2545</v>
      </c>
      <c r="B1252" s="301" t="s">
        <v>1976</v>
      </c>
      <c r="C1252" s="301" t="s">
        <v>2751</v>
      </c>
      <c r="D1252" s="301">
        <v>9.3000000000000007</v>
      </c>
      <c r="E1252" s="181" t="s">
        <v>1783</v>
      </c>
      <c r="F1252" s="181"/>
      <c r="G1252" s="301"/>
      <c r="H1252" s="301"/>
      <c r="I1252" s="301"/>
      <c r="J1252" s="301"/>
      <c r="K1252" s="301">
        <v>2.4000000000000004</v>
      </c>
      <c r="L1252" s="301"/>
      <c r="M1252" s="301"/>
      <c r="N1252" s="301"/>
      <c r="O1252" s="301"/>
      <c r="P1252" s="301"/>
      <c r="Q1252" s="301"/>
      <c r="R1252" s="301"/>
      <c r="S1252" s="302">
        <f t="shared" si="38"/>
        <v>2.4000000000000004</v>
      </c>
      <c r="T1252" s="303" t="s">
        <v>1758</v>
      </c>
      <c r="U1252" s="2"/>
      <c r="V1252">
        <f t="shared" si="39"/>
        <v>2.2320000000000003E-2</v>
      </c>
    </row>
    <row r="1253" spans="1:22" customFormat="1">
      <c r="A1253" s="301" t="s">
        <v>2546</v>
      </c>
      <c r="B1253" s="301" t="s">
        <v>1976</v>
      </c>
      <c r="C1253" s="301" t="s">
        <v>2751</v>
      </c>
      <c r="D1253" s="301">
        <v>9.3000000000000007</v>
      </c>
      <c r="E1253" s="181" t="s">
        <v>1783</v>
      </c>
      <c r="F1253" s="181"/>
      <c r="G1253" s="301"/>
      <c r="H1253" s="301"/>
      <c r="I1253" s="301"/>
      <c r="J1253" s="301"/>
      <c r="K1253" s="301">
        <v>3.3</v>
      </c>
      <c r="L1253" s="301"/>
      <c r="M1253" s="301"/>
      <c r="N1253" s="301"/>
      <c r="O1253" s="301"/>
      <c r="P1253" s="301"/>
      <c r="Q1253" s="301"/>
      <c r="R1253" s="301"/>
      <c r="S1253" s="302">
        <f t="shared" si="38"/>
        <v>3.3</v>
      </c>
      <c r="T1253" s="303" t="s">
        <v>1758</v>
      </c>
      <c r="U1253" s="2"/>
      <c r="V1253">
        <f t="shared" si="39"/>
        <v>3.0690000000000002E-2</v>
      </c>
    </row>
    <row r="1254" spans="1:22" customFormat="1">
      <c r="A1254" s="301" t="s">
        <v>3417</v>
      </c>
      <c r="B1254" s="301" t="s">
        <v>1976</v>
      </c>
      <c r="C1254" s="301" t="s">
        <v>2751</v>
      </c>
      <c r="D1254" s="301">
        <v>9.3000000000000007</v>
      </c>
      <c r="E1254" s="181" t="s">
        <v>1783</v>
      </c>
      <c r="F1254" s="181"/>
      <c r="G1254" s="301"/>
      <c r="H1254" s="301"/>
      <c r="I1254" s="301"/>
      <c r="J1254" s="301"/>
      <c r="K1254" s="301">
        <v>3.6</v>
      </c>
      <c r="L1254" s="301"/>
      <c r="M1254" s="301"/>
      <c r="N1254" s="301"/>
      <c r="O1254" s="301"/>
      <c r="P1254" s="301"/>
      <c r="Q1254" s="301"/>
      <c r="R1254" s="301"/>
      <c r="S1254" s="302">
        <f t="shared" si="38"/>
        <v>3.6</v>
      </c>
      <c r="T1254" s="303" t="s">
        <v>1758</v>
      </c>
      <c r="U1254" s="2"/>
      <c r="V1254">
        <f t="shared" si="39"/>
        <v>3.3480000000000003E-2</v>
      </c>
    </row>
    <row r="1255" spans="1:22" customFormat="1">
      <c r="A1255" s="301" t="s">
        <v>2547</v>
      </c>
      <c r="B1255" s="301" t="s">
        <v>1976</v>
      </c>
      <c r="C1255" s="301" t="s">
        <v>2751</v>
      </c>
      <c r="D1255" s="301">
        <v>9.3000000000000007</v>
      </c>
      <c r="E1255" s="181" t="s">
        <v>1783</v>
      </c>
      <c r="F1255" s="181"/>
      <c r="G1255" s="301"/>
      <c r="H1255" s="301"/>
      <c r="I1255" s="301"/>
      <c r="J1255" s="301"/>
      <c r="K1255" s="301">
        <v>9.15</v>
      </c>
      <c r="L1255" s="301"/>
      <c r="M1255" s="301"/>
      <c r="N1255" s="301"/>
      <c r="O1255" s="301"/>
      <c r="P1255" s="301"/>
      <c r="Q1255" s="301"/>
      <c r="R1255" s="301"/>
      <c r="S1255" s="302">
        <f t="shared" si="38"/>
        <v>9.15</v>
      </c>
      <c r="T1255" s="303" t="s">
        <v>1758</v>
      </c>
      <c r="U1255" s="2"/>
      <c r="V1255">
        <f t="shared" si="39"/>
        <v>8.5095000000000004E-2</v>
      </c>
    </row>
    <row r="1256" spans="1:22" customFormat="1">
      <c r="A1256" s="301" t="s">
        <v>3418</v>
      </c>
      <c r="B1256" s="301" t="s">
        <v>1976</v>
      </c>
      <c r="C1256" s="301" t="s">
        <v>2751</v>
      </c>
      <c r="D1256" s="301">
        <v>9.3000000000000007</v>
      </c>
      <c r="E1256" s="181" t="s">
        <v>1783</v>
      </c>
      <c r="F1256" s="181"/>
      <c r="G1256" s="301"/>
      <c r="H1256" s="301"/>
      <c r="I1256" s="301"/>
      <c r="J1256" s="301"/>
      <c r="K1256" s="301">
        <v>11.7</v>
      </c>
      <c r="L1256" s="301"/>
      <c r="M1256" s="301"/>
      <c r="N1256" s="301"/>
      <c r="O1256" s="301"/>
      <c r="P1256" s="301"/>
      <c r="Q1256" s="301"/>
      <c r="R1256" s="301"/>
      <c r="S1256" s="302">
        <f t="shared" si="38"/>
        <v>11.7</v>
      </c>
      <c r="T1256" s="303" t="s">
        <v>1758</v>
      </c>
      <c r="U1256" s="2"/>
      <c r="V1256">
        <f t="shared" si="39"/>
        <v>0.10880999999999999</v>
      </c>
    </row>
    <row r="1257" spans="1:22" customFormat="1">
      <c r="A1257" s="301" t="s">
        <v>2548</v>
      </c>
      <c r="B1257" s="301" t="s">
        <v>1976</v>
      </c>
      <c r="C1257" s="301" t="s">
        <v>2751</v>
      </c>
      <c r="D1257" s="301">
        <v>9.3000000000000007</v>
      </c>
      <c r="E1257" s="181" t="s">
        <v>1783</v>
      </c>
      <c r="F1257" s="181"/>
      <c r="G1257" s="301"/>
      <c r="H1257" s="301"/>
      <c r="I1257" s="301"/>
      <c r="J1257" s="301"/>
      <c r="K1257" s="301">
        <v>23.4</v>
      </c>
      <c r="L1257" s="301"/>
      <c r="M1257" s="301"/>
      <c r="N1257" s="301"/>
      <c r="O1257" s="301"/>
      <c r="P1257" s="301"/>
      <c r="Q1257" s="301"/>
      <c r="R1257" s="301"/>
      <c r="S1257" s="302">
        <f t="shared" si="38"/>
        <v>23.4</v>
      </c>
      <c r="T1257" s="303" t="s">
        <v>1758</v>
      </c>
      <c r="U1257" s="2"/>
      <c r="V1257">
        <f t="shared" si="39"/>
        <v>0.21761999999999998</v>
      </c>
    </row>
    <row r="1258" spans="1:22" customFormat="1">
      <c r="A1258" s="301" t="s">
        <v>3419</v>
      </c>
      <c r="B1258" s="301" t="s">
        <v>1976</v>
      </c>
      <c r="C1258" s="301" t="s">
        <v>2751</v>
      </c>
      <c r="D1258" s="301">
        <v>9.3000000000000007</v>
      </c>
      <c r="E1258" s="181" t="s">
        <v>1783</v>
      </c>
      <c r="F1258" s="181"/>
      <c r="G1258" s="301">
        <v>12</v>
      </c>
      <c r="H1258" s="301"/>
      <c r="I1258" s="301"/>
      <c r="J1258" s="301"/>
      <c r="K1258" s="301">
        <v>6</v>
      </c>
      <c r="L1258" s="301"/>
      <c r="M1258" s="301"/>
      <c r="N1258" s="301"/>
      <c r="O1258" s="301"/>
      <c r="P1258" s="301"/>
      <c r="Q1258" s="301"/>
      <c r="R1258" s="301"/>
      <c r="S1258" s="302">
        <f t="shared" si="38"/>
        <v>18</v>
      </c>
      <c r="T1258" s="303" t="s">
        <v>1758</v>
      </c>
      <c r="U1258" s="2"/>
      <c r="V1258">
        <f t="shared" si="39"/>
        <v>0.16739999999999999</v>
      </c>
    </row>
    <row r="1259" spans="1:22" customFormat="1">
      <c r="A1259" s="301" t="s">
        <v>3420</v>
      </c>
      <c r="B1259" s="301" t="s">
        <v>1976</v>
      </c>
      <c r="C1259" s="301" t="s">
        <v>2751</v>
      </c>
      <c r="D1259" s="301">
        <v>9.3000000000000007</v>
      </c>
      <c r="E1259" s="181" t="s">
        <v>1783</v>
      </c>
      <c r="F1259" s="181"/>
      <c r="G1259" s="301"/>
      <c r="H1259" s="301"/>
      <c r="I1259" s="301"/>
      <c r="J1259" s="301"/>
      <c r="K1259" s="301">
        <v>2.4000000000000004</v>
      </c>
      <c r="L1259" s="301"/>
      <c r="M1259" s="301"/>
      <c r="N1259" s="301"/>
      <c r="O1259" s="301"/>
      <c r="P1259" s="301"/>
      <c r="Q1259" s="301"/>
      <c r="R1259" s="301"/>
      <c r="S1259" s="302">
        <f t="shared" si="38"/>
        <v>2.4000000000000004</v>
      </c>
      <c r="T1259" s="303" t="s">
        <v>1758</v>
      </c>
      <c r="U1259" s="2"/>
      <c r="V1259">
        <f t="shared" si="39"/>
        <v>2.2320000000000003E-2</v>
      </c>
    </row>
    <row r="1260" spans="1:22" customFormat="1">
      <c r="A1260" s="301" t="s">
        <v>2549</v>
      </c>
      <c r="B1260" s="301" t="s">
        <v>1976</v>
      </c>
      <c r="C1260" s="301" t="s">
        <v>2751</v>
      </c>
      <c r="D1260" s="301">
        <v>9.3000000000000007</v>
      </c>
      <c r="E1260" s="181" t="s">
        <v>1783</v>
      </c>
      <c r="F1260" s="181"/>
      <c r="G1260" s="301"/>
      <c r="H1260" s="301"/>
      <c r="I1260" s="301"/>
      <c r="J1260" s="301"/>
      <c r="K1260" s="301"/>
      <c r="L1260" s="301"/>
      <c r="M1260" s="301"/>
      <c r="N1260" s="301"/>
      <c r="O1260" s="301"/>
      <c r="P1260" s="301"/>
      <c r="Q1260" s="301">
        <v>3.5999999999999996</v>
      </c>
      <c r="R1260" s="301"/>
      <c r="S1260" s="302">
        <f t="shared" si="38"/>
        <v>3.5999999999999996</v>
      </c>
      <c r="T1260" s="303" t="s">
        <v>1758</v>
      </c>
      <c r="U1260" s="2"/>
      <c r="V1260">
        <f t="shared" si="39"/>
        <v>3.3479999999999996E-2</v>
      </c>
    </row>
    <row r="1261" spans="1:22" customFormat="1">
      <c r="A1261" s="301" t="s">
        <v>2550</v>
      </c>
      <c r="B1261" s="301" t="s">
        <v>1976</v>
      </c>
      <c r="C1261" s="301" t="s">
        <v>2751</v>
      </c>
      <c r="D1261" s="301">
        <v>9.3000000000000007</v>
      </c>
      <c r="E1261" s="181" t="s">
        <v>1783</v>
      </c>
      <c r="F1261" s="181"/>
      <c r="G1261" s="301"/>
      <c r="H1261" s="301"/>
      <c r="I1261" s="301"/>
      <c r="J1261" s="301"/>
      <c r="K1261" s="301">
        <v>2.4000000000000004</v>
      </c>
      <c r="L1261" s="301"/>
      <c r="M1261" s="301"/>
      <c r="N1261" s="301"/>
      <c r="O1261" s="301"/>
      <c r="P1261" s="301"/>
      <c r="Q1261" s="301"/>
      <c r="R1261" s="301"/>
      <c r="S1261" s="302">
        <f t="shared" si="38"/>
        <v>2.4000000000000004</v>
      </c>
      <c r="T1261" s="303" t="s">
        <v>1758</v>
      </c>
      <c r="U1261" s="2"/>
      <c r="V1261">
        <f t="shared" si="39"/>
        <v>2.2320000000000003E-2</v>
      </c>
    </row>
    <row r="1262" spans="1:22" customFormat="1">
      <c r="A1262" s="301" t="s">
        <v>2551</v>
      </c>
      <c r="B1262" s="301" t="s">
        <v>1976</v>
      </c>
      <c r="C1262" s="301" t="s">
        <v>2751</v>
      </c>
      <c r="D1262" s="301">
        <v>9.3000000000000007</v>
      </c>
      <c r="E1262" s="181" t="s">
        <v>1783</v>
      </c>
      <c r="F1262" s="181"/>
      <c r="G1262" s="301"/>
      <c r="H1262" s="301"/>
      <c r="I1262" s="301"/>
      <c r="J1262" s="301"/>
      <c r="K1262" s="301">
        <v>1.2000000000000002</v>
      </c>
      <c r="L1262" s="301"/>
      <c r="M1262" s="301"/>
      <c r="N1262" s="301"/>
      <c r="O1262" s="301"/>
      <c r="P1262" s="301"/>
      <c r="Q1262" s="301"/>
      <c r="R1262" s="301"/>
      <c r="S1262" s="302">
        <f t="shared" si="38"/>
        <v>1.2000000000000002</v>
      </c>
      <c r="T1262" s="303" t="s">
        <v>1758</v>
      </c>
      <c r="U1262" s="2"/>
      <c r="V1262">
        <f t="shared" si="39"/>
        <v>1.1160000000000002E-2</v>
      </c>
    </row>
    <row r="1263" spans="1:22" customFormat="1">
      <c r="A1263" s="301" t="s">
        <v>2552</v>
      </c>
      <c r="B1263" s="301" t="s">
        <v>1976</v>
      </c>
      <c r="C1263" s="301" t="s">
        <v>2751</v>
      </c>
      <c r="D1263" s="301">
        <v>9.3000000000000007</v>
      </c>
      <c r="E1263" s="181" t="s">
        <v>1783</v>
      </c>
      <c r="F1263" s="181"/>
      <c r="G1263" s="301"/>
      <c r="H1263" s="301">
        <v>24</v>
      </c>
      <c r="I1263" s="301"/>
      <c r="J1263" s="301"/>
      <c r="K1263" s="301"/>
      <c r="L1263" s="301"/>
      <c r="M1263" s="301"/>
      <c r="N1263" s="301"/>
      <c r="O1263" s="301"/>
      <c r="P1263" s="301">
        <v>24</v>
      </c>
      <c r="Q1263" s="301"/>
      <c r="R1263" s="301"/>
      <c r="S1263" s="302">
        <f t="shared" si="38"/>
        <v>48</v>
      </c>
      <c r="T1263" s="303" t="s">
        <v>1758</v>
      </c>
      <c r="U1263" s="2"/>
      <c r="V1263">
        <f t="shared" si="39"/>
        <v>0.44640000000000002</v>
      </c>
    </row>
    <row r="1264" spans="1:22" customFormat="1">
      <c r="A1264" s="301" t="s">
        <v>2553</v>
      </c>
      <c r="B1264" s="301" t="s">
        <v>1976</v>
      </c>
      <c r="C1264" s="301" t="s">
        <v>2751</v>
      </c>
      <c r="D1264" s="301">
        <v>9.3000000000000007</v>
      </c>
      <c r="E1264" s="181" t="s">
        <v>1783</v>
      </c>
      <c r="F1264" s="181"/>
      <c r="G1264" s="301"/>
      <c r="H1264" s="301"/>
      <c r="I1264" s="301"/>
      <c r="J1264" s="301"/>
      <c r="K1264" s="301">
        <v>2.4000000000000004</v>
      </c>
      <c r="L1264" s="301"/>
      <c r="M1264" s="301"/>
      <c r="N1264" s="301"/>
      <c r="O1264" s="301"/>
      <c r="P1264" s="301"/>
      <c r="Q1264" s="301"/>
      <c r="R1264" s="301"/>
      <c r="S1264" s="302">
        <f t="shared" si="38"/>
        <v>2.4000000000000004</v>
      </c>
      <c r="T1264" s="303" t="s">
        <v>1758</v>
      </c>
      <c r="U1264" s="2"/>
      <c r="V1264">
        <f t="shared" si="39"/>
        <v>2.2320000000000003E-2</v>
      </c>
    </row>
    <row r="1265" spans="1:22" customFormat="1">
      <c r="A1265" s="301" t="s">
        <v>3421</v>
      </c>
      <c r="B1265" s="301" t="s">
        <v>1976</v>
      </c>
      <c r="C1265" s="301" t="s">
        <v>2751</v>
      </c>
      <c r="D1265" s="301">
        <v>9.3000000000000007</v>
      </c>
      <c r="E1265" s="181" t="s">
        <v>1783</v>
      </c>
      <c r="F1265" s="181"/>
      <c r="G1265" s="301"/>
      <c r="H1265" s="301"/>
      <c r="I1265" s="301"/>
      <c r="J1265" s="301"/>
      <c r="K1265" s="301">
        <v>11.7</v>
      </c>
      <c r="L1265" s="301"/>
      <c r="M1265" s="301"/>
      <c r="N1265" s="301"/>
      <c r="O1265" s="301"/>
      <c r="P1265" s="301"/>
      <c r="Q1265" s="301"/>
      <c r="R1265" s="301"/>
      <c r="S1265" s="302">
        <f t="shared" si="38"/>
        <v>11.7</v>
      </c>
      <c r="T1265" s="303" t="s">
        <v>1758</v>
      </c>
      <c r="U1265" s="2"/>
      <c r="V1265">
        <f t="shared" si="39"/>
        <v>0.10880999999999999</v>
      </c>
    </row>
    <row r="1266" spans="1:22" customFormat="1">
      <c r="A1266" s="301" t="s">
        <v>2554</v>
      </c>
      <c r="B1266" s="301" t="s">
        <v>1976</v>
      </c>
      <c r="C1266" s="301" t="s">
        <v>2751</v>
      </c>
      <c r="D1266" s="301">
        <v>9.3000000000000007</v>
      </c>
      <c r="E1266" s="181" t="s">
        <v>1783</v>
      </c>
      <c r="F1266" s="181"/>
      <c r="G1266" s="301"/>
      <c r="H1266" s="301"/>
      <c r="I1266" s="301"/>
      <c r="J1266" s="301"/>
      <c r="K1266" s="301">
        <v>3.3</v>
      </c>
      <c r="L1266" s="301"/>
      <c r="M1266" s="301"/>
      <c r="N1266" s="301"/>
      <c r="O1266" s="301"/>
      <c r="P1266" s="301"/>
      <c r="Q1266" s="301"/>
      <c r="R1266" s="301"/>
      <c r="S1266" s="302">
        <f t="shared" si="38"/>
        <v>3.3</v>
      </c>
      <c r="T1266" s="303" t="s">
        <v>1758</v>
      </c>
      <c r="U1266" s="2"/>
      <c r="V1266">
        <f t="shared" si="39"/>
        <v>3.0690000000000002E-2</v>
      </c>
    </row>
    <row r="1267" spans="1:22" customFormat="1">
      <c r="A1267" s="301" t="s">
        <v>2555</v>
      </c>
      <c r="B1267" s="301" t="s">
        <v>1976</v>
      </c>
      <c r="C1267" s="301" t="s">
        <v>2751</v>
      </c>
      <c r="D1267" s="301">
        <v>9.3000000000000007</v>
      </c>
      <c r="E1267" s="181" t="s">
        <v>1783</v>
      </c>
      <c r="F1267" s="181"/>
      <c r="G1267" s="301">
        <v>70</v>
      </c>
      <c r="H1267" s="301"/>
      <c r="I1267" s="301"/>
      <c r="J1267" s="301"/>
      <c r="K1267" s="301">
        <v>70</v>
      </c>
      <c r="L1267" s="301"/>
      <c r="M1267" s="301"/>
      <c r="N1267" s="301"/>
      <c r="O1267" s="301"/>
      <c r="P1267" s="301">
        <v>70</v>
      </c>
      <c r="Q1267" s="301"/>
      <c r="R1267" s="301"/>
      <c r="S1267" s="302">
        <f t="shared" si="38"/>
        <v>210</v>
      </c>
      <c r="T1267" s="303" t="s">
        <v>1758</v>
      </c>
      <c r="U1267" s="2"/>
      <c r="V1267">
        <f t="shared" si="39"/>
        <v>1.9530000000000001</v>
      </c>
    </row>
    <row r="1268" spans="1:22" customFormat="1">
      <c r="A1268" s="301" t="s">
        <v>2556</v>
      </c>
      <c r="B1268" s="301" t="s">
        <v>1976</v>
      </c>
      <c r="C1268" s="301" t="s">
        <v>2751</v>
      </c>
      <c r="D1268" s="301">
        <v>9.3000000000000007</v>
      </c>
      <c r="E1268" s="181" t="s">
        <v>1783</v>
      </c>
      <c r="F1268" s="181"/>
      <c r="G1268" s="301"/>
      <c r="H1268" s="301"/>
      <c r="I1268" s="301"/>
      <c r="J1268" s="301"/>
      <c r="K1268" s="301">
        <v>3.3</v>
      </c>
      <c r="L1268" s="301"/>
      <c r="M1268" s="301"/>
      <c r="N1268" s="301"/>
      <c r="O1268" s="301"/>
      <c r="P1268" s="301"/>
      <c r="Q1268" s="301"/>
      <c r="R1268" s="301"/>
      <c r="S1268" s="302">
        <f t="shared" si="38"/>
        <v>3.3</v>
      </c>
      <c r="T1268" s="303" t="s">
        <v>1758</v>
      </c>
      <c r="U1268" s="2"/>
      <c r="V1268">
        <f t="shared" si="39"/>
        <v>3.0690000000000002E-2</v>
      </c>
    </row>
    <row r="1269" spans="1:22" customFormat="1">
      <c r="A1269" s="301" t="s">
        <v>3422</v>
      </c>
      <c r="B1269" s="301" t="s">
        <v>1976</v>
      </c>
      <c r="C1269" s="301" t="s">
        <v>2751</v>
      </c>
      <c r="D1269" s="301">
        <v>9.3000000000000007</v>
      </c>
      <c r="E1269" s="181" t="s">
        <v>1783</v>
      </c>
      <c r="F1269" s="181"/>
      <c r="G1269" s="301"/>
      <c r="H1269" s="301"/>
      <c r="I1269" s="301"/>
      <c r="J1269" s="301"/>
      <c r="K1269" s="301"/>
      <c r="L1269" s="301">
        <v>18.75</v>
      </c>
      <c r="M1269" s="301"/>
      <c r="N1269" s="301"/>
      <c r="O1269" s="301"/>
      <c r="P1269" s="301"/>
      <c r="Q1269" s="301"/>
      <c r="R1269" s="301"/>
      <c r="S1269" s="302">
        <f t="shared" si="38"/>
        <v>18.75</v>
      </c>
      <c r="T1269" s="303" t="s">
        <v>1758</v>
      </c>
      <c r="U1269" s="2"/>
      <c r="V1269">
        <f t="shared" si="39"/>
        <v>0.174375</v>
      </c>
    </row>
    <row r="1270" spans="1:22" customFormat="1">
      <c r="A1270" s="301" t="s">
        <v>2557</v>
      </c>
      <c r="B1270" s="301" t="s">
        <v>1976</v>
      </c>
      <c r="C1270" s="301" t="s">
        <v>2751</v>
      </c>
      <c r="D1270" s="301">
        <v>9.3000000000000007</v>
      </c>
      <c r="E1270" s="181" t="s">
        <v>1783</v>
      </c>
      <c r="F1270" s="181"/>
      <c r="G1270" s="301"/>
      <c r="H1270" s="301">
        <v>6.6</v>
      </c>
      <c r="I1270" s="301"/>
      <c r="J1270" s="301"/>
      <c r="K1270" s="301"/>
      <c r="L1270" s="301"/>
      <c r="M1270" s="301"/>
      <c r="N1270" s="301"/>
      <c r="O1270" s="301"/>
      <c r="P1270" s="301"/>
      <c r="Q1270" s="301"/>
      <c r="R1270" s="301"/>
      <c r="S1270" s="302">
        <f t="shared" si="38"/>
        <v>6.6</v>
      </c>
      <c r="T1270" s="303" t="s">
        <v>1758</v>
      </c>
      <c r="U1270" s="2"/>
      <c r="V1270">
        <f t="shared" si="39"/>
        <v>6.1380000000000004E-2</v>
      </c>
    </row>
    <row r="1271" spans="1:22" customFormat="1">
      <c r="A1271" s="301" t="s">
        <v>2558</v>
      </c>
      <c r="B1271" s="301" t="s">
        <v>1976</v>
      </c>
      <c r="C1271" s="301" t="s">
        <v>2751</v>
      </c>
      <c r="D1271" s="301">
        <v>9.3000000000000007</v>
      </c>
      <c r="E1271" s="181" t="s">
        <v>1783</v>
      </c>
      <c r="F1271" s="181"/>
      <c r="G1271" s="301"/>
      <c r="H1271" s="301"/>
      <c r="I1271" s="301"/>
      <c r="J1271" s="301"/>
      <c r="K1271" s="301">
        <v>3.5999999999999996</v>
      </c>
      <c r="L1271" s="301"/>
      <c r="M1271" s="301"/>
      <c r="N1271" s="301"/>
      <c r="O1271" s="301"/>
      <c r="P1271" s="301"/>
      <c r="Q1271" s="301"/>
      <c r="R1271" s="301"/>
      <c r="S1271" s="302">
        <f t="shared" si="38"/>
        <v>3.5999999999999996</v>
      </c>
      <c r="T1271" s="303" t="s">
        <v>1758</v>
      </c>
      <c r="U1271" s="2"/>
      <c r="V1271">
        <f t="shared" si="39"/>
        <v>3.3479999999999996E-2</v>
      </c>
    </row>
    <row r="1272" spans="1:22" customFormat="1">
      <c r="A1272" s="301" t="s">
        <v>2559</v>
      </c>
      <c r="B1272" s="301" t="s">
        <v>1976</v>
      </c>
      <c r="C1272" s="301" t="s">
        <v>2751</v>
      </c>
      <c r="D1272" s="301">
        <v>9.3000000000000007</v>
      </c>
      <c r="E1272" s="181" t="s">
        <v>1783</v>
      </c>
      <c r="F1272" s="181"/>
      <c r="G1272" s="301"/>
      <c r="H1272" s="301">
        <v>3.5999999999999996</v>
      </c>
      <c r="I1272" s="301"/>
      <c r="J1272" s="301"/>
      <c r="K1272" s="301"/>
      <c r="L1272" s="301"/>
      <c r="M1272" s="301"/>
      <c r="N1272" s="301"/>
      <c r="O1272" s="301"/>
      <c r="P1272" s="301"/>
      <c r="Q1272" s="301"/>
      <c r="R1272" s="301"/>
      <c r="S1272" s="302">
        <f t="shared" si="38"/>
        <v>3.5999999999999996</v>
      </c>
      <c r="T1272" s="303" t="s">
        <v>1758</v>
      </c>
      <c r="U1272" s="2"/>
      <c r="V1272">
        <f t="shared" si="39"/>
        <v>3.3479999999999996E-2</v>
      </c>
    </row>
    <row r="1273" spans="1:22" customFormat="1">
      <c r="A1273" s="301" t="s">
        <v>2560</v>
      </c>
      <c r="B1273" s="301" t="s">
        <v>1976</v>
      </c>
      <c r="C1273" s="301" t="s">
        <v>2751</v>
      </c>
      <c r="D1273" s="301">
        <v>9.3000000000000007</v>
      </c>
      <c r="E1273" s="181" t="s">
        <v>1783</v>
      </c>
      <c r="F1273" s="181"/>
      <c r="G1273" s="301"/>
      <c r="H1273" s="301"/>
      <c r="I1273" s="301"/>
      <c r="J1273" s="301"/>
      <c r="K1273" s="301"/>
      <c r="L1273" s="301"/>
      <c r="M1273" s="301"/>
      <c r="N1273" s="301"/>
      <c r="O1273" s="301"/>
      <c r="P1273" s="301"/>
      <c r="Q1273" s="301">
        <v>3.5999999999999996</v>
      </c>
      <c r="R1273" s="301"/>
      <c r="S1273" s="302">
        <f t="shared" si="38"/>
        <v>3.5999999999999996</v>
      </c>
      <c r="T1273" s="303" t="s">
        <v>1758</v>
      </c>
      <c r="U1273" s="2"/>
      <c r="V1273">
        <f t="shared" si="39"/>
        <v>3.3479999999999996E-2</v>
      </c>
    </row>
    <row r="1274" spans="1:22" customFormat="1">
      <c r="A1274" s="301" t="s">
        <v>2561</v>
      </c>
      <c r="B1274" s="301" t="s">
        <v>1976</v>
      </c>
      <c r="C1274" s="301" t="s">
        <v>2751</v>
      </c>
      <c r="D1274" s="301">
        <v>9.3000000000000007</v>
      </c>
      <c r="E1274" s="181" t="s">
        <v>1783</v>
      </c>
      <c r="F1274" s="181"/>
      <c r="G1274" s="301"/>
      <c r="H1274" s="301"/>
      <c r="I1274" s="301"/>
      <c r="J1274" s="301"/>
      <c r="K1274" s="301">
        <v>1.2000000000000002</v>
      </c>
      <c r="L1274" s="301"/>
      <c r="M1274" s="301"/>
      <c r="N1274" s="301"/>
      <c r="O1274" s="301"/>
      <c r="P1274" s="301"/>
      <c r="Q1274" s="301"/>
      <c r="R1274" s="301"/>
      <c r="S1274" s="302">
        <f t="shared" si="38"/>
        <v>1.2000000000000002</v>
      </c>
      <c r="T1274" s="303" t="s">
        <v>1758</v>
      </c>
      <c r="U1274" s="2"/>
      <c r="V1274">
        <f t="shared" si="39"/>
        <v>1.1160000000000002E-2</v>
      </c>
    </row>
    <row r="1275" spans="1:22" customFormat="1">
      <c r="A1275" s="301" t="s">
        <v>3423</v>
      </c>
      <c r="B1275" s="301" t="s">
        <v>1976</v>
      </c>
      <c r="C1275" s="301" t="s">
        <v>2751</v>
      </c>
      <c r="D1275" s="301">
        <v>9.3000000000000007</v>
      </c>
      <c r="E1275" s="181" t="s">
        <v>1783</v>
      </c>
      <c r="F1275" s="181"/>
      <c r="G1275" s="301"/>
      <c r="H1275" s="301"/>
      <c r="I1275" s="301"/>
      <c r="J1275" s="301">
        <v>20</v>
      </c>
      <c r="K1275" s="301"/>
      <c r="L1275" s="301"/>
      <c r="M1275" s="301"/>
      <c r="N1275" s="301"/>
      <c r="O1275" s="301"/>
      <c r="P1275" s="301">
        <v>20</v>
      </c>
      <c r="Q1275" s="301"/>
      <c r="R1275" s="301"/>
      <c r="S1275" s="302">
        <f t="shared" si="38"/>
        <v>40</v>
      </c>
      <c r="T1275" s="303" t="s">
        <v>1758</v>
      </c>
      <c r="U1275" s="2"/>
      <c r="V1275">
        <f t="shared" si="39"/>
        <v>0.37200000000000005</v>
      </c>
    </row>
    <row r="1276" spans="1:22" customFormat="1">
      <c r="A1276" s="301" t="s">
        <v>2562</v>
      </c>
      <c r="B1276" s="301" t="s">
        <v>1976</v>
      </c>
      <c r="C1276" s="301" t="s">
        <v>2751</v>
      </c>
      <c r="D1276" s="301">
        <v>9.3000000000000007</v>
      </c>
      <c r="E1276" s="181" t="s">
        <v>1783</v>
      </c>
      <c r="F1276" s="181"/>
      <c r="G1276" s="301"/>
      <c r="H1276" s="301"/>
      <c r="I1276" s="301"/>
      <c r="J1276" s="301">
        <v>6.6</v>
      </c>
      <c r="K1276" s="301"/>
      <c r="L1276" s="301"/>
      <c r="M1276" s="301"/>
      <c r="N1276" s="301"/>
      <c r="O1276" s="301"/>
      <c r="P1276" s="301"/>
      <c r="Q1276" s="301"/>
      <c r="R1276" s="301"/>
      <c r="S1276" s="302">
        <f t="shared" si="38"/>
        <v>6.6</v>
      </c>
      <c r="T1276" s="303" t="s">
        <v>1758</v>
      </c>
      <c r="U1276" s="2"/>
      <c r="V1276">
        <f t="shared" si="39"/>
        <v>6.1380000000000004E-2</v>
      </c>
    </row>
    <row r="1277" spans="1:22" customFormat="1">
      <c r="A1277" s="301" t="s">
        <v>2563</v>
      </c>
      <c r="B1277" s="301" t="s">
        <v>1976</v>
      </c>
      <c r="C1277" s="301" t="s">
        <v>2751</v>
      </c>
      <c r="D1277" s="301">
        <v>9.3000000000000007</v>
      </c>
      <c r="E1277" s="181" t="s">
        <v>1783</v>
      </c>
      <c r="F1277" s="181"/>
      <c r="G1277" s="301"/>
      <c r="H1277" s="301"/>
      <c r="I1277" s="301"/>
      <c r="J1277" s="301">
        <v>5.7</v>
      </c>
      <c r="K1277" s="301"/>
      <c r="L1277" s="301">
        <v>0</v>
      </c>
      <c r="M1277" s="301"/>
      <c r="N1277" s="301"/>
      <c r="O1277" s="301"/>
      <c r="P1277" s="301"/>
      <c r="Q1277" s="301"/>
      <c r="R1277" s="301"/>
      <c r="S1277" s="302">
        <f t="shared" si="38"/>
        <v>5.7</v>
      </c>
      <c r="T1277" s="303" t="s">
        <v>1758</v>
      </c>
      <c r="U1277" s="2"/>
      <c r="V1277">
        <f t="shared" si="39"/>
        <v>5.3010000000000009E-2</v>
      </c>
    </row>
    <row r="1278" spans="1:22" customFormat="1">
      <c r="A1278" s="301" t="s">
        <v>2564</v>
      </c>
      <c r="B1278" s="301" t="s">
        <v>1976</v>
      </c>
      <c r="C1278" s="301" t="s">
        <v>2751</v>
      </c>
      <c r="D1278" s="301">
        <v>9.3000000000000007</v>
      </c>
      <c r="E1278" s="181" t="s">
        <v>1783</v>
      </c>
      <c r="F1278" s="181"/>
      <c r="G1278" s="301"/>
      <c r="H1278" s="301"/>
      <c r="I1278" s="301"/>
      <c r="J1278" s="301"/>
      <c r="K1278" s="301">
        <v>6.6</v>
      </c>
      <c r="L1278" s="301">
        <v>6.6</v>
      </c>
      <c r="M1278" s="301"/>
      <c r="N1278" s="301">
        <v>6.6</v>
      </c>
      <c r="O1278" s="301"/>
      <c r="P1278" s="301"/>
      <c r="Q1278" s="301"/>
      <c r="R1278" s="301"/>
      <c r="S1278" s="302">
        <f t="shared" si="38"/>
        <v>19.799999999999997</v>
      </c>
      <c r="T1278" s="303" t="s">
        <v>1758</v>
      </c>
      <c r="U1278" s="2"/>
      <c r="V1278">
        <f t="shared" si="39"/>
        <v>0.18414</v>
      </c>
    </row>
    <row r="1279" spans="1:22" customFormat="1">
      <c r="A1279" s="301" t="s">
        <v>2565</v>
      </c>
      <c r="B1279" s="301" t="s">
        <v>1976</v>
      </c>
      <c r="C1279" s="301" t="s">
        <v>2751</v>
      </c>
      <c r="D1279" s="301">
        <v>9.3000000000000007</v>
      </c>
      <c r="E1279" s="181" t="s">
        <v>1783</v>
      </c>
      <c r="F1279" s="181"/>
      <c r="G1279" s="301"/>
      <c r="H1279" s="301"/>
      <c r="I1279" s="301"/>
      <c r="J1279" s="301"/>
      <c r="K1279" s="301"/>
      <c r="L1279" s="301">
        <v>6.6</v>
      </c>
      <c r="M1279" s="301"/>
      <c r="N1279" s="301">
        <v>6.6</v>
      </c>
      <c r="O1279" s="301">
        <v>6.75</v>
      </c>
      <c r="P1279" s="301"/>
      <c r="Q1279" s="301"/>
      <c r="R1279" s="301"/>
      <c r="S1279" s="302">
        <f t="shared" si="38"/>
        <v>19.95</v>
      </c>
      <c r="T1279" s="303" t="s">
        <v>1758</v>
      </c>
      <c r="U1279" s="2"/>
      <c r="V1279">
        <f t="shared" si="39"/>
        <v>0.18553500000000001</v>
      </c>
    </row>
    <row r="1280" spans="1:22" customFormat="1">
      <c r="A1280" s="301" t="s">
        <v>2566</v>
      </c>
      <c r="B1280" s="301" t="s">
        <v>1976</v>
      </c>
      <c r="C1280" s="301" t="s">
        <v>2751</v>
      </c>
      <c r="D1280" s="301">
        <v>9.3000000000000007</v>
      </c>
      <c r="E1280" s="181" t="s">
        <v>1783</v>
      </c>
      <c r="F1280" s="181"/>
      <c r="G1280" s="301"/>
      <c r="H1280" s="301"/>
      <c r="I1280" s="301"/>
      <c r="J1280" s="301"/>
      <c r="K1280" s="301">
        <v>6.6</v>
      </c>
      <c r="L1280" s="301"/>
      <c r="M1280" s="301"/>
      <c r="N1280" s="301"/>
      <c r="O1280" s="301"/>
      <c r="P1280" s="301"/>
      <c r="Q1280" s="301"/>
      <c r="R1280" s="301"/>
      <c r="S1280" s="302">
        <f t="shared" si="38"/>
        <v>6.6</v>
      </c>
      <c r="T1280" s="303" t="s">
        <v>1758</v>
      </c>
      <c r="U1280" s="2"/>
      <c r="V1280">
        <f t="shared" si="39"/>
        <v>6.1380000000000004E-2</v>
      </c>
    </row>
    <row r="1281" spans="1:22" customFormat="1">
      <c r="A1281" s="301" t="s">
        <v>2567</v>
      </c>
      <c r="B1281" s="301" t="s">
        <v>1976</v>
      </c>
      <c r="C1281" s="301" t="s">
        <v>2751</v>
      </c>
      <c r="D1281" s="301">
        <v>9.3000000000000007</v>
      </c>
      <c r="E1281" s="181" t="s">
        <v>1783</v>
      </c>
      <c r="F1281" s="181"/>
      <c r="G1281" s="301"/>
      <c r="H1281" s="301"/>
      <c r="I1281" s="301"/>
      <c r="J1281" s="301"/>
      <c r="K1281" s="301">
        <v>2.4000000000000004</v>
      </c>
      <c r="L1281" s="301">
        <v>0</v>
      </c>
      <c r="M1281" s="301"/>
      <c r="N1281" s="301"/>
      <c r="O1281" s="301"/>
      <c r="P1281" s="301"/>
      <c r="Q1281" s="301"/>
      <c r="R1281" s="301"/>
      <c r="S1281" s="302">
        <f t="shared" si="38"/>
        <v>2.4000000000000004</v>
      </c>
      <c r="T1281" s="303" t="s">
        <v>1758</v>
      </c>
      <c r="U1281" s="2"/>
      <c r="V1281">
        <f t="shared" si="39"/>
        <v>2.2320000000000003E-2</v>
      </c>
    </row>
    <row r="1282" spans="1:22" customFormat="1">
      <c r="A1282" s="301" t="s">
        <v>2568</v>
      </c>
      <c r="B1282" s="301" t="s">
        <v>1976</v>
      </c>
      <c r="C1282" s="301" t="s">
        <v>2751</v>
      </c>
      <c r="D1282" s="301">
        <v>9.3000000000000007</v>
      </c>
      <c r="E1282" s="181" t="s">
        <v>1783</v>
      </c>
      <c r="F1282" s="181"/>
      <c r="G1282" s="301"/>
      <c r="H1282" s="301"/>
      <c r="I1282" s="301"/>
      <c r="J1282" s="301"/>
      <c r="K1282" s="301">
        <v>2.4000000000000004</v>
      </c>
      <c r="L1282" s="301"/>
      <c r="M1282" s="301"/>
      <c r="N1282" s="301"/>
      <c r="O1282" s="301"/>
      <c r="P1282" s="301"/>
      <c r="Q1282" s="301"/>
      <c r="R1282" s="301"/>
      <c r="S1282" s="302">
        <f t="shared" si="38"/>
        <v>2.4000000000000004</v>
      </c>
      <c r="T1282" s="303" t="s">
        <v>1758</v>
      </c>
      <c r="U1282" s="2"/>
      <c r="V1282">
        <f t="shared" si="39"/>
        <v>2.2320000000000003E-2</v>
      </c>
    </row>
    <row r="1283" spans="1:22" customFormat="1">
      <c r="A1283" s="301" t="s">
        <v>2569</v>
      </c>
      <c r="B1283" s="301" t="s">
        <v>1976</v>
      </c>
      <c r="C1283" s="301" t="s">
        <v>2751</v>
      </c>
      <c r="D1283" s="301">
        <v>9.3000000000000007</v>
      </c>
      <c r="E1283" s="181" t="s">
        <v>1783</v>
      </c>
      <c r="F1283" s="181"/>
      <c r="G1283" s="301"/>
      <c r="H1283" s="301"/>
      <c r="I1283" s="301"/>
      <c r="J1283" s="301">
        <v>1.35</v>
      </c>
      <c r="K1283" s="301"/>
      <c r="L1283" s="301"/>
      <c r="M1283" s="301">
        <v>6.3</v>
      </c>
      <c r="N1283" s="301"/>
      <c r="O1283" s="301"/>
      <c r="P1283" s="301"/>
      <c r="Q1283" s="301"/>
      <c r="R1283" s="301"/>
      <c r="S1283" s="302">
        <f t="shared" ref="S1283:S1332" si="40">SUM(G1283:R1283)</f>
        <v>7.65</v>
      </c>
      <c r="T1283" s="303" t="s">
        <v>1758</v>
      </c>
      <c r="U1283" s="2"/>
      <c r="V1283">
        <f t="shared" si="39"/>
        <v>7.1145000000000014E-2</v>
      </c>
    </row>
    <row r="1284" spans="1:22" customFormat="1">
      <c r="A1284" s="301" t="s">
        <v>2570</v>
      </c>
      <c r="B1284" s="301" t="s">
        <v>1976</v>
      </c>
      <c r="C1284" s="301" t="s">
        <v>2751</v>
      </c>
      <c r="D1284" s="301">
        <v>9.3000000000000007</v>
      </c>
      <c r="E1284" s="181" t="s">
        <v>1783</v>
      </c>
      <c r="F1284" s="181"/>
      <c r="G1284" s="301"/>
      <c r="H1284" s="301"/>
      <c r="I1284" s="301"/>
      <c r="J1284" s="301"/>
      <c r="K1284" s="301">
        <v>4.9500000000000011</v>
      </c>
      <c r="L1284" s="301">
        <v>6.6</v>
      </c>
      <c r="M1284" s="301"/>
      <c r="N1284" s="301"/>
      <c r="O1284" s="301"/>
      <c r="P1284" s="301"/>
      <c r="Q1284" s="301"/>
      <c r="R1284" s="301"/>
      <c r="S1284" s="302">
        <f t="shared" si="40"/>
        <v>11.55</v>
      </c>
      <c r="T1284" s="303" t="s">
        <v>1758</v>
      </c>
      <c r="U1284" s="2"/>
      <c r="V1284">
        <f t="shared" ref="V1284:V1332" si="41">S1284/1000*D1284</f>
        <v>0.10741500000000002</v>
      </c>
    </row>
    <row r="1285" spans="1:22" customFormat="1">
      <c r="A1285" s="301" t="s">
        <v>3424</v>
      </c>
      <c r="B1285" s="301" t="s">
        <v>1976</v>
      </c>
      <c r="C1285" s="301" t="s">
        <v>2751</v>
      </c>
      <c r="D1285" s="301">
        <v>9.3000000000000007</v>
      </c>
      <c r="E1285" s="181" t="s">
        <v>1783</v>
      </c>
      <c r="F1285" s="181"/>
      <c r="G1285" s="301"/>
      <c r="H1285" s="301"/>
      <c r="I1285" s="301"/>
      <c r="J1285" s="301"/>
      <c r="K1285" s="301">
        <v>6.6</v>
      </c>
      <c r="L1285" s="301">
        <v>6.6</v>
      </c>
      <c r="M1285" s="301"/>
      <c r="N1285" s="301"/>
      <c r="O1285" s="301"/>
      <c r="P1285" s="301"/>
      <c r="Q1285" s="301"/>
      <c r="R1285" s="301"/>
      <c r="S1285" s="302">
        <f t="shared" si="40"/>
        <v>13.2</v>
      </c>
      <c r="T1285" s="303" t="s">
        <v>1758</v>
      </c>
      <c r="U1285" s="2"/>
      <c r="V1285">
        <f t="shared" si="41"/>
        <v>0.12276000000000001</v>
      </c>
    </row>
    <row r="1286" spans="1:22" customFormat="1">
      <c r="A1286" s="301" t="s">
        <v>3425</v>
      </c>
      <c r="B1286" s="301" t="s">
        <v>1976</v>
      </c>
      <c r="C1286" s="301" t="s">
        <v>2751</v>
      </c>
      <c r="D1286" s="301">
        <v>9.3000000000000007</v>
      </c>
      <c r="E1286" s="181" t="s">
        <v>1783</v>
      </c>
      <c r="F1286" s="181"/>
      <c r="G1286" s="301"/>
      <c r="H1286" s="301"/>
      <c r="I1286" s="301"/>
      <c r="J1286" s="301"/>
      <c r="K1286" s="301">
        <v>1.2000000000000002</v>
      </c>
      <c r="L1286" s="301"/>
      <c r="M1286" s="301"/>
      <c r="N1286" s="301"/>
      <c r="O1286" s="301"/>
      <c r="P1286" s="301"/>
      <c r="Q1286" s="301"/>
      <c r="R1286" s="301"/>
      <c r="S1286" s="302">
        <f t="shared" si="40"/>
        <v>1.2000000000000002</v>
      </c>
      <c r="T1286" s="303" t="s">
        <v>1758</v>
      </c>
      <c r="U1286" s="2"/>
      <c r="V1286">
        <f t="shared" si="41"/>
        <v>1.1160000000000002E-2</v>
      </c>
    </row>
    <row r="1287" spans="1:22" customFormat="1">
      <c r="A1287" s="301" t="s">
        <v>2571</v>
      </c>
      <c r="B1287" s="301" t="s">
        <v>1976</v>
      </c>
      <c r="C1287" s="301" t="s">
        <v>2751</v>
      </c>
      <c r="D1287" s="301">
        <v>9.3000000000000007</v>
      </c>
      <c r="E1287" s="181" t="s">
        <v>1783</v>
      </c>
      <c r="F1287" s="181"/>
      <c r="G1287" s="301"/>
      <c r="H1287" s="301"/>
      <c r="I1287" s="301"/>
      <c r="J1287" s="301"/>
      <c r="K1287" s="301">
        <v>11.7</v>
      </c>
      <c r="L1287" s="301"/>
      <c r="M1287" s="301"/>
      <c r="N1287" s="301"/>
      <c r="O1287" s="301"/>
      <c r="P1287" s="301"/>
      <c r="Q1287" s="301"/>
      <c r="R1287" s="301"/>
      <c r="S1287" s="302">
        <f t="shared" si="40"/>
        <v>11.7</v>
      </c>
      <c r="T1287" s="303" t="s">
        <v>1758</v>
      </c>
      <c r="U1287" s="2"/>
      <c r="V1287">
        <f t="shared" si="41"/>
        <v>0.10880999999999999</v>
      </c>
    </row>
    <row r="1288" spans="1:22" customFormat="1">
      <c r="A1288" s="301" t="s">
        <v>2572</v>
      </c>
      <c r="B1288" s="301" t="s">
        <v>1976</v>
      </c>
      <c r="C1288" s="301" t="s">
        <v>2751</v>
      </c>
      <c r="D1288" s="301">
        <v>9.3000000000000007</v>
      </c>
      <c r="E1288" s="181" t="s">
        <v>1783</v>
      </c>
      <c r="F1288" s="181"/>
      <c r="G1288" s="301"/>
      <c r="H1288" s="301"/>
      <c r="I1288" s="301"/>
      <c r="J1288" s="301"/>
      <c r="K1288" s="301">
        <v>2.4000000000000004</v>
      </c>
      <c r="L1288" s="301"/>
      <c r="M1288" s="301"/>
      <c r="N1288" s="301"/>
      <c r="O1288" s="301"/>
      <c r="P1288" s="301"/>
      <c r="Q1288" s="301"/>
      <c r="R1288" s="301"/>
      <c r="S1288" s="302">
        <f t="shared" si="40"/>
        <v>2.4000000000000004</v>
      </c>
      <c r="T1288" s="303" t="s">
        <v>1758</v>
      </c>
      <c r="U1288" s="2"/>
      <c r="V1288">
        <f t="shared" si="41"/>
        <v>2.2320000000000003E-2</v>
      </c>
    </row>
    <row r="1289" spans="1:22" customFormat="1">
      <c r="A1289" s="301" t="s">
        <v>2573</v>
      </c>
      <c r="B1289" s="301" t="s">
        <v>1976</v>
      </c>
      <c r="C1289" s="301" t="s">
        <v>2751</v>
      </c>
      <c r="D1289" s="301">
        <v>9.3000000000000007</v>
      </c>
      <c r="E1289" s="181" t="s">
        <v>1783</v>
      </c>
      <c r="F1289" s="181"/>
      <c r="G1289" s="301"/>
      <c r="H1289" s="301"/>
      <c r="I1289" s="301"/>
      <c r="J1289" s="301"/>
      <c r="K1289" s="301"/>
      <c r="L1289" s="301"/>
      <c r="M1289" s="301"/>
      <c r="N1289" s="301"/>
      <c r="O1289" s="301"/>
      <c r="P1289" s="301"/>
      <c r="Q1289" s="301">
        <v>1.2000000000000002</v>
      </c>
      <c r="R1289" s="301"/>
      <c r="S1289" s="302">
        <f t="shared" si="40"/>
        <v>1.2000000000000002</v>
      </c>
      <c r="T1289" s="303" t="s">
        <v>1758</v>
      </c>
      <c r="U1289" s="2"/>
      <c r="V1289">
        <f t="shared" si="41"/>
        <v>1.1160000000000002E-2</v>
      </c>
    </row>
    <row r="1290" spans="1:22" customFormat="1">
      <c r="A1290" s="301" t="s">
        <v>3426</v>
      </c>
      <c r="B1290" s="301" t="s">
        <v>1976</v>
      </c>
      <c r="C1290" s="301" t="s">
        <v>2751</v>
      </c>
      <c r="D1290" s="301">
        <v>9.3000000000000007</v>
      </c>
      <c r="E1290" s="181" t="s">
        <v>1783</v>
      </c>
      <c r="F1290" s="181"/>
      <c r="G1290" s="301"/>
      <c r="H1290" s="301"/>
      <c r="I1290" s="301"/>
      <c r="J1290" s="301"/>
      <c r="K1290" s="301">
        <v>3.6</v>
      </c>
      <c r="L1290" s="301"/>
      <c r="M1290" s="301"/>
      <c r="N1290" s="301"/>
      <c r="O1290" s="301"/>
      <c r="P1290" s="301"/>
      <c r="Q1290" s="301"/>
      <c r="R1290" s="301"/>
      <c r="S1290" s="302">
        <f t="shared" si="40"/>
        <v>3.6</v>
      </c>
      <c r="T1290" s="303" t="s">
        <v>1758</v>
      </c>
      <c r="U1290" s="2"/>
      <c r="V1290">
        <f t="shared" si="41"/>
        <v>3.3480000000000003E-2</v>
      </c>
    </row>
    <row r="1291" spans="1:22" customFormat="1">
      <c r="A1291" s="301" t="s">
        <v>2574</v>
      </c>
      <c r="B1291" s="301" t="s">
        <v>1976</v>
      </c>
      <c r="C1291" s="301" t="s">
        <v>2751</v>
      </c>
      <c r="D1291" s="301">
        <v>9.3000000000000007</v>
      </c>
      <c r="E1291" s="181" t="s">
        <v>1783</v>
      </c>
      <c r="F1291" s="181"/>
      <c r="G1291" s="301"/>
      <c r="H1291" s="301"/>
      <c r="I1291" s="301"/>
      <c r="J1291" s="301"/>
      <c r="K1291" s="301">
        <v>1.2000000000000002</v>
      </c>
      <c r="L1291" s="301"/>
      <c r="M1291" s="301"/>
      <c r="N1291" s="301"/>
      <c r="O1291" s="301"/>
      <c r="P1291" s="301"/>
      <c r="Q1291" s="301"/>
      <c r="R1291" s="301"/>
      <c r="S1291" s="302">
        <f t="shared" si="40"/>
        <v>1.2000000000000002</v>
      </c>
      <c r="T1291" s="303" t="s">
        <v>1758</v>
      </c>
      <c r="U1291" s="2"/>
      <c r="V1291">
        <f t="shared" si="41"/>
        <v>1.1160000000000002E-2</v>
      </c>
    </row>
    <row r="1292" spans="1:22" customFormat="1">
      <c r="A1292" s="301" t="s">
        <v>2575</v>
      </c>
      <c r="B1292" s="301" t="s">
        <v>1976</v>
      </c>
      <c r="C1292" s="301" t="s">
        <v>2751</v>
      </c>
      <c r="D1292" s="301">
        <v>9.3000000000000007</v>
      </c>
      <c r="E1292" s="181" t="s">
        <v>1783</v>
      </c>
      <c r="F1292" s="181"/>
      <c r="G1292" s="301"/>
      <c r="H1292" s="301"/>
      <c r="I1292" s="301"/>
      <c r="J1292" s="301"/>
      <c r="K1292" s="301">
        <v>2.4000000000000004</v>
      </c>
      <c r="L1292" s="301"/>
      <c r="M1292" s="301"/>
      <c r="N1292" s="301"/>
      <c r="O1292" s="301"/>
      <c r="P1292" s="301"/>
      <c r="Q1292" s="301"/>
      <c r="R1292" s="301"/>
      <c r="S1292" s="302">
        <f t="shared" si="40"/>
        <v>2.4000000000000004</v>
      </c>
      <c r="T1292" s="303" t="s">
        <v>1758</v>
      </c>
      <c r="U1292" s="2"/>
      <c r="V1292">
        <f t="shared" si="41"/>
        <v>2.2320000000000003E-2</v>
      </c>
    </row>
    <row r="1293" spans="1:22" customFormat="1">
      <c r="A1293" s="301" t="s">
        <v>2576</v>
      </c>
      <c r="B1293" s="301" t="s">
        <v>1976</v>
      </c>
      <c r="C1293" s="301" t="s">
        <v>2751</v>
      </c>
      <c r="D1293" s="301">
        <v>9.3000000000000007</v>
      </c>
      <c r="E1293" s="181" t="s">
        <v>1783</v>
      </c>
      <c r="F1293" s="181"/>
      <c r="G1293" s="301"/>
      <c r="H1293" s="301"/>
      <c r="I1293" s="301"/>
      <c r="J1293" s="301"/>
      <c r="K1293" s="301">
        <v>4.8000000000000007</v>
      </c>
      <c r="L1293" s="301"/>
      <c r="M1293" s="301"/>
      <c r="N1293" s="301"/>
      <c r="O1293" s="301"/>
      <c r="P1293" s="301"/>
      <c r="Q1293" s="301"/>
      <c r="R1293" s="301"/>
      <c r="S1293" s="302">
        <f t="shared" si="40"/>
        <v>4.8000000000000007</v>
      </c>
      <c r="T1293" s="303" t="s">
        <v>1758</v>
      </c>
      <c r="U1293" s="2"/>
      <c r="V1293">
        <f t="shared" si="41"/>
        <v>4.4640000000000006E-2</v>
      </c>
    </row>
    <row r="1294" spans="1:22" customFormat="1">
      <c r="A1294" s="301" t="s">
        <v>2577</v>
      </c>
      <c r="B1294" s="301" t="s">
        <v>1976</v>
      </c>
      <c r="C1294" s="301" t="s">
        <v>2751</v>
      </c>
      <c r="D1294" s="301">
        <v>9.3000000000000007</v>
      </c>
      <c r="E1294" s="181" t="s">
        <v>1783</v>
      </c>
      <c r="F1294" s="181"/>
      <c r="G1294" s="301"/>
      <c r="H1294" s="301"/>
      <c r="I1294" s="301"/>
      <c r="J1294" s="301"/>
      <c r="K1294" s="301">
        <v>1.2</v>
      </c>
      <c r="L1294" s="301"/>
      <c r="M1294" s="301">
        <v>2</v>
      </c>
      <c r="N1294" s="301"/>
      <c r="O1294" s="301"/>
      <c r="P1294" s="301"/>
      <c r="Q1294" s="301"/>
      <c r="R1294" s="301"/>
      <c r="S1294" s="302">
        <f t="shared" si="40"/>
        <v>3.2</v>
      </c>
      <c r="T1294" s="303" t="s">
        <v>1758</v>
      </c>
      <c r="U1294" s="2"/>
      <c r="V1294">
        <f t="shared" si="41"/>
        <v>2.9760000000000005E-2</v>
      </c>
    </row>
    <row r="1295" spans="1:22" customFormat="1">
      <c r="A1295" s="301" t="s">
        <v>2578</v>
      </c>
      <c r="B1295" s="301" t="s">
        <v>1976</v>
      </c>
      <c r="C1295" s="301" t="s">
        <v>2751</v>
      </c>
      <c r="D1295" s="301">
        <v>9.3000000000000007</v>
      </c>
      <c r="E1295" s="181" t="s">
        <v>1783</v>
      </c>
      <c r="F1295" s="181"/>
      <c r="G1295" s="301"/>
      <c r="H1295" s="301"/>
      <c r="I1295" s="301"/>
      <c r="J1295" s="301"/>
      <c r="K1295" s="301">
        <v>13.7</v>
      </c>
      <c r="L1295" s="301"/>
      <c r="M1295" s="301"/>
      <c r="N1295" s="301"/>
      <c r="O1295" s="301"/>
      <c r="P1295" s="301"/>
      <c r="Q1295" s="301"/>
      <c r="R1295" s="301"/>
      <c r="S1295" s="302">
        <f t="shared" si="40"/>
        <v>13.7</v>
      </c>
      <c r="T1295" s="303" t="s">
        <v>1758</v>
      </c>
      <c r="U1295" s="2"/>
      <c r="V1295">
        <f t="shared" si="41"/>
        <v>0.12741</v>
      </c>
    </row>
    <row r="1296" spans="1:22" customFormat="1">
      <c r="A1296" s="301" t="s">
        <v>3427</v>
      </c>
      <c r="B1296" s="301" t="s">
        <v>1976</v>
      </c>
      <c r="C1296" s="301" t="s">
        <v>2751</v>
      </c>
      <c r="D1296" s="301">
        <v>9.3000000000000007</v>
      </c>
      <c r="E1296" s="181" t="s">
        <v>1783</v>
      </c>
      <c r="F1296" s="181"/>
      <c r="G1296" s="301">
        <v>15</v>
      </c>
      <c r="H1296" s="301"/>
      <c r="I1296" s="301"/>
      <c r="J1296" s="301"/>
      <c r="K1296" s="301"/>
      <c r="L1296" s="301"/>
      <c r="M1296" s="301"/>
      <c r="N1296" s="301"/>
      <c r="O1296" s="301"/>
      <c r="P1296" s="301"/>
      <c r="Q1296" s="301"/>
      <c r="R1296" s="301"/>
      <c r="S1296" s="302">
        <f t="shared" si="40"/>
        <v>15</v>
      </c>
      <c r="T1296" s="303" t="s">
        <v>1758</v>
      </c>
      <c r="U1296" s="2"/>
      <c r="V1296">
        <f t="shared" si="41"/>
        <v>0.13950000000000001</v>
      </c>
    </row>
    <row r="1297" spans="1:22" customFormat="1">
      <c r="A1297" s="301" t="s">
        <v>3428</v>
      </c>
      <c r="B1297" s="301" t="s">
        <v>1976</v>
      </c>
      <c r="C1297" s="301" t="s">
        <v>2751</v>
      </c>
      <c r="D1297" s="301">
        <v>9.3000000000000007</v>
      </c>
      <c r="E1297" s="181" t="s">
        <v>1783</v>
      </c>
      <c r="F1297" s="181"/>
      <c r="G1297" s="301"/>
      <c r="H1297" s="301"/>
      <c r="I1297" s="301"/>
      <c r="J1297" s="301"/>
      <c r="K1297" s="301">
        <v>6.6</v>
      </c>
      <c r="L1297" s="301"/>
      <c r="M1297" s="301"/>
      <c r="N1297" s="301"/>
      <c r="O1297" s="301"/>
      <c r="P1297" s="301"/>
      <c r="Q1297" s="301"/>
      <c r="R1297" s="301"/>
      <c r="S1297" s="302">
        <f t="shared" si="40"/>
        <v>6.6</v>
      </c>
      <c r="T1297" s="303" t="s">
        <v>1758</v>
      </c>
      <c r="U1297" s="2"/>
      <c r="V1297">
        <f t="shared" si="41"/>
        <v>6.1380000000000004E-2</v>
      </c>
    </row>
    <row r="1298" spans="1:22" customFormat="1">
      <c r="A1298" s="301" t="s">
        <v>2579</v>
      </c>
      <c r="B1298" s="301" t="s">
        <v>1976</v>
      </c>
      <c r="C1298" s="301" t="s">
        <v>2751</v>
      </c>
      <c r="D1298" s="301">
        <v>9.3000000000000007</v>
      </c>
      <c r="E1298" s="181" t="s">
        <v>1783</v>
      </c>
      <c r="F1298" s="181"/>
      <c r="G1298" s="301"/>
      <c r="H1298" s="301"/>
      <c r="I1298" s="301"/>
      <c r="J1298" s="301"/>
      <c r="K1298" s="301">
        <v>6.75</v>
      </c>
      <c r="L1298" s="301"/>
      <c r="M1298" s="301">
        <v>6.6</v>
      </c>
      <c r="N1298" s="301"/>
      <c r="O1298" s="301"/>
      <c r="P1298" s="301">
        <v>6.6</v>
      </c>
      <c r="Q1298" s="301"/>
      <c r="R1298" s="301"/>
      <c r="S1298" s="302">
        <f t="shared" si="40"/>
        <v>19.95</v>
      </c>
      <c r="T1298" s="303" t="s">
        <v>1758</v>
      </c>
      <c r="U1298" s="2"/>
      <c r="V1298">
        <f t="shared" si="41"/>
        <v>0.18553500000000001</v>
      </c>
    </row>
    <row r="1299" spans="1:22" customFormat="1">
      <c r="A1299" s="301" t="s">
        <v>3429</v>
      </c>
      <c r="B1299" s="301" t="s">
        <v>1976</v>
      </c>
      <c r="C1299" s="301" t="s">
        <v>2751</v>
      </c>
      <c r="D1299" s="301">
        <v>9.3000000000000007</v>
      </c>
      <c r="E1299" s="181" t="s">
        <v>1783</v>
      </c>
      <c r="F1299" s="181"/>
      <c r="G1299" s="301"/>
      <c r="H1299" s="301"/>
      <c r="I1299" s="301"/>
      <c r="J1299" s="301"/>
      <c r="K1299" s="301">
        <v>23.4</v>
      </c>
      <c r="L1299" s="301"/>
      <c r="M1299" s="301"/>
      <c r="N1299" s="301"/>
      <c r="O1299" s="301"/>
      <c r="P1299" s="301"/>
      <c r="Q1299" s="301"/>
      <c r="R1299" s="301"/>
      <c r="S1299" s="302">
        <f t="shared" si="40"/>
        <v>23.4</v>
      </c>
      <c r="T1299" s="303" t="s">
        <v>1758</v>
      </c>
      <c r="U1299" s="2"/>
      <c r="V1299">
        <f t="shared" si="41"/>
        <v>0.21761999999999998</v>
      </c>
    </row>
    <row r="1300" spans="1:22" customFormat="1">
      <c r="A1300" s="301" t="s">
        <v>2580</v>
      </c>
      <c r="B1300" s="301" t="s">
        <v>1976</v>
      </c>
      <c r="C1300" s="301" t="s">
        <v>2751</v>
      </c>
      <c r="D1300" s="301">
        <v>9.3000000000000007</v>
      </c>
      <c r="E1300" s="181" t="s">
        <v>1783</v>
      </c>
      <c r="F1300" s="181"/>
      <c r="G1300" s="301"/>
      <c r="H1300" s="301"/>
      <c r="I1300" s="301"/>
      <c r="J1300" s="301"/>
      <c r="K1300" s="301">
        <v>4.8000000000000007</v>
      </c>
      <c r="L1300" s="301"/>
      <c r="M1300" s="301"/>
      <c r="N1300" s="301"/>
      <c r="O1300" s="301"/>
      <c r="P1300" s="301"/>
      <c r="Q1300" s="301"/>
      <c r="R1300" s="301"/>
      <c r="S1300" s="302">
        <f t="shared" si="40"/>
        <v>4.8000000000000007</v>
      </c>
      <c r="T1300" s="303" t="s">
        <v>1758</v>
      </c>
      <c r="U1300" s="2"/>
      <c r="V1300">
        <f t="shared" si="41"/>
        <v>4.4640000000000006E-2</v>
      </c>
    </row>
    <row r="1301" spans="1:22" customFormat="1">
      <c r="A1301" s="301" t="s">
        <v>3430</v>
      </c>
      <c r="B1301" s="301" t="s">
        <v>1976</v>
      </c>
      <c r="C1301" s="301" t="s">
        <v>2751</v>
      </c>
      <c r="D1301" s="301">
        <v>9.3000000000000007</v>
      </c>
      <c r="E1301" s="181" t="s">
        <v>1783</v>
      </c>
      <c r="F1301" s="181"/>
      <c r="G1301" s="301"/>
      <c r="H1301" s="301"/>
      <c r="I1301" s="301"/>
      <c r="J1301" s="301"/>
      <c r="K1301" s="301">
        <v>1.2000000000000002</v>
      </c>
      <c r="L1301" s="301"/>
      <c r="M1301" s="301"/>
      <c r="N1301" s="301"/>
      <c r="O1301" s="301"/>
      <c r="P1301" s="301"/>
      <c r="Q1301" s="301"/>
      <c r="R1301" s="301"/>
      <c r="S1301" s="302">
        <f t="shared" si="40"/>
        <v>1.2000000000000002</v>
      </c>
      <c r="T1301" s="303" t="s">
        <v>1758</v>
      </c>
      <c r="U1301" s="2"/>
      <c r="V1301">
        <f t="shared" si="41"/>
        <v>1.1160000000000002E-2</v>
      </c>
    </row>
    <row r="1302" spans="1:22" customFormat="1">
      <c r="A1302" s="301" t="s">
        <v>2581</v>
      </c>
      <c r="B1302" s="301" t="s">
        <v>1976</v>
      </c>
      <c r="C1302" s="301" t="s">
        <v>2751</v>
      </c>
      <c r="D1302" s="301">
        <v>9.3000000000000007</v>
      </c>
      <c r="E1302" s="181" t="s">
        <v>1783</v>
      </c>
      <c r="F1302" s="181"/>
      <c r="G1302" s="301"/>
      <c r="H1302" s="301"/>
      <c r="I1302" s="301"/>
      <c r="J1302" s="301"/>
      <c r="K1302" s="301">
        <v>11.7</v>
      </c>
      <c r="L1302" s="301"/>
      <c r="M1302" s="301"/>
      <c r="N1302" s="301"/>
      <c r="O1302" s="301"/>
      <c r="P1302" s="301"/>
      <c r="Q1302" s="301"/>
      <c r="R1302" s="301"/>
      <c r="S1302" s="302">
        <f t="shared" si="40"/>
        <v>11.7</v>
      </c>
      <c r="T1302" s="303" t="s">
        <v>1758</v>
      </c>
      <c r="U1302" s="2"/>
      <c r="V1302">
        <f t="shared" si="41"/>
        <v>0.10880999999999999</v>
      </c>
    </row>
    <row r="1303" spans="1:22" customFormat="1">
      <c r="A1303" s="301" t="s">
        <v>3431</v>
      </c>
      <c r="B1303" s="301" t="s">
        <v>1976</v>
      </c>
      <c r="C1303" s="301" t="s">
        <v>2751</v>
      </c>
      <c r="D1303" s="301">
        <v>9.3000000000000007</v>
      </c>
      <c r="E1303" s="181" t="s">
        <v>1783</v>
      </c>
      <c r="F1303" s="181"/>
      <c r="G1303" s="301"/>
      <c r="H1303" s="301"/>
      <c r="I1303" s="301"/>
      <c r="J1303" s="301"/>
      <c r="K1303" s="301">
        <v>1.2000000000000002</v>
      </c>
      <c r="L1303" s="301"/>
      <c r="M1303" s="301"/>
      <c r="N1303" s="301"/>
      <c r="O1303" s="301"/>
      <c r="P1303" s="301"/>
      <c r="Q1303" s="301"/>
      <c r="R1303" s="301"/>
      <c r="S1303" s="302">
        <f t="shared" si="40"/>
        <v>1.2000000000000002</v>
      </c>
      <c r="T1303" s="303" t="s">
        <v>1758</v>
      </c>
      <c r="U1303" s="2"/>
      <c r="V1303">
        <f t="shared" si="41"/>
        <v>1.1160000000000002E-2</v>
      </c>
    </row>
    <row r="1304" spans="1:22" customFormat="1">
      <c r="A1304" s="301" t="s">
        <v>2582</v>
      </c>
      <c r="B1304" s="301" t="s">
        <v>1976</v>
      </c>
      <c r="C1304" s="301" t="s">
        <v>2751</v>
      </c>
      <c r="D1304" s="301">
        <v>9.3000000000000007</v>
      </c>
      <c r="E1304" s="181" t="s">
        <v>1783</v>
      </c>
      <c r="F1304" s="181"/>
      <c r="G1304" s="301"/>
      <c r="H1304" s="301"/>
      <c r="I1304" s="301"/>
      <c r="J1304" s="301"/>
      <c r="K1304" s="301"/>
      <c r="L1304" s="301">
        <v>6.6</v>
      </c>
      <c r="M1304" s="301"/>
      <c r="N1304" s="301">
        <v>13.2</v>
      </c>
      <c r="O1304" s="301">
        <v>6.6</v>
      </c>
      <c r="P1304" s="301">
        <v>6.6</v>
      </c>
      <c r="Q1304" s="301">
        <v>6.6</v>
      </c>
      <c r="R1304" s="301"/>
      <c r="S1304" s="302">
        <f t="shared" si="40"/>
        <v>39.6</v>
      </c>
      <c r="T1304" s="303" t="s">
        <v>1758</v>
      </c>
      <c r="U1304" s="2"/>
      <c r="V1304">
        <f t="shared" si="41"/>
        <v>0.36828000000000005</v>
      </c>
    </row>
    <row r="1305" spans="1:22" customFormat="1">
      <c r="A1305" s="301" t="s">
        <v>3612</v>
      </c>
      <c r="B1305" s="301" t="s">
        <v>1976</v>
      </c>
      <c r="C1305" s="301" t="s">
        <v>2751</v>
      </c>
      <c r="D1305" s="301">
        <v>9.3000000000000007</v>
      </c>
      <c r="E1305" s="181" t="s">
        <v>1783</v>
      </c>
      <c r="F1305" s="181"/>
      <c r="G1305" s="301"/>
      <c r="H1305" s="301"/>
      <c r="I1305" s="301"/>
      <c r="J1305" s="301"/>
      <c r="K1305" s="301"/>
      <c r="L1305" s="301"/>
      <c r="M1305" s="301"/>
      <c r="N1305" s="301"/>
      <c r="O1305" s="301"/>
      <c r="P1305" s="301">
        <v>30</v>
      </c>
      <c r="Q1305" s="301">
        <v>180</v>
      </c>
      <c r="R1305" s="301">
        <v>210</v>
      </c>
      <c r="S1305" s="302">
        <f t="shared" si="40"/>
        <v>420</v>
      </c>
      <c r="T1305" s="303" t="s">
        <v>1758</v>
      </c>
      <c r="U1305" s="2"/>
      <c r="V1305">
        <f t="shared" si="41"/>
        <v>3.9060000000000001</v>
      </c>
    </row>
    <row r="1306" spans="1:22" customFormat="1">
      <c r="A1306" s="301" t="s">
        <v>2583</v>
      </c>
      <c r="B1306" s="301" t="s">
        <v>1976</v>
      </c>
      <c r="C1306" s="301" t="s">
        <v>2751</v>
      </c>
      <c r="D1306" s="301">
        <v>9.3000000000000007</v>
      </c>
      <c r="E1306" s="181" t="s">
        <v>1783</v>
      </c>
      <c r="F1306" s="181"/>
      <c r="G1306" s="301"/>
      <c r="H1306" s="301"/>
      <c r="I1306" s="301"/>
      <c r="J1306" s="301"/>
      <c r="K1306" s="301">
        <v>1.2000000000000002</v>
      </c>
      <c r="L1306" s="301"/>
      <c r="M1306" s="301">
        <v>6.6</v>
      </c>
      <c r="N1306" s="301"/>
      <c r="O1306" s="301"/>
      <c r="P1306" s="301"/>
      <c r="Q1306" s="301"/>
      <c r="R1306" s="301"/>
      <c r="S1306" s="302">
        <f t="shared" si="40"/>
        <v>7.8</v>
      </c>
      <c r="T1306" s="303" t="s">
        <v>1758</v>
      </c>
      <c r="U1306" s="2"/>
      <c r="V1306">
        <f t="shared" si="41"/>
        <v>7.2540000000000007E-2</v>
      </c>
    </row>
    <row r="1307" spans="1:22" customFormat="1">
      <c r="A1307" s="301" t="s">
        <v>2584</v>
      </c>
      <c r="B1307" s="301" t="s">
        <v>1976</v>
      </c>
      <c r="C1307" s="301" t="s">
        <v>2751</v>
      </c>
      <c r="D1307" s="301">
        <v>9.3000000000000007</v>
      </c>
      <c r="E1307" s="181" t="s">
        <v>1783</v>
      </c>
      <c r="F1307" s="181"/>
      <c r="G1307" s="301"/>
      <c r="H1307" s="301"/>
      <c r="I1307" s="301"/>
      <c r="J1307" s="301"/>
      <c r="K1307" s="301"/>
      <c r="L1307" s="301"/>
      <c r="M1307" s="301"/>
      <c r="N1307" s="301">
        <v>30</v>
      </c>
      <c r="O1307" s="301"/>
      <c r="P1307" s="301"/>
      <c r="Q1307" s="301"/>
      <c r="R1307" s="301"/>
      <c r="S1307" s="302">
        <f t="shared" si="40"/>
        <v>30</v>
      </c>
      <c r="T1307" s="303" t="s">
        <v>1758</v>
      </c>
      <c r="U1307" s="2"/>
      <c r="V1307">
        <f t="shared" si="41"/>
        <v>0.27900000000000003</v>
      </c>
    </row>
    <row r="1308" spans="1:22" customFormat="1">
      <c r="A1308" s="301" t="s">
        <v>2585</v>
      </c>
      <c r="B1308" s="301" t="s">
        <v>1976</v>
      </c>
      <c r="C1308" s="301" t="s">
        <v>2751</v>
      </c>
      <c r="D1308" s="301">
        <v>9.3000000000000007</v>
      </c>
      <c r="E1308" s="181" t="s">
        <v>1783</v>
      </c>
      <c r="F1308" s="181"/>
      <c r="G1308" s="301"/>
      <c r="H1308" s="301"/>
      <c r="I1308" s="301"/>
      <c r="J1308" s="301"/>
      <c r="K1308" s="301"/>
      <c r="L1308" s="301"/>
      <c r="M1308" s="301"/>
      <c r="N1308" s="301"/>
      <c r="O1308" s="301"/>
      <c r="P1308" s="301"/>
      <c r="Q1308" s="301"/>
      <c r="R1308" s="301">
        <v>7.1999999999999993</v>
      </c>
      <c r="S1308" s="302">
        <f t="shared" si="40"/>
        <v>7.1999999999999993</v>
      </c>
      <c r="T1308" s="303" t="s">
        <v>1758</v>
      </c>
      <c r="U1308" s="2"/>
      <c r="V1308">
        <f t="shared" si="41"/>
        <v>6.6959999999999992E-2</v>
      </c>
    </row>
    <row r="1309" spans="1:22" customFormat="1">
      <c r="A1309" s="301" t="s">
        <v>3432</v>
      </c>
      <c r="B1309" s="301" t="s">
        <v>1976</v>
      </c>
      <c r="C1309" s="301" t="s">
        <v>2751</v>
      </c>
      <c r="D1309" s="301">
        <v>9.3000000000000007</v>
      </c>
      <c r="E1309" s="181" t="s">
        <v>1783</v>
      </c>
      <c r="F1309" s="181"/>
      <c r="G1309" s="301"/>
      <c r="H1309" s="301"/>
      <c r="I1309" s="301"/>
      <c r="J1309" s="301"/>
      <c r="K1309" s="301">
        <v>1.2000000000000002</v>
      </c>
      <c r="L1309" s="301"/>
      <c r="M1309" s="301"/>
      <c r="N1309" s="301"/>
      <c r="O1309" s="301"/>
      <c r="P1309" s="301"/>
      <c r="Q1309" s="301"/>
      <c r="R1309" s="301"/>
      <c r="S1309" s="302">
        <f t="shared" si="40"/>
        <v>1.2000000000000002</v>
      </c>
      <c r="T1309" s="303" t="s">
        <v>1758</v>
      </c>
      <c r="U1309" s="2"/>
      <c r="V1309">
        <f t="shared" si="41"/>
        <v>1.1160000000000002E-2</v>
      </c>
    </row>
    <row r="1310" spans="1:22" customFormat="1">
      <c r="A1310" s="301" t="s">
        <v>2586</v>
      </c>
      <c r="B1310" s="301" t="s">
        <v>1976</v>
      </c>
      <c r="C1310" s="301" t="s">
        <v>2751</v>
      </c>
      <c r="D1310" s="301">
        <v>9.3000000000000007</v>
      </c>
      <c r="E1310" s="181" t="s">
        <v>1783</v>
      </c>
      <c r="F1310" s="181"/>
      <c r="G1310" s="301"/>
      <c r="H1310" s="301"/>
      <c r="I1310" s="301"/>
      <c r="J1310" s="301"/>
      <c r="K1310" s="301">
        <v>11.7</v>
      </c>
      <c r="L1310" s="301"/>
      <c r="M1310" s="301"/>
      <c r="N1310" s="301"/>
      <c r="O1310" s="301"/>
      <c r="P1310" s="301"/>
      <c r="Q1310" s="301"/>
      <c r="R1310" s="301"/>
      <c r="S1310" s="302">
        <f t="shared" si="40"/>
        <v>11.7</v>
      </c>
      <c r="T1310" s="303" t="s">
        <v>1758</v>
      </c>
      <c r="U1310" s="2"/>
      <c r="V1310">
        <f t="shared" si="41"/>
        <v>0.10880999999999999</v>
      </c>
    </row>
    <row r="1311" spans="1:22" customFormat="1">
      <c r="A1311" s="301" t="s">
        <v>3433</v>
      </c>
      <c r="B1311" s="301" t="s">
        <v>1976</v>
      </c>
      <c r="C1311" s="301" t="s">
        <v>2751</v>
      </c>
      <c r="D1311" s="301">
        <v>9.3000000000000007</v>
      </c>
      <c r="E1311" s="181" t="s">
        <v>1783</v>
      </c>
      <c r="F1311" s="181"/>
      <c r="G1311" s="301">
        <v>15</v>
      </c>
      <c r="H1311" s="301"/>
      <c r="I1311" s="301"/>
      <c r="J1311" s="301"/>
      <c r="K1311" s="301"/>
      <c r="L1311" s="301"/>
      <c r="M1311" s="301"/>
      <c r="N1311" s="301"/>
      <c r="O1311" s="301"/>
      <c r="P1311" s="301"/>
      <c r="Q1311" s="301"/>
      <c r="R1311" s="301"/>
      <c r="S1311" s="302">
        <f t="shared" si="40"/>
        <v>15</v>
      </c>
      <c r="T1311" s="303" t="s">
        <v>1758</v>
      </c>
      <c r="U1311" s="2"/>
      <c r="V1311">
        <f t="shared" si="41"/>
        <v>0.13950000000000001</v>
      </c>
    </row>
    <row r="1312" spans="1:22" customFormat="1">
      <c r="A1312" s="301" t="s">
        <v>2587</v>
      </c>
      <c r="B1312" s="301" t="s">
        <v>1976</v>
      </c>
      <c r="C1312" s="301" t="s">
        <v>2751</v>
      </c>
      <c r="D1312" s="301">
        <v>9.3000000000000007</v>
      </c>
      <c r="E1312" s="181" t="s">
        <v>1783</v>
      </c>
      <c r="F1312" s="181"/>
      <c r="G1312" s="301"/>
      <c r="H1312" s="301"/>
      <c r="I1312" s="301"/>
      <c r="J1312" s="301"/>
      <c r="K1312" s="301"/>
      <c r="L1312" s="301"/>
      <c r="M1312" s="301"/>
      <c r="N1312" s="301"/>
      <c r="O1312" s="301"/>
      <c r="P1312" s="301"/>
      <c r="Q1312" s="301"/>
      <c r="R1312" s="301">
        <v>32</v>
      </c>
      <c r="S1312" s="302">
        <f t="shared" si="40"/>
        <v>32</v>
      </c>
      <c r="T1312" s="303" t="s">
        <v>1758</v>
      </c>
      <c r="U1312" s="2"/>
      <c r="V1312">
        <f t="shared" si="41"/>
        <v>0.29760000000000003</v>
      </c>
    </row>
    <row r="1313" spans="1:22" customFormat="1">
      <c r="A1313" s="301" t="s">
        <v>3434</v>
      </c>
      <c r="B1313" s="301" t="s">
        <v>1976</v>
      </c>
      <c r="C1313" s="301" t="s">
        <v>2751</v>
      </c>
      <c r="D1313" s="301">
        <v>9.3000000000000007</v>
      </c>
      <c r="E1313" s="181" t="s">
        <v>1783</v>
      </c>
      <c r="F1313" s="181"/>
      <c r="G1313" s="301"/>
      <c r="H1313" s="301"/>
      <c r="I1313" s="301"/>
      <c r="J1313" s="301"/>
      <c r="K1313" s="301"/>
      <c r="L1313" s="301">
        <v>2.4000000000000004</v>
      </c>
      <c r="M1313" s="301"/>
      <c r="N1313" s="301"/>
      <c r="O1313" s="301"/>
      <c r="P1313" s="301"/>
      <c r="Q1313" s="301"/>
      <c r="R1313" s="301"/>
      <c r="S1313" s="302">
        <f t="shared" si="40"/>
        <v>2.4000000000000004</v>
      </c>
      <c r="T1313" s="303" t="s">
        <v>1758</v>
      </c>
      <c r="U1313" s="2"/>
      <c r="V1313">
        <f t="shared" si="41"/>
        <v>2.2320000000000003E-2</v>
      </c>
    </row>
    <row r="1314" spans="1:22" customFormat="1">
      <c r="A1314" s="301" t="s">
        <v>3435</v>
      </c>
      <c r="B1314" s="301" t="s">
        <v>1976</v>
      </c>
      <c r="C1314" s="301" t="s">
        <v>2751</v>
      </c>
      <c r="D1314" s="301">
        <v>9.3000000000000007</v>
      </c>
      <c r="E1314" s="181" t="s">
        <v>1783</v>
      </c>
      <c r="F1314" s="181"/>
      <c r="G1314" s="301"/>
      <c r="H1314" s="301"/>
      <c r="I1314" s="301"/>
      <c r="J1314" s="301"/>
      <c r="K1314" s="301">
        <v>1.2000000000000002</v>
      </c>
      <c r="L1314" s="301"/>
      <c r="M1314" s="301"/>
      <c r="N1314" s="301"/>
      <c r="O1314" s="301"/>
      <c r="P1314" s="301"/>
      <c r="Q1314" s="301"/>
      <c r="R1314" s="301"/>
      <c r="S1314" s="302">
        <f t="shared" si="40"/>
        <v>1.2000000000000002</v>
      </c>
      <c r="T1314" s="303" t="s">
        <v>1758</v>
      </c>
      <c r="U1314" s="2"/>
      <c r="V1314">
        <f t="shared" si="41"/>
        <v>1.1160000000000002E-2</v>
      </c>
    </row>
    <row r="1315" spans="1:22" customFormat="1">
      <c r="A1315" s="301" t="s">
        <v>3436</v>
      </c>
      <c r="B1315" s="301" t="s">
        <v>1976</v>
      </c>
      <c r="C1315" s="301" t="s">
        <v>2751</v>
      </c>
      <c r="D1315" s="301">
        <v>9.3000000000000007</v>
      </c>
      <c r="E1315" s="181" t="s">
        <v>1783</v>
      </c>
      <c r="F1315" s="181"/>
      <c r="G1315" s="301"/>
      <c r="H1315" s="301"/>
      <c r="I1315" s="301"/>
      <c r="J1315" s="301"/>
      <c r="K1315" s="301">
        <v>2.4000000000000004</v>
      </c>
      <c r="L1315" s="301"/>
      <c r="M1315" s="301"/>
      <c r="N1315" s="301"/>
      <c r="O1315" s="301"/>
      <c r="P1315" s="301"/>
      <c r="Q1315" s="301"/>
      <c r="R1315" s="301"/>
      <c r="S1315" s="302">
        <f t="shared" si="40"/>
        <v>2.4000000000000004</v>
      </c>
      <c r="T1315" s="303" t="s">
        <v>1758</v>
      </c>
      <c r="U1315" s="2"/>
      <c r="V1315">
        <f t="shared" si="41"/>
        <v>2.2320000000000003E-2</v>
      </c>
    </row>
    <row r="1316" spans="1:22" customFormat="1">
      <c r="A1316" s="301" t="s">
        <v>3437</v>
      </c>
      <c r="B1316" s="301" t="s">
        <v>1976</v>
      </c>
      <c r="C1316" s="301" t="s">
        <v>2751</v>
      </c>
      <c r="D1316" s="301">
        <v>9.3000000000000007</v>
      </c>
      <c r="E1316" s="181" t="s">
        <v>1783</v>
      </c>
      <c r="F1316" s="181"/>
      <c r="G1316" s="301"/>
      <c r="H1316" s="301"/>
      <c r="I1316" s="301"/>
      <c r="J1316" s="301"/>
      <c r="K1316" s="301">
        <v>2.4000000000000004</v>
      </c>
      <c r="L1316" s="301"/>
      <c r="M1316" s="301"/>
      <c r="N1316" s="301"/>
      <c r="O1316" s="301"/>
      <c r="P1316" s="301"/>
      <c r="Q1316" s="301"/>
      <c r="R1316" s="301"/>
      <c r="S1316" s="302">
        <f t="shared" si="40"/>
        <v>2.4000000000000004</v>
      </c>
      <c r="T1316" s="303" t="s">
        <v>1758</v>
      </c>
      <c r="U1316" s="2"/>
      <c r="V1316">
        <f t="shared" si="41"/>
        <v>2.2320000000000003E-2</v>
      </c>
    </row>
    <row r="1317" spans="1:22" customFormat="1">
      <c r="A1317" s="301" t="s">
        <v>3438</v>
      </c>
      <c r="B1317" s="301" t="s">
        <v>1976</v>
      </c>
      <c r="C1317" s="301" t="s">
        <v>2751</v>
      </c>
      <c r="D1317" s="301">
        <v>9.3000000000000007</v>
      </c>
      <c r="E1317" s="181" t="s">
        <v>1783</v>
      </c>
      <c r="F1317" s="181"/>
      <c r="G1317" s="301"/>
      <c r="H1317" s="301"/>
      <c r="I1317" s="301"/>
      <c r="J1317" s="301"/>
      <c r="K1317" s="301">
        <v>6.75</v>
      </c>
      <c r="L1317" s="301"/>
      <c r="M1317" s="301"/>
      <c r="N1317" s="301"/>
      <c r="O1317" s="301"/>
      <c r="P1317" s="301"/>
      <c r="Q1317" s="301"/>
      <c r="R1317" s="301"/>
      <c r="S1317" s="302">
        <f t="shared" si="40"/>
        <v>6.75</v>
      </c>
      <c r="T1317" s="303" t="s">
        <v>1758</v>
      </c>
      <c r="U1317" s="2"/>
      <c r="V1317">
        <f t="shared" si="41"/>
        <v>6.2774999999999997E-2</v>
      </c>
    </row>
    <row r="1318" spans="1:22" customFormat="1">
      <c r="A1318" s="301" t="s">
        <v>2588</v>
      </c>
      <c r="B1318" s="301" t="s">
        <v>1976</v>
      </c>
      <c r="C1318" s="301" t="s">
        <v>2751</v>
      </c>
      <c r="D1318" s="301">
        <v>9.3000000000000007</v>
      </c>
      <c r="E1318" s="181" t="s">
        <v>1783</v>
      </c>
      <c r="F1318" s="181"/>
      <c r="G1318" s="301"/>
      <c r="H1318" s="301"/>
      <c r="I1318" s="301"/>
      <c r="J1318" s="301"/>
      <c r="K1318" s="301"/>
      <c r="L1318" s="301"/>
      <c r="M1318" s="301"/>
      <c r="N1318" s="301"/>
      <c r="O1318" s="301"/>
      <c r="P1318" s="301"/>
      <c r="Q1318" s="301">
        <v>3850</v>
      </c>
      <c r="R1318" s="301"/>
      <c r="S1318" s="302">
        <f t="shared" si="40"/>
        <v>3850</v>
      </c>
      <c r="T1318" s="303" t="s">
        <v>1758</v>
      </c>
      <c r="U1318" s="2"/>
      <c r="V1318">
        <f t="shared" si="41"/>
        <v>35.805000000000007</v>
      </c>
    </row>
    <row r="1319" spans="1:22" customFormat="1">
      <c r="A1319" s="301" t="s">
        <v>2589</v>
      </c>
      <c r="B1319" s="301" t="s">
        <v>1976</v>
      </c>
      <c r="C1319" s="301" t="s">
        <v>2751</v>
      </c>
      <c r="D1319" s="301">
        <v>9.3000000000000007</v>
      </c>
      <c r="E1319" s="181" t="s">
        <v>1783</v>
      </c>
      <c r="F1319" s="181"/>
      <c r="G1319" s="301"/>
      <c r="H1319" s="301">
        <v>40160</v>
      </c>
      <c r="I1319" s="301">
        <v>42575</v>
      </c>
      <c r="J1319" s="301">
        <v>21315</v>
      </c>
      <c r="K1319" s="301">
        <v>3705</v>
      </c>
      <c r="L1319" s="301">
        <v>7150</v>
      </c>
      <c r="M1319" s="301">
        <v>67670</v>
      </c>
      <c r="N1319" s="301">
        <v>60520</v>
      </c>
      <c r="O1319" s="301">
        <v>69995</v>
      </c>
      <c r="P1319" s="301"/>
      <c r="Q1319" s="301">
        <v>37390</v>
      </c>
      <c r="R1319" s="301">
        <v>31505</v>
      </c>
      <c r="S1319" s="302">
        <f t="shared" si="40"/>
        <v>381985</v>
      </c>
      <c r="T1319" s="303" t="s">
        <v>1758</v>
      </c>
      <c r="U1319" s="2"/>
      <c r="V1319">
        <f t="shared" si="41"/>
        <v>3552.4605000000006</v>
      </c>
    </row>
    <row r="1320" spans="1:22" customFormat="1">
      <c r="A1320" s="301" t="s">
        <v>2590</v>
      </c>
      <c r="B1320" s="301" t="s">
        <v>1976</v>
      </c>
      <c r="C1320" s="301" t="s">
        <v>2751</v>
      </c>
      <c r="D1320" s="301">
        <v>9.3000000000000007</v>
      </c>
      <c r="E1320" s="181" t="s">
        <v>1783</v>
      </c>
      <c r="F1320" s="181"/>
      <c r="G1320" s="301"/>
      <c r="H1320" s="301">
        <v>28.799999999999997</v>
      </c>
      <c r="I1320" s="301">
        <v>36</v>
      </c>
      <c r="J1320" s="301">
        <v>43.199999999999996</v>
      </c>
      <c r="K1320" s="301">
        <v>43.199999999999996</v>
      </c>
      <c r="L1320" s="301">
        <v>14.399999999999999</v>
      </c>
      <c r="M1320" s="301">
        <v>36</v>
      </c>
      <c r="N1320" s="301">
        <v>28.799999999999997</v>
      </c>
      <c r="O1320" s="301">
        <v>57.599999999999994</v>
      </c>
      <c r="P1320" s="301">
        <v>28.799999999999997</v>
      </c>
      <c r="Q1320" s="301">
        <v>7.1999999999999993</v>
      </c>
      <c r="R1320" s="301">
        <v>1172</v>
      </c>
      <c r="S1320" s="302">
        <f t="shared" si="40"/>
        <v>1496</v>
      </c>
      <c r="T1320" s="303" t="s">
        <v>1758</v>
      </c>
      <c r="U1320" s="2"/>
      <c r="V1320">
        <f t="shared" si="41"/>
        <v>13.912800000000001</v>
      </c>
    </row>
    <row r="1321" spans="1:22" customFormat="1">
      <c r="A1321" s="301" t="s">
        <v>2591</v>
      </c>
      <c r="B1321" s="301" t="s">
        <v>1976</v>
      </c>
      <c r="C1321" s="301" t="s">
        <v>2751</v>
      </c>
      <c r="D1321" s="301">
        <v>9.3000000000000007</v>
      </c>
      <c r="E1321" s="181" t="s">
        <v>1783</v>
      </c>
      <c r="F1321" s="181"/>
      <c r="G1321" s="301"/>
      <c r="H1321" s="301">
        <v>15</v>
      </c>
      <c r="I1321" s="301"/>
      <c r="J1321" s="301"/>
      <c r="K1321" s="301"/>
      <c r="L1321" s="301"/>
      <c r="M1321" s="301"/>
      <c r="N1321" s="301"/>
      <c r="O1321" s="301"/>
      <c r="P1321" s="301"/>
      <c r="Q1321" s="301"/>
      <c r="R1321" s="301"/>
      <c r="S1321" s="302">
        <f t="shared" si="40"/>
        <v>15</v>
      </c>
      <c r="T1321" s="303" t="s">
        <v>1758</v>
      </c>
      <c r="U1321" s="2"/>
      <c r="V1321">
        <f t="shared" si="41"/>
        <v>0.13950000000000001</v>
      </c>
    </row>
    <row r="1322" spans="1:22" customFormat="1">
      <c r="A1322" s="301" t="s">
        <v>2592</v>
      </c>
      <c r="B1322" s="301" t="s">
        <v>1976</v>
      </c>
      <c r="C1322" s="301" t="s">
        <v>2751</v>
      </c>
      <c r="D1322" s="301">
        <v>9.3000000000000007</v>
      </c>
      <c r="E1322" s="181" t="s">
        <v>1783</v>
      </c>
      <c r="F1322" s="181"/>
      <c r="G1322" s="301"/>
      <c r="H1322" s="301"/>
      <c r="I1322" s="301"/>
      <c r="J1322" s="301"/>
      <c r="K1322" s="301">
        <v>1.2000000000000002</v>
      </c>
      <c r="L1322" s="301"/>
      <c r="M1322" s="301"/>
      <c r="N1322" s="301"/>
      <c r="O1322" s="301"/>
      <c r="P1322" s="301"/>
      <c r="Q1322" s="301"/>
      <c r="R1322" s="301"/>
      <c r="S1322" s="302">
        <f t="shared" si="40"/>
        <v>1.2000000000000002</v>
      </c>
      <c r="T1322" s="303" t="s">
        <v>1758</v>
      </c>
      <c r="U1322" s="2"/>
      <c r="V1322">
        <f t="shared" si="41"/>
        <v>1.1160000000000002E-2</v>
      </c>
    </row>
    <row r="1323" spans="1:22" customFormat="1">
      <c r="A1323" s="301" t="s">
        <v>2593</v>
      </c>
      <c r="B1323" s="301" t="s">
        <v>1976</v>
      </c>
      <c r="C1323" s="301" t="s">
        <v>2751</v>
      </c>
      <c r="D1323" s="301">
        <v>9.3000000000000007</v>
      </c>
      <c r="E1323" s="181" t="s">
        <v>1783</v>
      </c>
      <c r="F1323" s="181"/>
      <c r="G1323" s="301"/>
      <c r="H1323" s="301"/>
      <c r="I1323" s="301"/>
      <c r="J1323" s="301"/>
      <c r="K1323" s="301"/>
      <c r="L1323" s="301">
        <v>2.4000000000000004</v>
      </c>
      <c r="M1323" s="301">
        <v>6.6</v>
      </c>
      <c r="N1323" s="301"/>
      <c r="O1323" s="301"/>
      <c r="P1323" s="301"/>
      <c r="Q1323" s="301">
        <v>6.6</v>
      </c>
      <c r="R1323" s="301"/>
      <c r="S1323" s="302">
        <f t="shared" si="40"/>
        <v>15.6</v>
      </c>
      <c r="T1323" s="303" t="s">
        <v>1758</v>
      </c>
      <c r="U1323" s="2"/>
      <c r="V1323">
        <f t="shared" si="41"/>
        <v>0.14508000000000001</v>
      </c>
    </row>
    <row r="1324" spans="1:22" customFormat="1">
      <c r="A1324" s="301" t="s">
        <v>3439</v>
      </c>
      <c r="B1324" s="301" t="s">
        <v>1976</v>
      </c>
      <c r="C1324" s="301" t="s">
        <v>2751</v>
      </c>
      <c r="D1324" s="301">
        <v>9.3000000000000007</v>
      </c>
      <c r="E1324" s="181" t="s">
        <v>1783</v>
      </c>
      <c r="F1324" s="181"/>
      <c r="G1324" s="301"/>
      <c r="H1324" s="301"/>
      <c r="I1324" s="301"/>
      <c r="J1324" s="301"/>
      <c r="K1324" s="301">
        <v>1.2000000000000002</v>
      </c>
      <c r="L1324" s="301"/>
      <c r="M1324" s="301"/>
      <c r="N1324" s="301"/>
      <c r="O1324" s="301"/>
      <c r="P1324" s="301"/>
      <c r="Q1324" s="301"/>
      <c r="R1324" s="301"/>
      <c r="S1324" s="302">
        <f t="shared" si="40"/>
        <v>1.2000000000000002</v>
      </c>
      <c r="T1324" s="303" t="s">
        <v>1758</v>
      </c>
      <c r="U1324" s="2"/>
      <c r="V1324">
        <f t="shared" si="41"/>
        <v>1.1160000000000002E-2</v>
      </c>
    </row>
    <row r="1325" spans="1:22" customFormat="1">
      <c r="A1325" s="301" t="s">
        <v>3440</v>
      </c>
      <c r="B1325" s="301" t="s">
        <v>1976</v>
      </c>
      <c r="C1325" s="301" t="s">
        <v>2751</v>
      </c>
      <c r="D1325" s="301">
        <v>9.3000000000000007</v>
      </c>
      <c r="E1325" s="181" t="s">
        <v>1783</v>
      </c>
      <c r="F1325" s="181"/>
      <c r="G1325" s="301"/>
      <c r="H1325" s="301"/>
      <c r="I1325" s="301"/>
      <c r="J1325" s="301"/>
      <c r="K1325" s="301">
        <v>2.4000000000000004</v>
      </c>
      <c r="L1325" s="301"/>
      <c r="M1325" s="301"/>
      <c r="N1325" s="301"/>
      <c r="O1325" s="301"/>
      <c r="P1325" s="301"/>
      <c r="Q1325" s="301"/>
      <c r="R1325" s="301"/>
      <c r="S1325" s="302">
        <f t="shared" si="40"/>
        <v>2.4000000000000004</v>
      </c>
      <c r="T1325" s="303" t="s">
        <v>1758</v>
      </c>
      <c r="U1325" s="2"/>
      <c r="V1325">
        <f t="shared" si="41"/>
        <v>2.2320000000000003E-2</v>
      </c>
    </row>
    <row r="1326" spans="1:22" customFormat="1">
      <c r="A1326" s="301" t="s">
        <v>2594</v>
      </c>
      <c r="B1326" s="301" t="s">
        <v>1976</v>
      </c>
      <c r="C1326" s="301" t="s">
        <v>2751</v>
      </c>
      <c r="D1326" s="301">
        <v>9.3000000000000007</v>
      </c>
      <c r="E1326" s="181" t="s">
        <v>1783</v>
      </c>
      <c r="F1326" s="181"/>
      <c r="G1326" s="301"/>
      <c r="H1326" s="301"/>
      <c r="I1326" s="301">
        <v>1.35</v>
      </c>
      <c r="J1326" s="301"/>
      <c r="K1326" s="301"/>
      <c r="L1326" s="301"/>
      <c r="M1326" s="301"/>
      <c r="N1326" s="301"/>
      <c r="O1326" s="301"/>
      <c r="P1326" s="301"/>
      <c r="Q1326" s="301"/>
      <c r="R1326" s="301"/>
      <c r="S1326" s="302">
        <f t="shared" si="40"/>
        <v>1.35</v>
      </c>
      <c r="T1326" s="303" t="s">
        <v>1758</v>
      </c>
      <c r="U1326" s="2"/>
      <c r="V1326">
        <f t="shared" si="41"/>
        <v>1.2555000000000002E-2</v>
      </c>
    </row>
    <row r="1327" spans="1:22" customFormat="1">
      <c r="A1327" s="301" t="s">
        <v>2595</v>
      </c>
      <c r="B1327" s="301" t="s">
        <v>1976</v>
      </c>
      <c r="C1327" s="301" t="s">
        <v>2751</v>
      </c>
      <c r="D1327" s="301">
        <v>9.3000000000000007</v>
      </c>
      <c r="E1327" s="181" t="s">
        <v>1783</v>
      </c>
      <c r="F1327" s="181"/>
      <c r="G1327" s="301"/>
      <c r="H1327" s="301">
        <v>7.1999999999999993</v>
      </c>
      <c r="I1327" s="301">
        <v>7.1999999999999993</v>
      </c>
      <c r="J1327" s="301"/>
      <c r="K1327" s="301"/>
      <c r="L1327" s="301">
        <v>7.1999999999999993</v>
      </c>
      <c r="M1327" s="301"/>
      <c r="N1327" s="301">
        <v>7.1999999999999993</v>
      </c>
      <c r="O1327" s="301"/>
      <c r="P1327" s="301">
        <v>7.1999999999999993</v>
      </c>
      <c r="Q1327" s="301"/>
      <c r="R1327" s="301">
        <v>7.1999999999999993</v>
      </c>
      <c r="S1327" s="302">
        <f t="shared" si="40"/>
        <v>43.2</v>
      </c>
      <c r="T1327" s="303" t="s">
        <v>1758</v>
      </c>
      <c r="U1327" s="2"/>
      <c r="V1327">
        <f t="shared" si="41"/>
        <v>0.40176000000000006</v>
      </c>
    </row>
    <row r="1328" spans="1:22" customFormat="1">
      <c r="A1328" s="301" t="s">
        <v>3441</v>
      </c>
      <c r="B1328" s="301" t="s">
        <v>1976</v>
      </c>
      <c r="C1328" s="301" t="s">
        <v>2751</v>
      </c>
      <c r="D1328" s="301">
        <v>9.3000000000000007</v>
      </c>
      <c r="E1328" s="181" t="s">
        <v>1783</v>
      </c>
      <c r="F1328" s="181"/>
      <c r="G1328" s="301"/>
      <c r="H1328" s="301"/>
      <c r="I1328" s="301"/>
      <c r="J1328" s="301"/>
      <c r="K1328" s="301">
        <v>2.4000000000000004</v>
      </c>
      <c r="L1328" s="301"/>
      <c r="M1328" s="301"/>
      <c r="N1328" s="301"/>
      <c r="O1328" s="301"/>
      <c r="P1328" s="301"/>
      <c r="Q1328" s="301"/>
      <c r="R1328" s="301"/>
      <c r="S1328" s="302">
        <f t="shared" si="40"/>
        <v>2.4000000000000004</v>
      </c>
      <c r="T1328" s="303" t="s">
        <v>1758</v>
      </c>
      <c r="U1328" s="2"/>
      <c r="V1328">
        <f t="shared" si="41"/>
        <v>2.2320000000000003E-2</v>
      </c>
    </row>
    <row r="1329" spans="1:22" customFormat="1">
      <c r="A1329" s="301" t="s">
        <v>2596</v>
      </c>
      <c r="B1329" s="301" t="s">
        <v>1976</v>
      </c>
      <c r="C1329" s="301" t="s">
        <v>2751</v>
      </c>
      <c r="D1329" s="301">
        <v>9.3000000000000007</v>
      </c>
      <c r="E1329" s="181" t="s">
        <v>1783</v>
      </c>
      <c r="F1329" s="181"/>
      <c r="G1329" s="301"/>
      <c r="H1329" s="301"/>
      <c r="I1329" s="301"/>
      <c r="J1329" s="301">
        <v>6.6</v>
      </c>
      <c r="K1329" s="301"/>
      <c r="L1329" s="301"/>
      <c r="M1329" s="301"/>
      <c r="N1329" s="301"/>
      <c r="O1329" s="301"/>
      <c r="P1329" s="301"/>
      <c r="Q1329" s="301"/>
      <c r="R1329" s="301"/>
      <c r="S1329" s="302">
        <f t="shared" si="40"/>
        <v>6.6</v>
      </c>
      <c r="T1329" s="303" t="s">
        <v>1758</v>
      </c>
      <c r="U1329" s="2"/>
      <c r="V1329">
        <f t="shared" si="41"/>
        <v>6.1380000000000004E-2</v>
      </c>
    </row>
    <row r="1330" spans="1:22" customFormat="1">
      <c r="A1330" s="301" t="s">
        <v>2597</v>
      </c>
      <c r="B1330" s="301" t="s">
        <v>1976</v>
      </c>
      <c r="C1330" s="301" t="s">
        <v>2751</v>
      </c>
      <c r="D1330" s="301">
        <v>9.3000000000000007</v>
      </c>
      <c r="E1330" s="181" t="s">
        <v>1783</v>
      </c>
      <c r="F1330" s="181"/>
      <c r="G1330" s="301"/>
      <c r="H1330" s="301"/>
      <c r="I1330" s="301"/>
      <c r="J1330" s="301"/>
      <c r="K1330" s="301">
        <v>3.3</v>
      </c>
      <c r="L1330" s="301"/>
      <c r="M1330" s="301"/>
      <c r="N1330" s="301"/>
      <c r="O1330" s="301"/>
      <c r="P1330" s="301"/>
      <c r="Q1330" s="301"/>
      <c r="R1330" s="301"/>
      <c r="S1330" s="302">
        <f t="shared" si="40"/>
        <v>3.3</v>
      </c>
      <c r="T1330" s="303" t="s">
        <v>1758</v>
      </c>
      <c r="U1330" s="2"/>
      <c r="V1330">
        <f t="shared" si="41"/>
        <v>3.0690000000000002E-2</v>
      </c>
    </row>
    <row r="1331" spans="1:22" customFormat="1">
      <c r="A1331" s="301" t="s">
        <v>2598</v>
      </c>
      <c r="B1331" s="301" t="s">
        <v>1976</v>
      </c>
      <c r="C1331" s="301" t="s">
        <v>2751</v>
      </c>
      <c r="D1331" s="301">
        <v>9.3000000000000007</v>
      </c>
      <c r="E1331" s="181" t="s">
        <v>1783</v>
      </c>
      <c r="F1331" s="181"/>
      <c r="G1331" s="301"/>
      <c r="H1331" s="301"/>
      <c r="I1331" s="301"/>
      <c r="J1331" s="301"/>
      <c r="K1331" s="301">
        <v>11.7</v>
      </c>
      <c r="L1331" s="301"/>
      <c r="M1331" s="301"/>
      <c r="N1331" s="301"/>
      <c r="O1331" s="301"/>
      <c r="P1331" s="301"/>
      <c r="Q1331" s="301"/>
      <c r="R1331" s="301"/>
      <c r="S1331" s="302">
        <f t="shared" si="40"/>
        <v>11.7</v>
      </c>
      <c r="T1331" s="303" t="s">
        <v>1758</v>
      </c>
      <c r="U1331" s="2"/>
      <c r="V1331">
        <f t="shared" si="41"/>
        <v>0.10880999999999999</v>
      </c>
    </row>
    <row r="1332" spans="1:22" customFormat="1">
      <c r="A1332" s="301" t="s">
        <v>2599</v>
      </c>
      <c r="B1332" s="301" t="s">
        <v>1976</v>
      </c>
      <c r="C1332" s="301" t="s">
        <v>2751</v>
      </c>
      <c r="D1332" s="301">
        <v>9.3000000000000007</v>
      </c>
      <c r="E1332" s="181" t="s">
        <v>1783</v>
      </c>
      <c r="F1332" s="181"/>
      <c r="G1332" s="301"/>
      <c r="H1332" s="301"/>
      <c r="I1332" s="301">
        <v>3.4</v>
      </c>
      <c r="J1332" s="301"/>
      <c r="K1332" s="301"/>
      <c r="L1332" s="301"/>
      <c r="M1332" s="301"/>
      <c r="N1332" s="301"/>
      <c r="O1332" s="301"/>
      <c r="P1332" s="301"/>
      <c r="Q1332" s="301"/>
      <c r="R1332" s="301"/>
      <c r="S1332" s="302">
        <f t="shared" si="40"/>
        <v>3.4</v>
      </c>
      <c r="T1332" s="303" t="s">
        <v>1758</v>
      </c>
      <c r="U1332" s="2"/>
      <c r="V1332">
        <f t="shared" si="41"/>
        <v>3.1620000000000002E-2</v>
      </c>
    </row>
  </sheetData>
  <autoFilter ref="A1:V1320" xr:uid="{FE7075FF-7CE8-4876-8DAA-0386A81A372B}"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</autoFilter>
  <mergeCells count="6">
    <mergeCell ref="I1:R1"/>
    <mergeCell ref="A1:A2"/>
    <mergeCell ref="B1:B2"/>
    <mergeCell ref="C1:C2"/>
    <mergeCell ref="D1:D2"/>
    <mergeCell ref="E1:E2"/>
  </mergeCells>
  <phoneticPr fontId="2" type="noConversion"/>
  <dataValidations count="1">
    <dataValidation type="list" allowBlank="1" showInputMessage="1" showErrorMessage="1" sqref="T65476:T66856 JP65476:JP66856 TL65476:TL66856 ADH65476:ADH66856 AND65476:AND66856 AWZ65476:AWZ66856 BGV65476:BGV66856 BQR65476:BQR66856 CAN65476:CAN66856 CKJ65476:CKJ66856 CUF65476:CUF66856 DEB65476:DEB66856 DNX65476:DNX66856 DXT65476:DXT66856 EHP65476:EHP66856 ERL65476:ERL66856 FBH65476:FBH66856 FLD65476:FLD66856 FUZ65476:FUZ66856 GEV65476:GEV66856 GOR65476:GOR66856 GYN65476:GYN66856 HIJ65476:HIJ66856 HSF65476:HSF66856 ICB65476:ICB66856 ILX65476:ILX66856 IVT65476:IVT66856 JFP65476:JFP66856 JPL65476:JPL66856 JZH65476:JZH66856 KJD65476:KJD66856 KSZ65476:KSZ66856 LCV65476:LCV66856 LMR65476:LMR66856 LWN65476:LWN66856 MGJ65476:MGJ66856 MQF65476:MQF66856 NAB65476:NAB66856 NJX65476:NJX66856 NTT65476:NTT66856 ODP65476:ODP66856 ONL65476:ONL66856 OXH65476:OXH66856 PHD65476:PHD66856 PQZ65476:PQZ66856 QAV65476:QAV66856 QKR65476:QKR66856 QUN65476:QUN66856 REJ65476:REJ66856 ROF65476:ROF66856 RYB65476:RYB66856 SHX65476:SHX66856 SRT65476:SRT66856 TBP65476:TBP66856 TLL65476:TLL66856 TVH65476:TVH66856 UFD65476:UFD66856 UOZ65476:UOZ66856 UYV65476:UYV66856 VIR65476:VIR66856 VSN65476:VSN66856 WCJ65476:WCJ66856 WMF65476:WMF66856 WWB65476:WWB66856 T131012:T132392 JP131012:JP132392 TL131012:TL132392 ADH131012:ADH132392 AND131012:AND132392 AWZ131012:AWZ132392 BGV131012:BGV132392 BQR131012:BQR132392 CAN131012:CAN132392 CKJ131012:CKJ132392 CUF131012:CUF132392 DEB131012:DEB132392 DNX131012:DNX132392 DXT131012:DXT132392 EHP131012:EHP132392 ERL131012:ERL132392 FBH131012:FBH132392 FLD131012:FLD132392 FUZ131012:FUZ132392 GEV131012:GEV132392 GOR131012:GOR132392 GYN131012:GYN132392 HIJ131012:HIJ132392 HSF131012:HSF132392 ICB131012:ICB132392 ILX131012:ILX132392 IVT131012:IVT132392 JFP131012:JFP132392 JPL131012:JPL132392 JZH131012:JZH132392 KJD131012:KJD132392 KSZ131012:KSZ132392 LCV131012:LCV132392 LMR131012:LMR132392 LWN131012:LWN132392 MGJ131012:MGJ132392 MQF131012:MQF132392 NAB131012:NAB132392 NJX131012:NJX132392 NTT131012:NTT132392 ODP131012:ODP132392 ONL131012:ONL132392 OXH131012:OXH132392 PHD131012:PHD132392 PQZ131012:PQZ132392 QAV131012:QAV132392 QKR131012:QKR132392 QUN131012:QUN132392 REJ131012:REJ132392 ROF131012:ROF132392 RYB131012:RYB132392 SHX131012:SHX132392 SRT131012:SRT132392 TBP131012:TBP132392 TLL131012:TLL132392 TVH131012:TVH132392 UFD131012:UFD132392 UOZ131012:UOZ132392 UYV131012:UYV132392 VIR131012:VIR132392 VSN131012:VSN132392 WCJ131012:WCJ132392 WMF131012:WMF132392 WWB131012:WWB132392 T196548:T197928 JP196548:JP197928 TL196548:TL197928 ADH196548:ADH197928 AND196548:AND197928 AWZ196548:AWZ197928 BGV196548:BGV197928 BQR196548:BQR197928 CAN196548:CAN197928 CKJ196548:CKJ197928 CUF196548:CUF197928 DEB196548:DEB197928 DNX196548:DNX197928 DXT196548:DXT197928 EHP196548:EHP197928 ERL196548:ERL197928 FBH196548:FBH197928 FLD196548:FLD197928 FUZ196548:FUZ197928 GEV196548:GEV197928 GOR196548:GOR197928 GYN196548:GYN197928 HIJ196548:HIJ197928 HSF196548:HSF197928 ICB196548:ICB197928 ILX196548:ILX197928 IVT196548:IVT197928 JFP196548:JFP197928 JPL196548:JPL197928 JZH196548:JZH197928 KJD196548:KJD197928 KSZ196548:KSZ197928 LCV196548:LCV197928 LMR196548:LMR197928 LWN196548:LWN197928 MGJ196548:MGJ197928 MQF196548:MQF197928 NAB196548:NAB197928 NJX196548:NJX197928 NTT196548:NTT197928 ODP196548:ODP197928 ONL196548:ONL197928 OXH196548:OXH197928 PHD196548:PHD197928 PQZ196548:PQZ197928 QAV196548:QAV197928 QKR196548:QKR197928 QUN196548:QUN197928 REJ196548:REJ197928 ROF196548:ROF197928 RYB196548:RYB197928 SHX196548:SHX197928 SRT196548:SRT197928 TBP196548:TBP197928 TLL196548:TLL197928 TVH196548:TVH197928 UFD196548:UFD197928 UOZ196548:UOZ197928 UYV196548:UYV197928 VIR196548:VIR197928 VSN196548:VSN197928 WCJ196548:WCJ197928 WMF196548:WMF197928 WWB196548:WWB197928 T262084:T263464 JP262084:JP263464 TL262084:TL263464 ADH262084:ADH263464 AND262084:AND263464 AWZ262084:AWZ263464 BGV262084:BGV263464 BQR262084:BQR263464 CAN262084:CAN263464 CKJ262084:CKJ263464 CUF262084:CUF263464 DEB262084:DEB263464 DNX262084:DNX263464 DXT262084:DXT263464 EHP262084:EHP263464 ERL262084:ERL263464 FBH262084:FBH263464 FLD262084:FLD263464 FUZ262084:FUZ263464 GEV262084:GEV263464 GOR262084:GOR263464 GYN262084:GYN263464 HIJ262084:HIJ263464 HSF262084:HSF263464 ICB262084:ICB263464 ILX262084:ILX263464 IVT262084:IVT263464 JFP262084:JFP263464 JPL262084:JPL263464 JZH262084:JZH263464 KJD262084:KJD263464 KSZ262084:KSZ263464 LCV262084:LCV263464 LMR262084:LMR263464 LWN262084:LWN263464 MGJ262084:MGJ263464 MQF262084:MQF263464 NAB262084:NAB263464 NJX262084:NJX263464 NTT262084:NTT263464 ODP262084:ODP263464 ONL262084:ONL263464 OXH262084:OXH263464 PHD262084:PHD263464 PQZ262084:PQZ263464 QAV262084:QAV263464 QKR262084:QKR263464 QUN262084:QUN263464 REJ262084:REJ263464 ROF262084:ROF263464 RYB262084:RYB263464 SHX262084:SHX263464 SRT262084:SRT263464 TBP262084:TBP263464 TLL262084:TLL263464 TVH262084:TVH263464 UFD262084:UFD263464 UOZ262084:UOZ263464 UYV262084:UYV263464 VIR262084:VIR263464 VSN262084:VSN263464 WCJ262084:WCJ263464 WMF262084:WMF263464 WWB262084:WWB263464 T327620:T329000 JP327620:JP329000 TL327620:TL329000 ADH327620:ADH329000 AND327620:AND329000 AWZ327620:AWZ329000 BGV327620:BGV329000 BQR327620:BQR329000 CAN327620:CAN329000 CKJ327620:CKJ329000 CUF327620:CUF329000 DEB327620:DEB329000 DNX327620:DNX329000 DXT327620:DXT329000 EHP327620:EHP329000 ERL327620:ERL329000 FBH327620:FBH329000 FLD327620:FLD329000 FUZ327620:FUZ329000 GEV327620:GEV329000 GOR327620:GOR329000 GYN327620:GYN329000 HIJ327620:HIJ329000 HSF327620:HSF329000 ICB327620:ICB329000 ILX327620:ILX329000 IVT327620:IVT329000 JFP327620:JFP329000 JPL327620:JPL329000 JZH327620:JZH329000 KJD327620:KJD329000 KSZ327620:KSZ329000 LCV327620:LCV329000 LMR327620:LMR329000 LWN327620:LWN329000 MGJ327620:MGJ329000 MQF327620:MQF329000 NAB327620:NAB329000 NJX327620:NJX329000 NTT327620:NTT329000 ODP327620:ODP329000 ONL327620:ONL329000 OXH327620:OXH329000 PHD327620:PHD329000 PQZ327620:PQZ329000 QAV327620:QAV329000 QKR327620:QKR329000 QUN327620:QUN329000 REJ327620:REJ329000 ROF327620:ROF329000 RYB327620:RYB329000 SHX327620:SHX329000 SRT327620:SRT329000 TBP327620:TBP329000 TLL327620:TLL329000 TVH327620:TVH329000 UFD327620:UFD329000 UOZ327620:UOZ329000 UYV327620:UYV329000 VIR327620:VIR329000 VSN327620:VSN329000 WCJ327620:WCJ329000 WMF327620:WMF329000 WWB327620:WWB329000 T393156:T394536 JP393156:JP394536 TL393156:TL394536 ADH393156:ADH394536 AND393156:AND394536 AWZ393156:AWZ394536 BGV393156:BGV394536 BQR393156:BQR394536 CAN393156:CAN394536 CKJ393156:CKJ394536 CUF393156:CUF394536 DEB393156:DEB394536 DNX393156:DNX394536 DXT393156:DXT394536 EHP393156:EHP394536 ERL393156:ERL394536 FBH393156:FBH394536 FLD393156:FLD394536 FUZ393156:FUZ394536 GEV393156:GEV394536 GOR393156:GOR394536 GYN393156:GYN394536 HIJ393156:HIJ394536 HSF393156:HSF394536 ICB393156:ICB394536 ILX393156:ILX394536 IVT393156:IVT394536 JFP393156:JFP394536 JPL393156:JPL394536 JZH393156:JZH394536 KJD393156:KJD394536 KSZ393156:KSZ394536 LCV393156:LCV394536 LMR393156:LMR394536 LWN393156:LWN394536 MGJ393156:MGJ394536 MQF393156:MQF394536 NAB393156:NAB394536 NJX393156:NJX394536 NTT393156:NTT394536 ODP393156:ODP394536 ONL393156:ONL394536 OXH393156:OXH394536 PHD393156:PHD394536 PQZ393156:PQZ394536 QAV393156:QAV394536 QKR393156:QKR394536 QUN393156:QUN394536 REJ393156:REJ394536 ROF393156:ROF394536 RYB393156:RYB394536 SHX393156:SHX394536 SRT393156:SRT394536 TBP393156:TBP394536 TLL393156:TLL394536 TVH393156:TVH394536 UFD393156:UFD394536 UOZ393156:UOZ394536 UYV393156:UYV394536 VIR393156:VIR394536 VSN393156:VSN394536 WCJ393156:WCJ394536 WMF393156:WMF394536 WWB393156:WWB394536 T458692:T460072 JP458692:JP460072 TL458692:TL460072 ADH458692:ADH460072 AND458692:AND460072 AWZ458692:AWZ460072 BGV458692:BGV460072 BQR458692:BQR460072 CAN458692:CAN460072 CKJ458692:CKJ460072 CUF458692:CUF460072 DEB458692:DEB460072 DNX458692:DNX460072 DXT458692:DXT460072 EHP458692:EHP460072 ERL458692:ERL460072 FBH458692:FBH460072 FLD458692:FLD460072 FUZ458692:FUZ460072 GEV458692:GEV460072 GOR458692:GOR460072 GYN458692:GYN460072 HIJ458692:HIJ460072 HSF458692:HSF460072 ICB458692:ICB460072 ILX458692:ILX460072 IVT458692:IVT460072 JFP458692:JFP460072 JPL458692:JPL460072 JZH458692:JZH460072 KJD458692:KJD460072 KSZ458692:KSZ460072 LCV458692:LCV460072 LMR458692:LMR460072 LWN458692:LWN460072 MGJ458692:MGJ460072 MQF458692:MQF460072 NAB458692:NAB460072 NJX458692:NJX460072 NTT458692:NTT460072 ODP458692:ODP460072 ONL458692:ONL460072 OXH458692:OXH460072 PHD458692:PHD460072 PQZ458692:PQZ460072 QAV458692:QAV460072 QKR458692:QKR460072 QUN458692:QUN460072 REJ458692:REJ460072 ROF458692:ROF460072 RYB458692:RYB460072 SHX458692:SHX460072 SRT458692:SRT460072 TBP458692:TBP460072 TLL458692:TLL460072 TVH458692:TVH460072 UFD458692:UFD460072 UOZ458692:UOZ460072 UYV458692:UYV460072 VIR458692:VIR460072 VSN458692:VSN460072 WCJ458692:WCJ460072 WMF458692:WMF460072 WWB458692:WWB460072 T524228:T525608 JP524228:JP525608 TL524228:TL525608 ADH524228:ADH525608 AND524228:AND525608 AWZ524228:AWZ525608 BGV524228:BGV525608 BQR524228:BQR525608 CAN524228:CAN525608 CKJ524228:CKJ525608 CUF524228:CUF525608 DEB524228:DEB525608 DNX524228:DNX525608 DXT524228:DXT525608 EHP524228:EHP525608 ERL524228:ERL525608 FBH524228:FBH525608 FLD524228:FLD525608 FUZ524228:FUZ525608 GEV524228:GEV525608 GOR524228:GOR525608 GYN524228:GYN525608 HIJ524228:HIJ525608 HSF524228:HSF525608 ICB524228:ICB525608 ILX524228:ILX525608 IVT524228:IVT525608 JFP524228:JFP525608 JPL524228:JPL525608 JZH524228:JZH525608 KJD524228:KJD525608 KSZ524228:KSZ525608 LCV524228:LCV525608 LMR524228:LMR525608 LWN524228:LWN525608 MGJ524228:MGJ525608 MQF524228:MQF525608 NAB524228:NAB525608 NJX524228:NJX525608 NTT524228:NTT525608 ODP524228:ODP525608 ONL524228:ONL525608 OXH524228:OXH525608 PHD524228:PHD525608 PQZ524228:PQZ525608 QAV524228:QAV525608 QKR524228:QKR525608 QUN524228:QUN525608 REJ524228:REJ525608 ROF524228:ROF525608 RYB524228:RYB525608 SHX524228:SHX525608 SRT524228:SRT525608 TBP524228:TBP525608 TLL524228:TLL525608 TVH524228:TVH525608 UFD524228:UFD525608 UOZ524228:UOZ525608 UYV524228:UYV525608 VIR524228:VIR525608 VSN524228:VSN525608 WCJ524228:WCJ525608 WMF524228:WMF525608 WWB524228:WWB525608 T589764:T591144 JP589764:JP591144 TL589764:TL591144 ADH589764:ADH591144 AND589764:AND591144 AWZ589764:AWZ591144 BGV589764:BGV591144 BQR589764:BQR591144 CAN589764:CAN591144 CKJ589764:CKJ591144 CUF589764:CUF591144 DEB589764:DEB591144 DNX589764:DNX591144 DXT589764:DXT591144 EHP589764:EHP591144 ERL589764:ERL591144 FBH589764:FBH591144 FLD589764:FLD591144 FUZ589764:FUZ591144 GEV589764:GEV591144 GOR589764:GOR591144 GYN589764:GYN591144 HIJ589764:HIJ591144 HSF589764:HSF591144 ICB589764:ICB591144 ILX589764:ILX591144 IVT589764:IVT591144 JFP589764:JFP591144 JPL589764:JPL591144 JZH589764:JZH591144 KJD589764:KJD591144 KSZ589764:KSZ591144 LCV589764:LCV591144 LMR589764:LMR591144 LWN589764:LWN591144 MGJ589764:MGJ591144 MQF589764:MQF591144 NAB589764:NAB591144 NJX589764:NJX591144 NTT589764:NTT591144 ODP589764:ODP591144 ONL589764:ONL591144 OXH589764:OXH591144 PHD589764:PHD591144 PQZ589764:PQZ591144 QAV589764:QAV591144 QKR589764:QKR591144 QUN589764:QUN591144 REJ589764:REJ591144 ROF589764:ROF591144 RYB589764:RYB591144 SHX589764:SHX591144 SRT589764:SRT591144 TBP589764:TBP591144 TLL589764:TLL591144 TVH589764:TVH591144 UFD589764:UFD591144 UOZ589764:UOZ591144 UYV589764:UYV591144 VIR589764:VIR591144 VSN589764:VSN591144 WCJ589764:WCJ591144 WMF589764:WMF591144 WWB589764:WWB591144 T655300:T656680 JP655300:JP656680 TL655300:TL656680 ADH655300:ADH656680 AND655300:AND656680 AWZ655300:AWZ656680 BGV655300:BGV656680 BQR655300:BQR656680 CAN655300:CAN656680 CKJ655300:CKJ656680 CUF655300:CUF656680 DEB655300:DEB656680 DNX655300:DNX656680 DXT655300:DXT656680 EHP655300:EHP656680 ERL655300:ERL656680 FBH655300:FBH656680 FLD655300:FLD656680 FUZ655300:FUZ656680 GEV655300:GEV656680 GOR655300:GOR656680 GYN655300:GYN656680 HIJ655300:HIJ656680 HSF655300:HSF656680 ICB655300:ICB656680 ILX655300:ILX656680 IVT655300:IVT656680 JFP655300:JFP656680 JPL655300:JPL656680 JZH655300:JZH656680 KJD655300:KJD656680 KSZ655300:KSZ656680 LCV655300:LCV656680 LMR655300:LMR656680 LWN655300:LWN656680 MGJ655300:MGJ656680 MQF655300:MQF656680 NAB655300:NAB656680 NJX655300:NJX656680 NTT655300:NTT656680 ODP655300:ODP656680 ONL655300:ONL656680 OXH655300:OXH656680 PHD655300:PHD656680 PQZ655300:PQZ656680 QAV655300:QAV656680 QKR655300:QKR656680 QUN655300:QUN656680 REJ655300:REJ656680 ROF655300:ROF656680 RYB655300:RYB656680 SHX655300:SHX656680 SRT655300:SRT656680 TBP655300:TBP656680 TLL655300:TLL656680 TVH655300:TVH656680 UFD655300:UFD656680 UOZ655300:UOZ656680 UYV655300:UYV656680 VIR655300:VIR656680 VSN655300:VSN656680 WCJ655300:WCJ656680 WMF655300:WMF656680 WWB655300:WWB656680 T720836:T722216 JP720836:JP722216 TL720836:TL722216 ADH720836:ADH722216 AND720836:AND722216 AWZ720836:AWZ722216 BGV720836:BGV722216 BQR720836:BQR722216 CAN720836:CAN722216 CKJ720836:CKJ722216 CUF720836:CUF722216 DEB720836:DEB722216 DNX720836:DNX722216 DXT720836:DXT722216 EHP720836:EHP722216 ERL720836:ERL722216 FBH720836:FBH722216 FLD720836:FLD722216 FUZ720836:FUZ722216 GEV720836:GEV722216 GOR720836:GOR722216 GYN720836:GYN722216 HIJ720836:HIJ722216 HSF720836:HSF722216 ICB720836:ICB722216 ILX720836:ILX722216 IVT720836:IVT722216 JFP720836:JFP722216 JPL720836:JPL722216 JZH720836:JZH722216 KJD720836:KJD722216 KSZ720836:KSZ722216 LCV720836:LCV722216 LMR720836:LMR722216 LWN720836:LWN722216 MGJ720836:MGJ722216 MQF720836:MQF722216 NAB720836:NAB722216 NJX720836:NJX722216 NTT720836:NTT722216 ODP720836:ODP722216 ONL720836:ONL722216 OXH720836:OXH722216 PHD720836:PHD722216 PQZ720836:PQZ722216 QAV720836:QAV722216 QKR720836:QKR722216 QUN720836:QUN722216 REJ720836:REJ722216 ROF720836:ROF722216 RYB720836:RYB722216 SHX720836:SHX722216 SRT720836:SRT722216 TBP720836:TBP722216 TLL720836:TLL722216 TVH720836:TVH722216 UFD720836:UFD722216 UOZ720836:UOZ722216 UYV720836:UYV722216 VIR720836:VIR722216 VSN720836:VSN722216 WCJ720836:WCJ722216 WMF720836:WMF722216 WWB720836:WWB722216 T786372:T787752 JP786372:JP787752 TL786372:TL787752 ADH786372:ADH787752 AND786372:AND787752 AWZ786372:AWZ787752 BGV786372:BGV787752 BQR786372:BQR787752 CAN786372:CAN787752 CKJ786372:CKJ787752 CUF786372:CUF787752 DEB786372:DEB787752 DNX786372:DNX787752 DXT786372:DXT787752 EHP786372:EHP787752 ERL786372:ERL787752 FBH786372:FBH787752 FLD786372:FLD787752 FUZ786372:FUZ787752 GEV786372:GEV787752 GOR786372:GOR787752 GYN786372:GYN787752 HIJ786372:HIJ787752 HSF786372:HSF787752 ICB786372:ICB787752 ILX786372:ILX787752 IVT786372:IVT787752 JFP786372:JFP787752 JPL786372:JPL787752 JZH786372:JZH787752 KJD786372:KJD787752 KSZ786372:KSZ787752 LCV786372:LCV787752 LMR786372:LMR787752 LWN786372:LWN787752 MGJ786372:MGJ787752 MQF786372:MQF787752 NAB786372:NAB787752 NJX786372:NJX787752 NTT786372:NTT787752 ODP786372:ODP787752 ONL786372:ONL787752 OXH786372:OXH787752 PHD786372:PHD787752 PQZ786372:PQZ787752 QAV786372:QAV787752 QKR786372:QKR787752 QUN786372:QUN787752 REJ786372:REJ787752 ROF786372:ROF787752 RYB786372:RYB787752 SHX786372:SHX787752 SRT786372:SRT787752 TBP786372:TBP787752 TLL786372:TLL787752 TVH786372:TVH787752 UFD786372:UFD787752 UOZ786372:UOZ787752 UYV786372:UYV787752 VIR786372:VIR787752 VSN786372:VSN787752 WCJ786372:WCJ787752 WMF786372:WMF787752 WWB786372:WWB787752 T851908:T853288 JP851908:JP853288 TL851908:TL853288 ADH851908:ADH853288 AND851908:AND853288 AWZ851908:AWZ853288 BGV851908:BGV853288 BQR851908:BQR853288 CAN851908:CAN853288 CKJ851908:CKJ853288 CUF851908:CUF853288 DEB851908:DEB853288 DNX851908:DNX853288 DXT851908:DXT853288 EHP851908:EHP853288 ERL851908:ERL853288 FBH851908:FBH853288 FLD851908:FLD853288 FUZ851908:FUZ853288 GEV851908:GEV853288 GOR851908:GOR853288 GYN851908:GYN853288 HIJ851908:HIJ853288 HSF851908:HSF853288 ICB851908:ICB853288 ILX851908:ILX853288 IVT851908:IVT853288 JFP851908:JFP853288 JPL851908:JPL853288 JZH851908:JZH853288 KJD851908:KJD853288 KSZ851908:KSZ853288 LCV851908:LCV853288 LMR851908:LMR853288 LWN851908:LWN853288 MGJ851908:MGJ853288 MQF851908:MQF853288 NAB851908:NAB853288 NJX851908:NJX853288 NTT851908:NTT853288 ODP851908:ODP853288 ONL851908:ONL853288 OXH851908:OXH853288 PHD851908:PHD853288 PQZ851908:PQZ853288 QAV851908:QAV853288 QKR851908:QKR853288 QUN851908:QUN853288 REJ851908:REJ853288 ROF851908:ROF853288 RYB851908:RYB853288 SHX851908:SHX853288 SRT851908:SRT853288 TBP851908:TBP853288 TLL851908:TLL853288 TVH851908:TVH853288 UFD851908:UFD853288 UOZ851908:UOZ853288 UYV851908:UYV853288 VIR851908:VIR853288 VSN851908:VSN853288 WCJ851908:WCJ853288 WMF851908:WMF853288 WWB851908:WWB853288 T917444:T918824 JP917444:JP918824 TL917444:TL918824 ADH917444:ADH918824 AND917444:AND918824 AWZ917444:AWZ918824 BGV917444:BGV918824 BQR917444:BQR918824 CAN917444:CAN918824 CKJ917444:CKJ918824 CUF917444:CUF918824 DEB917444:DEB918824 DNX917444:DNX918824 DXT917444:DXT918824 EHP917444:EHP918824 ERL917444:ERL918824 FBH917444:FBH918824 FLD917444:FLD918824 FUZ917444:FUZ918824 GEV917444:GEV918824 GOR917444:GOR918824 GYN917444:GYN918824 HIJ917444:HIJ918824 HSF917444:HSF918824 ICB917444:ICB918824 ILX917444:ILX918824 IVT917444:IVT918824 JFP917444:JFP918824 JPL917444:JPL918824 JZH917444:JZH918824 KJD917444:KJD918824 KSZ917444:KSZ918824 LCV917444:LCV918824 LMR917444:LMR918824 LWN917444:LWN918824 MGJ917444:MGJ918824 MQF917444:MQF918824 NAB917444:NAB918824 NJX917444:NJX918824 NTT917444:NTT918824 ODP917444:ODP918824 ONL917444:ONL918824 OXH917444:OXH918824 PHD917444:PHD918824 PQZ917444:PQZ918824 QAV917444:QAV918824 QKR917444:QKR918824 QUN917444:QUN918824 REJ917444:REJ918824 ROF917444:ROF918824 RYB917444:RYB918824 SHX917444:SHX918824 SRT917444:SRT918824 TBP917444:TBP918824 TLL917444:TLL918824 TVH917444:TVH918824 UFD917444:UFD918824 UOZ917444:UOZ918824 UYV917444:UYV918824 VIR917444:VIR918824 VSN917444:VSN918824 WCJ917444:WCJ918824 WMF917444:WMF918824 WWB917444:WWB918824 T982980:T984360 JP982980:JP984360 TL982980:TL984360 ADH982980:ADH984360 AND982980:AND984360 AWZ982980:AWZ984360 BGV982980:BGV984360 BQR982980:BQR984360 CAN982980:CAN984360 CKJ982980:CKJ984360 CUF982980:CUF984360 DEB982980:DEB984360 DNX982980:DNX984360 DXT982980:DXT984360 EHP982980:EHP984360 ERL982980:ERL984360 FBH982980:FBH984360 FLD982980:FLD984360 FUZ982980:FUZ984360 GEV982980:GEV984360 GOR982980:GOR984360 GYN982980:GYN984360 HIJ982980:HIJ984360 HSF982980:HSF984360 ICB982980:ICB984360 ILX982980:ILX984360 IVT982980:IVT984360 JFP982980:JFP984360 JPL982980:JPL984360 JZH982980:JZH984360 KJD982980:KJD984360 KSZ982980:KSZ984360 LCV982980:LCV984360 LMR982980:LMR984360 LWN982980:LWN984360 MGJ982980:MGJ984360 MQF982980:MQF984360 NAB982980:NAB984360 NJX982980:NJX984360 NTT982980:NTT984360 ODP982980:ODP984360 ONL982980:ONL984360 OXH982980:OXH984360 PHD982980:PHD984360 PQZ982980:PQZ984360 QAV982980:QAV984360 QKR982980:QKR984360 QUN982980:QUN984360 REJ982980:REJ984360 ROF982980:ROF984360 RYB982980:RYB984360 SHX982980:SHX984360 SRT982980:SRT984360 TBP982980:TBP984360 TLL982980:TLL984360 TVH982980:TVH984360 UFD982980:UFD984360 UOZ982980:UOZ984360 UYV982980:UYV984360 VIR982980:VIR984360 VSN982980:VSN984360 WCJ982980:WCJ984360 WMF982980:WMF984360 WWB982980:WWB984360 T3:T1332 JP3:JP1332 TL3:TL1332 ADH3:ADH1332 AND3:AND1332 AWZ3:AWZ1332 BGV3:BGV1332 BQR3:BQR1332 CAN3:CAN1332 CKJ3:CKJ1332 CUF3:CUF1332 DEB3:DEB1332 DNX3:DNX1332 DXT3:DXT1332 EHP3:EHP1332 ERL3:ERL1332 FBH3:FBH1332 FLD3:FLD1332 FUZ3:FUZ1332 GEV3:GEV1332 GOR3:GOR1332 GYN3:GYN1332 HIJ3:HIJ1332 HSF3:HSF1332 ICB3:ICB1332 ILX3:ILX1332 IVT3:IVT1332 JFP3:JFP1332 JPL3:JPL1332 JZH3:JZH1332 KJD3:KJD1332 KSZ3:KSZ1332 LCV3:LCV1332 LMR3:LMR1332 LWN3:LWN1332 MGJ3:MGJ1332 MQF3:MQF1332 NAB3:NAB1332 NJX3:NJX1332 NTT3:NTT1332 ODP3:ODP1332 ONL3:ONL1332 OXH3:OXH1332 PHD3:PHD1332 PQZ3:PQZ1332 QAV3:QAV1332 QKR3:QKR1332 QUN3:QUN1332 REJ3:REJ1332 ROF3:ROF1332 RYB3:RYB1332 SHX3:SHX1332 SRT3:SRT1332 TBP3:TBP1332 TLL3:TLL1332 TVH3:TVH1332 UFD3:UFD1332 UOZ3:UOZ1332 UYV3:UYV1332 VIR3:VIR1332 VSN3:VSN1332 WCJ3:WCJ1332 WMF3:WMF1332 WWB3:WWB1332" xr:uid="{6187892E-86CF-42E5-9C82-9B84EDEA1106}">
      <formula1>"ton,kg"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具名範圍</vt:lpstr>
      </vt:variant>
      <vt:variant>
        <vt:i4>1</vt:i4>
      </vt:variant>
    </vt:vector>
  </HeadingPairs>
  <TitlesOfParts>
    <vt:vector size="16" baseType="lpstr">
      <vt:lpstr>1-基本資料 </vt:lpstr>
      <vt:lpstr>2-定性盤查</vt:lpstr>
      <vt:lpstr>2.1-重大性準則</vt:lpstr>
      <vt:lpstr>3-定量盤查</vt:lpstr>
      <vt:lpstr>3.1-活動數據</vt:lpstr>
      <vt:lpstr>3.2-排放係數</vt:lpstr>
      <vt:lpstr>3.3-冷媒設備清單(冷氣、飲水機、冰箱)2022</vt:lpstr>
      <vt:lpstr>3.4-上游產品運輸</vt:lpstr>
      <vt:lpstr>3.5-下游產品運輸</vt:lpstr>
      <vt:lpstr>4-數據品質管理</vt:lpstr>
      <vt:lpstr>5-不確定性之評估</vt:lpstr>
      <vt:lpstr>下拉式清單資料庫</vt:lpstr>
      <vt:lpstr>6-彙總表</vt:lpstr>
      <vt:lpstr>附表一</vt:lpstr>
      <vt:lpstr>含氟氣體之GWP值</vt:lpstr>
      <vt:lpstr>'6-彙總表'!Print_Area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台頂顧問股份有限公司</dc:creator>
  <cp:lastModifiedBy>Dawei Yang</cp:lastModifiedBy>
  <cp:lastPrinted>2021-01-26T03:56:22Z</cp:lastPrinted>
  <dcterms:created xsi:type="dcterms:W3CDTF">2021-01-26T01:35:20Z</dcterms:created>
  <dcterms:modified xsi:type="dcterms:W3CDTF">2024-02-21T02:05:12Z</dcterms:modified>
</cp:coreProperties>
</file>