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1" documentId="13_ncr:1_{1AE63367-CA21-C047-BD69-6A8C20B74F1F}" xr6:coauthVersionLast="47" xr6:coauthVersionMax="47" xr10:uidLastSave="{986C2A9F-56F3-4C74-8557-25ED12233C5D}"/>
  <bookViews>
    <workbookView xWindow="160" yWindow="2220" windowWidth="28800" windowHeight="15980" firstSheet="1" activeTab="1" xr2:uid="{00000000-000D-0000-FFFF-FFFF00000000}"/>
  </bookViews>
  <sheets>
    <sheet name="Sheet1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s" sheetId="6" r:id="rId6"/>
  </sheets>
  <calcPr calcId="191028"/>
  <pivotCaches>
    <pivotCache cacheId="876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udwbIGHEXXNCqHsD1BS44GKRabQ=="/>
    </ext>
  </extLst>
</workbook>
</file>

<file path=xl/calcChain.xml><?xml version="1.0" encoding="utf-8"?>
<calcChain xmlns="http://schemas.openxmlformats.org/spreadsheetml/2006/main">
  <c r="B54" i="6" l="1"/>
  <c r="H53" i="6"/>
  <c r="B53" i="6"/>
  <c r="H52" i="6"/>
  <c r="B52" i="6"/>
  <c r="H51" i="6"/>
  <c r="B51" i="6"/>
  <c r="B50" i="6"/>
  <c r="H49" i="6"/>
  <c r="B49" i="6"/>
  <c r="B48" i="6"/>
  <c r="I46" i="6"/>
  <c r="G42" i="6"/>
  <c r="G41" i="6"/>
  <c r="A41" i="6"/>
  <c r="F69" i="2"/>
  <c r="L69" i="2" s="1"/>
  <c r="C57" i="2"/>
  <c r="I57" i="2" s="1"/>
  <c r="F48" i="2"/>
  <c r="L48" i="2" s="1"/>
  <c r="C68" i="2"/>
  <c r="I68" i="2" s="1"/>
  <c r="G21" i="6"/>
  <c r="G12" i="6"/>
  <c r="C49" i="2"/>
  <c r="I49" i="2" s="1"/>
  <c r="F64" i="2"/>
  <c r="L64" i="2" s="1"/>
  <c r="E64" i="2"/>
  <c r="K64" i="2" s="1"/>
  <c r="D46" i="2"/>
  <c r="J46" i="2" s="1"/>
  <c r="D9" i="2"/>
  <c r="J9" i="2" s="1"/>
  <c r="C33" i="2"/>
  <c r="I33" i="2" s="1"/>
  <c r="C20" i="2"/>
  <c r="I20" i="2" s="1"/>
  <c r="C19" i="2"/>
  <c r="I19" i="2" s="1"/>
  <c r="D54" i="2" l="1"/>
  <c r="J54" i="2" s="1"/>
  <c r="D69" i="2"/>
  <c r="J69" i="2" s="1"/>
  <c r="D64" i="2"/>
  <c r="J64" i="2" s="1"/>
  <c r="D56" i="2"/>
  <c r="J56" i="2" s="1"/>
  <c r="E46" i="2"/>
  <c r="K46" i="2" s="1"/>
  <c r="D79" i="2"/>
  <c r="J79" i="2" s="1"/>
  <c r="D81" i="2"/>
  <c r="J81" i="2" s="1"/>
  <c r="E6" i="2"/>
  <c r="K6" i="2" s="1"/>
  <c r="A4" i="6"/>
  <c r="F6" i="2"/>
  <c r="L6" i="2" s="1"/>
  <c r="D6" i="2"/>
  <c r="J6" i="2" s="1"/>
  <c r="G22" i="6"/>
  <c r="D65" i="2"/>
  <c r="J65" i="2" s="1"/>
  <c r="C65" i="2"/>
  <c r="I65" i="2" s="1"/>
  <c r="G23" i="6"/>
  <c r="F66" i="2"/>
  <c r="L66" i="2" s="1"/>
  <c r="E66" i="2"/>
  <c r="K66" i="2" s="1"/>
  <c r="F55" i="2"/>
  <c r="L55" i="2" s="1"/>
  <c r="A7" i="6"/>
  <c r="E9" i="2"/>
  <c r="K9" i="2" s="1"/>
  <c r="C9" i="2"/>
  <c r="I9" i="2" s="1"/>
  <c r="D48" i="2"/>
  <c r="J48" i="2" s="1"/>
  <c r="C48" i="2"/>
  <c r="I48" i="2" s="1"/>
  <c r="G5" i="6"/>
  <c r="G34" i="6"/>
  <c r="E77" i="2"/>
  <c r="K77" i="2" s="1"/>
  <c r="F77" i="2"/>
  <c r="L77" i="2" s="1"/>
  <c r="C77" i="2"/>
  <c r="I77" i="2" s="1"/>
  <c r="E48" i="2"/>
  <c r="K48" i="2" s="1"/>
  <c r="D55" i="2"/>
  <c r="J55" i="2" s="1"/>
  <c r="C64" i="2"/>
  <c r="I64" i="2" s="1"/>
  <c r="E55" i="2"/>
  <c r="K55" i="2" s="1"/>
  <c r="A35" i="6"/>
  <c r="E37" i="2"/>
  <c r="K37" i="2" s="1"/>
  <c r="G26" i="6"/>
  <c r="E69" i="2"/>
  <c r="K69" i="2" s="1"/>
  <c r="C69" i="2"/>
  <c r="I69" i="2" s="1"/>
  <c r="E68" i="2"/>
  <c r="K68" i="2" s="1"/>
  <c r="A31" i="6"/>
  <c r="E33" i="2"/>
  <c r="K33" i="2" s="1"/>
  <c r="D33" i="2"/>
  <c r="J33" i="2" s="1"/>
  <c r="G6" i="6"/>
  <c r="F49" i="2"/>
  <c r="L49" i="2" s="1"/>
  <c r="E49" i="2"/>
  <c r="K49" i="2" s="1"/>
  <c r="F78" i="2"/>
  <c r="L78" i="2" s="1"/>
  <c r="D78" i="2"/>
  <c r="J78" i="2" s="1"/>
  <c r="C78" i="2"/>
  <c r="I78" i="2" s="1"/>
  <c r="G35" i="6"/>
  <c r="E78" i="2"/>
  <c r="K78" i="2" s="1"/>
  <c r="G11" i="6"/>
  <c r="F54" i="2"/>
  <c r="L54" i="2" s="1"/>
  <c r="F57" i="2"/>
  <c r="L57" i="2" s="1"/>
  <c r="F9" i="2"/>
  <c r="L9" i="2" s="1"/>
  <c r="D37" i="2"/>
  <c r="J37" i="2" s="1"/>
  <c r="C6" i="2"/>
  <c r="I6" i="2" s="1"/>
  <c r="D49" i="2"/>
  <c r="J49" i="2" s="1"/>
  <c r="E54" i="2"/>
  <c r="K54" i="2" s="1"/>
  <c r="E8" i="2"/>
  <c r="K8" i="2" s="1"/>
  <c r="A6" i="6"/>
  <c r="A34" i="6"/>
  <c r="E36" i="2"/>
  <c r="K36" i="2" s="1"/>
  <c r="F36" i="2"/>
  <c r="L36" i="2" s="1"/>
  <c r="D36" i="2"/>
  <c r="J36" i="2" s="1"/>
  <c r="C37" i="2"/>
  <c r="I37" i="2" s="1"/>
  <c r="G38" i="6"/>
  <c r="F81" i="2"/>
  <c r="L81" i="2" s="1"/>
  <c r="E81" i="2"/>
  <c r="K81" i="2" s="1"/>
  <c r="C81" i="2"/>
  <c r="I81" i="2" s="1"/>
  <c r="G13" i="6"/>
  <c r="C56" i="2"/>
  <c r="I56" i="2" s="1"/>
  <c r="F37" i="2"/>
  <c r="L37" i="2" s="1"/>
  <c r="F70" i="2"/>
  <c r="L70" i="2" s="1"/>
  <c r="E70" i="2"/>
  <c r="K70" i="2" s="1"/>
  <c r="G27" i="6"/>
  <c r="D70" i="2"/>
  <c r="J70" i="2" s="1"/>
  <c r="E19" i="2"/>
  <c r="K19" i="2" s="1"/>
  <c r="D19" i="2"/>
  <c r="J19" i="2" s="1"/>
  <c r="A17" i="6"/>
  <c r="F19" i="2"/>
  <c r="L19" i="2" s="1"/>
  <c r="E20" i="2"/>
  <c r="K20" i="2" s="1"/>
  <c r="A18" i="6"/>
  <c r="F20" i="2"/>
  <c r="L20" i="2" s="1"/>
  <c r="F33" i="2"/>
  <c r="L33" i="2" s="1"/>
  <c r="G36" i="6"/>
  <c r="F79" i="2"/>
  <c r="L79" i="2" s="1"/>
  <c r="E79" i="2"/>
  <c r="K79" i="2" s="1"/>
  <c r="C79" i="2"/>
  <c r="I79" i="2" s="1"/>
  <c r="C66" i="2"/>
  <c r="I66" i="2" s="1"/>
  <c r="A20" i="6"/>
  <c r="E22" i="2"/>
  <c r="K22" i="2" s="1"/>
  <c r="C22" i="2"/>
  <c r="I22" i="2" s="1"/>
  <c r="G25" i="6"/>
  <c r="D68" i="2"/>
  <c r="J68" i="2" s="1"/>
  <c r="C54" i="2"/>
  <c r="I54" i="2" s="1"/>
  <c r="D66" i="2"/>
  <c r="J66" i="2" s="1"/>
  <c r="C8" i="2"/>
  <c r="I8" i="2" s="1"/>
  <c r="G3" i="6"/>
  <c r="C46" i="2"/>
  <c r="I46" i="2" s="1"/>
  <c r="G14" i="6"/>
  <c r="E57" i="2"/>
  <c r="K57" i="2" s="1"/>
  <c r="D57" i="2"/>
  <c r="J57" i="2" s="1"/>
  <c r="E56" i="2"/>
  <c r="K56" i="2" s="1"/>
  <c r="F68" i="2"/>
  <c r="L68" i="2" s="1"/>
  <c r="C70" i="2"/>
  <c r="I70" i="2" s="1"/>
  <c r="D8" i="2"/>
  <c r="J8" i="2" s="1"/>
  <c r="D20" i="2"/>
  <c r="J20" i="2" s="1"/>
  <c r="D22" i="2"/>
  <c r="J22" i="2" s="1"/>
  <c r="F46" i="2"/>
  <c r="L46" i="2" s="1"/>
  <c r="F56" i="2"/>
  <c r="L56" i="2" s="1"/>
  <c r="E65" i="2"/>
  <c r="K65" i="2" s="1"/>
  <c r="F8" i="2"/>
  <c r="L8" i="2" s="1"/>
  <c r="F22" i="2"/>
  <c r="L22" i="2" s="1"/>
  <c r="C36" i="2"/>
  <c r="I36" i="2" s="1"/>
  <c r="C55" i="2"/>
  <c r="I55" i="2" s="1"/>
  <c r="F65" i="2"/>
  <c r="L65" i="2" s="1"/>
  <c r="D77" i="2"/>
  <c r="J77" i="2" s="1"/>
  <c r="H54" i="6"/>
  <c r="H50" i="6"/>
  <c r="H48" i="6"/>
  <c r="A30" i="6" l="1"/>
  <c r="E32" i="2"/>
  <c r="K32" i="2" s="1"/>
  <c r="F32" i="2"/>
  <c r="L32" i="2" s="1"/>
  <c r="D32" i="2"/>
  <c r="J32" i="2" s="1"/>
  <c r="C32" i="2"/>
  <c r="I32" i="2" s="1"/>
  <c r="A33" i="6"/>
  <c r="E35" i="2"/>
  <c r="K35" i="2" s="1"/>
  <c r="D35" i="2"/>
  <c r="J35" i="2" s="1"/>
  <c r="C35" i="2"/>
  <c r="I35" i="2" s="1"/>
  <c r="F35" i="2"/>
  <c r="L35" i="2" s="1"/>
  <c r="A29" i="6"/>
  <c r="E31" i="2"/>
  <c r="K31" i="2" s="1"/>
  <c r="D31" i="2"/>
  <c r="J31" i="2" s="1"/>
  <c r="C31" i="2"/>
  <c r="I31" i="2" s="1"/>
  <c r="F31" i="2"/>
  <c r="L31" i="2" s="1"/>
  <c r="G4" i="6"/>
  <c r="F47" i="2"/>
  <c r="L47" i="2" s="1"/>
  <c r="C47" i="2"/>
  <c r="I47" i="2" s="1"/>
  <c r="D47" i="2"/>
  <c r="J47" i="2" s="1"/>
  <c r="E47" i="2"/>
  <c r="K47" i="2" s="1"/>
  <c r="D52" i="2"/>
  <c r="J52" i="2" s="1"/>
  <c r="G9" i="6"/>
  <c r="C52" i="2"/>
  <c r="I52" i="2" s="1"/>
  <c r="E52" i="2"/>
  <c r="K52" i="2" s="1"/>
  <c r="F52" i="2"/>
  <c r="L52" i="2" s="1"/>
  <c r="C59" i="2"/>
  <c r="I59" i="2" s="1"/>
  <c r="G16" i="6"/>
  <c r="D59" i="2"/>
  <c r="J59" i="2" s="1"/>
  <c r="F59" i="2"/>
  <c r="L59" i="2" s="1"/>
  <c r="E59" i="2"/>
  <c r="K59" i="2" s="1"/>
  <c r="A40" i="6"/>
  <c r="E42" i="2"/>
  <c r="K42" i="2" s="1"/>
  <c r="C42" i="2"/>
  <c r="I42" i="2" s="1"/>
  <c r="F42" i="2"/>
  <c r="L42" i="2" s="1"/>
  <c r="D42" i="2"/>
  <c r="J42" i="2" s="1"/>
  <c r="A24" i="6"/>
  <c r="E26" i="2"/>
  <c r="K26" i="2" s="1"/>
  <c r="C26" i="2"/>
  <c r="I26" i="2" s="1"/>
  <c r="D26" i="2"/>
  <c r="J26" i="2" s="1"/>
  <c r="F26" i="2"/>
  <c r="L26" i="2" s="1"/>
  <c r="E18" i="2"/>
  <c r="K18" i="2" s="1"/>
  <c r="C18" i="2"/>
  <c r="I18" i="2" s="1"/>
  <c r="A16" i="6"/>
  <c r="D18" i="2"/>
  <c r="J18" i="2" s="1"/>
  <c r="F18" i="2"/>
  <c r="L18" i="2" s="1"/>
  <c r="E12" i="2"/>
  <c r="K12" i="2" s="1"/>
  <c r="F12" i="2"/>
  <c r="L12" i="2" s="1"/>
  <c r="A10" i="6"/>
  <c r="C12" i="2"/>
  <c r="I12" i="2" s="1"/>
  <c r="D12" i="2"/>
  <c r="J12" i="2" s="1"/>
  <c r="A37" i="6"/>
  <c r="E39" i="2"/>
  <c r="K39" i="2" s="1"/>
  <c r="C39" i="2"/>
  <c r="I39" i="2" s="1"/>
  <c r="F39" i="2"/>
  <c r="L39" i="2" s="1"/>
  <c r="D39" i="2"/>
  <c r="J39" i="2" s="1"/>
  <c r="C51" i="2"/>
  <c r="I51" i="2" s="1"/>
  <c r="G8" i="6"/>
  <c r="F51" i="2"/>
  <c r="L51" i="2" s="1"/>
  <c r="E51" i="2"/>
  <c r="K51" i="2" s="1"/>
  <c r="D51" i="2"/>
  <c r="J51" i="2" s="1"/>
  <c r="G39" i="6"/>
  <c r="D82" i="2"/>
  <c r="J82" i="2" s="1"/>
  <c r="C82" i="2"/>
  <c r="I82" i="2" s="1"/>
  <c r="E82" i="2"/>
  <c r="K82" i="2" s="1"/>
  <c r="F82" i="2"/>
  <c r="L82" i="2" s="1"/>
  <c r="A39" i="6"/>
  <c r="E41" i="2"/>
  <c r="K41" i="2" s="1"/>
  <c r="F41" i="2"/>
  <c r="L41" i="2" s="1"/>
  <c r="D41" i="2"/>
  <c r="J41" i="2" s="1"/>
  <c r="C41" i="2"/>
  <c r="I41" i="2" s="1"/>
  <c r="E13" i="2"/>
  <c r="K13" i="2" s="1"/>
  <c r="A11" i="6"/>
  <c r="F13" i="2"/>
  <c r="L13" i="2" s="1"/>
  <c r="D13" i="2"/>
  <c r="J13" i="2" s="1"/>
  <c r="C13" i="2"/>
  <c r="I13" i="2" s="1"/>
  <c r="A38" i="6"/>
  <c r="E40" i="2"/>
  <c r="K40" i="2" s="1"/>
  <c r="F40" i="2"/>
  <c r="L40" i="2" s="1"/>
  <c r="D40" i="2"/>
  <c r="J40" i="2" s="1"/>
  <c r="C40" i="2"/>
  <c r="I40" i="2" s="1"/>
  <c r="A9" i="6"/>
  <c r="E11" i="2"/>
  <c r="K11" i="2" s="1"/>
  <c r="D11" i="2"/>
  <c r="J11" i="2" s="1"/>
  <c r="C11" i="2"/>
  <c r="I11" i="2" s="1"/>
  <c r="F11" i="2"/>
  <c r="L11" i="2" s="1"/>
  <c r="G31" i="6"/>
  <c r="E74" i="2"/>
  <c r="K74" i="2" s="1"/>
  <c r="D74" i="2"/>
  <c r="J74" i="2" s="1"/>
  <c r="F74" i="2"/>
  <c r="L74" i="2" s="1"/>
  <c r="C74" i="2"/>
  <c r="I74" i="2" s="1"/>
  <c r="G32" i="6"/>
  <c r="C75" i="2"/>
  <c r="I75" i="2" s="1"/>
  <c r="F75" i="2"/>
  <c r="L75" i="2" s="1"/>
  <c r="D75" i="2"/>
  <c r="J75" i="2" s="1"/>
  <c r="E75" i="2"/>
  <c r="K75" i="2" s="1"/>
  <c r="G15" i="6"/>
  <c r="F58" i="2"/>
  <c r="L58" i="2" s="1"/>
  <c r="E58" i="2"/>
  <c r="K58" i="2" s="1"/>
  <c r="D58" i="2"/>
  <c r="J58" i="2" s="1"/>
  <c r="C58" i="2"/>
  <c r="I58" i="2" s="1"/>
  <c r="G40" i="6"/>
  <c r="C83" i="2"/>
  <c r="I83" i="2" s="1"/>
  <c r="F83" i="2"/>
  <c r="L83" i="2" s="1"/>
  <c r="E83" i="2"/>
  <c r="K83" i="2" s="1"/>
  <c r="D83" i="2"/>
  <c r="J83" i="2" s="1"/>
  <c r="A27" i="6"/>
  <c r="E29" i="2"/>
  <c r="K29" i="2" s="1"/>
  <c r="D29" i="2"/>
  <c r="J29" i="2" s="1"/>
  <c r="C29" i="2"/>
  <c r="I29" i="2" s="1"/>
  <c r="F29" i="2"/>
  <c r="L29" i="2" s="1"/>
  <c r="A3" i="6"/>
  <c r="E5" i="2"/>
  <c r="K5" i="2" s="1"/>
  <c r="D5" i="2"/>
  <c r="J5" i="2" s="1"/>
  <c r="C5" i="2"/>
  <c r="I5" i="2" s="1"/>
  <c r="F5" i="2"/>
  <c r="L5" i="2" s="1"/>
  <c r="E7" i="2"/>
  <c r="K7" i="2" s="1"/>
  <c r="A5" i="6"/>
  <c r="F7" i="2"/>
  <c r="L7" i="2" s="1"/>
  <c r="D7" i="2"/>
  <c r="J7" i="2" s="1"/>
  <c r="C7" i="2"/>
  <c r="I7" i="2" s="1"/>
  <c r="G20" i="6"/>
  <c r="F63" i="2"/>
  <c r="L63" i="2" s="1"/>
  <c r="E63" i="2"/>
  <c r="K63" i="2" s="1"/>
  <c r="D63" i="2"/>
  <c r="J63" i="2" s="1"/>
  <c r="C63" i="2"/>
  <c r="I63" i="2" s="1"/>
  <c r="G24" i="6"/>
  <c r="C67" i="2"/>
  <c r="I67" i="2" s="1"/>
  <c r="D67" i="2"/>
  <c r="J67" i="2" s="1"/>
  <c r="F67" i="2"/>
  <c r="L67" i="2" s="1"/>
  <c r="E67" i="2"/>
  <c r="K67" i="2" s="1"/>
  <c r="A26" i="6"/>
  <c r="E28" i="2"/>
  <c r="K28" i="2" s="1"/>
  <c r="F28" i="2"/>
  <c r="L28" i="2" s="1"/>
  <c r="D28" i="2"/>
  <c r="J28" i="2" s="1"/>
  <c r="C28" i="2"/>
  <c r="I28" i="2" s="1"/>
  <c r="E10" i="2"/>
  <c r="K10" i="2" s="1"/>
  <c r="A8" i="6"/>
  <c r="C10" i="2"/>
  <c r="I10" i="2" s="1"/>
  <c r="F10" i="2"/>
  <c r="L10" i="2" s="1"/>
  <c r="D10" i="2"/>
  <c r="J10" i="2" s="1"/>
  <c r="A22" i="6"/>
  <c r="E24" i="2"/>
  <c r="K24" i="2" s="1"/>
  <c r="C24" i="2"/>
  <c r="I24" i="2" s="1"/>
  <c r="F24" i="2"/>
  <c r="L24" i="2" s="1"/>
  <c r="D24" i="2"/>
  <c r="J24" i="2" s="1"/>
  <c r="A28" i="6"/>
  <c r="E30" i="2"/>
  <c r="K30" i="2" s="1"/>
  <c r="F30" i="2"/>
  <c r="L30" i="2" s="1"/>
  <c r="D30" i="2"/>
  <c r="J30" i="2" s="1"/>
  <c r="C30" i="2"/>
  <c r="I30" i="2" s="1"/>
  <c r="G7" i="6"/>
  <c r="F50" i="2"/>
  <c r="L50" i="2" s="1"/>
  <c r="E50" i="2"/>
  <c r="K50" i="2" s="1"/>
  <c r="D50" i="2"/>
  <c r="J50" i="2" s="1"/>
  <c r="C50" i="2"/>
  <c r="I50" i="2" s="1"/>
  <c r="G19" i="6"/>
  <c r="F62" i="2"/>
  <c r="L62" i="2" s="1"/>
  <c r="E62" i="2"/>
  <c r="K62" i="2" s="1"/>
  <c r="D62" i="2"/>
  <c r="J62" i="2" s="1"/>
  <c r="C62" i="2"/>
  <c r="I62" i="2" s="1"/>
  <c r="A15" i="6"/>
  <c r="E17" i="2"/>
  <c r="K17" i="2" s="1"/>
  <c r="D17" i="2"/>
  <c r="J17" i="2" s="1"/>
  <c r="C17" i="2"/>
  <c r="I17" i="2" s="1"/>
  <c r="F17" i="2"/>
  <c r="L17" i="2" s="1"/>
  <c r="E72" i="2"/>
  <c r="K72" i="2" s="1"/>
  <c r="D72" i="2"/>
  <c r="J72" i="2" s="1"/>
  <c r="G29" i="6"/>
  <c r="C72" i="2"/>
  <c r="I72" i="2" s="1"/>
  <c r="F72" i="2"/>
  <c r="L72" i="2" s="1"/>
  <c r="G28" i="6"/>
  <c r="F71" i="2"/>
  <c r="L71" i="2" s="1"/>
  <c r="C71" i="2"/>
  <c r="I71" i="2" s="1"/>
  <c r="E71" i="2"/>
  <c r="K71" i="2" s="1"/>
  <c r="D71" i="2"/>
  <c r="J71" i="2" s="1"/>
  <c r="D60" i="2"/>
  <c r="J60" i="2" s="1"/>
  <c r="G17" i="6"/>
  <c r="E60" i="2"/>
  <c r="K60" i="2" s="1"/>
  <c r="C60" i="2"/>
  <c r="I60" i="2" s="1"/>
  <c r="F60" i="2"/>
  <c r="L60" i="2" s="1"/>
  <c r="E21" i="2"/>
  <c r="K21" i="2" s="1"/>
  <c r="A19" i="6"/>
  <c r="F21" i="2"/>
  <c r="L21" i="2" s="1"/>
  <c r="C21" i="2"/>
  <c r="I21" i="2" s="1"/>
  <c r="D21" i="2"/>
  <c r="J21" i="2" s="1"/>
  <c r="G30" i="6"/>
  <c r="C73" i="2"/>
  <c r="I73" i="2" s="1"/>
  <c r="F73" i="2"/>
  <c r="L73" i="2" s="1"/>
  <c r="E73" i="2"/>
  <c r="K73" i="2" s="1"/>
  <c r="D73" i="2"/>
  <c r="J73" i="2" s="1"/>
  <c r="E16" i="2"/>
  <c r="K16" i="2" s="1"/>
  <c r="F16" i="2"/>
  <c r="L16" i="2" s="1"/>
  <c r="D16" i="2"/>
  <c r="J16" i="2" s="1"/>
  <c r="C16" i="2"/>
  <c r="I16" i="2" s="1"/>
  <c r="A14" i="6"/>
  <c r="A32" i="6"/>
  <c r="E34" i="2"/>
  <c r="K34" i="2" s="1"/>
  <c r="C34" i="2"/>
  <c r="I34" i="2" s="1"/>
  <c r="F34" i="2"/>
  <c r="L34" i="2" s="1"/>
  <c r="D34" i="2"/>
  <c r="J34" i="2" s="1"/>
  <c r="G10" i="6"/>
  <c r="E53" i="2"/>
  <c r="K53" i="2" s="1"/>
  <c r="F53" i="2"/>
  <c r="L53" i="2" s="1"/>
  <c r="D53" i="2"/>
  <c r="J53" i="2" s="1"/>
  <c r="C53" i="2"/>
  <c r="I53" i="2" s="1"/>
  <c r="A25" i="6"/>
  <c r="E27" i="2"/>
  <c r="K27" i="2" s="1"/>
  <c r="D27" i="2"/>
  <c r="J27" i="2" s="1"/>
  <c r="F27" i="2"/>
  <c r="L27" i="2" s="1"/>
  <c r="C27" i="2"/>
  <c r="I27" i="2" s="1"/>
  <c r="E14" i="2"/>
  <c r="K14" i="2" s="1"/>
  <c r="D14" i="2"/>
  <c r="J14" i="2" s="1"/>
  <c r="C14" i="2"/>
  <c r="I14" i="2" s="1"/>
  <c r="A12" i="6"/>
  <c r="F14" i="2"/>
  <c r="L14" i="2" s="1"/>
  <c r="A13" i="6"/>
  <c r="E15" i="2"/>
  <c r="K15" i="2" s="1"/>
  <c r="F15" i="2"/>
  <c r="L15" i="2" s="1"/>
  <c r="D15" i="2"/>
  <c r="J15" i="2" s="1"/>
  <c r="C15" i="2"/>
  <c r="I15" i="2" s="1"/>
  <c r="D76" i="2"/>
  <c r="J76" i="2" s="1"/>
  <c r="G33" i="6"/>
  <c r="F76" i="2"/>
  <c r="L76" i="2" s="1"/>
  <c r="E76" i="2"/>
  <c r="K76" i="2" s="1"/>
  <c r="C76" i="2"/>
  <c r="I76" i="2" s="1"/>
  <c r="G18" i="6"/>
  <c r="E61" i="2"/>
  <c r="K61" i="2" s="1"/>
  <c r="D61" i="2"/>
  <c r="J61" i="2" s="1"/>
  <c r="C61" i="2"/>
  <c r="I61" i="2" s="1"/>
  <c r="F61" i="2"/>
  <c r="L61" i="2" s="1"/>
  <c r="G37" i="6"/>
  <c r="F80" i="2"/>
  <c r="L80" i="2" s="1"/>
  <c r="E80" i="2"/>
  <c r="K80" i="2" s="1"/>
  <c r="D80" i="2"/>
  <c r="J80" i="2" s="1"/>
  <c r="C80" i="2"/>
  <c r="I80" i="2" s="1"/>
  <c r="A36" i="6"/>
  <c r="E38" i="2"/>
  <c r="K38" i="2" s="1"/>
  <c r="C38" i="2"/>
  <c r="I38" i="2" s="1"/>
  <c r="F38" i="2"/>
  <c r="L38" i="2" s="1"/>
  <c r="D38" i="2"/>
  <c r="J38" i="2" s="1"/>
  <c r="A23" i="6"/>
  <c r="E25" i="2"/>
  <c r="K25" i="2" s="1"/>
  <c r="D25" i="2"/>
  <c r="J25" i="2" s="1"/>
  <c r="F25" i="2"/>
  <c r="L25" i="2" s="1"/>
  <c r="C25" i="2"/>
  <c r="I25" i="2" s="1"/>
  <c r="A21" i="6"/>
  <c r="E23" i="2"/>
  <c r="K23" i="2" s="1"/>
  <c r="F23" i="2"/>
  <c r="L23" i="2" s="1"/>
  <c r="D23" i="2"/>
  <c r="J23" i="2" s="1"/>
  <c r="C23" i="2"/>
  <c r="I23" i="2" s="1"/>
  <c r="B36" i="6" l="1"/>
  <c r="B40" i="6"/>
  <c r="B26" i="6"/>
  <c r="B18" i="6"/>
  <c r="B10" i="6"/>
  <c r="B25" i="6"/>
  <c r="B14" i="6"/>
  <c r="B3" i="6"/>
  <c r="B23" i="6"/>
  <c r="B29" i="6"/>
  <c r="B6" i="6"/>
  <c r="B4" i="6"/>
  <c r="B27" i="6"/>
  <c r="B8" i="6"/>
  <c r="B38" i="6"/>
  <c r="B31" i="6"/>
  <c r="B12" i="6"/>
  <c r="B16" i="6"/>
  <c r="B33" i="6"/>
  <c r="B24" i="6"/>
  <c r="B22" i="6"/>
  <c r="B20" i="6"/>
  <c r="B35" i="6"/>
  <c r="B30" i="6"/>
  <c r="B28" i="6"/>
  <c r="B5" i="6"/>
  <c r="B39" i="6"/>
  <c r="B34" i="6"/>
  <c r="B21" i="6"/>
  <c r="B19" i="6"/>
  <c r="B17" i="6"/>
  <c r="B15" i="6"/>
  <c r="B37" i="6"/>
  <c r="B32" i="6"/>
  <c r="B9" i="6"/>
  <c r="B7" i="6"/>
  <c r="B11" i="6"/>
  <c r="B13" i="6"/>
  <c r="B2" i="5" a="1"/>
  <c r="K19" i="4" l="1"/>
  <c r="H19" i="4"/>
  <c r="H32" i="4"/>
  <c r="K32" i="4"/>
  <c r="L7" i="4"/>
  <c r="I7" i="4"/>
  <c r="H22" i="4"/>
  <c r="K22" i="4"/>
  <c r="L6" i="4"/>
  <c r="I6" i="4"/>
  <c r="J25" i="4"/>
  <c r="M25" i="4"/>
  <c r="J37" i="4"/>
  <c r="M37" i="4"/>
  <c r="K30" i="4"/>
  <c r="H30" i="4"/>
  <c r="J39" i="4"/>
  <c r="M39" i="4"/>
  <c r="M9" i="4"/>
  <c r="J9" i="4"/>
  <c r="M22" i="4"/>
  <c r="J22" i="4"/>
  <c r="L16" i="4"/>
  <c r="I16" i="4"/>
  <c r="J6" i="4"/>
  <c r="M6" i="4"/>
  <c r="L34" i="4"/>
  <c r="I34" i="4"/>
  <c r="K11" i="4"/>
  <c r="H11" i="4"/>
  <c r="I28" i="4"/>
  <c r="L28" i="4"/>
  <c r="H18" i="4"/>
  <c r="K18" i="4"/>
  <c r="L11" i="4"/>
  <c r="I11" i="4"/>
  <c r="I12" i="4"/>
  <c r="L12" i="4"/>
  <c r="K24" i="4"/>
  <c r="H24" i="4"/>
  <c r="M20" i="4"/>
  <c r="J20" i="4"/>
  <c r="L14" i="4"/>
  <c r="I14" i="4"/>
  <c r="L8" i="4"/>
  <c r="I8" i="4"/>
  <c r="M4" i="4"/>
  <c r="J4" i="4"/>
  <c r="L13" i="4"/>
  <c r="I13" i="4"/>
  <c r="L40" i="4"/>
  <c r="I40" i="4"/>
  <c r="M15" i="4"/>
  <c r="J15" i="4"/>
  <c r="M11" i="4"/>
  <c r="J11" i="4"/>
  <c r="K28" i="4"/>
  <c r="H28" i="4"/>
  <c r="J24" i="4"/>
  <c r="M24" i="4"/>
  <c r="J18" i="4"/>
  <c r="M18" i="4"/>
  <c r="M12" i="4"/>
  <c r="J12" i="4"/>
  <c r="K29" i="4"/>
  <c r="H29" i="4"/>
  <c r="J8" i="4"/>
  <c r="M8" i="4"/>
  <c r="I25" i="4"/>
  <c r="L25" i="4"/>
  <c r="K13" i="4"/>
  <c r="H13" i="4"/>
  <c r="K39" i="4"/>
  <c r="H39" i="4"/>
  <c r="M17" i="4"/>
  <c r="J17" i="4"/>
  <c r="J34" i="4"/>
  <c r="M34" i="4"/>
  <c r="M27" i="4"/>
  <c r="J27" i="4"/>
  <c r="L4" i="4"/>
  <c r="I4" i="4"/>
  <c r="K17" i="4"/>
  <c r="H17" i="4"/>
  <c r="M33" i="4"/>
  <c r="J33" i="4"/>
  <c r="H12" i="4"/>
  <c r="K12" i="4"/>
  <c r="K25" i="4"/>
  <c r="H25" i="4"/>
  <c r="J30" i="4"/>
  <c r="M30" i="4"/>
  <c r="K7" i="4"/>
  <c r="H7" i="4"/>
  <c r="M3" i="4"/>
  <c r="J3" i="4"/>
  <c r="K21" i="4"/>
  <c r="H21" i="4"/>
  <c r="M36" i="4"/>
  <c r="J36" i="4"/>
  <c r="L9" i="4"/>
  <c r="I9" i="4"/>
  <c r="L26" i="4"/>
  <c r="I26" i="4"/>
  <c r="H26" i="4"/>
  <c r="K26" i="4"/>
  <c r="L10" i="4"/>
  <c r="I10" i="4"/>
  <c r="K27" i="4"/>
  <c r="H27" i="4"/>
  <c r="K23" i="4"/>
  <c r="H23" i="4"/>
  <c r="L36" i="4"/>
  <c r="I36" i="4"/>
  <c r="I15" i="4"/>
  <c r="L15" i="4"/>
  <c r="I32" i="4"/>
  <c r="L32" i="4"/>
  <c r="L3" i="4"/>
  <c r="I3" i="4"/>
  <c r="M14" i="4"/>
  <c r="J14" i="4"/>
  <c r="I31" i="4"/>
  <c r="L31" i="4"/>
  <c r="J10" i="4"/>
  <c r="M10" i="4"/>
  <c r="L27" i="4"/>
  <c r="I27" i="4"/>
  <c r="I17" i="4"/>
  <c r="L17" i="4"/>
  <c r="M19" i="4"/>
  <c r="J19" i="4"/>
  <c r="L29" i="4"/>
  <c r="I29" i="4"/>
  <c r="J31" i="4"/>
  <c r="M31" i="4"/>
  <c r="K35" i="4"/>
  <c r="H35" i="4"/>
  <c r="K5" i="4"/>
  <c r="H5" i="4"/>
  <c r="F40" i="5"/>
  <c r="H40" i="6" s="1"/>
  <c r="C39" i="5"/>
  <c r="E37" i="5"/>
  <c r="B36" i="5"/>
  <c r="D34" i="5"/>
  <c r="F32" i="5"/>
  <c r="H32" i="6" s="1"/>
  <c r="C31" i="5"/>
  <c r="E29" i="5"/>
  <c r="B28" i="5"/>
  <c r="D26" i="5"/>
  <c r="F24" i="5"/>
  <c r="H24" i="6" s="1"/>
  <c r="C23" i="5"/>
  <c r="E21" i="5"/>
  <c r="B20" i="5"/>
  <c r="D18" i="5"/>
  <c r="F16" i="5"/>
  <c r="H16" i="6" s="1"/>
  <c r="C15" i="5"/>
  <c r="E13" i="5"/>
  <c r="B12" i="5"/>
  <c r="D10" i="5"/>
  <c r="F8" i="5"/>
  <c r="H8" i="6" s="1"/>
  <c r="C7" i="5"/>
  <c r="E5" i="5"/>
  <c r="B4" i="5"/>
  <c r="D2" i="5"/>
  <c r="C40" i="5"/>
  <c r="D38" i="5"/>
  <c r="E36" i="5"/>
  <c r="F34" i="5"/>
  <c r="H34" i="6" s="1"/>
  <c r="B33" i="5"/>
  <c r="B31" i="5"/>
  <c r="C29" i="5"/>
  <c r="D27" i="5"/>
  <c r="E25" i="5"/>
  <c r="F23" i="5"/>
  <c r="H23" i="6" s="1"/>
  <c r="B22" i="5"/>
  <c r="C20" i="5"/>
  <c r="C18" i="5"/>
  <c r="D16" i="5"/>
  <c r="E14" i="5"/>
  <c r="F12" i="5"/>
  <c r="H12" i="6" s="1"/>
  <c r="B11" i="5"/>
  <c r="C9" i="5"/>
  <c r="D7" i="5"/>
  <c r="D5" i="5"/>
  <c r="E3" i="5"/>
  <c r="B2" i="5"/>
  <c r="B40" i="5"/>
  <c r="C38" i="5"/>
  <c r="D36" i="5"/>
  <c r="E34" i="5"/>
  <c r="E32" i="5"/>
  <c r="F30" i="5"/>
  <c r="H30" i="6" s="1"/>
  <c r="C27" i="5"/>
  <c r="D25" i="5"/>
  <c r="E23" i="5"/>
  <c r="F21" i="5"/>
  <c r="H21" i="6" s="1"/>
  <c r="F19" i="5"/>
  <c r="H19" i="6" s="1"/>
  <c r="B18" i="5"/>
  <c r="C16" i="5"/>
  <c r="F39" i="5"/>
  <c r="H39" i="6" s="1"/>
  <c r="D37" i="5"/>
  <c r="C35" i="5"/>
  <c r="D32" i="5"/>
  <c r="C30" i="5"/>
  <c r="C28" i="5"/>
  <c r="F25" i="5"/>
  <c r="H25" i="6" s="1"/>
  <c r="B23" i="5"/>
  <c r="F20" i="5"/>
  <c r="H20" i="6" s="1"/>
  <c r="E18" i="5"/>
  <c r="F15" i="5"/>
  <c r="H15" i="6" s="1"/>
  <c r="F13" i="5"/>
  <c r="H13" i="6" s="1"/>
  <c r="E11" i="5"/>
  <c r="E9" i="5"/>
  <c r="E7" i="5"/>
  <c r="C5" i="5"/>
  <c r="C3" i="5"/>
  <c r="E39" i="5"/>
  <c r="C37" i="5"/>
  <c r="B35" i="5"/>
  <c r="C32" i="5"/>
  <c r="F27" i="5"/>
  <c r="H27" i="6" s="1"/>
  <c r="C25" i="5"/>
  <c r="E20" i="5"/>
  <c r="E15" i="5"/>
  <c r="D11" i="5"/>
  <c r="B7" i="5"/>
  <c r="B5" i="5"/>
  <c r="B30" i="5"/>
  <c r="F22" i="5"/>
  <c r="H22" i="6" s="1"/>
  <c r="F17" i="5"/>
  <c r="H17" i="6" s="1"/>
  <c r="D13" i="5"/>
  <c r="D9" i="5"/>
  <c r="B3" i="5"/>
  <c r="D39" i="5"/>
  <c r="B37" i="5"/>
  <c r="C34" i="5"/>
  <c r="B32" i="5"/>
  <c r="F29" i="5"/>
  <c r="H29" i="6" s="1"/>
  <c r="E27" i="5"/>
  <c r="B25" i="5"/>
  <c r="E22" i="5"/>
  <c r="D20" i="5"/>
  <c r="E17" i="5"/>
  <c r="D15" i="5"/>
  <c r="C13" i="5"/>
  <c r="C11" i="5"/>
  <c r="B9" i="5"/>
  <c r="F6" i="5"/>
  <c r="H6" i="6" s="1"/>
  <c r="F4" i="5"/>
  <c r="H4" i="6" s="1"/>
  <c r="F2" i="5"/>
  <c r="B39" i="5"/>
  <c r="F36" i="5"/>
  <c r="H36" i="6" s="1"/>
  <c r="B34" i="5"/>
  <c r="F31" i="5"/>
  <c r="H31" i="6" s="1"/>
  <c r="D29" i="5"/>
  <c r="B27" i="5"/>
  <c r="E24" i="5"/>
  <c r="D22" i="5"/>
  <c r="E19" i="5"/>
  <c r="D17" i="5"/>
  <c r="B15" i="5"/>
  <c r="B13" i="5"/>
  <c r="F10" i="5"/>
  <c r="H10" i="6" s="1"/>
  <c r="E8" i="5"/>
  <c r="E6" i="5"/>
  <c r="E4" i="5"/>
  <c r="E2" i="5"/>
  <c r="D40" i="5"/>
  <c r="F37" i="5"/>
  <c r="H37" i="6" s="1"/>
  <c r="D35" i="5"/>
  <c r="C33" i="5"/>
  <c r="D30" i="5"/>
  <c r="D28" i="5"/>
  <c r="B26" i="5"/>
  <c r="D23" i="5"/>
  <c r="B21" i="5"/>
  <c r="F18" i="5"/>
  <c r="H18" i="6" s="1"/>
  <c r="B16" i="5"/>
  <c r="B14" i="5"/>
  <c r="F11" i="5"/>
  <c r="H11" i="6" s="1"/>
  <c r="F9" i="5"/>
  <c r="H9" i="6" s="1"/>
  <c r="F7" i="5"/>
  <c r="H7" i="6" s="1"/>
  <c r="F5" i="5"/>
  <c r="H5" i="6" s="1"/>
  <c r="D3" i="5"/>
  <c r="E40" i="5"/>
  <c r="E33" i="5"/>
  <c r="F26" i="5"/>
  <c r="H26" i="6" s="1"/>
  <c r="C21" i="5"/>
  <c r="D14" i="5"/>
  <c r="D8" i="5"/>
  <c r="F3" i="5"/>
  <c r="H3" i="6" s="1"/>
  <c r="F38" i="5"/>
  <c r="H38" i="6" s="1"/>
  <c r="E26" i="5"/>
  <c r="C14" i="5"/>
  <c r="C2" i="5"/>
  <c r="D33" i="5"/>
  <c r="D19" i="5"/>
  <c r="C8" i="5"/>
  <c r="E38" i="5"/>
  <c r="E31" i="5"/>
  <c r="C26" i="5"/>
  <c r="C19" i="5"/>
  <c r="E12" i="5"/>
  <c r="B8" i="5"/>
  <c r="B38" i="5"/>
  <c r="D31" i="5"/>
  <c r="D24" i="5"/>
  <c r="B19" i="5"/>
  <c r="D12" i="5"/>
  <c r="D6" i="5"/>
  <c r="C36" i="5"/>
  <c r="E30" i="5"/>
  <c r="C24" i="5"/>
  <c r="C17" i="5"/>
  <c r="C12" i="5"/>
  <c r="C6" i="5"/>
  <c r="F35" i="5"/>
  <c r="H35" i="6" s="1"/>
  <c r="B29" i="5"/>
  <c r="B24" i="5"/>
  <c r="B17" i="5"/>
  <c r="E10" i="5"/>
  <c r="B6" i="5"/>
  <c r="F33" i="5"/>
  <c r="H33" i="6" s="1"/>
  <c r="E28" i="5"/>
  <c r="D21" i="5"/>
  <c r="F14" i="5"/>
  <c r="H14" i="6" s="1"/>
  <c r="B10" i="5"/>
  <c r="C4" i="5"/>
  <c r="D4" i="5"/>
  <c r="C22" i="5"/>
  <c r="E16" i="5"/>
  <c r="F28" i="5"/>
  <c r="H28" i="6" s="1"/>
  <c r="E35" i="5"/>
  <c r="C10" i="5"/>
  <c r="M28" i="4"/>
  <c r="J28" i="4"/>
  <c r="M13" i="4"/>
  <c r="J13" i="4"/>
  <c r="L30" i="4"/>
  <c r="I30" i="4"/>
  <c r="J26" i="4"/>
  <c r="M26" i="4"/>
  <c r="H38" i="4"/>
  <c r="K38" i="4"/>
  <c r="L5" i="4"/>
  <c r="I5" i="4"/>
  <c r="I24" i="4"/>
  <c r="L24" i="4"/>
  <c r="J32" i="4"/>
  <c r="M32" i="4"/>
  <c r="H6" i="4"/>
  <c r="K6" i="4"/>
  <c r="M40" i="4"/>
  <c r="J40" i="4"/>
  <c r="M29" i="4"/>
  <c r="J29" i="4"/>
  <c r="L21" i="4"/>
  <c r="I21" i="4"/>
  <c r="J21" i="4"/>
  <c r="M21" i="4"/>
  <c r="I39" i="4"/>
  <c r="L39" i="4"/>
  <c r="M16" i="4"/>
  <c r="J16" i="4"/>
  <c r="K31" i="4"/>
  <c r="H31" i="4"/>
  <c r="J7" i="4"/>
  <c r="M7" i="4"/>
  <c r="L20" i="4"/>
  <c r="I20" i="4"/>
  <c r="L33" i="4"/>
  <c r="I33" i="4"/>
  <c r="L22" i="4"/>
  <c r="I22" i="4"/>
  <c r="K14" i="4"/>
  <c r="H14" i="4"/>
  <c r="K8" i="4"/>
  <c r="H8" i="4"/>
  <c r="K36" i="4"/>
  <c r="H36" i="4"/>
  <c r="L23" i="4"/>
  <c r="I23" i="4"/>
  <c r="K15" i="4"/>
  <c r="H15" i="4"/>
  <c r="I18" i="4"/>
  <c r="L18" i="4"/>
  <c r="K33" i="4"/>
  <c r="H33" i="4"/>
  <c r="K9" i="4"/>
  <c r="H9" i="4"/>
  <c r="L35" i="4"/>
  <c r="I35" i="4"/>
  <c r="I38" i="4"/>
  <c r="L38" i="4"/>
  <c r="K40" i="4"/>
  <c r="H40" i="4"/>
  <c r="K3" i="4"/>
  <c r="H3" i="4"/>
  <c r="L37" i="4"/>
  <c r="I37" i="4"/>
  <c r="K16" i="4"/>
  <c r="H16" i="4"/>
  <c r="K10" i="4"/>
  <c r="H10" i="4"/>
  <c r="K4" i="4"/>
  <c r="H4" i="4"/>
  <c r="J38" i="4"/>
  <c r="M38" i="4"/>
  <c r="K34" i="4"/>
  <c r="H34" i="4"/>
  <c r="L19" i="4"/>
  <c r="I19" i="4"/>
  <c r="J5" i="4"/>
  <c r="M5" i="4"/>
  <c r="K20" i="4"/>
  <c r="H20" i="4"/>
  <c r="M35" i="4"/>
  <c r="J35" i="4"/>
  <c r="J23" i="4"/>
  <c r="M23" i="4"/>
  <c r="K37" i="4"/>
  <c r="H37" i="4"/>
  <c r="O35" i="4"/>
  <c r="O19" i="4"/>
  <c r="P9" i="4"/>
  <c r="P36" i="4"/>
  <c r="P19" i="4"/>
  <c r="O39" i="4"/>
  <c r="P27" i="4"/>
  <c r="O8" i="4"/>
  <c r="O26" i="4"/>
  <c r="O18" i="4"/>
  <c r="P7" i="4"/>
  <c r="P39" i="4"/>
  <c r="O25" i="4"/>
  <c r="O20" i="4"/>
  <c r="P10" i="4"/>
  <c r="O33" i="4"/>
  <c r="P13" i="4"/>
  <c r="O36" i="4"/>
  <c r="O22" i="4"/>
  <c r="P14" i="4"/>
  <c r="P6" i="4"/>
  <c r="P40" i="4"/>
  <c r="P38" i="4"/>
  <c r="P3" i="4"/>
  <c r="P23" i="4"/>
  <c r="P17" i="4"/>
  <c r="O14" i="4"/>
  <c r="O21" i="4"/>
  <c r="O34" i="4"/>
  <c r="O40" i="4"/>
  <c r="P8" i="4"/>
  <c r="O17" i="4"/>
  <c r="O10" i="4"/>
  <c r="O5" i="4"/>
  <c r="P29" i="4"/>
  <c r="P33" i="4"/>
  <c r="O15" i="4"/>
  <c r="P18" i="4"/>
  <c r="P25" i="4"/>
  <c r="P34" i="4"/>
  <c r="O7" i="4"/>
  <c r="O27" i="4"/>
  <c r="O29" i="4"/>
  <c r="O32" i="4"/>
  <c r="P21" i="4"/>
  <c r="P31" i="4"/>
  <c r="P30" i="4"/>
  <c r="P16" i="4"/>
  <c r="O28" i="4"/>
  <c r="P24" i="4"/>
  <c r="P4" i="4"/>
  <c r="P11" i="4"/>
  <c r="O12" i="4"/>
  <c r="P26" i="4"/>
  <c r="P32" i="4"/>
  <c r="O31" i="4"/>
  <c r="O9" i="4"/>
  <c r="O3" i="4"/>
  <c r="O4" i="4"/>
  <c r="P5" i="4"/>
  <c r="O37" i="4"/>
  <c r="P22" i="4"/>
  <c r="O30" i="4"/>
  <c r="O16" i="4"/>
  <c r="P28" i="4"/>
  <c r="O24" i="4"/>
  <c r="O11" i="4"/>
  <c r="O13" i="4"/>
  <c r="P12" i="4"/>
  <c r="O23" i="4"/>
  <c r="O38" i="4"/>
  <c r="O6" i="4"/>
  <c r="P15" i="4"/>
  <c r="P35" i="4"/>
  <c r="P37" i="4"/>
  <c r="P20" i="4"/>
  <c r="L29" i="5" l="1"/>
  <c r="I29" i="5"/>
  <c r="I7" i="5"/>
  <c r="L7" i="5"/>
  <c r="I10" i="5"/>
  <c r="L10" i="5"/>
  <c r="L13" i="5"/>
  <c r="I13" i="5"/>
  <c r="I6" i="5"/>
  <c r="L6" i="5"/>
  <c r="I35" i="5"/>
  <c r="L35" i="5"/>
  <c r="I38" i="5"/>
  <c r="L38" i="5"/>
  <c r="L36" i="5"/>
  <c r="I36" i="5"/>
  <c r="L26" i="5"/>
  <c r="I26" i="5"/>
  <c r="I15" i="5"/>
  <c r="L15" i="5"/>
  <c r="I27" i="5"/>
  <c r="L27" i="5"/>
  <c r="L12" i="5"/>
  <c r="I12" i="5"/>
  <c r="L23" i="5"/>
  <c r="I23" i="5"/>
  <c r="I31" i="5"/>
  <c r="L31" i="5"/>
  <c r="L8" i="5"/>
  <c r="I8" i="5"/>
  <c r="I22" i="5"/>
  <c r="L22" i="5"/>
  <c r="L20" i="5"/>
  <c r="I20" i="5"/>
  <c r="I39" i="5"/>
  <c r="L39" i="5"/>
  <c r="L25" i="5"/>
  <c r="I25" i="5"/>
  <c r="L16" i="5"/>
  <c r="I16" i="5"/>
  <c r="I18" i="5"/>
  <c r="L18" i="5"/>
  <c r="L21" i="5"/>
  <c r="I21" i="5"/>
  <c r="I40" i="5"/>
  <c r="L40" i="5"/>
  <c r="I24" i="5"/>
  <c r="L24" i="5"/>
  <c r="L32" i="5"/>
  <c r="I32" i="5"/>
  <c r="L4" i="5"/>
  <c r="I4" i="5"/>
  <c r="I19" i="5"/>
  <c r="L19" i="5"/>
  <c r="I14" i="5"/>
  <c r="L14" i="5"/>
  <c r="L28" i="5"/>
  <c r="I28" i="5"/>
  <c r="I11" i="5"/>
  <c r="L11" i="5"/>
  <c r="L37" i="5"/>
  <c r="I37" i="5"/>
  <c r="L3" i="5"/>
  <c r="I3" i="5"/>
  <c r="I17" i="5"/>
  <c r="L17" i="5"/>
  <c r="I33" i="5"/>
  <c r="L33" i="5"/>
  <c r="I30" i="5"/>
  <c r="L30" i="5"/>
  <c r="I9" i="5"/>
  <c r="L9" i="5"/>
  <c r="L5" i="5"/>
  <c r="I5" i="5"/>
  <c r="I34" i="5"/>
  <c r="L34" i="5"/>
  <c r="R31" i="4"/>
  <c r="S31" i="4" s="1"/>
  <c r="T31" i="4" s="1"/>
  <c r="R12" i="4"/>
  <c r="S12" i="4" s="1"/>
  <c r="T12" i="4" s="1"/>
  <c r="R7" i="4"/>
  <c r="S7" i="4" s="1"/>
  <c r="T7" i="4" s="1"/>
  <c r="R6" i="4"/>
  <c r="S6" i="4" s="1"/>
  <c r="T6" i="4" s="1"/>
  <c r="R38" i="4"/>
  <c r="S38" i="4" s="1"/>
  <c r="T38" i="4" s="1"/>
  <c r="R23" i="4"/>
  <c r="S23" i="4" s="1"/>
  <c r="T23" i="4" s="1"/>
  <c r="R13" i="4"/>
  <c r="S13" i="4" s="1"/>
  <c r="T13" i="4" s="1"/>
  <c r="R24" i="4"/>
  <c r="S24" i="4" s="1"/>
  <c r="T24" i="4" s="1"/>
  <c r="R30" i="4"/>
  <c r="S30" i="4" s="1"/>
  <c r="T30" i="4" s="1"/>
  <c r="R4" i="4"/>
  <c r="S4" i="4" s="1"/>
  <c r="T4" i="4" s="1"/>
  <c r="R5" i="4"/>
  <c r="S5" i="4" s="1"/>
  <c r="T5" i="4" s="1"/>
  <c r="R17" i="4"/>
  <c r="S17" i="4" s="1"/>
  <c r="T17" i="4" s="1"/>
  <c r="R3" i="4"/>
  <c r="S3" i="4" s="1"/>
  <c r="T3" i="4" s="1"/>
  <c r="R27" i="4"/>
  <c r="S27" i="4" s="1"/>
  <c r="T27" i="4" s="1"/>
  <c r="R11" i="4"/>
  <c r="S11" i="4" s="1"/>
  <c r="T11" i="4" s="1"/>
  <c r="R40" i="4"/>
  <c r="S40" i="4" s="1"/>
  <c r="T40" i="4" s="1"/>
  <c r="R8" i="4"/>
  <c r="S8" i="4" s="1"/>
  <c r="T8" i="4" s="1"/>
  <c r="R32" i="4"/>
  <c r="S32" i="4" s="1"/>
  <c r="T32" i="4" s="1"/>
  <c r="R37" i="4"/>
  <c r="S37" i="4" s="1"/>
  <c r="T37" i="4" s="1"/>
  <c r="R33" i="4"/>
  <c r="S33" i="4" s="1"/>
  <c r="T33" i="4" s="1"/>
  <c r="R16" i="4"/>
  <c r="S16" i="4" s="1"/>
  <c r="T16" i="4" s="1"/>
  <c r="R9" i="4"/>
  <c r="S9" i="4" s="1"/>
  <c r="T9" i="4" s="1"/>
  <c r="R22" i="4"/>
  <c r="S22" i="4" s="1"/>
  <c r="T22" i="4" s="1"/>
  <c r="R10" i="4"/>
  <c r="S10" i="4" s="1"/>
  <c r="T10" i="4" s="1"/>
  <c r="R36" i="4"/>
  <c r="S36" i="4" s="1"/>
  <c r="T36" i="4" s="1"/>
  <c r="R34" i="4"/>
  <c r="S34" i="4" s="1"/>
  <c r="T34" i="4" s="1"/>
  <c r="R35" i="4"/>
  <c r="S35" i="4" s="1"/>
  <c r="T35" i="4" s="1"/>
  <c r="R21" i="4"/>
  <c r="S21" i="4" s="1"/>
  <c r="T21" i="4" s="1"/>
  <c r="R25" i="4"/>
  <c r="S25" i="4" s="1"/>
  <c r="T25" i="4" s="1"/>
  <c r="R39" i="4"/>
  <c r="S39" i="4" s="1"/>
  <c r="T39" i="4" s="1"/>
  <c r="R29" i="4"/>
  <c r="S29" i="4" s="1"/>
  <c r="T29" i="4" s="1"/>
  <c r="R28" i="4"/>
  <c r="S28" i="4" s="1"/>
  <c r="T28" i="4" s="1"/>
  <c r="R19" i="4"/>
  <c r="S19" i="4" s="1"/>
  <c r="T19" i="4" s="1"/>
  <c r="R20" i="4"/>
  <c r="S20" i="4" s="1"/>
  <c r="T20" i="4" s="1"/>
  <c r="R15" i="4"/>
  <c r="S15" i="4" s="1"/>
  <c r="T15" i="4" s="1"/>
  <c r="R14" i="4"/>
  <c r="S14" i="4" s="1"/>
  <c r="T14" i="4" s="1"/>
  <c r="R26" i="4"/>
  <c r="S26" i="4" s="1"/>
  <c r="T26" i="4" s="1"/>
  <c r="R18" i="4"/>
  <c r="S18" i="4" s="1"/>
  <c r="T18" i="4" s="1"/>
  <c r="K10" i="5"/>
  <c r="H10" i="5"/>
  <c r="H14" i="5"/>
  <c r="K14" i="5"/>
  <c r="M34" i="5"/>
  <c r="J34" i="5"/>
  <c r="J37" i="5"/>
  <c r="M37" i="5"/>
  <c r="M35" i="5"/>
  <c r="J35" i="5"/>
  <c r="K13" i="5"/>
  <c r="H13" i="5"/>
  <c r="M9" i="5"/>
  <c r="J9" i="5"/>
  <c r="H40" i="5"/>
  <c r="K40" i="5"/>
  <c r="H39" i="5"/>
  <c r="K39" i="5"/>
  <c r="K36" i="5"/>
  <c r="H36" i="5"/>
  <c r="M12" i="5"/>
  <c r="J12" i="5"/>
  <c r="H33" i="5"/>
  <c r="K33" i="5"/>
  <c r="J27" i="5"/>
  <c r="M27" i="5"/>
  <c r="M20" i="5"/>
  <c r="J20" i="5"/>
  <c r="H5" i="5"/>
  <c r="K5" i="5"/>
  <c r="K16" i="5"/>
  <c r="H16" i="5"/>
  <c r="M32" i="5"/>
  <c r="J32" i="5"/>
  <c r="M36" i="5"/>
  <c r="J36" i="5"/>
  <c r="K23" i="5"/>
  <c r="H23" i="5"/>
  <c r="H28" i="5"/>
  <c r="K28" i="5"/>
  <c r="J31" i="5"/>
  <c r="M31" i="5"/>
  <c r="M14" i="5"/>
  <c r="J14" i="5"/>
  <c r="K29" i="5"/>
  <c r="H29" i="5"/>
  <c r="M29" i="5"/>
  <c r="J29" i="5"/>
  <c r="M33" i="5"/>
  <c r="J33" i="5"/>
  <c r="H11" i="5"/>
  <c r="K11" i="5"/>
  <c r="H25" i="5"/>
  <c r="K25" i="5"/>
  <c r="K32" i="5"/>
  <c r="H32" i="5"/>
  <c r="J11" i="5"/>
  <c r="M11" i="5"/>
  <c r="H38" i="5"/>
  <c r="K38" i="5"/>
  <c r="J23" i="5"/>
  <c r="M23" i="5"/>
  <c r="K8" i="5"/>
  <c r="H8" i="5"/>
  <c r="J4" i="5"/>
  <c r="M4" i="5"/>
  <c r="K37" i="5"/>
  <c r="H37" i="5"/>
  <c r="M5" i="5"/>
  <c r="J5" i="5"/>
  <c r="H31" i="5"/>
  <c r="K31" i="5"/>
  <c r="J7" i="5"/>
  <c r="M7" i="5"/>
  <c r="K9" i="5"/>
  <c r="H9" i="5"/>
  <c r="H26" i="5"/>
  <c r="K26" i="5"/>
  <c r="M26" i="5"/>
  <c r="J26" i="5"/>
  <c r="J13" i="5"/>
  <c r="M13" i="5"/>
  <c r="K6" i="5"/>
  <c r="H6" i="5"/>
  <c r="H34" i="5"/>
  <c r="K34" i="5"/>
  <c r="M16" i="5"/>
  <c r="J16" i="5"/>
  <c r="J17" i="5"/>
  <c r="M17" i="5"/>
  <c r="K22" i="5"/>
  <c r="H22" i="5"/>
  <c r="H35" i="5"/>
  <c r="K35" i="5"/>
  <c r="H19" i="5"/>
  <c r="K19" i="5"/>
  <c r="M40" i="5"/>
  <c r="J40" i="5"/>
  <c r="M25" i="5"/>
  <c r="J25" i="5"/>
  <c r="M28" i="5"/>
  <c r="J28" i="5"/>
  <c r="H30" i="5"/>
  <c r="K30" i="5"/>
  <c r="K15" i="5"/>
  <c r="H15" i="5"/>
  <c r="H12" i="5"/>
  <c r="K12" i="5"/>
  <c r="M38" i="5"/>
  <c r="J38" i="5"/>
  <c r="M19" i="5"/>
  <c r="J19" i="5"/>
  <c r="H17" i="5"/>
  <c r="K17" i="5"/>
  <c r="J10" i="5"/>
  <c r="M10" i="5"/>
  <c r="K24" i="5"/>
  <c r="H24" i="5"/>
  <c r="M6" i="5"/>
  <c r="J6" i="5"/>
  <c r="M24" i="5"/>
  <c r="J24" i="5"/>
  <c r="M22" i="5"/>
  <c r="J22" i="5"/>
  <c r="J39" i="5"/>
  <c r="M39" i="5"/>
  <c r="M18" i="5"/>
  <c r="J18" i="5"/>
  <c r="H27" i="5"/>
  <c r="K27" i="5"/>
  <c r="M3" i="5"/>
  <c r="J3" i="5"/>
  <c r="H18" i="5"/>
  <c r="K18" i="5"/>
  <c r="K7" i="5"/>
  <c r="H7" i="5"/>
  <c r="K4" i="5"/>
  <c r="H4" i="5"/>
  <c r="M30" i="5"/>
  <c r="J30" i="5"/>
  <c r="H21" i="5"/>
  <c r="K21" i="5"/>
  <c r="M8" i="5"/>
  <c r="J8" i="5"/>
  <c r="M15" i="5"/>
  <c r="J15" i="5"/>
  <c r="K3" i="5"/>
  <c r="H3" i="5"/>
  <c r="H20" i="5"/>
  <c r="K20" i="5"/>
  <c r="M21" i="5"/>
  <c r="J21" i="5"/>
  <c r="O7" i="5"/>
  <c r="O10" i="5"/>
  <c r="O25" i="5"/>
  <c r="P31" i="5"/>
  <c r="O35" i="5"/>
  <c r="P15" i="5"/>
  <c r="P32" i="5"/>
  <c r="O27" i="5"/>
  <c r="P33" i="5"/>
  <c r="P11" i="5"/>
  <c r="P16" i="5"/>
  <c r="P38" i="5"/>
  <c r="P30" i="5"/>
  <c r="P7" i="5"/>
  <c r="O26" i="5"/>
  <c r="O15" i="5"/>
  <c r="O40" i="5"/>
  <c r="O24" i="5"/>
  <c r="O4" i="5"/>
  <c r="O30" i="5"/>
  <c r="O31" i="5"/>
  <c r="O17" i="5"/>
  <c r="O28" i="5"/>
  <c r="P28" i="5"/>
  <c r="O32" i="5"/>
  <c r="P19" i="5"/>
  <c r="P4" i="5"/>
  <c r="O33" i="5"/>
  <c r="P17" i="5"/>
  <c r="P27" i="5"/>
  <c r="P8" i="5"/>
  <c r="O19" i="5"/>
  <c r="P36" i="5"/>
  <c r="O11" i="5"/>
  <c r="O38" i="5"/>
  <c r="P37" i="5"/>
  <c r="P9" i="5"/>
  <c r="P6" i="5"/>
  <c r="P10" i="5"/>
  <c r="O8" i="5"/>
  <c r="P40" i="5"/>
  <c r="P14" i="5"/>
  <c r="O13" i="5"/>
  <c r="O36" i="5"/>
  <c r="O37" i="5"/>
  <c r="O9" i="5"/>
  <c r="O6" i="5"/>
  <c r="O22" i="5"/>
  <c r="P12" i="5"/>
  <c r="O3" i="5"/>
  <c r="P13" i="5"/>
  <c r="O14" i="5"/>
  <c r="P3" i="5"/>
  <c r="O5" i="5"/>
  <c r="P23" i="5"/>
  <c r="P29" i="5"/>
  <c r="O34" i="5"/>
  <c r="P24" i="5"/>
  <c r="O39" i="5"/>
  <c r="O18" i="5"/>
  <c r="O21" i="5"/>
  <c r="O20" i="5"/>
  <c r="O12" i="5"/>
  <c r="P22" i="5"/>
  <c r="O16" i="5"/>
  <c r="P5" i="5"/>
  <c r="O23" i="5"/>
  <c r="O29" i="5"/>
  <c r="P25" i="5"/>
  <c r="P26" i="5"/>
  <c r="P34" i="5"/>
  <c r="P35" i="5"/>
  <c r="P39" i="5"/>
  <c r="P18" i="5"/>
  <c r="P21" i="5"/>
  <c r="P20" i="5"/>
  <c r="R32" i="5" l="1"/>
  <c r="S32" i="5" s="1"/>
  <c r="T32" i="5" s="1"/>
  <c r="R21" i="5"/>
  <c r="S21" i="5" s="1"/>
  <c r="T21" i="5" s="1"/>
  <c r="R34" i="5"/>
  <c r="S34" i="5" s="1"/>
  <c r="T34" i="5" s="1"/>
  <c r="R5" i="5"/>
  <c r="S5" i="5" s="1"/>
  <c r="T5" i="5" s="1"/>
  <c r="R39" i="5"/>
  <c r="S39" i="5" s="1"/>
  <c r="T39" i="5" s="1"/>
  <c r="R8" i="5"/>
  <c r="S8" i="5" s="1"/>
  <c r="T8" i="5" s="1"/>
  <c r="R29" i="5"/>
  <c r="S29" i="5" s="1"/>
  <c r="T29" i="5" s="1"/>
  <c r="R23" i="5"/>
  <c r="S23" i="5" s="1"/>
  <c r="T23" i="5" s="1"/>
  <c r="R25" i="5"/>
  <c r="S25" i="5" s="1"/>
  <c r="T25" i="5" s="1"/>
  <c r="R38" i="5"/>
  <c r="S38" i="5" s="1"/>
  <c r="T38" i="5" s="1"/>
  <c r="R7" i="5"/>
  <c r="S7" i="5" s="1"/>
  <c r="T7" i="5" s="1"/>
  <c r="R9" i="5"/>
  <c r="S9" i="5" s="1"/>
  <c r="T9" i="5" s="1"/>
  <c r="R18" i="5"/>
  <c r="S18" i="5" s="1"/>
  <c r="T18" i="5" s="1"/>
  <c r="R19" i="5"/>
  <c r="S19" i="5" s="1"/>
  <c r="T19" i="5" s="1"/>
  <c r="R40" i="5"/>
  <c r="S40" i="5" s="1"/>
  <c r="T40" i="5" s="1"/>
  <c r="R24" i="5"/>
  <c r="S24" i="5" s="1"/>
  <c r="T24" i="5" s="1"/>
  <c r="R11" i="5"/>
  <c r="S11" i="5" s="1"/>
  <c r="T11" i="5" s="1"/>
  <c r="R3" i="5"/>
  <c r="S3" i="5" s="1"/>
  <c r="T3" i="5" s="1"/>
  <c r="R4" i="5"/>
  <c r="S4" i="5" s="1"/>
  <c r="T4" i="5" s="1"/>
  <c r="R13" i="5"/>
  <c r="S13" i="5" s="1"/>
  <c r="T13" i="5" s="1"/>
  <c r="R10" i="5"/>
  <c r="S10" i="5" s="1"/>
  <c r="T10" i="5" s="1"/>
  <c r="R20" i="5"/>
  <c r="S20" i="5" s="1"/>
  <c r="T20" i="5" s="1"/>
  <c r="R12" i="5"/>
  <c r="S12" i="5" s="1"/>
  <c r="T12" i="5" s="1"/>
  <c r="R28" i="5"/>
  <c r="S28" i="5" s="1"/>
  <c r="T28" i="5" s="1"/>
  <c r="R33" i="5"/>
  <c r="S33" i="5" s="1"/>
  <c r="T33" i="5" s="1"/>
  <c r="R15" i="5"/>
  <c r="S15" i="5" s="1"/>
  <c r="T15" i="5" s="1"/>
  <c r="R17" i="5"/>
  <c r="S17" i="5" s="1"/>
  <c r="T17" i="5" s="1"/>
  <c r="R22" i="5"/>
  <c r="S22" i="5" s="1"/>
  <c r="T22" i="5" s="1"/>
  <c r="R6" i="5"/>
  <c r="S6" i="5" s="1"/>
  <c r="T6" i="5" s="1"/>
  <c r="R37" i="5"/>
  <c r="S37" i="5" s="1"/>
  <c r="T37" i="5" s="1"/>
  <c r="R16" i="5"/>
  <c r="S16" i="5" s="1"/>
  <c r="T16" i="5" s="1"/>
  <c r="R36" i="5"/>
  <c r="S36" i="5" s="1"/>
  <c r="T36" i="5" s="1"/>
  <c r="R27" i="5"/>
  <c r="S27" i="5" s="1"/>
  <c r="T27" i="5" s="1"/>
  <c r="R30" i="5"/>
  <c r="S30" i="5" s="1"/>
  <c r="T30" i="5" s="1"/>
  <c r="R35" i="5"/>
  <c r="S35" i="5" s="1"/>
  <c r="T35" i="5" s="1"/>
  <c r="R26" i="5"/>
  <c r="S26" i="5" s="1"/>
  <c r="T26" i="5" s="1"/>
  <c r="R31" i="5"/>
  <c r="S31" i="5" s="1"/>
  <c r="T31" i="5" s="1"/>
  <c r="R14" i="5"/>
  <c r="S14" i="5" s="1"/>
  <c r="T14" i="5" s="1"/>
  <c r="C28" i="6"/>
  <c r="U28" i="4"/>
  <c r="D28" i="6" s="1"/>
  <c r="C24" i="6"/>
  <c r="U24" i="4"/>
  <c r="D24" i="6" s="1"/>
  <c r="U29" i="4"/>
  <c r="D29" i="6" s="1"/>
  <c r="C29" i="6"/>
  <c r="C22" i="6"/>
  <c r="U22" i="4"/>
  <c r="D22" i="6" s="1"/>
  <c r="U11" i="4"/>
  <c r="D11" i="6" s="1"/>
  <c r="C11" i="6"/>
  <c r="U13" i="4"/>
  <c r="D13" i="6" s="1"/>
  <c r="C13" i="6"/>
  <c r="U39" i="4"/>
  <c r="D39" i="6" s="1"/>
  <c r="C39" i="6"/>
  <c r="C14" i="6"/>
  <c r="U14" i="4"/>
  <c r="D14" i="6" s="1"/>
  <c r="U21" i="4"/>
  <c r="D21" i="6" s="1"/>
  <c r="C21" i="6"/>
  <c r="U33" i="4"/>
  <c r="D33" i="6" s="1"/>
  <c r="C33" i="6"/>
  <c r="U17" i="4"/>
  <c r="D17" i="6" s="1"/>
  <c r="C17" i="6"/>
  <c r="C6" i="6"/>
  <c r="U6" i="4"/>
  <c r="D6" i="6" s="1"/>
  <c r="C10" i="6"/>
  <c r="U10" i="4"/>
  <c r="D10" i="6" s="1"/>
  <c r="U23" i="4"/>
  <c r="D23" i="6" s="1"/>
  <c r="C23" i="6"/>
  <c r="U38" i="4"/>
  <c r="D38" i="6" s="1"/>
  <c r="C38" i="6"/>
  <c r="C40" i="6"/>
  <c r="U40" i="4"/>
  <c r="D40" i="6" s="1"/>
  <c r="C18" i="6"/>
  <c r="U18" i="4"/>
  <c r="D18" i="6" s="1"/>
  <c r="U27" i="4"/>
  <c r="D27" i="6" s="1"/>
  <c r="C27" i="6"/>
  <c r="C26" i="6"/>
  <c r="U26" i="4"/>
  <c r="D26" i="6" s="1"/>
  <c r="C16" i="6"/>
  <c r="U16" i="4"/>
  <c r="D16" i="6" s="1"/>
  <c r="U35" i="4"/>
  <c r="D35" i="6" s="1"/>
  <c r="C35" i="6"/>
  <c r="U5" i="4"/>
  <c r="D5" i="6" s="1"/>
  <c r="C5" i="6"/>
  <c r="C20" i="6"/>
  <c r="U20" i="4"/>
  <c r="D20" i="6" s="1"/>
  <c r="U34" i="4"/>
  <c r="D34" i="6" s="1"/>
  <c r="C34" i="6"/>
  <c r="C4" i="6"/>
  <c r="U4" i="4"/>
  <c r="D4" i="6" s="1"/>
  <c r="U12" i="4"/>
  <c r="D12" i="6" s="1"/>
  <c r="C12" i="6"/>
  <c r="U9" i="4"/>
  <c r="D9" i="6" s="1"/>
  <c r="C9" i="6"/>
  <c r="U25" i="4"/>
  <c r="D25" i="6" s="1"/>
  <c r="C25" i="6"/>
  <c r="U3" i="4"/>
  <c r="D3" i="6" s="1"/>
  <c r="C3" i="6"/>
  <c r="U15" i="4"/>
  <c r="D15" i="6" s="1"/>
  <c r="C15" i="6"/>
  <c r="U37" i="4"/>
  <c r="D37" i="6" s="1"/>
  <c r="C37" i="6"/>
  <c r="U7" i="4"/>
  <c r="D7" i="6" s="1"/>
  <c r="C7" i="6"/>
  <c r="U32" i="4"/>
  <c r="D32" i="6" s="1"/>
  <c r="C32" i="6"/>
  <c r="U19" i="4"/>
  <c r="D19" i="6" s="1"/>
  <c r="C19" i="6"/>
  <c r="C36" i="6"/>
  <c r="U36" i="4"/>
  <c r="D36" i="6" s="1"/>
  <c r="C8" i="6"/>
  <c r="U8" i="4"/>
  <c r="D8" i="6" s="1"/>
  <c r="C30" i="6"/>
  <c r="U30" i="4"/>
  <c r="D30" i="6" s="1"/>
  <c r="U31" i="4"/>
  <c r="D31" i="6" s="1"/>
  <c r="C31" i="6"/>
  <c r="U26" i="5" l="1"/>
  <c r="J26" i="6" s="1"/>
  <c r="I26" i="6"/>
  <c r="U22" i="5"/>
  <c r="J22" i="6" s="1"/>
  <c r="I22" i="6"/>
  <c r="U13" i="5"/>
  <c r="J13" i="6" s="1"/>
  <c r="I13" i="6"/>
  <c r="I9" i="6"/>
  <c r="U9" i="5"/>
  <c r="J9" i="6" s="1"/>
  <c r="I5" i="6"/>
  <c r="U5" i="5"/>
  <c r="J5" i="6" s="1"/>
  <c r="U36" i="5"/>
  <c r="J36" i="6" s="1"/>
  <c r="I36" i="6"/>
  <c r="U24" i="5"/>
  <c r="J24" i="6" s="1"/>
  <c r="I24" i="6"/>
  <c r="I16" i="6"/>
  <c r="U16" i="5"/>
  <c r="J16" i="6" s="1"/>
  <c r="I40" i="6"/>
  <c r="U40" i="5"/>
  <c r="J40" i="6" s="1"/>
  <c r="I14" i="6"/>
  <c r="U14" i="5"/>
  <c r="J14" i="6" s="1"/>
  <c r="U19" i="5"/>
  <c r="J19" i="6" s="1"/>
  <c r="I19" i="6"/>
  <c r="U28" i="5"/>
  <c r="J28" i="6" s="1"/>
  <c r="I28" i="6"/>
  <c r="U23" i="5"/>
  <c r="J23" i="6" s="1"/>
  <c r="I23" i="6"/>
  <c r="I12" i="6"/>
  <c r="U12" i="5"/>
  <c r="J12" i="6" s="1"/>
  <c r="I29" i="6"/>
  <c r="U29" i="5"/>
  <c r="J29" i="6" s="1"/>
  <c r="I37" i="6"/>
  <c r="U37" i="5"/>
  <c r="J37" i="6" s="1"/>
  <c r="I20" i="6"/>
  <c r="U20" i="5"/>
  <c r="J20" i="6" s="1"/>
  <c r="U8" i="5"/>
  <c r="J8" i="6" s="1"/>
  <c r="I8" i="6"/>
  <c r="I31" i="6"/>
  <c r="U31" i="5"/>
  <c r="J31" i="6" s="1"/>
  <c r="U6" i="5"/>
  <c r="J6" i="6" s="1"/>
  <c r="I6" i="6"/>
  <c r="U10" i="5"/>
  <c r="J10" i="6" s="1"/>
  <c r="I10" i="6"/>
  <c r="U18" i="5"/>
  <c r="J18" i="6" s="1"/>
  <c r="I18" i="6"/>
  <c r="U39" i="5"/>
  <c r="J39" i="6" s="1"/>
  <c r="I39" i="6"/>
  <c r="U35" i="5"/>
  <c r="J35" i="6" s="1"/>
  <c r="I35" i="6"/>
  <c r="I17" i="6"/>
  <c r="U17" i="5"/>
  <c r="J17" i="6" s="1"/>
  <c r="I4" i="6"/>
  <c r="U4" i="5"/>
  <c r="J4" i="6" s="1"/>
  <c r="I7" i="6"/>
  <c r="U7" i="5"/>
  <c r="J7" i="6" s="1"/>
  <c r="I34" i="6"/>
  <c r="U34" i="5"/>
  <c r="J34" i="6" s="1"/>
  <c r="I30" i="6"/>
  <c r="U30" i="5"/>
  <c r="J30" i="6" s="1"/>
  <c r="U15" i="5"/>
  <c r="J15" i="6" s="1"/>
  <c r="I15" i="6"/>
  <c r="I3" i="6"/>
  <c r="U3" i="5"/>
  <c r="J3" i="6" s="1"/>
  <c r="U38" i="5"/>
  <c r="J38" i="6" s="1"/>
  <c r="I38" i="6"/>
  <c r="I21" i="6"/>
  <c r="U21" i="5"/>
  <c r="J21" i="6" s="1"/>
  <c r="U27" i="5"/>
  <c r="J27" i="6" s="1"/>
  <c r="I27" i="6"/>
  <c r="U33" i="5"/>
  <c r="J33" i="6" s="1"/>
  <c r="I33" i="6"/>
  <c r="I11" i="6"/>
  <c r="U11" i="5"/>
  <c r="J11" i="6" s="1"/>
  <c r="U25" i="5"/>
  <c r="J25" i="6" s="1"/>
  <c r="I25" i="6"/>
  <c r="U32" i="5"/>
  <c r="J32" i="6" s="1"/>
  <c r="I32" i="6"/>
</calcChain>
</file>

<file path=xl/sharedStrings.xml><?xml version="1.0" encoding="utf-8"?>
<sst xmlns="http://schemas.openxmlformats.org/spreadsheetml/2006/main" count="353" uniqueCount="51">
  <si>
    <t>DATA TRAINING (38)</t>
  </si>
  <si>
    <t>No</t>
  </si>
  <si>
    <t>Depth (m)</t>
  </si>
  <si>
    <t>P (MPa)</t>
  </si>
  <si>
    <t>T (°C)</t>
  </si>
  <si>
    <r>
      <t>CO</t>
    </r>
    <r>
      <rPr>
        <b/>
        <vertAlign val="subscript"/>
        <sz val="8"/>
        <color rgb="FF000000"/>
        <rFont val="Times New Roman"/>
        <family val="1"/>
      </rPr>
      <t xml:space="preserve">2 </t>
    </r>
    <r>
      <rPr>
        <b/>
        <sz val="8"/>
        <color rgb="FF000000"/>
        <rFont val="Times New Roman"/>
        <family val="1"/>
      </rPr>
      <t>(%)</t>
    </r>
  </si>
  <si>
    <r>
      <t>CO</t>
    </r>
    <r>
      <rPr>
        <b/>
        <vertAlign val="subscript"/>
        <sz val="8"/>
        <color rgb="FF000000"/>
        <rFont val="Times New Roman"/>
        <family val="1"/>
      </rPr>
      <t>2</t>
    </r>
    <r>
      <rPr>
        <b/>
        <sz val="8"/>
        <color rgb="FF000000"/>
        <rFont val="Times New Roman"/>
        <family val="1"/>
      </rPr>
      <t xml:space="preserve"> Density (kg/m</t>
    </r>
    <r>
      <rPr>
        <b/>
        <vertAlign val="superscript"/>
        <sz val="8"/>
        <color rgb="FF000000"/>
        <rFont val="Times New Roman"/>
        <family val="1"/>
      </rPr>
      <t>3</t>
    </r>
    <r>
      <rPr>
        <b/>
        <sz val="8"/>
        <color rgb="FF000000"/>
        <rFont val="Times New Roman"/>
        <family val="1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</si>
  <si>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</si>
  <si>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</si>
  <si>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</si>
  <si>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</si>
  <si>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</si>
  <si>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</si>
  <si>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</si>
  <si>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</si>
  <si>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t>30?</t>
  </si>
  <si>
    <t>lower limit</t>
  </si>
  <si>
    <t>no fault</t>
  </si>
  <si>
    <t>upper limit</t>
  </si>
  <si>
    <t>Count of Secure</t>
  </si>
  <si>
    <t>Grand Total</t>
  </si>
  <si>
    <t>P(x1|No)</t>
  </si>
  <si>
    <t>P(x2|No)</t>
  </si>
  <si>
    <t>P(x3|No)</t>
  </si>
  <si>
    <t>P(x1|Yes)</t>
  </si>
  <si>
    <t>P(x2|Yes)</t>
  </si>
  <si>
    <t>P(x3|Yes)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</si>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</sst>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11"/>
      <name val="Calibri"/>
      <family val="2"/>
    </font>
    <font>
      <sz val="11"/>
      <color rgb="FF000000"/>
      <name val="Inconsolata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rgb="FF000000"/>
      <name val="Times New Roman"/>
      <family val="1"/>
    </font>
    <font>
      <b/>
      <vertAlign val="subscript"/>
      <sz val="8"/>
      <color rgb="FF000000"/>
      <name val="Times New Roman"/>
      <family val="1"/>
    </font>
    <font>
      <b/>
      <vertAlign val="superscript"/>
      <sz val="8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1" fillId="0" borderId="6" xfId="0" applyFont="1" applyBorder="1" applyAlignment="1">
      <alignment horizontal="left" wrapText="1"/>
    </xf>
    <xf numFmtId="10" fontId="0" fillId="0" borderId="0" xfId="0" applyNumberFormat="1"/>
    <xf numFmtId="0" fontId="9" fillId="0" borderId="0" xfId="0" applyFont="1"/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0" xfId="0" applyFont="1"/>
    <xf numFmtId="0" fontId="2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20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18" fillId="0" borderId="1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10" fontId="0" fillId="0" borderId="8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0" fontId="0" fillId="0" borderId="13" xfId="0" applyBorder="1"/>
    <xf numFmtId="10" fontId="0" fillId="0" borderId="13" xfId="0" applyNumberFormat="1" applyBorder="1"/>
    <xf numFmtId="10" fontId="0" fillId="0" borderId="14" xfId="0" applyNumberFormat="1" applyBorder="1"/>
    <xf numFmtId="0" fontId="0" fillId="0" borderId="15" xfId="0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0" fontId="7" fillId="0" borderId="3" xfId="0" applyFont="1" applyBorder="1" applyAlignment="1"/>
    <xf numFmtId="0" fontId="7" fillId="0" borderId="4" xfId="0" applyFont="1" applyBorder="1" applyAlignment="1"/>
    <xf numFmtId="0" fontId="0" fillId="0" borderId="0" xfId="0" applyAlignment="1"/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xcel Services" refreshedDate="44840.460534722224" refreshedVersion="8" recordCount="38" xr:uid="{00000000-000A-0000-FFFF-FFFF00000000}">
  <cacheSource type="worksheet">
    <worksheetSource ref="H4:L42" sheet="Discretization"/>
  </cacheSource>
  <cacheFields count="5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Seal Thickness (m)" numFmtId="0">
      <sharedItems containsMixedTypes="1" containsNumber="1" containsInteger="1" minValue="0" maxValue="1" count="3">
        <n v="1"/>
        <n v="0"/>
        <s v="NA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</r>
  <r>
    <n v="20"/>
    <x v="1"/>
    <x v="1"/>
    <x v="0"/>
    <x v="0"/>
  </r>
  <r>
    <n v="3"/>
    <x v="1"/>
    <x v="0"/>
    <x v="0"/>
    <x v="0"/>
  </r>
  <r>
    <n v="18"/>
    <x v="0"/>
    <x v="1"/>
    <x v="0"/>
    <x v="0"/>
  </r>
  <r>
    <n v="24"/>
    <x v="0"/>
    <x v="0"/>
    <x v="1"/>
    <x v="0"/>
  </r>
  <r>
    <n v="25"/>
    <x v="1"/>
    <x v="0"/>
    <x v="0"/>
    <x v="0"/>
  </r>
  <r>
    <n v="27"/>
    <x v="1"/>
    <x v="0"/>
    <x v="0"/>
    <x v="0"/>
  </r>
  <r>
    <n v="21"/>
    <x v="1"/>
    <x v="2"/>
    <x v="2"/>
    <x v="0"/>
  </r>
  <r>
    <n v="31"/>
    <x v="0"/>
    <x v="0"/>
    <x v="1"/>
    <x v="0"/>
  </r>
  <r>
    <n v="36"/>
    <x v="0"/>
    <x v="0"/>
    <x v="0"/>
    <x v="0"/>
  </r>
  <r>
    <n v="38"/>
    <x v="1"/>
    <x v="0"/>
    <x v="1"/>
    <x v="0"/>
  </r>
  <r>
    <n v="46"/>
    <x v="1"/>
    <x v="2"/>
    <x v="1"/>
    <x v="0"/>
  </r>
  <r>
    <n v="49"/>
    <x v="0"/>
    <x v="2"/>
    <x v="2"/>
    <x v="0"/>
  </r>
  <r>
    <n v="17"/>
    <x v="0"/>
    <x v="0"/>
    <x v="0"/>
    <x v="0"/>
  </r>
  <r>
    <n v="34"/>
    <x v="0"/>
    <x v="1"/>
    <x v="1"/>
    <x v="0"/>
  </r>
  <r>
    <n v="6"/>
    <x v="0"/>
    <x v="0"/>
    <x v="1"/>
    <x v="0"/>
  </r>
  <r>
    <n v="28"/>
    <x v="1"/>
    <x v="2"/>
    <x v="0"/>
    <x v="0"/>
  </r>
  <r>
    <n v="37"/>
    <x v="1"/>
    <x v="0"/>
    <x v="1"/>
    <x v="0"/>
  </r>
  <r>
    <n v="41"/>
    <x v="0"/>
    <x v="0"/>
    <x v="1"/>
    <x v="0"/>
  </r>
  <r>
    <n v="13"/>
    <x v="1"/>
    <x v="0"/>
    <x v="2"/>
    <x v="0"/>
  </r>
  <r>
    <n v="43"/>
    <x v="1"/>
    <x v="1"/>
    <x v="1"/>
    <x v="0"/>
  </r>
  <r>
    <n v="48"/>
    <x v="0"/>
    <x v="2"/>
    <x v="2"/>
    <x v="0"/>
  </r>
  <r>
    <n v="8"/>
    <x v="1"/>
    <x v="0"/>
    <x v="0"/>
    <x v="0"/>
  </r>
  <r>
    <n v="47"/>
    <x v="0"/>
    <x v="2"/>
    <x v="2"/>
    <x v="0"/>
  </r>
  <r>
    <n v="53"/>
    <x v="0"/>
    <x v="0"/>
    <x v="1"/>
    <x v="0"/>
  </r>
  <r>
    <n v="54"/>
    <x v="1"/>
    <x v="2"/>
    <x v="0"/>
    <x v="0"/>
  </r>
  <r>
    <n v="57"/>
    <x v="0"/>
    <x v="0"/>
    <x v="1"/>
    <x v="0"/>
  </r>
  <r>
    <n v="35"/>
    <x v="0"/>
    <x v="2"/>
    <x v="1"/>
    <x v="0"/>
  </r>
  <r>
    <n v="58"/>
    <x v="0"/>
    <x v="2"/>
    <x v="1"/>
    <x v="0"/>
  </r>
  <r>
    <n v="59"/>
    <x v="0"/>
    <x v="0"/>
    <x v="0"/>
    <x v="0"/>
  </r>
  <r>
    <n v="5"/>
    <x v="0"/>
    <x v="0"/>
    <x v="1"/>
    <x v="0"/>
  </r>
  <r>
    <n v="33"/>
    <x v="0"/>
    <x v="2"/>
    <x v="1"/>
    <x v="0"/>
  </r>
  <r>
    <n v="60"/>
    <x v="1"/>
    <x v="2"/>
    <x v="0"/>
    <x v="0"/>
  </r>
  <r>
    <n v="75"/>
    <x v="1"/>
    <x v="0"/>
    <x v="0"/>
    <x v="1"/>
  </r>
  <r>
    <n v="70"/>
    <x v="0"/>
    <x v="2"/>
    <x v="1"/>
    <x v="1"/>
  </r>
  <r>
    <n v="74"/>
    <x v="0"/>
    <x v="0"/>
    <x v="1"/>
    <x v="1"/>
  </r>
  <r>
    <n v="72"/>
    <x v="0"/>
    <x v="0"/>
    <x v="1"/>
    <x v="1"/>
  </r>
  <r>
    <n v="68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8769" applyNumberFormats="0" applyBorderFormats="0" applyFontFormats="0" applyPatternFormats="0" applyAlignmentFormats="0" applyWidthHeightFormats="0" dataCaption="" updatedVersion="8" compact="0" compactData="0">
  <location ref="G10:J14" firstHeaderRow="1" firstDataRow="2" firstDataCol="1"/>
  <pivotFields count="5">
    <pivotField name="No" compact="0" outline="0" multipleItemSelectionAllowed="1" showAll="0"/>
    <pivotField name="Depth (m)" compact="0" outline="0" multipleItemSelectionAllowed="1" showAll="0"/>
    <pivotField name="Seal Thickness (m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cure" fld="4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8769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5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1"/>
        <item x="0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cure" fld="4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8769" applyNumberFormats="0" applyBorderFormats="0" applyFontFormats="0" applyPatternFormats="0" applyAlignmentFormats="0" applyWidthHeightFormats="0" dataCaption="" updatedVersion="8" compact="0" compactData="0">
  <location ref="G3:J7" firstHeaderRow="1" firstDataRow="2" firstDataCol="1"/>
  <pivotFields count="5">
    <pivotField name="No" compact="0" outline="0" multipleItemSelectionAllowed="1" showAll="0"/>
    <pivotField name="Depth (m)" compact="0" outline="0" multipleItemSelectionAllowed="1" showAll="0"/>
    <pivotField name="Seal Thickness (m)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Count of Secure" fld="4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8769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5">
    <pivotField name="No" compact="0" outline="0" multipleItemSelectionAllowed="1" showAll="0"/>
    <pivotField name="Depth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Secure" fld="4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00"/>
  <sheetViews>
    <sheetView zoomScale="87" workbookViewId="0">
      <selection activeCell="B44" sqref="B44:B82"/>
    </sheetView>
  </sheetViews>
  <sheetFormatPr defaultColWidth="14.42578125" defaultRowHeight="15" customHeight="1"/>
  <cols>
    <col min="1" max="26" width="8.85546875" style="32" customWidth="1"/>
    <col min="27" max="16384" width="14.42578125" style="32"/>
  </cols>
  <sheetData>
    <row r="2" spans="2:11" ht="11.1">
      <c r="B2" s="44" t="s">
        <v>0</v>
      </c>
      <c r="C2" s="45"/>
    </row>
    <row r="3" spans="2:11" ht="24.95"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</row>
    <row r="4" spans="2:11" ht="12">
      <c r="B4" s="22">
        <v>14</v>
      </c>
      <c r="C4" s="23">
        <v>1097</v>
      </c>
      <c r="D4" s="23">
        <v>8.6</v>
      </c>
      <c r="E4" s="23">
        <v>32.799999999999997</v>
      </c>
      <c r="F4" s="23">
        <v>88</v>
      </c>
      <c r="G4" s="23">
        <v>683.3</v>
      </c>
      <c r="H4" s="23">
        <v>20</v>
      </c>
      <c r="I4" s="23">
        <v>210</v>
      </c>
      <c r="J4" s="23" t="s">
        <v>1</v>
      </c>
      <c r="K4" s="23" t="s">
        <v>11</v>
      </c>
    </row>
    <row r="5" spans="2:11" ht="12">
      <c r="B5" s="22">
        <v>20</v>
      </c>
      <c r="C5" s="23">
        <v>450</v>
      </c>
      <c r="D5" s="23">
        <v>2.8</v>
      </c>
      <c r="E5" s="23">
        <v>27.2</v>
      </c>
      <c r="F5" s="23">
        <v>98</v>
      </c>
      <c r="G5" s="23">
        <v>58.2</v>
      </c>
      <c r="H5" s="23">
        <v>20</v>
      </c>
      <c r="I5" s="23">
        <v>40</v>
      </c>
      <c r="J5" s="23" t="s">
        <v>1</v>
      </c>
      <c r="K5" s="23" t="s">
        <v>11</v>
      </c>
    </row>
    <row r="6" spans="2:11" ht="12">
      <c r="B6" s="22">
        <v>3</v>
      </c>
      <c r="C6" s="23">
        <v>2743</v>
      </c>
      <c r="D6" s="23">
        <v>27.3</v>
      </c>
      <c r="E6" s="23">
        <v>100.6</v>
      </c>
      <c r="F6" s="23">
        <v>95</v>
      </c>
      <c r="G6" s="23">
        <v>623.20000000000005</v>
      </c>
      <c r="H6" s="23">
        <v>18</v>
      </c>
      <c r="I6" s="23">
        <v>400</v>
      </c>
      <c r="J6" s="23" t="s">
        <v>1</v>
      </c>
      <c r="K6" s="23" t="s">
        <v>11</v>
      </c>
    </row>
    <row r="7" spans="2:11" ht="12">
      <c r="B7" s="22">
        <v>18</v>
      </c>
      <c r="C7" s="23">
        <v>1067</v>
      </c>
      <c r="D7" s="23">
        <v>11.2</v>
      </c>
      <c r="E7" s="23">
        <v>39.4</v>
      </c>
      <c r="F7" s="23">
        <v>32</v>
      </c>
      <c r="G7" s="23">
        <v>700.6</v>
      </c>
      <c r="H7" s="23">
        <v>14</v>
      </c>
      <c r="I7" s="23">
        <v>85</v>
      </c>
      <c r="J7" s="23" t="s">
        <v>1</v>
      </c>
      <c r="K7" s="23" t="s">
        <v>11</v>
      </c>
    </row>
    <row r="8" spans="2:11" ht="12">
      <c r="B8" s="22">
        <v>24</v>
      </c>
      <c r="C8" s="23">
        <v>2300</v>
      </c>
      <c r="D8" s="23">
        <v>20.9</v>
      </c>
      <c r="E8" s="23">
        <v>80</v>
      </c>
      <c r="F8" s="23">
        <v>50</v>
      </c>
      <c r="G8" s="23">
        <v>615.70000000000005</v>
      </c>
      <c r="H8" s="23">
        <v>100</v>
      </c>
      <c r="I8" s="23">
        <v>400</v>
      </c>
      <c r="J8" s="23" t="s">
        <v>11</v>
      </c>
      <c r="K8" s="23" t="s">
        <v>11</v>
      </c>
    </row>
    <row r="9" spans="2:11" ht="12">
      <c r="B9" s="22">
        <v>25</v>
      </c>
      <c r="C9" s="23">
        <v>465</v>
      </c>
      <c r="D9" s="23">
        <v>4.5</v>
      </c>
      <c r="E9" s="23">
        <v>20</v>
      </c>
      <c r="F9" s="23">
        <v>97</v>
      </c>
      <c r="G9" s="23">
        <v>116.9</v>
      </c>
      <c r="H9" s="23">
        <v>300</v>
      </c>
      <c r="I9" s="23">
        <v>250</v>
      </c>
      <c r="J9" s="23" t="s">
        <v>1</v>
      </c>
      <c r="K9" s="23" t="s">
        <v>11</v>
      </c>
    </row>
    <row r="10" spans="2:11" ht="12">
      <c r="B10" s="22">
        <v>27</v>
      </c>
      <c r="C10" s="23">
        <v>694</v>
      </c>
      <c r="D10" s="23">
        <v>6.3</v>
      </c>
      <c r="E10" s="23">
        <v>55.5</v>
      </c>
      <c r="F10" s="23">
        <v>97</v>
      </c>
      <c r="G10" s="23">
        <v>138.4</v>
      </c>
      <c r="H10" s="23">
        <v>100</v>
      </c>
      <c r="I10" s="23">
        <v>300</v>
      </c>
      <c r="J10" s="23" t="s">
        <v>1</v>
      </c>
      <c r="K10" s="23" t="s">
        <v>11</v>
      </c>
    </row>
    <row r="11" spans="2:11" ht="12">
      <c r="B11" s="22">
        <v>21</v>
      </c>
      <c r="C11" s="23">
        <v>2800</v>
      </c>
      <c r="D11" s="23">
        <v>27.4</v>
      </c>
      <c r="E11" s="23">
        <v>100</v>
      </c>
      <c r="F11" s="23">
        <v>57</v>
      </c>
      <c r="G11" s="23">
        <v>627.29999999999995</v>
      </c>
      <c r="H11" s="23" t="s">
        <v>12</v>
      </c>
      <c r="I11" s="23" t="s">
        <v>12</v>
      </c>
      <c r="J11" s="23" t="s">
        <v>12</v>
      </c>
      <c r="K11" s="23" t="s">
        <v>11</v>
      </c>
    </row>
    <row r="12" spans="2:11" ht="12">
      <c r="B12" s="22">
        <v>31</v>
      </c>
      <c r="C12" s="23">
        <v>1460</v>
      </c>
      <c r="D12" s="23" t="s">
        <v>12</v>
      </c>
      <c r="E12" s="23" t="s">
        <v>12</v>
      </c>
      <c r="F12" s="23">
        <v>90</v>
      </c>
      <c r="G12" s="23">
        <v>450.8</v>
      </c>
      <c r="H12" s="23">
        <v>250</v>
      </c>
      <c r="I12" s="23">
        <v>300</v>
      </c>
      <c r="J12" s="23" t="s">
        <v>11</v>
      </c>
      <c r="K12" s="23" t="s">
        <v>11</v>
      </c>
    </row>
    <row r="13" spans="2:11" ht="12">
      <c r="B13" s="22">
        <v>36</v>
      </c>
      <c r="C13" s="23">
        <v>1450</v>
      </c>
      <c r="D13" s="23">
        <v>14.5</v>
      </c>
      <c r="E13" s="23">
        <v>70</v>
      </c>
      <c r="F13" s="23">
        <v>68</v>
      </c>
      <c r="G13" s="23">
        <v>769</v>
      </c>
      <c r="H13" s="23">
        <v>100</v>
      </c>
      <c r="I13" s="23">
        <v>250</v>
      </c>
      <c r="J13" s="23" t="s">
        <v>1</v>
      </c>
      <c r="K13" s="23" t="s">
        <v>11</v>
      </c>
    </row>
    <row r="14" spans="2:11" ht="12">
      <c r="B14" s="22">
        <v>38</v>
      </c>
      <c r="C14" s="23">
        <v>2600</v>
      </c>
      <c r="D14" s="23">
        <v>26</v>
      </c>
      <c r="E14" s="23">
        <v>98.2</v>
      </c>
      <c r="F14" s="23">
        <v>97</v>
      </c>
      <c r="G14" s="23">
        <v>485.9</v>
      </c>
      <c r="H14" s="23">
        <v>360</v>
      </c>
      <c r="I14" s="23">
        <v>150</v>
      </c>
      <c r="J14" s="23" t="s">
        <v>11</v>
      </c>
      <c r="K14" s="23" t="s">
        <v>11</v>
      </c>
    </row>
    <row r="15" spans="2:11" ht="12">
      <c r="B15" s="22">
        <v>46</v>
      </c>
      <c r="C15" s="23">
        <v>3300</v>
      </c>
      <c r="D15" s="23">
        <v>33</v>
      </c>
      <c r="E15" s="23">
        <v>160</v>
      </c>
      <c r="F15" s="23">
        <v>90</v>
      </c>
      <c r="G15" s="23">
        <v>506.2</v>
      </c>
      <c r="H15" s="23" t="s">
        <v>12</v>
      </c>
      <c r="I15" s="23" t="s">
        <v>12</v>
      </c>
      <c r="J15" s="23" t="s">
        <v>11</v>
      </c>
      <c r="K15" s="23" t="s">
        <v>11</v>
      </c>
    </row>
    <row r="16" spans="2:11" ht="12">
      <c r="B16" s="22">
        <v>49</v>
      </c>
      <c r="C16" s="23">
        <v>1428</v>
      </c>
      <c r="D16" s="23">
        <v>14.23</v>
      </c>
      <c r="E16" s="23">
        <v>60.7</v>
      </c>
      <c r="F16" s="23">
        <v>63</v>
      </c>
      <c r="G16" s="23">
        <v>569</v>
      </c>
      <c r="H16" s="23" t="s">
        <v>12</v>
      </c>
      <c r="I16" s="23" t="s">
        <v>12</v>
      </c>
      <c r="J16" s="23" t="s">
        <v>12</v>
      </c>
      <c r="K16" s="23" t="s">
        <v>11</v>
      </c>
    </row>
    <row r="17" spans="2:11" ht="12">
      <c r="B17" s="22">
        <v>17</v>
      </c>
      <c r="C17" s="23">
        <v>2034</v>
      </c>
      <c r="D17" s="23">
        <v>20.7</v>
      </c>
      <c r="E17" s="23">
        <v>52.2</v>
      </c>
      <c r="F17" s="23">
        <v>66</v>
      </c>
      <c r="G17" s="23">
        <v>781</v>
      </c>
      <c r="H17" s="23">
        <v>3</v>
      </c>
      <c r="I17" s="23">
        <v>160</v>
      </c>
      <c r="J17" s="23" t="s">
        <v>1</v>
      </c>
      <c r="K17" s="23" t="s">
        <v>11</v>
      </c>
    </row>
    <row r="18" spans="2:11" ht="12">
      <c r="B18" s="22">
        <v>34</v>
      </c>
      <c r="C18" s="23">
        <v>2442</v>
      </c>
      <c r="D18" s="23">
        <v>24.42</v>
      </c>
      <c r="E18" s="23">
        <v>100</v>
      </c>
      <c r="F18" s="23">
        <v>95.09</v>
      </c>
      <c r="G18" s="23">
        <v>143.5</v>
      </c>
      <c r="H18" s="23">
        <v>20</v>
      </c>
      <c r="I18" s="23">
        <v>100</v>
      </c>
      <c r="J18" s="23" t="s">
        <v>11</v>
      </c>
      <c r="K18" s="23" t="s">
        <v>11</v>
      </c>
    </row>
    <row r="19" spans="2:11" ht="12">
      <c r="B19" s="22">
        <v>6</v>
      </c>
      <c r="C19" s="23">
        <v>1524</v>
      </c>
      <c r="D19" s="23">
        <v>14.9</v>
      </c>
      <c r="E19" s="23">
        <v>69.400000000000006</v>
      </c>
      <c r="F19" s="23">
        <v>97</v>
      </c>
      <c r="G19" s="23">
        <v>509.6</v>
      </c>
      <c r="H19" s="23">
        <v>44</v>
      </c>
      <c r="I19" s="23">
        <v>300</v>
      </c>
      <c r="J19" s="23" t="s">
        <v>11</v>
      </c>
      <c r="K19" s="23" t="s">
        <v>11</v>
      </c>
    </row>
    <row r="20" spans="2:11" ht="12">
      <c r="B20" s="22">
        <v>28</v>
      </c>
      <c r="C20" s="23">
        <v>4262</v>
      </c>
      <c r="D20" s="23">
        <v>61.8</v>
      </c>
      <c r="E20" s="23">
        <v>81</v>
      </c>
      <c r="F20" s="23">
        <v>97</v>
      </c>
      <c r="G20" s="23">
        <v>919.3</v>
      </c>
      <c r="H20" s="23">
        <v>192</v>
      </c>
      <c r="I20" s="23" t="s">
        <v>12</v>
      </c>
      <c r="J20" s="23" t="s">
        <v>1</v>
      </c>
      <c r="K20" s="23" t="s">
        <v>11</v>
      </c>
    </row>
    <row r="21" spans="2:11" ht="15.75" customHeight="1">
      <c r="B21" s="22">
        <v>37</v>
      </c>
      <c r="C21" s="23">
        <v>2793</v>
      </c>
      <c r="D21" s="23">
        <v>2.9</v>
      </c>
      <c r="E21" s="23">
        <v>110</v>
      </c>
      <c r="F21" s="23">
        <v>96.5</v>
      </c>
      <c r="G21" s="23">
        <v>563.1</v>
      </c>
      <c r="H21" s="23">
        <v>50</v>
      </c>
      <c r="I21" s="23">
        <v>800</v>
      </c>
      <c r="J21" s="23" t="s">
        <v>11</v>
      </c>
      <c r="K21" s="23" t="s">
        <v>11</v>
      </c>
    </row>
    <row r="22" spans="2:11" ht="15.75" customHeight="1">
      <c r="B22" s="22">
        <v>41</v>
      </c>
      <c r="C22" s="23">
        <v>1700</v>
      </c>
      <c r="D22" s="23">
        <v>16</v>
      </c>
      <c r="E22" s="23">
        <v>57.5</v>
      </c>
      <c r="F22" s="23">
        <v>93</v>
      </c>
      <c r="G22" s="23">
        <v>661</v>
      </c>
      <c r="H22" s="23">
        <v>200</v>
      </c>
      <c r="I22" s="23">
        <v>800</v>
      </c>
      <c r="J22" s="23" t="s">
        <v>11</v>
      </c>
      <c r="K22" s="23" t="s">
        <v>11</v>
      </c>
    </row>
    <row r="23" spans="2:11" ht="15.75" customHeight="1">
      <c r="B23" s="22">
        <v>13</v>
      </c>
      <c r="C23" s="23">
        <v>693</v>
      </c>
      <c r="D23" s="23">
        <v>7.3</v>
      </c>
      <c r="E23" s="23">
        <v>35</v>
      </c>
      <c r="F23" s="23">
        <v>95</v>
      </c>
      <c r="G23" s="23">
        <v>249.6</v>
      </c>
      <c r="H23" s="23">
        <v>52</v>
      </c>
      <c r="I23" s="23">
        <v>200</v>
      </c>
      <c r="J23" s="23" t="s">
        <v>12</v>
      </c>
      <c r="K23" s="23" t="s">
        <v>11</v>
      </c>
    </row>
    <row r="24" spans="2:11" ht="15.75" customHeight="1">
      <c r="B24" s="22">
        <v>43</v>
      </c>
      <c r="C24" s="23">
        <v>774</v>
      </c>
      <c r="D24" s="23">
        <v>7.7</v>
      </c>
      <c r="E24" s="23">
        <v>45</v>
      </c>
      <c r="F24" s="23">
        <v>90</v>
      </c>
      <c r="G24" s="23">
        <v>223.9</v>
      </c>
      <c r="H24" s="23">
        <v>50</v>
      </c>
      <c r="I24" s="23">
        <v>100</v>
      </c>
      <c r="J24" s="23" t="s">
        <v>11</v>
      </c>
      <c r="K24" s="23" t="s">
        <v>11</v>
      </c>
    </row>
    <row r="25" spans="2:11" ht="15.75" customHeight="1">
      <c r="B25" s="22">
        <v>48</v>
      </c>
      <c r="C25" s="23">
        <v>1655</v>
      </c>
      <c r="D25" s="23">
        <v>16.5</v>
      </c>
      <c r="E25" s="23">
        <v>69.5</v>
      </c>
      <c r="F25" s="23">
        <v>88.1</v>
      </c>
      <c r="G25" s="23">
        <v>573.70000000000005</v>
      </c>
      <c r="H25" s="23" t="s">
        <v>12</v>
      </c>
      <c r="I25" s="23" t="s">
        <v>12</v>
      </c>
      <c r="J25" s="23" t="s">
        <v>12</v>
      </c>
      <c r="K25" s="23" t="s">
        <v>11</v>
      </c>
    </row>
    <row r="26" spans="2:11" ht="15.75" customHeight="1">
      <c r="B26" s="22">
        <v>8</v>
      </c>
      <c r="C26" s="23">
        <v>4779</v>
      </c>
      <c r="D26" s="23">
        <v>45.4</v>
      </c>
      <c r="E26" s="23">
        <v>107.2</v>
      </c>
      <c r="F26" s="23">
        <v>85</v>
      </c>
      <c r="G26" s="23">
        <v>770.4</v>
      </c>
      <c r="H26" s="23">
        <v>84</v>
      </c>
      <c r="I26" s="23">
        <v>200</v>
      </c>
      <c r="J26" s="23" t="s">
        <v>1</v>
      </c>
      <c r="K26" s="23" t="s">
        <v>11</v>
      </c>
    </row>
    <row r="27" spans="2:11" ht="15.75" customHeight="1">
      <c r="B27" s="22">
        <v>47</v>
      </c>
      <c r="C27" s="23">
        <v>1280</v>
      </c>
      <c r="D27" s="23">
        <v>12.8</v>
      </c>
      <c r="E27" s="23">
        <v>70</v>
      </c>
      <c r="F27" s="23">
        <v>51</v>
      </c>
      <c r="G27" s="23">
        <v>392.9</v>
      </c>
      <c r="H27" s="23" t="s">
        <v>12</v>
      </c>
      <c r="I27" s="23" t="s">
        <v>12</v>
      </c>
      <c r="J27" s="23" t="s">
        <v>12</v>
      </c>
      <c r="K27" s="23" t="s">
        <v>11</v>
      </c>
    </row>
    <row r="28" spans="2:11" ht="15.75" customHeight="1">
      <c r="B28" s="22">
        <v>53</v>
      </c>
      <c r="C28" s="23">
        <v>2500</v>
      </c>
      <c r="D28" s="23">
        <v>25</v>
      </c>
      <c r="E28" s="23">
        <v>115</v>
      </c>
      <c r="F28" s="23">
        <v>60</v>
      </c>
      <c r="G28" s="23">
        <v>525.6</v>
      </c>
      <c r="H28" s="23">
        <v>160</v>
      </c>
      <c r="I28" s="23">
        <v>280</v>
      </c>
      <c r="J28" s="23" t="s">
        <v>11</v>
      </c>
      <c r="K28" s="23" t="s">
        <v>11</v>
      </c>
    </row>
    <row r="29" spans="2:11" ht="15.75" customHeight="1">
      <c r="B29" s="22">
        <v>54</v>
      </c>
      <c r="C29" s="23">
        <v>3400</v>
      </c>
      <c r="D29" s="23">
        <v>45.5</v>
      </c>
      <c r="E29" s="23">
        <v>102</v>
      </c>
      <c r="F29" s="23">
        <v>39</v>
      </c>
      <c r="G29" s="23">
        <v>786.6</v>
      </c>
      <c r="H29" s="23" t="s">
        <v>12</v>
      </c>
      <c r="I29" s="23" t="s">
        <v>12</v>
      </c>
      <c r="J29" s="23" t="s">
        <v>1</v>
      </c>
      <c r="K29" s="23" t="s">
        <v>11</v>
      </c>
    </row>
    <row r="30" spans="2:11" ht="15.75" customHeight="1">
      <c r="B30" s="22">
        <v>57</v>
      </c>
      <c r="C30" s="23">
        <v>1662</v>
      </c>
      <c r="D30" s="23">
        <v>18.399999999999999</v>
      </c>
      <c r="E30" s="23">
        <v>68.3</v>
      </c>
      <c r="F30" s="23">
        <v>86.1</v>
      </c>
      <c r="G30" s="23">
        <v>636.6</v>
      </c>
      <c r="H30" s="23">
        <v>83.5</v>
      </c>
      <c r="I30" s="23">
        <v>150</v>
      </c>
      <c r="J30" s="23" t="s">
        <v>11</v>
      </c>
      <c r="K30" s="23" t="s">
        <v>11</v>
      </c>
    </row>
    <row r="31" spans="2:11" ht="15.75" customHeight="1">
      <c r="B31" s="22">
        <v>35</v>
      </c>
      <c r="C31" s="23">
        <v>811</v>
      </c>
      <c r="D31" s="23">
        <v>8.11</v>
      </c>
      <c r="E31" s="23">
        <v>45</v>
      </c>
      <c r="F31" s="23">
        <v>94</v>
      </c>
      <c r="G31" s="23">
        <v>733.2</v>
      </c>
      <c r="H31" s="23">
        <v>10</v>
      </c>
      <c r="I31" s="23" t="s">
        <v>12</v>
      </c>
      <c r="J31" s="23" t="s">
        <v>11</v>
      </c>
      <c r="K31" s="23" t="s">
        <v>11</v>
      </c>
    </row>
    <row r="32" spans="2:11" ht="15.75" customHeight="1">
      <c r="B32" s="22">
        <v>58</v>
      </c>
      <c r="C32" s="23">
        <v>1188</v>
      </c>
      <c r="D32" s="24">
        <v>11.8</v>
      </c>
      <c r="E32" s="23">
        <v>44</v>
      </c>
      <c r="F32" s="23">
        <v>97</v>
      </c>
      <c r="G32" s="23">
        <v>667.3</v>
      </c>
      <c r="H32" s="23" t="s">
        <v>12</v>
      </c>
      <c r="I32" s="23" t="s">
        <v>12</v>
      </c>
      <c r="J32" s="23" t="s">
        <v>11</v>
      </c>
      <c r="K32" s="23" t="s">
        <v>11</v>
      </c>
    </row>
    <row r="33" spans="2:11" ht="15.75" customHeight="1">
      <c r="B33" s="22">
        <v>59</v>
      </c>
      <c r="C33" s="23">
        <v>1574</v>
      </c>
      <c r="D33" s="23">
        <v>16.5</v>
      </c>
      <c r="E33" s="23">
        <v>55</v>
      </c>
      <c r="F33" s="23">
        <v>82</v>
      </c>
      <c r="G33" s="23">
        <v>694.2</v>
      </c>
      <c r="H33" s="23">
        <v>180</v>
      </c>
      <c r="I33" s="23">
        <v>200</v>
      </c>
      <c r="J33" s="23" t="s">
        <v>1</v>
      </c>
      <c r="K33" s="23" t="s">
        <v>11</v>
      </c>
    </row>
    <row r="34" spans="2:11" ht="15.75" customHeight="1">
      <c r="B34" s="22">
        <v>5</v>
      </c>
      <c r="C34" s="23">
        <v>1829</v>
      </c>
      <c r="D34" s="23">
        <v>19.2</v>
      </c>
      <c r="E34" s="23">
        <v>81.7</v>
      </c>
      <c r="F34" s="23">
        <v>72</v>
      </c>
      <c r="G34" s="23">
        <v>564.29999999999995</v>
      </c>
      <c r="H34" s="23">
        <v>76</v>
      </c>
      <c r="I34" s="23">
        <v>300</v>
      </c>
      <c r="J34" s="23" t="s">
        <v>11</v>
      </c>
      <c r="K34" s="23" t="s">
        <v>11</v>
      </c>
    </row>
    <row r="35" spans="2:11" ht="15.75" customHeight="1">
      <c r="B35" s="22">
        <v>33</v>
      </c>
      <c r="C35" s="23">
        <v>2044</v>
      </c>
      <c r="D35" s="24">
        <v>22.4</v>
      </c>
      <c r="E35" s="23">
        <v>93</v>
      </c>
      <c r="F35" s="23">
        <v>88</v>
      </c>
      <c r="G35" s="23">
        <v>612.4</v>
      </c>
      <c r="H35" s="23" t="s">
        <v>12</v>
      </c>
      <c r="I35" s="23" t="s">
        <v>12</v>
      </c>
      <c r="J35" s="23" t="s">
        <v>11</v>
      </c>
      <c r="K35" s="23" t="s">
        <v>11</v>
      </c>
    </row>
    <row r="36" spans="2:11" ht="15.75" customHeight="1">
      <c r="B36" s="22">
        <v>60</v>
      </c>
      <c r="C36" s="23">
        <v>2804</v>
      </c>
      <c r="D36" s="24">
        <v>28</v>
      </c>
      <c r="E36" s="23">
        <v>90</v>
      </c>
      <c r="F36" s="23">
        <v>42.9</v>
      </c>
      <c r="G36" s="23">
        <v>679.9</v>
      </c>
      <c r="H36" s="23" t="s">
        <v>12</v>
      </c>
      <c r="I36" s="23" t="s">
        <v>12</v>
      </c>
      <c r="J36" s="23" t="s">
        <v>1</v>
      </c>
      <c r="K36" s="23" t="s">
        <v>11</v>
      </c>
    </row>
    <row r="37" spans="2:11" ht="15.75" customHeight="1">
      <c r="B37" s="22">
        <v>75</v>
      </c>
      <c r="C37" s="23">
        <v>2600</v>
      </c>
      <c r="D37" s="23">
        <v>34.5</v>
      </c>
      <c r="E37" s="23">
        <v>142.1</v>
      </c>
      <c r="F37" s="23">
        <v>90</v>
      </c>
      <c r="G37" s="23">
        <v>571.29999999999995</v>
      </c>
      <c r="H37" s="23">
        <v>280</v>
      </c>
      <c r="I37" s="23">
        <v>300</v>
      </c>
      <c r="J37" s="23" t="s">
        <v>1</v>
      </c>
      <c r="K37" s="23" t="s">
        <v>13</v>
      </c>
    </row>
    <row r="38" spans="2:11" ht="15.75" customHeight="1">
      <c r="B38" s="22">
        <v>70</v>
      </c>
      <c r="C38" s="23">
        <v>1000</v>
      </c>
      <c r="D38" s="23" t="s">
        <v>12</v>
      </c>
      <c r="E38" s="23">
        <v>200</v>
      </c>
      <c r="F38" s="23">
        <v>98</v>
      </c>
      <c r="G38" s="23">
        <v>121.9</v>
      </c>
      <c r="H38" s="23" t="s">
        <v>12</v>
      </c>
      <c r="I38" s="23" t="s">
        <v>12</v>
      </c>
      <c r="J38" s="23" t="s">
        <v>11</v>
      </c>
      <c r="K38" s="23" t="s">
        <v>1</v>
      </c>
    </row>
    <row r="39" spans="2:11" ht="15.75" customHeight="1">
      <c r="B39" s="22">
        <v>74</v>
      </c>
      <c r="C39" s="23">
        <v>2400</v>
      </c>
      <c r="D39" s="23">
        <v>36</v>
      </c>
      <c r="E39" s="23">
        <v>100</v>
      </c>
      <c r="F39" s="23">
        <v>97</v>
      </c>
      <c r="G39" s="23">
        <v>723.7</v>
      </c>
      <c r="H39" s="23">
        <v>80</v>
      </c>
      <c r="I39" s="23">
        <v>500</v>
      </c>
      <c r="J39" s="23" t="s">
        <v>11</v>
      </c>
      <c r="K39" s="23" t="s">
        <v>13</v>
      </c>
    </row>
    <row r="40" spans="2:11" ht="15.75" customHeight="1">
      <c r="B40" s="22">
        <v>72</v>
      </c>
      <c r="C40" s="23">
        <v>1163</v>
      </c>
      <c r="D40" s="23">
        <v>11.7</v>
      </c>
      <c r="E40" s="23">
        <v>123</v>
      </c>
      <c r="F40" s="23">
        <v>99.7</v>
      </c>
      <c r="G40" s="23">
        <v>199.7</v>
      </c>
      <c r="H40" s="23">
        <v>427</v>
      </c>
      <c r="I40" s="23">
        <v>150</v>
      </c>
      <c r="J40" s="23" t="s">
        <v>11</v>
      </c>
      <c r="K40" s="23" t="s">
        <v>1</v>
      </c>
    </row>
    <row r="41" spans="2:11" ht="15.75" customHeight="1">
      <c r="B41" s="22">
        <v>68</v>
      </c>
      <c r="C41" s="23">
        <v>180</v>
      </c>
      <c r="D41" s="23">
        <v>2.2999999999999998</v>
      </c>
      <c r="E41" s="23">
        <v>118.3</v>
      </c>
      <c r="F41" s="23">
        <v>95</v>
      </c>
      <c r="G41" s="23">
        <v>32.6</v>
      </c>
      <c r="H41" s="23">
        <v>70</v>
      </c>
      <c r="I41" s="23">
        <v>100</v>
      </c>
      <c r="J41" s="23" t="s">
        <v>11</v>
      </c>
      <c r="K41" s="23" t="s">
        <v>1</v>
      </c>
    </row>
    <row r="42" spans="2:11" ht="15.75" customHeight="1"/>
    <row r="43" spans="2:11" ht="15.75" customHeight="1">
      <c r="B43" s="33" t="s">
        <v>14</v>
      </c>
      <c r="C43" s="26"/>
      <c r="D43" s="26"/>
      <c r="E43" s="26"/>
      <c r="F43" s="26"/>
      <c r="G43" s="26"/>
      <c r="H43" s="26"/>
      <c r="I43" s="26"/>
      <c r="J43" s="26"/>
      <c r="K43" s="26"/>
    </row>
    <row r="44" spans="2:11" ht="15.75" customHeight="1">
      <c r="B44" s="22" t="s">
        <v>1</v>
      </c>
      <c r="C44" s="22" t="s">
        <v>2</v>
      </c>
      <c r="D44" s="22" t="s">
        <v>3</v>
      </c>
      <c r="E44" s="22" t="s">
        <v>4</v>
      </c>
      <c r="F44" s="22" t="s">
        <v>5</v>
      </c>
      <c r="G44" s="22" t="s">
        <v>6</v>
      </c>
      <c r="H44" s="22" t="s">
        <v>7</v>
      </c>
      <c r="I44" s="22" t="s">
        <v>8</v>
      </c>
      <c r="J44" s="22" t="s">
        <v>9</v>
      </c>
      <c r="K44" s="22" t="s">
        <v>10</v>
      </c>
    </row>
    <row r="45" spans="2:11" ht="15.75" customHeight="1">
      <c r="B45" s="22">
        <v>22</v>
      </c>
      <c r="C45" s="23">
        <v>1234</v>
      </c>
      <c r="D45" s="24">
        <v>6.4</v>
      </c>
      <c r="E45" s="23">
        <v>56</v>
      </c>
      <c r="F45" s="23">
        <v>74.239999999999995</v>
      </c>
      <c r="G45" s="23">
        <v>141</v>
      </c>
      <c r="H45" s="23" t="s">
        <v>12</v>
      </c>
      <c r="I45" s="23" t="s">
        <v>12</v>
      </c>
      <c r="J45" s="23" t="s">
        <v>12</v>
      </c>
      <c r="K45" s="23" t="s">
        <v>11</v>
      </c>
    </row>
    <row r="46" spans="2:11" ht="15.75" customHeight="1">
      <c r="B46" s="22">
        <v>26</v>
      </c>
      <c r="C46" s="23">
        <v>2715</v>
      </c>
      <c r="D46" s="24">
        <v>27.1</v>
      </c>
      <c r="E46" s="23">
        <v>100.4</v>
      </c>
      <c r="F46" s="23">
        <v>98.85</v>
      </c>
      <c r="G46" s="23">
        <v>621.20000000000005</v>
      </c>
      <c r="H46" s="23">
        <v>1432</v>
      </c>
      <c r="I46" s="23">
        <v>600</v>
      </c>
      <c r="J46" s="23" t="s">
        <v>1</v>
      </c>
      <c r="K46" s="23" t="s">
        <v>11</v>
      </c>
    </row>
    <row r="47" spans="2:11" ht="15.75" customHeight="1">
      <c r="B47" s="22">
        <v>42</v>
      </c>
      <c r="C47" s="23">
        <v>3350</v>
      </c>
      <c r="D47" s="24">
        <v>33.5</v>
      </c>
      <c r="E47" s="23">
        <v>100</v>
      </c>
      <c r="F47" s="23">
        <v>97.2</v>
      </c>
      <c r="G47" s="23">
        <v>700.3</v>
      </c>
      <c r="H47" s="23" t="s">
        <v>12</v>
      </c>
      <c r="I47" s="23">
        <v>250</v>
      </c>
      <c r="J47" s="23" t="s">
        <v>11</v>
      </c>
      <c r="K47" s="23" t="s">
        <v>11</v>
      </c>
    </row>
    <row r="48" spans="2:11" ht="15.75" customHeight="1">
      <c r="B48" s="22">
        <v>30</v>
      </c>
      <c r="C48" s="23">
        <v>3200</v>
      </c>
      <c r="D48" s="24">
        <v>29.5</v>
      </c>
      <c r="E48" s="23">
        <v>164</v>
      </c>
      <c r="F48" s="23">
        <v>81</v>
      </c>
      <c r="G48" s="23">
        <v>451.6</v>
      </c>
      <c r="H48" s="23">
        <v>100</v>
      </c>
      <c r="I48" s="23" t="s">
        <v>12</v>
      </c>
      <c r="J48" s="23" t="s">
        <v>12</v>
      </c>
      <c r="K48" s="23" t="s">
        <v>11</v>
      </c>
    </row>
    <row r="49" spans="2:11" ht="15.75" customHeight="1">
      <c r="B49" s="22">
        <v>19</v>
      </c>
      <c r="C49" s="23">
        <v>710</v>
      </c>
      <c r="D49" s="24">
        <v>0.9</v>
      </c>
      <c r="E49" s="24">
        <v>25.6</v>
      </c>
      <c r="F49" s="23">
        <v>99</v>
      </c>
      <c r="G49" s="23">
        <v>16.7</v>
      </c>
      <c r="H49" s="23">
        <v>15</v>
      </c>
      <c r="I49" s="23">
        <v>45</v>
      </c>
      <c r="J49" s="23" t="s">
        <v>1</v>
      </c>
      <c r="K49" s="23" t="s">
        <v>11</v>
      </c>
    </row>
    <row r="50" spans="2:11" ht="15.75" customHeight="1">
      <c r="B50" s="22">
        <v>29</v>
      </c>
      <c r="C50" s="23">
        <v>2700</v>
      </c>
      <c r="D50" s="24">
        <v>27</v>
      </c>
      <c r="E50" s="23">
        <v>115</v>
      </c>
      <c r="F50" s="23">
        <v>91</v>
      </c>
      <c r="G50" s="23">
        <v>559.70000000000005</v>
      </c>
      <c r="H50" s="23">
        <v>65</v>
      </c>
      <c r="I50" s="23" t="s">
        <v>12</v>
      </c>
      <c r="J50" s="23" t="s">
        <v>11</v>
      </c>
      <c r="K50" s="23" t="s">
        <v>11</v>
      </c>
    </row>
    <row r="51" spans="2:11" ht="15.75" customHeight="1">
      <c r="B51" s="22">
        <v>50</v>
      </c>
      <c r="C51" s="23">
        <v>3000</v>
      </c>
      <c r="D51" s="24">
        <v>41</v>
      </c>
      <c r="E51" s="23" t="s">
        <v>12</v>
      </c>
      <c r="F51" s="23">
        <v>72</v>
      </c>
      <c r="G51" s="23">
        <v>795.8</v>
      </c>
      <c r="H51" s="23">
        <v>1500</v>
      </c>
      <c r="I51" s="23">
        <v>3000</v>
      </c>
      <c r="J51" s="23" t="s">
        <v>1</v>
      </c>
      <c r="K51" s="23" t="s">
        <v>11</v>
      </c>
    </row>
    <row r="52" spans="2:11" ht="15.75" customHeight="1">
      <c r="B52" s="22">
        <v>52</v>
      </c>
      <c r="C52" s="23">
        <v>2791</v>
      </c>
      <c r="D52" s="23">
        <v>25.6</v>
      </c>
      <c r="E52" s="24">
        <v>86</v>
      </c>
      <c r="F52" s="23">
        <v>98.6</v>
      </c>
      <c r="G52" s="23">
        <v>665.5</v>
      </c>
      <c r="H52" s="23">
        <v>80</v>
      </c>
      <c r="I52" s="23">
        <v>200</v>
      </c>
      <c r="J52" s="23" t="s">
        <v>1</v>
      </c>
      <c r="K52" s="23" t="s">
        <v>11</v>
      </c>
    </row>
    <row r="53" spans="2:11" ht="15.75" customHeight="1">
      <c r="B53" s="22">
        <v>55</v>
      </c>
      <c r="C53" s="23">
        <v>1362.5</v>
      </c>
      <c r="D53" s="24">
        <v>16.2</v>
      </c>
      <c r="E53" s="23">
        <v>75</v>
      </c>
      <c r="F53" s="23">
        <v>96.7</v>
      </c>
      <c r="G53" s="23">
        <v>516.29999999999995</v>
      </c>
      <c r="H53" s="23">
        <v>25</v>
      </c>
      <c r="I53" s="23">
        <v>200</v>
      </c>
      <c r="J53" s="23" t="s">
        <v>11</v>
      </c>
      <c r="K53" s="23" t="s">
        <v>11</v>
      </c>
    </row>
    <row r="54" spans="2:11" ht="15.75" customHeight="1">
      <c r="B54" s="22">
        <v>56</v>
      </c>
      <c r="C54" s="23">
        <v>2051.3000000000002</v>
      </c>
      <c r="D54" s="24">
        <v>20.5</v>
      </c>
      <c r="E54" s="23" t="s">
        <v>12</v>
      </c>
      <c r="F54" s="23">
        <v>96.25</v>
      </c>
      <c r="G54" s="23">
        <v>723</v>
      </c>
      <c r="H54" s="23" t="s">
        <v>12</v>
      </c>
      <c r="I54" s="23" t="s">
        <v>12</v>
      </c>
      <c r="J54" s="23" t="s">
        <v>12</v>
      </c>
      <c r="K54" s="23" t="s">
        <v>11</v>
      </c>
    </row>
    <row r="55" spans="2:11" ht="15.75" customHeight="1">
      <c r="B55" s="22">
        <v>1</v>
      </c>
      <c r="C55" s="23">
        <v>2438</v>
      </c>
      <c r="D55" s="24">
        <v>24.3</v>
      </c>
      <c r="E55" s="23">
        <v>91.1</v>
      </c>
      <c r="F55" s="23">
        <v>98</v>
      </c>
      <c r="G55" s="23">
        <v>619.70000000000005</v>
      </c>
      <c r="H55" s="23">
        <v>29</v>
      </c>
      <c r="I55" s="23">
        <v>400</v>
      </c>
      <c r="J55" s="23" t="s">
        <v>1</v>
      </c>
      <c r="K55" s="23" t="s">
        <v>11</v>
      </c>
    </row>
    <row r="56" spans="2:11" ht="15.75" customHeight="1">
      <c r="B56" s="22">
        <v>61</v>
      </c>
      <c r="C56" s="23">
        <v>2500</v>
      </c>
      <c r="D56" s="24">
        <v>25</v>
      </c>
      <c r="E56" s="23" t="s">
        <v>12</v>
      </c>
      <c r="F56" s="23">
        <v>80</v>
      </c>
      <c r="G56" s="23">
        <v>712</v>
      </c>
      <c r="H56" s="23" t="s">
        <v>12</v>
      </c>
      <c r="I56" s="23" t="s">
        <v>12</v>
      </c>
      <c r="J56" s="23" t="s">
        <v>11</v>
      </c>
      <c r="K56" s="23" t="s">
        <v>11</v>
      </c>
    </row>
    <row r="57" spans="2:11" ht="15.75" customHeight="1">
      <c r="B57" s="22">
        <v>62</v>
      </c>
      <c r="C57" s="23">
        <v>618</v>
      </c>
      <c r="D57" s="24">
        <v>7.58</v>
      </c>
      <c r="E57" s="23">
        <v>32</v>
      </c>
      <c r="F57" s="23">
        <v>70</v>
      </c>
      <c r="G57" s="23">
        <v>544</v>
      </c>
      <c r="H57" s="23">
        <v>73</v>
      </c>
      <c r="I57" s="23" t="s">
        <v>12</v>
      </c>
      <c r="J57" s="23" t="s">
        <v>1</v>
      </c>
      <c r="K57" s="23" t="s">
        <v>11</v>
      </c>
    </row>
    <row r="58" spans="2:11" ht="15.75" customHeight="1">
      <c r="B58" s="22">
        <v>63</v>
      </c>
      <c r="C58" s="23">
        <v>1716</v>
      </c>
      <c r="D58" s="24">
        <v>17.100000000000001</v>
      </c>
      <c r="E58" s="23">
        <v>94</v>
      </c>
      <c r="F58" s="23">
        <v>91</v>
      </c>
      <c r="G58" s="23">
        <v>429.2</v>
      </c>
      <c r="H58" s="23">
        <v>200</v>
      </c>
      <c r="I58" s="23">
        <v>300</v>
      </c>
      <c r="J58" s="23" t="s">
        <v>1</v>
      </c>
      <c r="K58" s="23" t="s">
        <v>11</v>
      </c>
    </row>
    <row r="59" spans="2:11" ht="15.75" customHeight="1">
      <c r="B59" s="22">
        <v>23</v>
      </c>
      <c r="C59" s="23">
        <v>900</v>
      </c>
      <c r="D59" s="24">
        <v>5.8</v>
      </c>
      <c r="E59" s="24">
        <v>56</v>
      </c>
      <c r="F59" s="23">
        <v>60</v>
      </c>
      <c r="G59" s="23">
        <v>122.7</v>
      </c>
      <c r="H59" s="23">
        <v>90</v>
      </c>
      <c r="I59" s="23">
        <v>400</v>
      </c>
      <c r="J59" s="23" t="s">
        <v>1</v>
      </c>
      <c r="K59" s="23" t="s">
        <v>11</v>
      </c>
    </row>
    <row r="60" spans="2:11" ht="15.75" customHeight="1">
      <c r="B60" s="22">
        <v>51</v>
      </c>
      <c r="C60" s="23">
        <v>2474</v>
      </c>
      <c r="D60" s="24">
        <v>24.9</v>
      </c>
      <c r="E60" s="24">
        <v>105</v>
      </c>
      <c r="F60" s="23">
        <v>57</v>
      </c>
      <c r="G60" s="23">
        <v>565.1</v>
      </c>
      <c r="H60" s="23" t="s">
        <v>12</v>
      </c>
      <c r="I60" s="23" t="s">
        <v>12</v>
      </c>
      <c r="J60" s="23" t="s">
        <v>11</v>
      </c>
      <c r="K60" s="23" t="s">
        <v>11</v>
      </c>
    </row>
    <row r="61" spans="2:11" ht="15.75" customHeight="1">
      <c r="B61" s="22">
        <v>64</v>
      </c>
      <c r="C61" s="23">
        <v>3799.9</v>
      </c>
      <c r="D61" s="23">
        <v>38</v>
      </c>
      <c r="E61" s="23">
        <v>136</v>
      </c>
      <c r="F61" s="23">
        <v>65</v>
      </c>
      <c r="G61" s="23">
        <v>625.9</v>
      </c>
      <c r="H61" s="23">
        <v>90</v>
      </c>
      <c r="I61" s="23">
        <v>500</v>
      </c>
      <c r="J61" s="23" t="s">
        <v>12</v>
      </c>
      <c r="K61" s="23" t="s">
        <v>11</v>
      </c>
    </row>
    <row r="62" spans="2:11" ht="15.75" customHeight="1">
      <c r="B62" s="22">
        <v>65</v>
      </c>
      <c r="C62" s="23">
        <v>1832</v>
      </c>
      <c r="D62" s="23">
        <v>18.3</v>
      </c>
      <c r="E62" s="23">
        <v>92</v>
      </c>
      <c r="F62" s="23">
        <v>70.349999999999994</v>
      </c>
      <c r="G62" s="23">
        <v>476.5</v>
      </c>
      <c r="H62" s="23">
        <v>80</v>
      </c>
      <c r="I62" s="23">
        <v>300</v>
      </c>
      <c r="J62" s="23" t="s">
        <v>11</v>
      </c>
      <c r="K62" s="23" t="s">
        <v>11</v>
      </c>
    </row>
    <row r="63" spans="2:11" ht="15.75" customHeight="1">
      <c r="B63" s="22">
        <v>44</v>
      </c>
      <c r="C63" s="23">
        <v>2063</v>
      </c>
      <c r="D63" s="23">
        <v>20.6</v>
      </c>
      <c r="E63" s="23">
        <v>100</v>
      </c>
      <c r="F63" s="23">
        <v>80</v>
      </c>
      <c r="G63" s="23">
        <v>498.3</v>
      </c>
      <c r="H63" s="23" t="s">
        <v>15</v>
      </c>
      <c r="I63" s="23">
        <v>150</v>
      </c>
      <c r="J63" s="23" t="s">
        <v>11</v>
      </c>
      <c r="K63" s="23" t="s">
        <v>11</v>
      </c>
    </row>
    <row r="64" spans="2:11" ht="15.75" customHeight="1">
      <c r="B64" s="22">
        <v>66</v>
      </c>
      <c r="C64" s="23">
        <v>1486</v>
      </c>
      <c r="D64" s="23">
        <v>14.8</v>
      </c>
      <c r="E64" s="23">
        <v>78</v>
      </c>
      <c r="F64" s="23">
        <v>80.42</v>
      </c>
      <c r="G64" s="23">
        <v>437.3</v>
      </c>
      <c r="H64" s="23" t="s">
        <v>12</v>
      </c>
      <c r="I64" s="23">
        <v>300</v>
      </c>
      <c r="J64" s="23" t="s">
        <v>11</v>
      </c>
      <c r="K64" s="23" t="s">
        <v>11</v>
      </c>
    </row>
    <row r="65" spans="2:11" ht="15.75" customHeight="1">
      <c r="B65" s="22">
        <v>15</v>
      </c>
      <c r="C65" s="23">
        <v>1676</v>
      </c>
      <c r="D65" s="23">
        <v>16</v>
      </c>
      <c r="E65" s="23">
        <v>48.9</v>
      </c>
      <c r="F65" s="23">
        <v>92</v>
      </c>
      <c r="G65" s="23">
        <v>732</v>
      </c>
      <c r="H65" s="23">
        <v>30</v>
      </c>
      <c r="I65" s="23">
        <v>600</v>
      </c>
      <c r="J65" s="23" t="s">
        <v>11</v>
      </c>
      <c r="K65" s="23" t="s">
        <v>11</v>
      </c>
    </row>
    <row r="66" spans="2:11" ht="15.75" customHeight="1">
      <c r="B66" s="22">
        <v>39</v>
      </c>
      <c r="C66" s="23">
        <v>1980</v>
      </c>
      <c r="D66" s="23">
        <v>19.8</v>
      </c>
      <c r="E66" s="23">
        <v>85</v>
      </c>
      <c r="F66" s="23">
        <v>74</v>
      </c>
      <c r="G66" s="23">
        <v>554.1</v>
      </c>
      <c r="H66" s="23">
        <v>110</v>
      </c>
      <c r="I66" s="23">
        <v>100</v>
      </c>
      <c r="J66" s="23" t="s">
        <v>11</v>
      </c>
      <c r="K66" s="23" t="s">
        <v>11</v>
      </c>
    </row>
    <row r="67" spans="2:11" ht="15.75" customHeight="1">
      <c r="B67" s="22">
        <v>40</v>
      </c>
      <c r="C67" s="23">
        <v>1960</v>
      </c>
      <c r="D67" s="24">
        <v>19.600000000000001</v>
      </c>
      <c r="E67" s="23">
        <v>90</v>
      </c>
      <c r="F67" s="23">
        <v>90</v>
      </c>
      <c r="G67" s="23">
        <v>513.70000000000005</v>
      </c>
      <c r="H67" s="23">
        <v>25</v>
      </c>
      <c r="I67" s="23">
        <v>100</v>
      </c>
      <c r="J67" s="23" t="s">
        <v>11</v>
      </c>
      <c r="K67" s="23" t="s">
        <v>11</v>
      </c>
    </row>
    <row r="68" spans="2:11" ht="15.75" customHeight="1">
      <c r="B68" s="22">
        <v>32</v>
      </c>
      <c r="C68" s="23">
        <v>1600</v>
      </c>
      <c r="D68" s="23">
        <v>16</v>
      </c>
      <c r="E68" s="23">
        <v>77</v>
      </c>
      <c r="F68" s="23">
        <v>99</v>
      </c>
      <c r="G68" s="23">
        <v>624.29999999999995</v>
      </c>
      <c r="H68" s="23">
        <v>50</v>
      </c>
      <c r="I68" s="23">
        <v>200</v>
      </c>
      <c r="J68" s="23" t="s">
        <v>11</v>
      </c>
      <c r="K68" s="23" t="s">
        <v>11</v>
      </c>
    </row>
    <row r="69" spans="2:11" ht="15.75" customHeight="1">
      <c r="B69" s="22">
        <v>45</v>
      </c>
      <c r="C69" s="23">
        <v>2755</v>
      </c>
      <c r="D69" s="24">
        <v>2.75</v>
      </c>
      <c r="E69" s="23">
        <v>130</v>
      </c>
      <c r="F69" s="23">
        <v>84</v>
      </c>
      <c r="G69" s="23">
        <v>515.20000000000005</v>
      </c>
      <c r="H69" s="23">
        <v>300</v>
      </c>
      <c r="I69" s="23">
        <v>500</v>
      </c>
      <c r="J69" s="23" t="s">
        <v>1</v>
      </c>
      <c r="K69" s="23" t="s">
        <v>11</v>
      </c>
    </row>
    <row r="70" spans="2:11" ht="15.75" customHeight="1">
      <c r="B70" s="22">
        <v>12</v>
      </c>
      <c r="C70" s="23">
        <v>4724</v>
      </c>
      <c r="D70" s="23">
        <v>48.3</v>
      </c>
      <c r="E70" s="23">
        <v>170.6</v>
      </c>
      <c r="F70" s="23">
        <v>90</v>
      </c>
      <c r="G70" s="23">
        <v>626.5</v>
      </c>
      <c r="H70" s="23">
        <v>56</v>
      </c>
      <c r="I70" s="23">
        <v>180</v>
      </c>
      <c r="J70" s="23" t="s">
        <v>1</v>
      </c>
      <c r="K70" s="23" t="s">
        <v>11</v>
      </c>
    </row>
    <row r="71" spans="2:11" ht="15.75" customHeight="1">
      <c r="B71" s="22">
        <v>10</v>
      </c>
      <c r="C71" s="23">
        <v>5533</v>
      </c>
      <c r="D71" s="24">
        <v>52.6</v>
      </c>
      <c r="E71" s="23">
        <v>176.1</v>
      </c>
      <c r="F71" s="23">
        <v>81</v>
      </c>
      <c r="G71" s="23">
        <v>645</v>
      </c>
      <c r="H71" s="23">
        <v>84</v>
      </c>
      <c r="I71" s="23">
        <v>200</v>
      </c>
      <c r="J71" s="23" t="s">
        <v>1</v>
      </c>
      <c r="K71" s="23" t="s">
        <v>11</v>
      </c>
    </row>
    <row r="72" spans="2:11" ht="15.75" customHeight="1">
      <c r="B72" s="22">
        <v>16</v>
      </c>
      <c r="C72" s="23">
        <v>3834</v>
      </c>
      <c r="D72" s="24">
        <v>45.3</v>
      </c>
      <c r="E72" s="23">
        <v>101.1</v>
      </c>
      <c r="F72" s="23">
        <v>99</v>
      </c>
      <c r="G72" s="23">
        <v>788.1</v>
      </c>
      <c r="H72" s="23">
        <v>41</v>
      </c>
      <c r="I72" s="23">
        <v>280</v>
      </c>
      <c r="J72" s="23" t="s">
        <v>11</v>
      </c>
      <c r="K72" s="23" t="s">
        <v>11</v>
      </c>
    </row>
    <row r="73" spans="2:11" ht="15.75" customHeight="1">
      <c r="B73" s="22">
        <v>2</v>
      </c>
      <c r="C73" s="23">
        <v>777</v>
      </c>
      <c r="D73" s="23">
        <v>4.4000000000000004</v>
      </c>
      <c r="E73" s="23">
        <v>26.7</v>
      </c>
      <c r="F73" s="23">
        <v>97</v>
      </c>
      <c r="G73" s="23">
        <v>105.5</v>
      </c>
      <c r="H73" s="23">
        <v>38</v>
      </c>
      <c r="I73" s="23">
        <v>45</v>
      </c>
      <c r="J73" s="23" t="s">
        <v>11</v>
      </c>
      <c r="K73" s="23" t="s">
        <v>11</v>
      </c>
    </row>
    <row r="74" spans="2:11" ht="15.75" customHeight="1">
      <c r="B74" s="22">
        <v>4</v>
      </c>
      <c r="C74" s="23">
        <v>4133</v>
      </c>
      <c r="D74" s="24">
        <v>40.5</v>
      </c>
      <c r="E74" s="23">
        <v>103.3</v>
      </c>
      <c r="F74" s="23">
        <v>40</v>
      </c>
      <c r="G74" s="23">
        <v>748.8</v>
      </c>
      <c r="H74" s="23">
        <v>195</v>
      </c>
      <c r="I74" s="23" t="s">
        <v>12</v>
      </c>
      <c r="J74" s="23" t="s">
        <v>11</v>
      </c>
      <c r="K74" s="23" t="s">
        <v>11</v>
      </c>
    </row>
    <row r="75" spans="2:11" ht="15.75" customHeight="1">
      <c r="B75" s="22">
        <v>9</v>
      </c>
      <c r="C75" s="23">
        <v>4985</v>
      </c>
      <c r="D75" s="24">
        <v>47.4</v>
      </c>
      <c r="E75" s="23">
        <v>162.19999999999999</v>
      </c>
      <c r="F75" s="23">
        <v>74</v>
      </c>
      <c r="G75" s="23">
        <v>638.6</v>
      </c>
      <c r="H75" s="23">
        <v>84</v>
      </c>
      <c r="I75" s="23">
        <v>200</v>
      </c>
      <c r="J75" s="23" t="s">
        <v>1</v>
      </c>
      <c r="K75" s="23" t="s">
        <v>11</v>
      </c>
    </row>
    <row r="76" spans="2:11" ht="15.75" customHeight="1">
      <c r="B76" s="22">
        <v>7</v>
      </c>
      <c r="C76" s="23">
        <v>2926</v>
      </c>
      <c r="D76" s="24">
        <v>22.1</v>
      </c>
      <c r="E76" s="23">
        <v>106.7</v>
      </c>
      <c r="F76" s="23">
        <v>90</v>
      </c>
      <c r="G76" s="23">
        <v>501.8</v>
      </c>
      <c r="H76" s="23">
        <v>23</v>
      </c>
      <c r="I76" s="23" t="s">
        <v>12</v>
      </c>
      <c r="J76" s="23" t="s">
        <v>12</v>
      </c>
      <c r="K76" s="23" t="s">
        <v>11</v>
      </c>
    </row>
    <row r="77" spans="2:11" ht="15.75" customHeight="1">
      <c r="B77" s="22">
        <v>11</v>
      </c>
      <c r="C77" s="23">
        <v>7224</v>
      </c>
      <c r="D77" s="24">
        <v>76</v>
      </c>
      <c r="E77" s="23">
        <v>168.3</v>
      </c>
      <c r="F77" s="23">
        <v>20</v>
      </c>
      <c r="G77" s="23">
        <v>780.5</v>
      </c>
      <c r="H77" s="23">
        <v>53</v>
      </c>
      <c r="I77" s="23">
        <v>780</v>
      </c>
      <c r="J77" s="23" t="s">
        <v>1</v>
      </c>
      <c r="K77" s="23" t="s">
        <v>11</v>
      </c>
    </row>
    <row r="78" spans="2:11" ht="15.75" customHeight="1">
      <c r="B78" s="22">
        <v>71</v>
      </c>
      <c r="C78" s="23">
        <v>3600</v>
      </c>
      <c r="D78" s="23">
        <v>62</v>
      </c>
      <c r="E78" s="23">
        <v>117.2</v>
      </c>
      <c r="F78" s="23">
        <v>92.2</v>
      </c>
      <c r="G78" s="23">
        <v>830.4</v>
      </c>
      <c r="H78" s="23">
        <v>240</v>
      </c>
      <c r="I78" s="23">
        <v>300</v>
      </c>
      <c r="J78" s="23" t="s">
        <v>11</v>
      </c>
      <c r="K78" s="23" t="s">
        <v>1</v>
      </c>
    </row>
    <row r="79" spans="2:11" ht="15.75" customHeight="1">
      <c r="B79" s="22">
        <v>76</v>
      </c>
      <c r="C79" s="23">
        <v>375</v>
      </c>
      <c r="D79" s="23">
        <v>3.7</v>
      </c>
      <c r="E79" s="23">
        <v>32.4</v>
      </c>
      <c r="F79" s="23">
        <v>50</v>
      </c>
      <c r="G79" s="23">
        <v>81.099999999999994</v>
      </c>
      <c r="H79" s="23" t="s">
        <v>12</v>
      </c>
      <c r="I79" s="23">
        <v>150</v>
      </c>
      <c r="J79" s="23" t="s">
        <v>12</v>
      </c>
      <c r="K79" s="23" t="s">
        <v>13</v>
      </c>
    </row>
    <row r="80" spans="2:11" ht="15.75" customHeight="1">
      <c r="B80" s="22">
        <v>67</v>
      </c>
      <c r="C80" s="23">
        <v>465</v>
      </c>
      <c r="D80" s="23">
        <v>6.2</v>
      </c>
      <c r="E80" s="23">
        <v>30</v>
      </c>
      <c r="F80" s="23">
        <v>99</v>
      </c>
      <c r="G80" s="23">
        <v>184.3</v>
      </c>
      <c r="H80" s="23">
        <v>150</v>
      </c>
      <c r="I80" s="23">
        <v>220</v>
      </c>
      <c r="J80" s="23" t="s">
        <v>11</v>
      </c>
      <c r="K80" s="23" t="s">
        <v>1</v>
      </c>
    </row>
    <row r="81" spans="2:11" ht="15.75" customHeight="1">
      <c r="B81" s="22">
        <v>69</v>
      </c>
      <c r="C81" s="23">
        <v>200</v>
      </c>
      <c r="D81" s="23">
        <v>0.8</v>
      </c>
      <c r="E81" s="23">
        <v>25</v>
      </c>
      <c r="F81" s="23">
        <v>99.5</v>
      </c>
      <c r="G81" s="23">
        <v>14.8</v>
      </c>
      <c r="H81" s="23">
        <v>260</v>
      </c>
      <c r="I81" s="23">
        <v>20</v>
      </c>
      <c r="J81" s="23" t="s">
        <v>12</v>
      </c>
      <c r="K81" s="23" t="s">
        <v>1</v>
      </c>
    </row>
    <row r="82" spans="2:11" ht="15.75" customHeight="1">
      <c r="B82" s="40">
        <v>73</v>
      </c>
      <c r="C82" s="41">
        <v>1219</v>
      </c>
      <c r="D82" s="42">
        <v>15.2</v>
      </c>
      <c r="E82" s="42">
        <v>43.3</v>
      </c>
      <c r="F82" s="41">
        <v>99</v>
      </c>
      <c r="G82" s="41">
        <v>760.3</v>
      </c>
      <c r="H82" s="41">
        <v>12</v>
      </c>
      <c r="I82" s="41">
        <v>180</v>
      </c>
      <c r="J82" s="41" t="s">
        <v>11</v>
      </c>
      <c r="K82" s="41" t="s">
        <v>13</v>
      </c>
    </row>
    <row r="83" spans="2:11" ht="15.75" customHeight="1"/>
    <row r="84" spans="2:11" ht="15.75" customHeight="1"/>
    <row r="85" spans="2:11" ht="15.75" customHeight="1"/>
    <row r="86" spans="2:11" ht="15.75" customHeight="1"/>
    <row r="87" spans="2:11" ht="15.75" customHeight="1"/>
    <row r="88" spans="2:11" ht="15.75" customHeight="1"/>
    <row r="89" spans="2:11" ht="15.75" customHeight="1"/>
    <row r="90" spans="2:11" ht="15.75" customHeight="1"/>
    <row r="91" spans="2:11" ht="15.75" customHeight="1"/>
    <row r="92" spans="2:11" ht="15.75" customHeight="1"/>
    <row r="93" spans="2:11" ht="15.75" customHeight="1"/>
    <row r="94" spans="2:11" ht="15.75" customHeight="1"/>
    <row r="95" spans="2:11" ht="15.75" customHeight="1"/>
    <row r="96" spans="2:11" ht="15.75" customHeight="1"/>
    <row r="97" s="32" customFormat="1" ht="15.75" customHeight="1"/>
    <row r="98" s="32" customFormat="1" ht="15.75" customHeight="1"/>
    <row r="99" s="32" customFormat="1" ht="15.75" customHeight="1"/>
    <row r="100" s="32" customFormat="1" ht="15.75" customHeight="1"/>
    <row r="101" s="32" customFormat="1" ht="15.75" customHeight="1"/>
    <row r="102" s="32" customFormat="1" ht="15.75" customHeight="1"/>
    <row r="103" s="32" customFormat="1" ht="15.75" customHeight="1"/>
    <row r="104" s="32" customFormat="1" ht="15.75" customHeight="1"/>
    <row r="105" s="32" customFormat="1" ht="15.75" customHeight="1"/>
    <row r="106" s="32" customFormat="1" ht="15.75" customHeight="1"/>
    <row r="107" s="32" customFormat="1" ht="15.75" customHeight="1"/>
    <row r="108" s="32" customFormat="1" ht="15.75" customHeight="1"/>
    <row r="109" s="32" customFormat="1" ht="15.75" customHeight="1"/>
    <row r="110" s="32" customFormat="1" ht="15.75" customHeight="1"/>
    <row r="111" s="32" customFormat="1" ht="15.75" customHeight="1"/>
    <row r="112" s="32" customFormat="1" ht="15.75" customHeight="1"/>
    <row r="113" s="32" customFormat="1" ht="15.75" customHeight="1"/>
    <row r="114" s="32" customFormat="1" ht="15.75" customHeight="1"/>
    <row r="115" s="32" customFormat="1" ht="15.75" customHeight="1"/>
    <row r="116" s="32" customFormat="1" ht="15.75" customHeight="1"/>
    <row r="117" s="32" customFormat="1" ht="15.75" customHeight="1"/>
    <row r="118" s="32" customFormat="1" ht="15.75" customHeight="1"/>
    <row r="119" s="32" customFormat="1" ht="15.75" customHeight="1"/>
    <row r="120" s="32" customFormat="1" ht="15.75" customHeight="1"/>
    <row r="121" s="32" customFormat="1" ht="15.75" customHeight="1"/>
    <row r="122" s="32" customFormat="1" ht="15.75" customHeight="1"/>
    <row r="123" s="32" customFormat="1" ht="15.75" customHeight="1"/>
    <row r="124" s="32" customFormat="1" ht="15.75" customHeight="1"/>
    <row r="125" s="32" customFormat="1" ht="15.75" customHeight="1"/>
    <row r="126" s="32" customFormat="1" ht="15.75" customHeight="1"/>
    <row r="127" s="32" customFormat="1" ht="15.75" customHeight="1"/>
    <row r="128" s="32" customFormat="1" ht="15.75" customHeight="1"/>
    <row r="129" s="32" customFormat="1" ht="15.75" customHeight="1"/>
    <row r="130" s="32" customFormat="1" ht="15.75" customHeight="1"/>
    <row r="131" s="32" customFormat="1" ht="15.75" customHeight="1"/>
    <row r="132" s="32" customFormat="1" ht="15.75" customHeight="1"/>
    <row r="133" s="32" customFormat="1" ht="15.75" customHeight="1"/>
    <row r="134" s="32" customFormat="1" ht="15.75" customHeight="1"/>
    <row r="135" s="32" customFormat="1" ht="15.75" customHeight="1"/>
    <row r="136" s="32" customFormat="1" ht="15.75" customHeight="1"/>
    <row r="137" s="32" customFormat="1" ht="15.75" customHeight="1"/>
    <row r="138" s="32" customFormat="1" ht="15.75" customHeight="1"/>
    <row r="139" s="32" customFormat="1" ht="15.75" customHeight="1"/>
    <row r="140" s="32" customFormat="1" ht="15.75" customHeight="1"/>
    <row r="141" s="32" customFormat="1" ht="15.75" customHeight="1"/>
    <row r="142" s="32" customFormat="1" ht="15.75" customHeight="1"/>
    <row r="143" s="32" customFormat="1" ht="15.75" customHeight="1"/>
    <row r="144" s="32" customFormat="1" ht="15.75" customHeight="1"/>
    <row r="145" s="32" customFormat="1" ht="15.75" customHeight="1"/>
    <row r="146" s="32" customFormat="1" ht="15.75" customHeight="1"/>
    <row r="147" s="32" customFormat="1" ht="15.75" customHeight="1"/>
    <row r="148" s="32" customFormat="1" ht="15.75" customHeight="1"/>
    <row r="149" s="32" customFormat="1" ht="15.75" customHeight="1"/>
    <row r="150" s="32" customFormat="1" ht="15.75" customHeight="1"/>
    <row r="151" s="32" customFormat="1" ht="15.75" customHeight="1"/>
    <row r="152" s="32" customFormat="1" ht="15.75" customHeight="1"/>
    <row r="153" s="32" customFormat="1" ht="15.75" customHeight="1"/>
    <row r="154" s="32" customFormat="1" ht="15.75" customHeight="1"/>
    <row r="155" s="32" customFormat="1" ht="15.75" customHeight="1"/>
    <row r="156" s="32" customFormat="1" ht="15.75" customHeight="1"/>
    <row r="157" s="32" customFormat="1" ht="15.75" customHeight="1"/>
    <row r="158" s="32" customFormat="1" ht="15.75" customHeight="1"/>
    <row r="159" s="32" customFormat="1" ht="15.75" customHeight="1"/>
    <row r="160" s="32" customFormat="1" ht="15.75" customHeight="1"/>
    <row r="161" s="32" customFormat="1" ht="15.75" customHeight="1"/>
    <row r="162" s="32" customFormat="1" ht="15.75" customHeight="1"/>
    <row r="163" s="32" customFormat="1" ht="15.75" customHeight="1"/>
    <row r="164" s="32" customFormat="1" ht="15.75" customHeight="1"/>
    <row r="165" s="32" customFormat="1" ht="15.75" customHeight="1"/>
    <row r="166" s="32" customFormat="1" ht="15.75" customHeight="1"/>
    <row r="167" s="32" customFormat="1" ht="15.75" customHeight="1"/>
    <row r="168" s="32" customFormat="1" ht="15.75" customHeight="1"/>
    <row r="169" s="32" customFormat="1" ht="15.75" customHeight="1"/>
    <row r="170" s="32" customFormat="1" ht="15.75" customHeight="1"/>
    <row r="171" s="32" customFormat="1" ht="15.75" customHeight="1"/>
    <row r="172" s="32" customFormat="1" ht="15.75" customHeight="1"/>
    <row r="173" s="32" customFormat="1" ht="15.75" customHeight="1"/>
    <row r="174" s="32" customFormat="1" ht="15.75" customHeight="1"/>
    <row r="175" s="32" customFormat="1" ht="15.75" customHeight="1"/>
    <row r="176" s="32" customFormat="1" ht="15.75" customHeight="1"/>
    <row r="177" s="32" customFormat="1" ht="15.75" customHeight="1"/>
    <row r="178" s="32" customFormat="1" ht="15.75" customHeight="1"/>
    <row r="179" s="32" customFormat="1" ht="15.75" customHeight="1"/>
    <row r="180" s="32" customFormat="1" ht="15.75" customHeight="1"/>
    <row r="181" s="32" customFormat="1" ht="15.75" customHeight="1"/>
    <row r="182" s="32" customFormat="1" ht="15.75" customHeight="1"/>
    <row r="183" s="32" customFormat="1" ht="15.75" customHeight="1"/>
    <row r="184" s="32" customFormat="1" ht="15.75" customHeight="1"/>
    <row r="185" s="32" customFormat="1" ht="15.75" customHeight="1"/>
    <row r="186" s="32" customFormat="1" ht="15.75" customHeight="1"/>
    <row r="187" s="32" customFormat="1" ht="15.75" customHeight="1"/>
    <row r="188" s="32" customFormat="1" ht="15.75" customHeight="1"/>
    <row r="189" s="32" customFormat="1" ht="15.75" customHeight="1"/>
    <row r="190" s="32" customFormat="1" ht="15.75" customHeight="1"/>
    <row r="191" s="32" customFormat="1" ht="15.75" customHeight="1"/>
    <row r="192" s="32" customFormat="1" ht="15.75" customHeight="1"/>
    <row r="193" s="32" customFormat="1" ht="15.75" customHeight="1"/>
    <row r="194" s="32" customFormat="1" ht="15.75" customHeight="1"/>
    <row r="195" s="32" customFormat="1" ht="15.75" customHeight="1"/>
    <row r="196" s="32" customFormat="1" ht="15.75" customHeight="1"/>
    <row r="197" s="32" customFormat="1" ht="15.75" customHeight="1"/>
    <row r="198" s="32" customFormat="1" ht="15.75" customHeight="1"/>
    <row r="199" s="32" customFormat="1" ht="15.75" customHeight="1"/>
    <row r="200" s="32" customFormat="1" ht="15.75" customHeight="1"/>
    <row r="201" s="32" customFormat="1" ht="15.75" customHeight="1"/>
    <row r="202" s="32" customFormat="1" ht="15.75" customHeight="1"/>
    <row r="203" s="32" customFormat="1" ht="15.75" customHeight="1"/>
    <row r="204" s="32" customFormat="1" ht="15.75" customHeight="1"/>
    <row r="205" s="32" customFormat="1" ht="15.75" customHeight="1"/>
    <row r="206" s="32" customFormat="1" ht="15.75" customHeight="1"/>
    <row r="207" s="32" customFormat="1" ht="15.75" customHeight="1"/>
    <row r="208" s="32" customFormat="1" ht="15.75" customHeight="1"/>
    <row r="209" s="32" customFormat="1" ht="15.75" customHeight="1"/>
    <row r="210" s="32" customFormat="1" ht="15.75" customHeight="1"/>
    <row r="211" s="32" customFormat="1" ht="15.75" customHeight="1"/>
    <row r="212" s="32" customFormat="1" ht="15.75" customHeight="1"/>
    <row r="213" s="32" customFormat="1" ht="15.75" customHeight="1"/>
    <row r="214" s="32" customFormat="1" ht="15.75" customHeight="1"/>
    <row r="215" s="32" customFormat="1" ht="15.75" customHeight="1"/>
    <row r="216" s="32" customFormat="1" ht="15.75" customHeight="1"/>
    <row r="217" s="32" customFormat="1" ht="15.75" customHeight="1"/>
    <row r="218" s="32" customFormat="1" ht="15.75" customHeight="1"/>
    <row r="219" s="32" customFormat="1" ht="15.75" customHeight="1"/>
    <row r="220" s="32" customFormat="1" ht="15.75" customHeight="1"/>
    <row r="221" s="32" customFormat="1" ht="15.75" customHeight="1"/>
    <row r="222" s="32" customFormat="1" ht="15.75" customHeight="1"/>
    <row r="223" s="32" customFormat="1" ht="15.75" customHeight="1"/>
    <row r="224" s="32" customFormat="1" ht="15.75" customHeight="1"/>
    <row r="225" s="32" customFormat="1" ht="15.75" customHeight="1"/>
    <row r="226" s="32" customFormat="1" ht="15.75" customHeight="1"/>
    <row r="227" s="32" customFormat="1" ht="15.75" customHeight="1"/>
    <row r="228" s="32" customFormat="1" ht="15.75" customHeight="1"/>
    <row r="229" s="32" customFormat="1" ht="15.75" customHeight="1"/>
    <row r="230" s="32" customFormat="1" ht="15.75" customHeight="1"/>
    <row r="231" s="32" customFormat="1" ht="15.75" customHeight="1"/>
    <row r="232" s="32" customFormat="1" ht="15.75" customHeight="1"/>
    <row r="233" s="32" customFormat="1" ht="15.75" customHeight="1"/>
    <row r="234" s="32" customFormat="1" ht="15.75" customHeight="1"/>
    <row r="235" s="32" customFormat="1" ht="15.75" customHeight="1"/>
    <row r="236" s="32" customFormat="1" ht="15.75" customHeight="1"/>
    <row r="237" s="32" customFormat="1" ht="15.75" customHeight="1"/>
    <row r="238" s="32" customFormat="1" ht="15.75" customHeight="1"/>
    <row r="239" s="32" customFormat="1" ht="15.75" customHeight="1"/>
    <row r="240" s="32" customFormat="1" ht="15.75" customHeight="1"/>
    <row r="241" s="32" customFormat="1" ht="15.75" customHeight="1"/>
    <row r="242" s="32" customFormat="1" ht="15.75" customHeight="1"/>
    <row r="243" s="32" customFormat="1" ht="15.75" customHeight="1"/>
    <row r="244" s="32" customFormat="1" ht="15.75" customHeight="1"/>
    <row r="245" s="32" customFormat="1" ht="15.75" customHeight="1"/>
    <row r="246" s="32" customFormat="1" ht="15.75" customHeight="1"/>
    <row r="247" s="32" customFormat="1" ht="15.75" customHeight="1"/>
    <row r="248" s="32" customFormat="1" ht="15.75" customHeight="1"/>
    <row r="249" s="32" customFormat="1" ht="15.75" customHeight="1"/>
    <row r="250" s="32" customFormat="1" ht="15.75" customHeight="1"/>
    <row r="251" s="32" customFormat="1" ht="15.75" customHeight="1"/>
    <row r="252" s="32" customFormat="1" ht="15.75" customHeight="1"/>
    <row r="253" s="32" customFormat="1" ht="15.75" customHeight="1"/>
    <row r="254" s="32" customFormat="1" ht="15.75" customHeight="1"/>
    <row r="255" s="32" customFormat="1" ht="15.75" customHeight="1"/>
    <row r="256" s="32" customFormat="1" ht="15.75" customHeight="1"/>
    <row r="257" s="32" customFormat="1" ht="15.75" customHeight="1"/>
    <row r="258" s="32" customFormat="1" ht="15.75" customHeight="1"/>
    <row r="259" s="32" customFormat="1" ht="15.75" customHeight="1"/>
    <row r="260" s="32" customFormat="1" ht="15.75" customHeight="1"/>
    <row r="261" s="32" customFormat="1" ht="15.75" customHeight="1"/>
    <row r="262" s="32" customFormat="1" ht="15.75" customHeight="1"/>
    <row r="263" s="32" customFormat="1" ht="15.75" customHeight="1"/>
    <row r="264" s="32" customFormat="1" ht="15.75" customHeight="1"/>
    <row r="265" s="32" customFormat="1" ht="15.75" customHeight="1"/>
    <row r="266" s="32" customFormat="1" ht="15.75" customHeight="1"/>
    <row r="267" s="32" customFormat="1" ht="15.75" customHeight="1"/>
    <row r="268" s="32" customFormat="1" ht="15.75" customHeight="1"/>
    <row r="269" s="32" customFormat="1" ht="15.75" customHeight="1"/>
    <row r="270" s="32" customFormat="1" ht="15.75" customHeight="1"/>
    <row r="271" s="32" customFormat="1" ht="15.75" customHeight="1"/>
    <row r="272" s="32" customFormat="1" ht="15.75" customHeight="1"/>
    <row r="273" s="32" customFormat="1" ht="15.75" customHeight="1"/>
    <row r="274" s="32" customFormat="1" ht="15.75" customHeight="1"/>
    <row r="275" s="32" customFormat="1" ht="15.75" customHeight="1"/>
    <row r="276" s="32" customFormat="1" ht="15.75" customHeight="1"/>
    <row r="277" s="32" customFormat="1" ht="15.75" customHeight="1"/>
    <row r="278" s="32" customFormat="1" ht="15.75" customHeight="1"/>
    <row r="279" s="32" customFormat="1" ht="15.75" customHeight="1"/>
    <row r="280" s="32" customFormat="1" ht="15.75" customHeight="1"/>
    <row r="281" s="32" customFormat="1" ht="15.75" customHeight="1"/>
    <row r="282" s="32" customFormat="1" ht="15.75" customHeight="1"/>
    <row r="283" s="32" customFormat="1" ht="15.75" customHeight="1"/>
    <row r="284" s="32" customFormat="1" ht="15.75" customHeight="1"/>
    <row r="285" s="32" customFormat="1" ht="15.75" customHeight="1"/>
    <row r="286" s="32" customFormat="1" ht="15.75" customHeight="1"/>
    <row r="287" s="32" customFormat="1" ht="15.75" customHeight="1"/>
    <row r="288" s="32" customFormat="1" ht="15.75" customHeight="1"/>
    <row r="289" s="32" customFormat="1" ht="15.75" customHeight="1"/>
    <row r="290" s="32" customFormat="1" ht="15.75" customHeight="1"/>
    <row r="291" s="32" customFormat="1" ht="15.75" customHeight="1"/>
    <row r="292" s="32" customFormat="1" ht="15.75" customHeight="1"/>
    <row r="293" s="32" customFormat="1" ht="15.75" customHeight="1"/>
    <row r="294" s="32" customFormat="1" ht="15.75" customHeight="1"/>
    <row r="295" s="32" customFormat="1" ht="15.75" customHeight="1"/>
    <row r="296" s="32" customFormat="1" ht="15.75" customHeight="1"/>
    <row r="297" s="32" customFormat="1" ht="15.75" customHeight="1"/>
    <row r="298" s="32" customFormat="1" ht="15.75" customHeight="1"/>
    <row r="299" s="32" customFormat="1" ht="15.75" customHeight="1"/>
    <row r="300" s="32" customFormat="1" ht="15.75" customHeight="1"/>
    <row r="301" s="32" customFormat="1" ht="15.75" customHeight="1"/>
    <row r="302" s="32" customFormat="1" ht="15.75" customHeight="1"/>
    <row r="303" s="32" customFormat="1" ht="15.75" customHeight="1"/>
    <row r="304" s="32" customFormat="1" ht="15.75" customHeight="1"/>
    <row r="305" s="32" customFormat="1" ht="15.75" customHeight="1"/>
    <row r="306" s="32" customFormat="1" ht="15.75" customHeight="1"/>
    <row r="307" s="32" customFormat="1" ht="15.75" customHeight="1"/>
    <row r="308" s="32" customFormat="1" ht="15.75" customHeight="1"/>
    <row r="309" s="32" customFormat="1" ht="15.75" customHeight="1"/>
    <row r="310" s="32" customFormat="1" ht="15.75" customHeight="1"/>
    <row r="311" s="32" customFormat="1" ht="15.75" customHeight="1"/>
    <row r="312" s="32" customFormat="1" ht="15.75" customHeight="1"/>
    <row r="313" s="32" customFormat="1" ht="15.75" customHeight="1"/>
    <row r="314" s="32" customFormat="1" ht="15.75" customHeight="1"/>
    <row r="315" s="32" customFormat="1" ht="15.75" customHeight="1"/>
    <row r="316" s="32" customFormat="1" ht="15.75" customHeight="1"/>
    <row r="317" s="32" customFormat="1" ht="15.75" customHeight="1"/>
    <row r="318" s="32" customFormat="1" ht="15.75" customHeight="1"/>
    <row r="319" s="32" customFormat="1" ht="15.75" customHeight="1"/>
    <row r="320" s="32" customFormat="1" ht="15.75" customHeight="1"/>
    <row r="321" s="32" customFormat="1" ht="15.75" customHeight="1"/>
    <row r="322" s="32" customFormat="1" ht="15.75" customHeight="1"/>
    <row r="323" s="32" customFormat="1" ht="15.75" customHeight="1"/>
    <row r="324" s="32" customFormat="1" ht="15.75" customHeight="1"/>
    <row r="325" s="32" customFormat="1" ht="15.75" customHeight="1"/>
    <row r="326" s="32" customFormat="1" ht="15.75" customHeight="1"/>
    <row r="327" s="32" customFormat="1" ht="15.75" customHeight="1"/>
    <row r="328" s="32" customFormat="1" ht="15.75" customHeight="1"/>
    <row r="329" s="32" customFormat="1" ht="15.75" customHeight="1"/>
    <row r="330" s="32" customFormat="1" ht="15.75" customHeight="1"/>
    <row r="331" s="32" customFormat="1" ht="15.75" customHeight="1"/>
    <row r="332" s="32" customFormat="1" ht="15.75" customHeight="1"/>
    <row r="333" s="32" customFormat="1" ht="15.75" customHeight="1"/>
    <row r="334" s="32" customFormat="1" ht="15.75" customHeight="1"/>
    <row r="335" s="32" customFormat="1" ht="15.75" customHeight="1"/>
    <row r="336" s="32" customFormat="1" ht="15.75" customHeight="1"/>
    <row r="337" s="32" customFormat="1" ht="15.75" customHeight="1"/>
    <row r="338" s="32" customFormat="1" ht="15.75" customHeight="1"/>
    <row r="339" s="32" customFormat="1" ht="15.75" customHeight="1"/>
    <row r="340" s="32" customFormat="1" ht="15.75" customHeight="1"/>
    <row r="341" s="32" customFormat="1" ht="15.75" customHeight="1"/>
    <row r="342" s="32" customFormat="1" ht="15.75" customHeight="1"/>
    <row r="343" s="32" customFormat="1" ht="15.75" customHeight="1"/>
    <row r="344" s="32" customFormat="1" ht="15.75" customHeight="1"/>
    <row r="345" s="32" customFormat="1" ht="15.75" customHeight="1"/>
    <row r="346" s="32" customFormat="1" ht="15.75" customHeight="1"/>
    <row r="347" s="32" customFormat="1" ht="15.75" customHeight="1"/>
    <row r="348" s="32" customFormat="1" ht="15.75" customHeight="1"/>
    <row r="349" s="32" customFormat="1" ht="15.75" customHeight="1"/>
    <row r="350" s="32" customFormat="1" ht="15.75" customHeight="1"/>
    <row r="351" s="32" customFormat="1" ht="15.75" customHeight="1"/>
    <row r="352" s="32" customFormat="1" ht="15.75" customHeight="1"/>
    <row r="353" s="32" customFormat="1" ht="15.75" customHeight="1"/>
    <row r="354" s="32" customFormat="1" ht="15.75" customHeight="1"/>
    <row r="355" s="32" customFormat="1" ht="15.75" customHeight="1"/>
    <row r="356" s="32" customFormat="1" ht="15.75" customHeight="1"/>
    <row r="357" s="32" customFormat="1" ht="15.75" customHeight="1"/>
    <row r="358" s="32" customFormat="1" ht="15.75" customHeight="1"/>
    <row r="359" s="32" customFormat="1" ht="15.75" customHeight="1"/>
    <row r="360" s="32" customFormat="1" ht="15.75" customHeight="1"/>
    <row r="361" s="32" customFormat="1" ht="15.75" customHeight="1"/>
    <row r="362" s="32" customFormat="1" ht="15.75" customHeight="1"/>
    <row r="363" s="32" customFormat="1" ht="15.75" customHeight="1"/>
    <row r="364" s="32" customFormat="1" ht="15.75" customHeight="1"/>
    <row r="365" s="32" customFormat="1" ht="15.75" customHeight="1"/>
    <row r="366" s="32" customFormat="1" ht="15.75" customHeight="1"/>
    <row r="367" s="32" customFormat="1" ht="15.75" customHeight="1"/>
    <row r="368" s="32" customFormat="1" ht="15.75" customHeight="1"/>
    <row r="369" s="32" customFormat="1" ht="15.75" customHeight="1"/>
    <row r="370" s="32" customFormat="1" ht="15.75" customHeight="1"/>
    <row r="371" s="32" customFormat="1" ht="15.75" customHeight="1"/>
    <row r="372" s="32" customFormat="1" ht="15.75" customHeight="1"/>
    <row r="373" s="32" customFormat="1" ht="15.75" customHeight="1"/>
    <row r="374" s="32" customFormat="1" ht="15.75" customHeight="1"/>
    <row r="375" s="32" customFormat="1" ht="15.75" customHeight="1"/>
    <row r="376" s="32" customFormat="1" ht="15.75" customHeight="1"/>
    <row r="377" s="32" customFormat="1" ht="15.75" customHeight="1"/>
    <row r="378" s="32" customFormat="1" ht="15.75" customHeight="1"/>
    <row r="379" s="32" customFormat="1" ht="15.75" customHeight="1"/>
    <row r="380" s="32" customFormat="1" ht="15.75" customHeight="1"/>
    <row r="381" s="32" customFormat="1" ht="15.75" customHeight="1"/>
    <row r="382" s="32" customFormat="1" ht="15.75" customHeight="1"/>
    <row r="383" s="32" customFormat="1" ht="15.75" customHeight="1"/>
    <row r="384" s="32" customFormat="1" ht="15.75" customHeight="1"/>
    <row r="385" s="32" customFormat="1" ht="15.75" customHeight="1"/>
    <row r="386" s="32" customFormat="1" ht="15.75" customHeight="1"/>
    <row r="387" s="32" customFormat="1" ht="15.75" customHeight="1"/>
    <row r="388" s="32" customFormat="1" ht="15.75" customHeight="1"/>
    <row r="389" s="32" customFormat="1" ht="15.75" customHeight="1"/>
    <row r="390" s="32" customFormat="1" ht="15.75" customHeight="1"/>
    <row r="391" s="32" customFormat="1" ht="15.75" customHeight="1"/>
    <row r="392" s="32" customFormat="1" ht="15.75" customHeight="1"/>
    <row r="393" s="32" customFormat="1" ht="15.75" customHeight="1"/>
    <row r="394" s="32" customFormat="1" ht="15.75" customHeight="1"/>
    <row r="395" s="32" customFormat="1" ht="15.75" customHeight="1"/>
    <row r="396" s="32" customFormat="1" ht="15.75" customHeight="1"/>
    <row r="397" s="32" customFormat="1" ht="15.75" customHeight="1"/>
    <row r="398" s="32" customFormat="1" ht="15.75" customHeight="1"/>
    <row r="399" s="32" customFormat="1" ht="15.75" customHeight="1"/>
    <row r="400" s="32" customFormat="1" ht="15.75" customHeight="1"/>
    <row r="401" s="32" customFormat="1" ht="15.75" customHeight="1"/>
    <row r="402" s="32" customFormat="1" ht="15.75" customHeight="1"/>
    <row r="403" s="32" customFormat="1" ht="15.75" customHeight="1"/>
    <row r="404" s="32" customFormat="1" ht="15.75" customHeight="1"/>
    <row r="405" s="32" customFormat="1" ht="15.75" customHeight="1"/>
    <row r="406" s="32" customFormat="1" ht="15.75" customHeight="1"/>
    <row r="407" s="32" customFormat="1" ht="15.75" customHeight="1"/>
    <row r="408" s="32" customFormat="1" ht="15.75" customHeight="1"/>
    <row r="409" s="32" customFormat="1" ht="15.75" customHeight="1"/>
    <row r="410" s="32" customFormat="1" ht="15.75" customHeight="1"/>
    <row r="411" s="32" customFormat="1" ht="15.75" customHeight="1"/>
    <row r="412" s="32" customFormat="1" ht="15.75" customHeight="1"/>
    <row r="413" s="32" customFormat="1" ht="15.75" customHeight="1"/>
    <row r="414" s="32" customFormat="1" ht="15.75" customHeight="1"/>
    <row r="415" s="32" customFormat="1" ht="15.75" customHeight="1"/>
    <row r="416" s="32" customFormat="1" ht="15.75" customHeight="1"/>
    <row r="417" s="32" customFormat="1" ht="15.75" customHeight="1"/>
    <row r="418" s="32" customFormat="1" ht="15.75" customHeight="1"/>
    <row r="419" s="32" customFormat="1" ht="15.75" customHeight="1"/>
    <row r="420" s="32" customFormat="1" ht="15.75" customHeight="1"/>
    <row r="421" s="32" customFormat="1" ht="15.75" customHeight="1"/>
    <row r="422" s="32" customFormat="1" ht="15.75" customHeight="1"/>
    <row r="423" s="32" customFormat="1" ht="15.75" customHeight="1"/>
    <row r="424" s="32" customFormat="1" ht="15.75" customHeight="1"/>
    <row r="425" s="32" customFormat="1" ht="15.75" customHeight="1"/>
    <row r="426" s="32" customFormat="1" ht="15.75" customHeight="1"/>
    <row r="427" s="32" customFormat="1" ht="15.75" customHeight="1"/>
    <row r="428" s="32" customFormat="1" ht="15.75" customHeight="1"/>
    <row r="429" s="32" customFormat="1" ht="15.75" customHeight="1"/>
    <row r="430" s="32" customFormat="1" ht="15.75" customHeight="1"/>
    <row r="431" s="32" customFormat="1" ht="15.75" customHeight="1"/>
    <row r="432" s="32" customFormat="1" ht="15.75" customHeight="1"/>
    <row r="433" s="32" customFormat="1" ht="15.75" customHeight="1"/>
    <row r="434" s="32" customFormat="1" ht="15.75" customHeight="1"/>
    <row r="435" s="32" customFormat="1" ht="15.75" customHeight="1"/>
    <row r="436" s="32" customFormat="1" ht="15.75" customHeight="1"/>
    <row r="437" s="32" customFormat="1" ht="15.75" customHeight="1"/>
    <row r="438" s="32" customFormat="1" ht="15.75" customHeight="1"/>
    <row r="439" s="32" customFormat="1" ht="15.75" customHeight="1"/>
    <row r="440" s="32" customFormat="1" ht="15.75" customHeight="1"/>
    <row r="441" s="32" customFormat="1" ht="15.75" customHeight="1"/>
    <row r="442" s="32" customFormat="1" ht="15.75" customHeight="1"/>
    <row r="443" s="32" customFormat="1" ht="15.75" customHeight="1"/>
    <row r="444" s="32" customFormat="1" ht="15.75" customHeight="1"/>
    <row r="445" s="32" customFormat="1" ht="15.75" customHeight="1"/>
    <row r="446" s="32" customFormat="1" ht="15.75" customHeight="1"/>
    <row r="447" s="32" customFormat="1" ht="15.75" customHeight="1"/>
    <row r="448" s="32" customFormat="1" ht="15.75" customHeight="1"/>
    <row r="449" s="32" customFormat="1" ht="15.75" customHeight="1"/>
    <row r="450" s="32" customFormat="1" ht="15.75" customHeight="1"/>
    <row r="451" s="32" customFormat="1" ht="15.75" customHeight="1"/>
    <row r="452" s="32" customFormat="1" ht="15.75" customHeight="1"/>
    <row r="453" s="32" customFormat="1" ht="15.75" customHeight="1"/>
    <row r="454" s="32" customFormat="1" ht="15.75" customHeight="1"/>
    <row r="455" s="32" customFormat="1" ht="15.75" customHeight="1"/>
    <row r="456" s="32" customFormat="1" ht="15.75" customHeight="1"/>
    <row r="457" s="32" customFormat="1" ht="15.75" customHeight="1"/>
    <row r="458" s="32" customFormat="1" ht="15.75" customHeight="1"/>
    <row r="459" s="32" customFormat="1" ht="15.75" customHeight="1"/>
    <row r="460" s="32" customFormat="1" ht="15.75" customHeight="1"/>
    <row r="461" s="32" customFormat="1" ht="15.75" customHeight="1"/>
    <row r="462" s="32" customFormat="1" ht="15.75" customHeight="1"/>
    <row r="463" s="32" customFormat="1" ht="15.75" customHeight="1"/>
    <row r="464" s="32" customFormat="1" ht="15.75" customHeight="1"/>
    <row r="465" s="32" customFormat="1" ht="15.75" customHeight="1"/>
    <row r="466" s="32" customFormat="1" ht="15.75" customHeight="1"/>
    <row r="467" s="32" customFormat="1" ht="15.75" customHeight="1"/>
    <row r="468" s="32" customFormat="1" ht="15.75" customHeight="1"/>
    <row r="469" s="32" customFormat="1" ht="15.75" customHeight="1"/>
    <row r="470" s="32" customFormat="1" ht="15.75" customHeight="1"/>
    <row r="471" s="32" customFormat="1" ht="15.75" customHeight="1"/>
    <row r="472" s="32" customFormat="1" ht="15.75" customHeight="1"/>
    <row r="473" s="32" customFormat="1" ht="15.75" customHeight="1"/>
    <row r="474" s="32" customFormat="1" ht="15.75" customHeight="1"/>
    <row r="475" s="32" customFormat="1" ht="15.75" customHeight="1"/>
    <row r="476" s="32" customFormat="1" ht="15.75" customHeight="1"/>
    <row r="477" s="32" customFormat="1" ht="15.75" customHeight="1"/>
    <row r="478" s="32" customFormat="1" ht="15.75" customHeight="1"/>
    <row r="479" s="32" customFormat="1" ht="15.75" customHeight="1"/>
    <row r="480" s="32" customFormat="1" ht="15.75" customHeight="1"/>
    <row r="481" s="32" customFormat="1" ht="15.75" customHeight="1"/>
    <row r="482" s="32" customFormat="1" ht="15.75" customHeight="1"/>
    <row r="483" s="32" customFormat="1" ht="15.75" customHeight="1"/>
    <row r="484" s="32" customFormat="1" ht="15.75" customHeight="1"/>
    <row r="485" s="32" customFormat="1" ht="15.75" customHeight="1"/>
    <row r="486" s="32" customFormat="1" ht="15.75" customHeight="1"/>
    <row r="487" s="32" customFormat="1" ht="15.75" customHeight="1"/>
    <row r="488" s="32" customFormat="1" ht="15.75" customHeight="1"/>
    <row r="489" s="32" customFormat="1" ht="15.75" customHeight="1"/>
    <row r="490" s="32" customFormat="1" ht="15.75" customHeight="1"/>
    <row r="491" s="32" customFormat="1" ht="15.75" customHeight="1"/>
    <row r="492" s="32" customFormat="1" ht="15.75" customHeight="1"/>
    <row r="493" s="32" customFormat="1" ht="15.75" customHeight="1"/>
    <row r="494" s="32" customFormat="1" ht="15.75" customHeight="1"/>
    <row r="495" s="32" customFormat="1" ht="15.75" customHeight="1"/>
    <row r="496" s="32" customFormat="1" ht="15.75" customHeight="1"/>
    <row r="497" s="32" customFormat="1" ht="15.75" customHeight="1"/>
    <row r="498" s="32" customFormat="1" ht="15.75" customHeight="1"/>
    <row r="499" s="32" customFormat="1" ht="15.75" customHeight="1"/>
    <row r="500" s="32" customFormat="1" ht="15.75" customHeight="1"/>
    <row r="501" s="32" customFormat="1" ht="15.75" customHeight="1"/>
    <row r="502" s="32" customFormat="1" ht="15.75" customHeight="1"/>
    <row r="503" s="32" customFormat="1" ht="15.75" customHeight="1"/>
    <row r="504" s="32" customFormat="1" ht="15.75" customHeight="1"/>
    <row r="505" s="32" customFormat="1" ht="15.75" customHeight="1"/>
    <row r="506" s="32" customFormat="1" ht="15.75" customHeight="1"/>
    <row r="507" s="32" customFormat="1" ht="15.75" customHeight="1"/>
    <row r="508" s="32" customFormat="1" ht="15.75" customHeight="1"/>
    <row r="509" s="32" customFormat="1" ht="15.75" customHeight="1"/>
    <row r="510" s="32" customFormat="1" ht="15.75" customHeight="1"/>
    <row r="511" s="32" customFormat="1" ht="15.75" customHeight="1"/>
    <row r="512" s="32" customFormat="1" ht="15.75" customHeight="1"/>
    <row r="513" s="32" customFormat="1" ht="15.75" customHeight="1"/>
    <row r="514" s="32" customFormat="1" ht="15.75" customHeight="1"/>
    <row r="515" s="32" customFormat="1" ht="15.75" customHeight="1"/>
    <row r="516" s="32" customFormat="1" ht="15.75" customHeight="1"/>
    <row r="517" s="32" customFormat="1" ht="15.75" customHeight="1"/>
    <row r="518" s="32" customFormat="1" ht="15.75" customHeight="1"/>
    <row r="519" s="32" customFormat="1" ht="15.75" customHeight="1"/>
    <row r="520" s="32" customFormat="1" ht="15.75" customHeight="1"/>
    <row r="521" s="32" customFormat="1" ht="15.75" customHeight="1"/>
    <row r="522" s="32" customFormat="1" ht="15.75" customHeight="1"/>
    <row r="523" s="32" customFormat="1" ht="15.75" customHeight="1"/>
    <row r="524" s="32" customFormat="1" ht="15.75" customHeight="1"/>
    <row r="525" s="32" customFormat="1" ht="15.75" customHeight="1"/>
    <row r="526" s="32" customFormat="1" ht="15.75" customHeight="1"/>
    <row r="527" s="32" customFormat="1" ht="15.75" customHeight="1"/>
    <row r="528" s="32" customFormat="1" ht="15.75" customHeight="1"/>
    <row r="529" s="32" customFormat="1" ht="15.75" customHeight="1"/>
    <row r="530" s="32" customFormat="1" ht="15.75" customHeight="1"/>
    <row r="531" s="32" customFormat="1" ht="15.75" customHeight="1"/>
    <row r="532" s="32" customFormat="1" ht="15.75" customHeight="1"/>
    <row r="533" s="32" customFormat="1" ht="15.75" customHeight="1"/>
    <row r="534" s="32" customFormat="1" ht="15.75" customHeight="1"/>
    <row r="535" s="32" customFormat="1" ht="15.75" customHeight="1"/>
    <row r="536" s="32" customFormat="1" ht="15.75" customHeight="1"/>
    <row r="537" s="32" customFormat="1" ht="15.75" customHeight="1"/>
    <row r="538" s="32" customFormat="1" ht="15.75" customHeight="1"/>
    <row r="539" s="32" customFormat="1" ht="15.75" customHeight="1"/>
    <row r="540" s="32" customFormat="1" ht="15.75" customHeight="1"/>
    <row r="541" s="32" customFormat="1" ht="15.75" customHeight="1"/>
    <row r="542" s="32" customFormat="1" ht="15.75" customHeight="1"/>
    <row r="543" s="32" customFormat="1" ht="15.75" customHeight="1"/>
    <row r="544" s="32" customFormat="1" ht="15.75" customHeight="1"/>
    <row r="545" s="32" customFormat="1" ht="15.75" customHeight="1"/>
    <row r="546" s="32" customFormat="1" ht="15.75" customHeight="1"/>
    <row r="547" s="32" customFormat="1" ht="15.75" customHeight="1"/>
    <row r="548" s="32" customFormat="1" ht="15.75" customHeight="1"/>
    <row r="549" s="32" customFormat="1" ht="15.75" customHeight="1"/>
    <row r="550" s="32" customFormat="1" ht="15.75" customHeight="1"/>
    <row r="551" s="32" customFormat="1" ht="15.75" customHeight="1"/>
    <row r="552" s="32" customFormat="1" ht="15.75" customHeight="1"/>
    <row r="553" s="32" customFormat="1" ht="15.75" customHeight="1"/>
    <row r="554" s="32" customFormat="1" ht="15.75" customHeight="1"/>
    <row r="555" s="32" customFormat="1" ht="15.75" customHeight="1"/>
    <row r="556" s="32" customFormat="1" ht="15.75" customHeight="1"/>
    <row r="557" s="32" customFormat="1" ht="15.75" customHeight="1"/>
    <row r="558" s="32" customFormat="1" ht="15.75" customHeight="1"/>
    <row r="559" s="32" customFormat="1" ht="15.75" customHeight="1"/>
    <row r="560" s="32" customFormat="1" ht="15.75" customHeight="1"/>
    <row r="561" s="32" customFormat="1" ht="15.75" customHeight="1"/>
    <row r="562" s="32" customFormat="1" ht="15.75" customHeight="1"/>
    <row r="563" s="32" customFormat="1" ht="15.75" customHeight="1"/>
    <row r="564" s="32" customFormat="1" ht="15.75" customHeight="1"/>
    <row r="565" s="32" customFormat="1" ht="15.75" customHeight="1"/>
    <row r="566" s="32" customFormat="1" ht="15.75" customHeight="1"/>
    <row r="567" s="32" customFormat="1" ht="15.75" customHeight="1"/>
    <row r="568" s="32" customFormat="1" ht="15.75" customHeight="1"/>
    <row r="569" s="32" customFormat="1" ht="15.75" customHeight="1"/>
    <row r="570" s="32" customFormat="1" ht="15.75" customHeight="1"/>
    <row r="571" s="32" customFormat="1" ht="15.75" customHeight="1"/>
    <row r="572" s="32" customFormat="1" ht="15.75" customHeight="1"/>
    <row r="573" s="32" customFormat="1" ht="15.75" customHeight="1"/>
    <row r="574" s="32" customFormat="1" ht="15.75" customHeight="1"/>
    <row r="575" s="32" customFormat="1" ht="15.75" customHeight="1"/>
    <row r="576" s="32" customFormat="1" ht="15.75" customHeight="1"/>
    <row r="577" s="32" customFormat="1" ht="15.75" customHeight="1"/>
    <row r="578" s="32" customFormat="1" ht="15.75" customHeight="1"/>
    <row r="579" s="32" customFormat="1" ht="15.75" customHeight="1"/>
    <row r="580" s="32" customFormat="1" ht="15.75" customHeight="1"/>
    <row r="581" s="32" customFormat="1" ht="15.75" customHeight="1"/>
    <row r="582" s="32" customFormat="1" ht="15.75" customHeight="1"/>
    <row r="583" s="32" customFormat="1" ht="15.75" customHeight="1"/>
    <row r="584" s="32" customFormat="1" ht="15.75" customHeight="1"/>
    <row r="585" s="32" customFormat="1" ht="15.75" customHeight="1"/>
    <row r="586" s="32" customFormat="1" ht="15.75" customHeight="1"/>
    <row r="587" s="32" customFormat="1" ht="15.75" customHeight="1"/>
    <row r="588" s="32" customFormat="1" ht="15.75" customHeight="1"/>
    <row r="589" s="32" customFormat="1" ht="15.75" customHeight="1"/>
    <row r="590" s="32" customFormat="1" ht="15.75" customHeight="1"/>
    <row r="591" s="32" customFormat="1" ht="15.75" customHeight="1"/>
    <row r="592" s="32" customFormat="1" ht="15.75" customHeight="1"/>
    <row r="593" s="32" customFormat="1" ht="15.75" customHeight="1"/>
    <row r="594" s="32" customFormat="1" ht="15.75" customHeight="1"/>
    <row r="595" s="32" customFormat="1" ht="15.75" customHeight="1"/>
    <row r="596" s="32" customFormat="1" ht="15.75" customHeight="1"/>
    <row r="597" s="32" customFormat="1" ht="15.75" customHeight="1"/>
    <row r="598" s="32" customFormat="1" ht="15.75" customHeight="1"/>
    <row r="599" s="32" customFormat="1" ht="15.75" customHeight="1"/>
    <row r="600" s="32" customFormat="1" ht="15.75" customHeight="1"/>
    <row r="601" s="32" customFormat="1" ht="15.75" customHeight="1"/>
    <row r="602" s="32" customFormat="1" ht="15.75" customHeight="1"/>
    <row r="603" s="32" customFormat="1" ht="15.75" customHeight="1"/>
    <row r="604" s="32" customFormat="1" ht="15.75" customHeight="1"/>
    <row r="605" s="32" customFormat="1" ht="15.75" customHeight="1"/>
    <row r="606" s="32" customFormat="1" ht="15.75" customHeight="1"/>
    <row r="607" s="32" customFormat="1" ht="15.75" customHeight="1"/>
    <row r="608" s="32" customFormat="1" ht="15.75" customHeight="1"/>
    <row r="609" s="32" customFormat="1" ht="15.75" customHeight="1"/>
    <row r="610" s="32" customFormat="1" ht="15.75" customHeight="1"/>
    <row r="611" s="32" customFormat="1" ht="15.75" customHeight="1"/>
    <row r="612" s="32" customFormat="1" ht="15.75" customHeight="1"/>
    <row r="613" s="32" customFormat="1" ht="15.75" customHeight="1"/>
    <row r="614" s="32" customFormat="1" ht="15.75" customHeight="1"/>
    <row r="615" s="32" customFormat="1" ht="15.75" customHeight="1"/>
    <row r="616" s="32" customFormat="1" ht="15.75" customHeight="1"/>
    <row r="617" s="32" customFormat="1" ht="15.75" customHeight="1"/>
    <row r="618" s="32" customFormat="1" ht="15.75" customHeight="1"/>
    <row r="619" s="32" customFormat="1" ht="15.75" customHeight="1"/>
    <row r="620" s="32" customFormat="1" ht="15.75" customHeight="1"/>
    <row r="621" s="32" customFormat="1" ht="15.75" customHeight="1"/>
    <row r="622" s="32" customFormat="1" ht="15.75" customHeight="1"/>
    <row r="623" s="32" customFormat="1" ht="15.75" customHeight="1"/>
    <row r="624" s="32" customFormat="1" ht="15.75" customHeight="1"/>
    <row r="625" s="32" customFormat="1" ht="15.75" customHeight="1"/>
    <row r="626" s="32" customFormat="1" ht="15.75" customHeight="1"/>
    <row r="627" s="32" customFormat="1" ht="15.75" customHeight="1"/>
    <row r="628" s="32" customFormat="1" ht="15.75" customHeight="1"/>
    <row r="629" s="32" customFormat="1" ht="15.75" customHeight="1"/>
    <row r="630" s="32" customFormat="1" ht="15.75" customHeight="1"/>
    <row r="631" s="32" customFormat="1" ht="15.75" customHeight="1"/>
    <row r="632" s="32" customFormat="1" ht="15.75" customHeight="1"/>
    <row r="633" s="32" customFormat="1" ht="15.75" customHeight="1"/>
    <row r="634" s="32" customFormat="1" ht="15.75" customHeight="1"/>
    <row r="635" s="32" customFormat="1" ht="15.75" customHeight="1"/>
    <row r="636" s="32" customFormat="1" ht="15.75" customHeight="1"/>
    <row r="637" s="32" customFormat="1" ht="15.75" customHeight="1"/>
    <row r="638" s="32" customFormat="1" ht="15.75" customHeight="1"/>
    <row r="639" s="32" customFormat="1" ht="15.75" customHeight="1"/>
    <row r="640" s="32" customFormat="1" ht="15.75" customHeight="1"/>
    <row r="641" s="32" customFormat="1" ht="15.75" customHeight="1"/>
    <row r="642" s="32" customFormat="1" ht="15.75" customHeight="1"/>
    <row r="643" s="32" customFormat="1" ht="15.75" customHeight="1"/>
    <row r="644" s="32" customFormat="1" ht="15.75" customHeight="1"/>
    <row r="645" s="32" customFormat="1" ht="15.75" customHeight="1"/>
    <row r="646" s="32" customFormat="1" ht="15.75" customHeight="1"/>
    <row r="647" s="32" customFormat="1" ht="15.75" customHeight="1"/>
    <row r="648" s="32" customFormat="1" ht="15.75" customHeight="1"/>
    <row r="649" s="32" customFormat="1" ht="15.75" customHeight="1"/>
    <row r="650" s="32" customFormat="1" ht="15.75" customHeight="1"/>
    <row r="651" s="32" customFormat="1" ht="15.75" customHeight="1"/>
    <row r="652" s="32" customFormat="1" ht="15.75" customHeight="1"/>
    <row r="653" s="32" customFormat="1" ht="15.75" customHeight="1"/>
    <row r="654" s="32" customFormat="1" ht="15.75" customHeight="1"/>
    <row r="655" s="32" customFormat="1" ht="15.75" customHeight="1"/>
    <row r="656" s="32" customFormat="1" ht="15.75" customHeight="1"/>
    <row r="657" s="32" customFormat="1" ht="15.75" customHeight="1"/>
    <row r="658" s="32" customFormat="1" ht="15.75" customHeight="1"/>
    <row r="659" s="32" customFormat="1" ht="15.75" customHeight="1"/>
    <row r="660" s="32" customFormat="1" ht="15.75" customHeight="1"/>
    <row r="661" s="32" customFormat="1" ht="15.75" customHeight="1"/>
    <row r="662" s="32" customFormat="1" ht="15.75" customHeight="1"/>
    <row r="663" s="32" customFormat="1" ht="15.75" customHeight="1"/>
    <row r="664" s="32" customFormat="1" ht="15.75" customHeight="1"/>
    <row r="665" s="32" customFormat="1" ht="15.75" customHeight="1"/>
    <row r="666" s="32" customFormat="1" ht="15.75" customHeight="1"/>
    <row r="667" s="32" customFormat="1" ht="15.75" customHeight="1"/>
    <row r="668" s="32" customFormat="1" ht="15.75" customHeight="1"/>
    <row r="669" s="32" customFormat="1" ht="15.75" customHeight="1"/>
    <row r="670" s="32" customFormat="1" ht="15.75" customHeight="1"/>
    <row r="671" s="32" customFormat="1" ht="15.75" customHeight="1"/>
    <row r="672" s="32" customFormat="1" ht="15.75" customHeight="1"/>
    <row r="673" s="32" customFormat="1" ht="15.75" customHeight="1"/>
    <row r="674" s="32" customFormat="1" ht="15.75" customHeight="1"/>
    <row r="675" s="32" customFormat="1" ht="15.75" customHeight="1"/>
    <row r="676" s="32" customFormat="1" ht="15.75" customHeight="1"/>
    <row r="677" s="32" customFormat="1" ht="15.75" customHeight="1"/>
    <row r="678" s="32" customFormat="1" ht="15.75" customHeight="1"/>
    <row r="679" s="32" customFormat="1" ht="15.75" customHeight="1"/>
    <row r="680" s="32" customFormat="1" ht="15.75" customHeight="1"/>
    <row r="681" s="32" customFormat="1" ht="15.75" customHeight="1"/>
    <row r="682" s="32" customFormat="1" ht="15.75" customHeight="1"/>
    <row r="683" s="32" customFormat="1" ht="15.75" customHeight="1"/>
    <row r="684" s="32" customFormat="1" ht="15.75" customHeight="1"/>
    <row r="685" s="32" customFormat="1" ht="15.75" customHeight="1"/>
    <row r="686" s="32" customFormat="1" ht="15.75" customHeight="1"/>
    <row r="687" s="32" customFormat="1" ht="15.75" customHeight="1"/>
    <row r="688" s="32" customFormat="1" ht="15.75" customHeight="1"/>
    <row r="689" s="32" customFormat="1" ht="15.75" customHeight="1"/>
    <row r="690" s="32" customFormat="1" ht="15.75" customHeight="1"/>
    <row r="691" s="32" customFormat="1" ht="15.75" customHeight="1"/>
    <row r="692" s="32" customFormat="1" ht="15.75" customHeight="1"/>
    <row r="693" s="32" customFormat="1" ht="15.75" customHeight="1"/>
    <row r="694" s="32" customFormat="1" ht="15.75" customHeight="1"/>
    <row r="695" s="32" customFormat="1" ht="15.75" customHeight="1"/>
    <row r="696" s="32" customFormat="1" ht="15.75" customHeight="1"/>
    <row r="697" s="32" customFormat="1" ht="15.75" customHeight="1"/>
    <row r="698" s="32" customFormat="1" ht="15.75" customHeight="1"/>
    <row r="699" s="32" customFormat="1" ht="15.75" customHeight="1"/>
    <row r="700" s="32" customFormat="1" ht="15.75" customHeight="1"/>
    <row r="701" s="32" customFormat="1" ht="15.75" customHeight="1"/>
    <row r="702" s="32" customFormat="1" ht="15.75" customHeight="1"/>
    <row r="703" s="32" customFormat="1" ht="15.75" customHeight="1"/>
    <row r="704" s="32" customFormat="1" ht="15.75" customHeight="1"/>
    <row r="705" s="32" customFormat="1" ht="15.75" customHeight="1"/>
    <row r="706" s="32" customFormat="1" ht="15.75" customHeight="1"/>
    <row r="707" s="32" customFormat="1" ht="15.75" customHeight="1"/>
    <row r="708" s="32" customFormat="1" ht="15.75" customHeight="1"/>
    <row r="709" s="32" customFormat="1" ht="15.75" customHeight="1"/>
    <row r="710" s="32" customFormat="1" ht="15.75" customHeight="1"/>
    <row r="711" s="32" customFormat="1" ht="15.75" customHeight="1"/>
    <row r="712" s="32" customFormat="1" ht="15.75" customHeight="1"/>
    <row r="713" s="32" customFormat="1" ht="15.75" customHeight="1"/>
    <row r="714" s="32" customFormat="1" ht="15.75" customHeight="1"/>
    <row r="715" s="32" customFormat="1" ht="15.75" customHeight="1"/>
    <row r="716" s="32" customFormat="1" ht="15.75" customHeight="1"/>
    <row r="717" s="32" customFormat="1" ht="15.75" customHeight="1"/>
    <row r="718" s="32" customFormat="1" ht="15.75" customHeight="1"/>
    <row r="719" s="32" customFormat="1" ht="15.75" customHeight="1"/>
    <row r="720" s="32" customFormat="1" ht="15.75" customHeight="1"/>
    <row r="721" s="32" customFormat="1" ht="15.75" customHeight="1"/>
    <row r="722" s="32" customFormat="1" ht="15.75" customHeight="1"/>
    <row r="723" s="32" customFormat="1" ht="15.75" customHeight="1"/>
    <row r="724" s="32" customFormat="1" ht="15.75" customHeight="1"/>
    <row r="725" s="32" customFormat="1" ht="15.75" customHeight="1"/>
    <row r="726" s="32" customFormat="1" ht="15.75" customHeight="1"/>
    <row r="727" s="32" customFormat="1" ht="15.75" customHeight="1"/>
    <row r="728" s="32" customFormat="1" ht="15.75" customHeight="1"/>
    <row r="729" s="32" customFormat="1" ht="15.75" customHeight="1"/>
    <row r="730" s="32" customFormat="1" ht="15.75" customHeight="1"/>
    <row r="731" s="32" customFormat="1" ht="15.75" customHeight="1"/>
    <row r="732" s="32" customFormat="1" ht="15.75" customHeight="1"/>
    <row r="733" s="32" customFormat="1" ht="15.75" customHeight="1"/>
    <row r="734" s="32" customFormat="1" ht="15.75" customHeight="1"/>
    <row r="735" s="32" customFormat="1" ht="15.75" customHeight="1"/>
    <row r="736" s="32" customFormat="1" ht="15.75" customHeight="1"/>
    <row r="737" s="32" customFormat="1" ht="15.75" customHeight="1"/>
    <row r="738" s="32" customFormat="1" ht="15.75" customHeight="1"/>
    <row r="739" s="32" customFormat="1" ht="15.75" customHeight="1"/>
    <row r="740" s="32" customFormat="1" ht="15.75" customHeight="1"/>
    <row r="741" s="32" customFormat="1" ht="15.75" customHeight="1"/>
    <row r="742" s="32" customFormat="1" ht="15.75" customHeight="1"/>
    <row r="743" s="32" customFormat="1" ht="15.75" customHeight="1"/>
    <row r="744" s="32" customFormat="1" ht="15.75" customHeight="1"/>
    <row r="745" s="32" customFormat="1" ht="15.75" customHeight="1"/>
    <row r="746" s="32" customFormat="1" ht="15.75" customHeight="1"/>
    <row r="747" s="32" customFormat="1" ht="15.75" customHeight="1"/>
    <row r="748" s="32" customFormat="1" ht="15.75" customHeight="1"/>
    <row r="749" s="32" customFormat="1" ht="15.75" customHeight="1"/>
    <row r="750" s="32" customFormat="1" ht="15.75" customHeight="1"/>
    <row r="751" s="32" customFormat="1" ht="15.75" customHeight="1"/>
    <row r="752" s="32" customFormat="1" ht="15.75" customHeight="1"/>
    <row r="753" s="32" customFormat="1" ht="15.75" customHeight="1"/>
    <row r="754" s="32" customFormat="1" ht="15.75" customHeight="1"/>
    <row r="755" s="32" customFormat="1" ht="15.75" customHeight="1"/>
    <row r="756" s="32" customFormat="1" ht="15.75" customHeight="1"/>
    <row r="757" s="32" customFormat="1" ht="15.75" customHeight="1"/>
    <row r="758" s="32" customFormat="1" ht="15.75" customHeight="1"/>
    <row r="759" s="32" customFormat="1" ht="15.75" customHeight="1"/>
    <row r="760" s="32" customFormat="1" ht="15.75" customHeight="1"/>
    <row r="761" s="32" customFormat="1" ht="15.75" customHeight="1"/>
    <row r="762" s="32" customFormat="1" ht="15.75" customHeight="1"/>
    <row r="763" s="32" customFormat="1" ht="15.75" customHeight="1"/>
    <row r="764" s="32" customFormat="1" ht="15.75" customHeight="1"/>
    <row r="765" s="32" customFormat="1" ht="15.75" customHeight="1"/>
    <row r="766" s="32" customFormat="1" ht="15.75" customHeight="1"/>
    <row r="767" s="32" customFormat="1" ht="15.75" customHeight="1"/>
    <row r="768" s="32" customFormat="1" ht="15.75" customHeight="1"/>
    <row r="769" s="32" customFormat="1" ht="15.75" customHeight="1"/>
    <row r="770" s="32" customFormat="1" ht="15.75" customHeight="1"/>
    <row r="771" s="32" customFormat="1" ht="15.75" customHeight="1"/>
    <row r="772" s="32" customFormat="1" ht="15.75" customHeight="1"/>
    <row r="773" s="32" customFormat="1" ht="15.75" customHeight="1"/>
    <row r="774" s="32" customFormat="1" ht="15.75" customHeight="1"/>
    <row r="775" s="32" customFormat="1" ht="15.75" customHeight="1"/>
    <row r="776" s="32" customFormat="1" ht="15.75" customHeight="1"/>
    <row r="777" s="32" customFormat="1" ht="15.75" customHeight="1"/>
    <row r="778" s="32" customFormat="1" ht="15.75" customHeight="1"/>
    <row r="779" s="32" customFormat="1" ht="15.75" customHeight="1"/>
    <row r="780" s="32" customFormat="1" ht="15.75" customHeight="1"/>
    <row r="781" s="32" customFormat="1" ht="15.75" customHeight="1"/>
    <row r="782" s="32" customFormat="1" ht="15.75" customHeight="1"/>
    <row r="783" s="32" customFormat="1" ht="15.75" customHeight="1"/>
    <row r="784" s="32" customFormat="1" ht="15.75" customHeight="1"/>
    <row r="785" s="32" customFormat="1" ht="15.75" customHeight="1"/>
    <row r="786" s="32" customFormat="1" ht="15.75" customHeight="1"/>
    <row r="787" s="32" customFormat="1" ht="15.75" customHeight="1"/>
    <row r="788" s="32" customFormat="1" ht="15.75" customHeight="1"/>
    <row r="789" s="32" customFormat="1" ht="15.75" customHeight="1"/>
    <row r="790" s="32" customFormat="1" ht="15.75" customHeight="1"/>
    <row r="791" s="32" customFormat="1" ht="15.75" customHeight="1"/>
    <row r="792" s="32" customFormat="1" ht="15.75" customHeight="1"/>
    <row r="793" s="32" customFormat="1" ht="15.75" customHeight="1"/>
    <row r="794" s="32" customFormat="1" ht="15.75" customHeight="1"/>
    <row r="795" s="32" customFormat="1" ht="15.75" customHeight="1"/>
    <row r="796" s="32" customFormat="1" ht="15.75" customHeight="1"/>
    <row r="797" s="32" customFormat="1" ht="15.75" customHeight="1"/>
    <row r="798" s="32" customFormat="1" ht="15.75" customHeight="1"/>
    <row r="799" s="32" customFormat="1" ht="15.75" customHeight="1"/>
    <row r="800" s="32" customFormat="1" ht="15.75" customHeight="1"/>
    <row r="801" s="32" customFormat="1" ht="15.75" customHeight="1"/>
    <row r="802" s="32" customFormat="1" ht="15.75" customHeight="1"/>
    <row r="803" s="32" customFormat="1" ht="15.75" customHeight="1"/>
    <row r="804" s="32" customFormat="1" ht="15.75" customHeight="1"/>
    <row r="805" s="32" customFormat="1" ht="15.75" customHeight="1"/>
    <row r="806" s="32" customFormat="1" ht="15.75" customHeight="1"/>
    <row r="807" s="32" customFormat="1" ht="15.75" customHeight="1"/>
    <row r="808" s="32" customFormat="1" ht="15.75" customHeight="1"/>
    <row r="809" s="32" customFormat="1" ht="15.75" customHeight="1"/>
    <row r="810" s="32" customFormat="1" ht="15.75" customHeight="1"/>
    <row r="811" s="32" customFormat="1" ht="15.75" customHeight="1"/>
    <row r="812" s="32" customFormat="1" ht="15.75" customHeight="1"/>
    <row r="813" s="32" customFormat="1" ht="15.75" customHeight="1"/>
    <row r="814" s="32" customFormat="1" ht="15.75" customHeight="1"/>
    <row r="815" s="32" customFormat="1" ht="15.75" customHeight="1"/>
    <row r="816" s="32" customFormat="1" ht="15.75" customHeight="1"/>
    <row r="817" s="32" customFormat="1" ht="15.75" customHeight="1"/>
    <row r="818" s="32" customFormat="1" ht="15.75" customHeight="1"/>
    <row r="819" s="32" customFormat="1" ht="15.75" customHeight="1"/>
    <row r="820" s="32" customFormat="1" ht="15.75" customHeight="1"/>
    <row r="821" s="32" customFormat="1" ht="15.75" customHeight="1"/>
    <row r="822" s="32" customFormat="1" ht="15.75" customHeight="1"/>
    <row r="823" s="32" customFormat="1" ht="15.75" customHeight="1"/>
    <row r="824" s="32" customFormat="1" ht="15.75" customHeight="1"/>
    <row r="825" s="32" customFormat="1" ht="15.75" customHeight="1"/>
    <row r="826" s="32" customFormat="1" ht="15.75" customHeight="1"/>
    <row r="827" s="32" customFormat="1" ht="15.75" customHeight="1"/>
    <row r="828" s="32" customFormat="1" ht="15.75" customHeight="1"/>
    <row r="829" s="32" customFormat="1" ht="15.75" customHeight="1"/>
    <row r="830" s="32" customFormat="1" ht="15.75" customHeight="1"/>
    <row r="831" s="32" customFormat="1" ht="15.75" customHeight="1"/>
    <row r="832" s="32" customFormat="1" ht="15.75" customHeight="1"/>
    <row r="833" s="32" customFormat="1" ht="15.75" customHeight="1"/>
    <row r="834" s="32" customFormat="1" ht="15.75" customHeight="1"/>
    <row r="835" s="32" customFormat="1" ht="15.75" customHeight="1"/>
    <row r="836" s="32" customFormat="1" ht="15.75" customHeight="1"/>
    <row r="837" s="32" customFormat="1" ht="15.75" customHeight="1"/>
    <row r="838" s="32" customFormat="1" ht="15.75" customHeight="1"/>
    <row r="839" s="32" customFormat="1" ht="15.75" customHeight="1"/>
    <row r="840" s="32" customFormat="1" ht="15.75" customHeight="1"/>
    <row r="841" s="32" customFormat="1" ht="15.75" customHeight="1"/>
    <row r="842" s="32" customFormat="1" ht="15.75" customHeight="1"/>
    <row r="843" s="32" customFormat="1" ht="15.75" customHeight="1"/>
    <row r="844" s="32" customFormat="1" ht="15.75" customHeight="1"/>
    <row r="845" s="32" customFormat="1" ht="15.75" customHeight="1"/>
    <row r="846" s="32" customFormat="1" ht="15.75" customHeight="1"/>
    <row r="847" s="32" customFormat="1" ht="15.75" customHeight="1"/>
    <row r="848" s="32" customFormat="1" ht="15.75" customHeight="1"/>
    <row r="849" s="32" customFormat="1" ht="15.75" customHeight="1"/>
    <row r="850" s="32" customFormat="1" ht="15.75" customHeight="1"/>
    <row r="851" s="32" customFormat="1" ht="15.75" customHeight="1"/>
    <row r="852" s="32" customFormat="1" ht="15.75" customHeight="1"/>
    <row r="853" s="32" customFormat="1" ht="15.75" customHeight="1"/>
    <row r="854" s="32" customFormat="1" ht="15.75" customHeight="1"/>
    <row r="855" s="32" customFormat="1" ht="15.75" customHeight="1"/>
    <row r="856" s="32" customFormat="1" ht="15.75" customHeight="1"/>
    <row r="857" s="32" customFormat="1" ht="15.75" customHeight="1"/>
    <row r="858" s="32" customFormat="1" ht="15.75" customHeight="1"/>
    <row r="859" s="32" customFormat="1" ht="15.75" customHeight="1"/>
    <row r="860" s="32" customFormat="1" ht="15.75" customHeight="1"/>
    <row r="861" s="32" customFormat="1" ht="15.75" customHeight="1"/>
    <row r="862" s="32" customFormat="1" ht="15.75" customHeight="1"/>
    <row r="863" s="32" customFormat="1" ht="15.75" customHeight="1"/>
    <row r="864" s="32" customFormat="1" ht="15.75" customHeight="1"/>
    <row r="865" s="32" customFormat="1" ht="15.75" customHeight="1"/>
    <row r="866" s="32" customFormat="1" ht="15.75" customHeight="1"/>
    <row r="867" s="32" customFormat="1" ht="15.75" customHeight="1"/>
    <row r="868" s="32" customFormat="1" ht="15.75" customHeight="1"/>
    <row r="869" s="32" customFormat="1" ht="15.75" customHeight="1"/>
    <row r="870" s="32" customFormat="1" ht="15.75" customHeight="1"/>
    <row r="871" s="32" customFormat="1" ht="15.75" customHeight="1"/>
    <row r="872" s="32" customFormat="1" ht="15.75" customHeight="1"/>
    <row r="873" s="32" customFormat="1" ht="15.75" customHeight="1"/>
    <row r="874" s="32" customFormat="1" ht="15.75" customHeight="1"/>
    <row r="875" s="32" customFormat="1" ht="15.75" customHeight="1"/>
    <row r="876" s="32" customFormat="1" ht="15.75" customHeight="1"/>
    <row r="877" s="32" customFormat="1" ht="15.75" customHeight="1"/>
    <row r="878" s="32" customFormat="1" ht="15.75" customHeight="1"/>
    <row r="879" s="32" customFormat="1" ht="15.75" customHeight="1"/>
    <row r="880" s="32" customFormat="1" ht="15.75" customHeight="1"/>
    <row r="881" s="32" customFormat="1" ht="15.75" customHeight="1"/>
    <row r="882" s="32" customFormat="1" ht="15.75" customHeight="1"/>
    <row r="883" s="32" customFormat="1" ht="15.75" customHeight="1"/>
    <row r="884" s="32" customFormat="1" ht="15.75" customHeight="1"/>
    <row r="885" s="32" customFormat="1" ht="15.75" customHeight="1"/>
    <row r="886" s="32" customFormat="1" ht="15.75" customHeight="1"/>
    <row r="887" s="32" customFormat="1" ht="15.75" customHeight="1"/>
    <row r="888" s="32" customFormat="1" ht="15.75" customHeight="1"/>
    <row r="889" s="32" customFormat="1" ht="15.75" customHeight="1"/>
    <row r="890" s="32" customFormat="1" ht="15.75" customHeight="1"/>
    <row r="891" s="32" customFormat="1" ht="15.75" customHeight="1"/>
    <row r="892" s="32" customFormat="1" ht="15.75" customHeight="1"/>
    <row r="893" s="32" customFormat="1" ht="15.75" customHeight="1"/>
    <row r="894" s="32" customFormat="1" ht="15.75" customHeight="1"/>
    <row r="895" s="32" customFormat="1" ht="15.75" customHeight="1"/>
    <row r="896" s="32" customFormat="1" ht="15.75" customHeight="1"/>
    <row r="897" s="32" customFormat="1" ht="15.75" customHeight="1"/>
    <row r="898" s="32" customFormat="1" ht="15.75" customHeight="1"/>
    <row r="899" s="32" customFormat="1" ht="15.75" customHeight="1"/>
    <row r="900" s="32" customFormat="1" ht="15.75" customHeight="1"/>
    <row r="901" s="32" customFormat="1" ht="15.75" customHeight="1"/>
    <row r="902" s="32" customFormat="1" ht="15.75" customHeight="1"/>
    <row r="903" s="32" customFormat="1" ht="15.75" customHeight="1"/>
    <row r="904" s="32" customFormat="1" ht="15.75" customHeight="1"/>
    <row r="905" s="32" customFormat="1" ht="15.75" customHeight="1"/>
    <row r="906" s="32" customFormat="1" ht="15.75" customHeight="1"/>
    <row r="907" s="32" customFormat="1" ht="15.75" customHeight="1"/>
    <row r="908" s="32" customFormat="1" ht="15.75" customHeight="1"/>
    <row r="909" s="32" customFormat="1" ht="15.75" customHeight="1"/>
    <row r="910" s="32" customFormat="1" ht="15.75" customHeight="1"/>
    <row r="911" s="32" customFormat="1" ht="15.75" customHeight="1"/>
    <row r="912" s="32" customFormat="1" ht="15.75" customHeight="1"/>
    <row r="913" s="32" customFormat="1" ht="15.75" customHeight="1"/>
    <row r="914" s="32" customFormat="1" ht="15.75" customHeight="1"/>
    <row r="915" s="32" customFormat="1" ht="15.75" customHeight="1"/>
    <row r="916" s="32" customFormat="1" ht="15.75" customHeight="1"/>
    <row r="917" s="32" customFormat="1" ht="15.75" customHeight="1"/>
    <row r="918" s="32" customFormat="1" ht="15.75" customHeight="1"/>
    <row r="919" s="32" customFormat="1" ht="15.75" customHeight="1"/>
    <row r="920" s="32" customFormat="1" ht="15.75" customHeight="1"/>
    <row r="921" s="32" customFormat="1" ht="15.75" customHeight="1"/>
    <row r="922" s="32" customFormat="1" ht="15.75" customHeight="1"/>
    <row r="923" s="32" customFormat="1" ht="15.75" customHeight="1"/>
    <row r="924" s="32" customFormat="1" ht="15.75" customHeight="1"/>
    <row r="925" s="32" customFormat="1" ht="15.75" customHeight="1"/>
    <row r="926" s="32" customFormat="1" ht="15.75" customHeight="1"/>
    <row r="927" s="32" customFormat="1" ht="15.75" customHeight="1"/>
    <row r="928" s="32" customFormat="1" ht="15.75" customHeight="1"/>
    <row r="929" s="32" customFormat="1" ht="15.75" customHeight="1"/>
    <row r="930" s="32" customFormat="1" ht="15.75" customHeight="1"/>
    <row r="931" s="32" customFormat="1" ht="15.75" customHeight="1"/>
    <row r="932" s="32" customFormat="1" ht="15.75" customHeight="1"/>
    <row r="933" s="32" customFormat="1" ht="15.75" customHeight="1"/>
    <row r="934" s="32" customFormat="1" ht="15.75" customHeight="1"/>
    <row r="935" s="32" customFormat="1" ht="15.75" customHeight="1"/>
    <row r="936" s="32" customFormat="1" ht="15.75" customHeight="1"/>
    <row r="937" s="32" customFormat="1" ht="15.75" customHeight="1"/>
    <row r="938" s="32" customFormat="1" ht="15.75" customHeight="1"/>
    <row r="939" s="32" customFormat="1" ht="15.75" customHeight="1"/>
    <row r="940" s="32" customFormat="1" ht="15.75" customHeight="1"/>
    <row r="941" s="32" customFormat="1" ht="15.75" customHeight="1"/>
    <row r="942" s="32" customFormat="1" ht="15.75" customHeight="1"/>
    <row r="943" s="32" customFormat="1" ht="15.75" customHeight="1"/>
    <row r="944" s="32" customFormat="1" ht="15.75" customHeight="1"/>
    <row r="945" s="32" customFormat="1" ht="15.75" customHeight="1"/>
    <row r="946" s="32" customFormat="1" ht="15.75" customHeight="1"/>
    <row r="947" s="32" customFormat="1" ht="15.75" customHeight="1"/>
    <row r="948" s="32" customFormat="1" ht="15.75" customHeight="1"/>
    <row r="949" s="32" customFormat="1" ht="15.75" customHeight="1"/>
    <row r="950" s="32" customFormat="1" ht="15.75" customHeight="1"/>
    <row r="951" s="32" customFormat="1" ht="15.75" customHeight="1"/>
    <row r="952" s="32" customFormat="1" ht="15.75" customHeight="1"/>
    <row r="953" s="32" customFormat="1" ht="15.75" customHeight="1"/>
    <row r="954" s="32" customFormat="1" ht="15.75" customHeight="1"/>
    <row r="955" s="32" customFormat="1" ht="15.75" customHeight="1"/>
    <row r="956" s="32" customFormat="1" ht="15.75" customHeight="1"/>
    <row r="957" s="32" customFormat="1" ht="15.75" customHeight="1"/>
    <row r="958" s="32" customFormat="1" ht="15.75" customHeight="1"/>
    <row r="959" s="32" customFormat="1" ht="15.75" customHeight="1"/>
    <row r="960" s="32" customFormat="1" ht="15.75" customHeight="1"/>
    <row r="961" s="32" customFormat="1" ht="15.75" customHeight="1"/>
    <row r="962" s="32" customFormat="1" ht="15.75" customHeight="1"/>
    <row r="963" s="32" customFormat="1" ht="15.75" customHeight="1"/>
    <row r="964" s="32" customFormat="1" ht="15.75" customHeight="1"/>
    <row r="965" s="32" customFormat="1" ht="15.75" customHeight="1"/>
    <row r="966" s="32" customFormat="1" ht="15.75" customHeight="1"/>
    <row r="967" s="32" customFormat="1" ht="15.75" customHeight="1"/>
    <row r="968" s="32" customFormat="1" ht="15.75" customHeight="1"/>
    <row r="969" s="32" customFormat="1" ht="15.75" customHeight="1"/>
    <row r="970" s="32" customFormat="1" ht="15.75" customHeight="1"/>
    <row r="971" s="32" customFormat="1" ht="15.75" customHeight="1"/>
    <row r="972" s="32" customFormat="1" ht="15.75" customHeight="1"/>
    <row r="973" s="32" customFormat="1" ht="15.75" customHeight="1"/>
    <row r="974" s="32" customFormat="1" ht="15.75" customHeight="1"/>
    <row r="975" s="32" customFormat="1" ht="15.75" customHeight="1"/>
    <row r="976" s="32" customFormat="1" ht="15.75" customHeight="1"/>
    <row r="977" s="32" customFormat="1" ht="15.75" customHeight="1"/>
    <row r="978" s="32" customFormat="1" ht="15.75" customHeight="1"/>
    <row r="979" s="32" customFormat="1" ht="15.75" customHeight="1"/>
    <row r="980" s="32" customFormat="1" ht="15.75" customHeight="1"/>
    <row r="981" s="32" customFormat="1" ht="15.75" customHeight="1"/>
    <row r="982" s="32" customFormat="1" ht="15.75" customHeight="1"/>
    <row r="983" s="32" customFormat="1" ht="15.75" customHeight="1"/>
    <row r="984" s="32" customFormat="1" ht="15.75" customHeight="1"/>
    <row r="985" s="32" customFormat="1" ht="15.75" customHeight="1"/>
    <row r="986" s="32" customFormat="1" ht="15.75" customHeight="1"/>
    <row r="987" s="32" customFormat="1" ht="15.75" customHeight="1"/>
    <row r="988" s="32" customFormat="1" ht="15.75" customHeight="1"/>
    <row r="989" s="32" customFormat="1" ht="15.75" customHeight="1"/>
    <row r="990" s="32" customFormat="1" ht="15.75" customHeight="1"/>
    <row r="991" s="32" customFormat="1" ht="15.75" customHeight="1"/>
    <row r="992" s="32" customFormat="1" ht="15.75" customHeight="1"/>
    <row r="993" s="32" customFormat="1" ht="15.75" customHeight="1"/>
    <row r="994" s="32" customFormat="1" ht="15.75" customHeight="1"/>
    <row r="995" s="32" customFormat="1" ht="15.75" customHeight="1"/>
    <row r="996" s="32" customFormat="1" ht="15.75" customHeight="1"/>
    <row r="997" s="32" customFormat="1" ht="15.75" customHeight="1"/>
    <row r="998" s="32" customFormat="1" ht="15.75" customHeight="1"/>
    <row r="999" s="32" customFormat="1" ht="15.75" customHeight="1"/>
    <row r="1000" s="32" customFormat="1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15" workbookViewId="0">
      <selection activeCell="H1" sqref="H1:K2"/>
    </sheetView>
  </sheetViews>
  <sheetFormatPr defaultColWidth="14.42578125" defaultRowHeight="15" customHeight="1"/>
  <cols>
    <col min="1" max="13" width="10.85546875" style="21" customWidth="1"/>
    <col min="14" max="26" width="10.7109375" style="21" customWidth="1"/>
    <col min="27" max="16384" width="14.42578125" style="21"/>
  </cols>
  <sheetData>
    <row r="1" spans="1:26" ht="10.5" customHeight="1">
      <c r="A1" s="28"/>
      <c r="B1" s="28"/>
      <c r="C1" s="28"/>
      <c r="D1" s="28"/>
      <c r="E1" s="28"/>
      <c r="F1" s="28"/>
      <c r="G1" s="28"/>
      <c r="H1" s="28" t="s">
        <v>16</v>
      </c>
      <c r="I1" s="28">
        <v>800</v>
      </c>
      <c r="J1" s="28">
        <v>100</v>
      </c>
      <c r="K1" s="43" t="s">
        <v>17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0.5" customHeight="1">
      <c r="A2" s="28"/>
      <c r="B2" s="28"/>
      <c r="C2" s="28"/>
      <c r="D2" s="28"/>
      <c r="E2" s="28"/>
      <c r="F2" s="28"/>
      <c r="G2" s="28"/>
      <c r="H2" s="28" t="s">
        <v>18</v>
      </c>
      <c r="I2" s="28">
        <v>2500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0.5" customHeight="1">
      <c r="A3" s="28"/>
      <c r="B3" s="28" t="s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0.5" customHeight="1">
      <c r="A4" s="28"/>
      <c r="B4" s="22" t="s">
        <v>1</v>
      </c>
      <c r="C4" s="22" t="s">
        <v>2</v>
      </c>
      <c r="D4" s="22" t="s">
        <v>8</v>
      </c>
      <c r="E4" s="22" t="s">
        <v>9</v>
      </c>
      <c r="F4" s="29" t="s">
        <v>10</v>
      </c>
      <c r="G4" s="28"/>
      <c r="H4" s="22" t="s">
        <v>1</v>
      </c>
      <c r="I4" s="22" t="s">
        <v>2</v>
      </c>
      <c r="J4" s="22" t="s">
        <v>8</v>
      </c>
      <c r="K4" s="22" t="s">
        <v>9</v>
      </c>
      <c r="L4" s="29" t="s">
        <v>10</v>
      </c>
      <c r="M4" s="25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0.5" customHeight="1">
      <c r="A5" s="28"/>
      <c r="B5" s="22">
        <v>14</v>
      </c>
      <c r="C5" s="30">
        <f>VLOOKUP($B5,Sheet1!$B$4:$K$41,MATCH(Discretization!C$4,Sheet1!$B$3:$K$3,0),FALSE)</f>
        <v>1097</v>
      </c>
      <c r="D5" s="30">
        <f>VLOOKUP($B5,Sheet1!$B$4:$K$41,MATCH(Discretization!D$4,Sheet1!$B$3:$K$3,0),FALSE)</f>
        <v>210</v>
      </c>
      <c r="E5" s="30" t="str">
        <f>VLOOKUP($B5,Sheet1!$B$4:$K$41,MATCH(Discretization!E$4,Sheet1!$B$3:$K$3,0),FALSE)</f>
        <v>No</v>
      </c>
      <c r="F5" s="30" t="str">
        <f>VLOOKUP($B5,Sheet1!$B$4:$K$41,MATCH(Discretization!F$4,Sheet1!$B$3:$K$3,0),FALSE)</f>
        <v>Yes</v>
      </c>
      <c r="G5" s="28"/>
      <c r="H5" s="22">
        <v>14</v>
      </c>
      <c r="I5" s="30">
        <f>IF(C5="NA","NA",IF(OR(C5&lt;$I$1,C5&gt;$I$2),0,1))</f>
        <v>1</v>
      </c>
      <c r="J5" s="30">
        <f>IF(D5="NA","NA",IF(D5&gt;$J$1,1,0))</f>
        <v>1</v>
      </c>
      <c r="K5" s="30">
        <f>IF(E5="NA","NA",IF(E5="Yes",0,1))</f>
        <v>1</v>
      </c>
      <c r="L5" s="30">
        <f t="shared" ref="L5:L42" si="0">IF(F5="Yes",1,0)</f>
        <v>1</v>
      </c>
      <c r="M5" s="25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0.5" customHeight="1">
      <c r="A6" s="28"/>
      <c r="B6" s="22">
        <v>20</v>
      </c>
      <c r="C6" s="30">
        <f>VLOOKUP($B6,Sheet1!$B$4:$K$41,MATCH(Discretization!C$4,Sheet1!$B$3:$K$3,0),FALSE)</f>
        <v>450</v>
      </c>
      <c r="D6" s="30">
        <f>VLOOKUP($B6,Sheet1!$B$4:$K$41,MATCH(Discretization!D$4,Sheet1!$B$3:$K$3,0),FALSE)</f>
        <v>40</v>
      </c>
      <c r="E6" s="30" t="str">
        <f>VLOOKUP($B6,Sheet1!$B$4:$K$41,MATCH(Discretization!E$4,Sheet1!$B$3:$K$3,0),FALSE)</f>
        <v>No</v>
      </c>
      <c r="F6" s="30" t="str">
        <f>VLOOKUP($B6,Sheet1!$B$4:$K$41,MATCH(Discretization!F$4,Sheet1!$B$3:$K$3,0),FALSE)</f>
        <v>Yes</v>
      </c>
      <c r="G6" s="28"/>
      <c r="H6" s="22">
        <v>20</v>
      </c>
      <c r="I6" s="30">
        <f t="shared" ref="I6:I42" si="1">IF(C6="NA","NA",IF(OR(C6&lt;$I$1,C6&gt;$I$2),0,1))</f>
        <v>0</v>
      </c>
      <c r="J6" s="30">
        <f t="shared" ref="J6:J42" si="2">IF(D6="NA","NA",IF(D6&gt;$J$1,1,0))</f>
        <v>0</v>
      </c>
      <c r="K6" s="30">
        <f t="shared" ref="K6:K42" si="3">IF(E6="NA","NA",IF(E6="Yes",0,1))</f>
        <v>1</v>
      </c>
      <c r="L6" s="30">
        <f t="shared" si="0"/>
        <v>1</v>
      </c>
      <c r="M6" s="25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0.5" customHeight="1">
      <c r="A7" s="28"/>
      <c r="B7" s="22">
        <v>3</v>
      </c>
      <c r="C7" s="30">
        <f>VLOOKUP($B7,Sheet1!$B$4:$K$41,MATCH(Discretization!C$4,Sheet1!$B$3:$K$3,0),FALSE)</f>
        <v>2743</v>
      </c>
      <c r="D7" s="30">
        <f>VLOOKUP($B7,Sheet1!$B$4:$K$41,MATCH(Discretization!D$4,Sheet1!$B$3:$K$3,0),FALSE)</f>
        <v>400</v>
      </c>
      <c r="E7" s="30" t="str">
        <f>VLOOKUP($B7,Sheet1!$B$4:$K$41,MATCH(Discretization!E$4,Sheet1!$B$3:$K$3,0),FALSE)</f>
        <v>No</v>
      </c>
      <c r="F7" s="30" t="str">
        <f>VLOOKUP($B7,Sheet1!$B$4:$K$41,MATCH(Discretization!F$4,Sheet1!$B$3:$K$3,0),FALSE)</f>
        <v>Yes</v>
      </c>
      <c r="G7" s="28"/>
      <c r="H7" s="22">
        <v>3</v>
      </c>
      <c r="I7" s="30">
        <f t="shared" si="1"/>
        <v>0</v>
      </c>
      <c r="J7" s="30">
        <f t="shared" si="2"/>
        <v>1</v>
      </c>
      <c r="K7" s="30">
        <f t="shared" si="3"/>
        <v>1</v>
      </c>
      <c r="L7" s="30">
        <f t="shared" si="0"/>
        <v>1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0.5" customHeight="1">
      <c r="A8" s="28"/>
      <c r="B8" s="22">
        <v>18</v>
      </c>
      <c r="C8" s="30">
        <f>VLOOKUP($B8,Sheet1!$B$4:$K$41,MATCH(Discretization!C$4,Sheet1!$B$3:$K$3,0),FALSE)</f>
        <v>1067</v>
      </c>
      <c r="D8" s="30">
        <f>VLOOKUP($B8,Sheet1!$B$4:$K$41,MATCH(Discretization!D$4,Sheet1!$B$3:$K$3,0),FALSE)</f>
        <v>85</v>
      </c>
      <c r="E8" s="30" t="str">
        <f>VLOOKUP($B8,Sheet1!$B$4:$K$41,MATCH(Discretization!E$4,Sheet1!$B$3:$K$3,0),FALSE)</f>
        <v>No</v>
      </c>
      <c r="F8" s="30" t="str">
        <f>VLOOKUP($B8,Sheet1!$B$4:$K$41,MATCH(Discretization!F$4,Sheet1!$B$3:$K$3,0),FALSE)</f>
        <v>Yes</v>
      </c>
      <c r="G8" s="28"/>
      <c r="H8" s="22">
        <v>18</v>
      </c>
      <c r="I8" s="30">
        <f t="shared" si="1"/>
        <v>1</v>
      </c>
      <c r="J8" s="30">
        <f t="shared" si="2"/>
        <v>0</v>
      </c>
      <c r="K8" s="30">
        <f t="shared" si="3"/>
        <v>1</v>
      </c>
      <c r="L8" s="30">
        <f t="shared" si="0"/>
        <v>1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0.5" customHeight="1">
      <c r="A9" s="28"/>
      <c r="B9" s="22">
        <v>24</v>
      </c>
      <c r="C9" s="30">
        <f>VLOOKUP($B9,Sheet1!$B$4:$K$41,MATCH(Discretization!C$4,Sheet1!$B$3:$K$3,0),FALSE)</f>
        <v>2300</v>
      </c>
      <c r="D9" s="30">
        <f>VLOOKUP($B9,Sheet1!$B$4:$K$41,MATCH(Discretization!D$4,Sheet1!$B$3:$K$3,0),FALSE)</f>
        <v>400</v>
      </c>
      <c r="E9" s="30" t="str">
        <f>VLOOKUP($B9,Sheet1!$B$4:$K$41,MATCH(Discretization!E$4,Sheet1!$B$3:$K$3,0),FALSE)</f>
        <v>Yes</v>
      </c>
      <c r="F9" s="30" t="str">
        <f>VLOOKUP($B9,Sheet1!$B$4:$K$41,MATCH(Discretization!F$4,Sheet1!$B$3:$K$3,0),FALSE)</f>
        <v>Yes</v>
      </c>
      <c r="G9" s="28"/>
      <c r="H9" s="22">
        <v>24</v>
      </c>
      <c r="I9" s="30">
        <f t="shared" si="1"/>
        <v>1</v>
      </c>
      <c r="J9" s="30">
        <f t="shared" si="2"/>
        <v>1</v>
      </c>
      <c r="K9" s="30">
        <f t="shared" si="3"/>
        <v>0</v>
      </c>
      <c r="L9" s="30">
        <f t="shared" si="0"/>
        <v>1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0.5" customHeight="1">
      <c r="A10" s="28"/>
      <c r="B10" s="22">
        <v>25</v>
      </c>
      <c r="C10" s="30">
        <f>VLOOKUP($B10,Sheet1!$B$4:$K$41,MATCH(Discretization!C$4,Sheet1!$B$3:$K$3,0),FALSE)</f>
        <v>465</v>
      </c>
      <c r="D10" s="30">
        <f>VLOOKUP($B10,Sheet1!$B$4:$K$41,MATCH(Discretization!D$4,Sheet1!$B$3:$K$3,0),FALSE)</f>
        <v>250</v>
      </c>
      <c r="E10" s="30" t="str">
        <f>VLOOKUP($B10,Sheet1!$B$4:$K$41,MATCH(Discretization!E$4,Sheet1!$B$3:$K$3,0),FALSE)</f>
        <v>No</v>
      </c>
      <c r="F10" s="30" t="str">
        <f>VLOOKUP($B10,Sheet1!$B$4:$K$41,MATCH(Discretization!F$4,Sheet1!$B$3:$K$3,0),FALSE)</f>
        <v>Yes</v>
      </c>
      <c r="G10" s="28"/>
      <c r="H10" s="22">
        <v>25</v>
      </c>
      <c r="I10" s="30">
        <f t="shared" si="1"/>
        <v>0</v>
      </c>
      <c r="J10" s="30">
        <f t="shared" si="2"/>
        <v>1</v>
      </c>
      <c r="K10" s="30">
        <f t="shared" si="3"/>
        <v>1</v>
      </c>
      <c r="L10" s="30">
        <f t="shared" si="0"/>
        <v>1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0.5" customHeight="1">
      <c r="A11" s="28"/>
      <c r="B11" s="22">
        <v>27</v>
      </c>
      <c r="C11" s="30">
        <f>VLOOKUP($B11,Sheet1!$B$4:$K$41,MATCH(Discretization!C$4,Sheet1!$B$3:$K$3,0),FALSE)</f>
        <v>694</v>
      </c>
      <c r="D11" s="30">
        <f>VLOOKUP($B11,Sheet1!$B$4:$K$41,MATCH(Discretization!D$4,Sheet1!$B$3:$K$3,0),FALSE)</f>
        <v>300</v>
      </c>
      <c r="E11" s="30" t="str">
        <f>VLOOKUP($B11,Sheet1!$B$4:$K$41,MATCH(Discretization!E$4,Sheet1!$B$3:$K$3,0),FALSE)</f>
        <v>No</v>
      </c>
      <c r="F11" s="30" t="str">
        <f>VLOOKUP($B11,Sheet1!$B$4:$K$41,MATCH(Discretization!F$4,Sheet1!$B$3:$K$3,0),FALSE)</f>
        <v>Yes</v>
      </c>
      <c r="G11" s="28"/>
      <c r="H11" s="22">
        <v>27</v>
      </c>
      <c r="I11" s="30">
        <f t="shared" si="1"/>
        <v>0</v>
      </c>
      <c r="J11" s="30">
        <f t="shared" si="2"/>
        <v>1</v>
      </c>
      <c r="K11" s="30">
        <f t="shared" si="3"/>
        <v>1</v>
      </c>
      <c r="L11" s="30">
        <f t="shared" si="0"/>
        <v>1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0.5" customHeight="1">
      <c r="A12" s="28"/>
      <c r="B12" s="22">
        <v>21</v>
      </c>
      <c r="C12" s="30">
        <f>VLOOKUP($B12,Sheet1!$B$4:$K$41,MATCH(Discretization!C$4,Sheet1!$B$3:$K$3,0),FALSE)</f>
        <v>2800</v>
      </c>
      <c r="D12" s="30" t="str">
        <f>VLOOKUP($B12,Sheet1!$B$4:$K$41,MATCH(Discretization!D$4,Sheet1!$B$3:$K$3,0),FALSE)</f>
        <v>NA</v>
      </c>
      <c r="E12" s="30" t="str">
        <f>VLOOKUP($B12,Sheet1!$B$4:$K$41,MATCH(Discretization!E$4,Sheet1!$B$3:$K$3,0),FALSE)</f>
        <v>NA</v>
      </c>
      <c r="F12" s="30" t="str">
        <f>VLOOKUP($B12,Sheet1!$B$4:$K$41,MATCH(Discretization!F$4,Sheet1!$B$3:$K$3,0),FALSE)</f>
        <v>Yes</v>
      </c>
      <c r="G12" s="28"/>
      <c r="H12" s="22">
        <v>21</v>
      </c>
      <c r="I12" s="30">
        <f t="shared" si="1"/>
        <v>0</v>
      </c>
      <c r="J12" s="30" t="str">
        <f t="shared" si="2"/>
        <v>NA</v>
      </c>
      <c r="K12" s="30" t="str">
        <f t="shared" si="3"/>
        <v>NA</v>
      </c>
      <c r="L12" s="30">
        <f t="shared" si="0"/>
        <v>1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0.5" customHeight="1">
      <c r="A13" s="28"/>
      <c r="B13" s="22">
        <v>31</v>
      </c>
      <c r="C13" s="30">
        <f>VLOOKUP($B13,Sheet1!$B$4:$K$41,MATCH(Discretization!C$4,Sheet1!$B$3:$K$3,0),FALSE)</f>
        <v>1460</v>
      </c>
      <c r="D13" s="30">
        <f>VLOOKUP($B13,Sheet1!$B$4:$K$41,MATCH(Discretization!D$4,Sheet1!$B$3:$K$3,0),FALSE)</f>
        <v>300</v>
      </c>
      <c r="E13" s="30" t="str">
        <f>VLOOKUP($B13,Sheet1!$B$4:$K$41,MATCH(Discretization!E$4,Sheet1!$B$3:$K$3,0),FALSE)</f>
        <v>Yes</v>
      </c>
      <c r="F13" s="30" t="str">
        <f>VLOOKUP($B13,Sheet1!$B$4:$K$41,MATCH(Discretization!F$4,Sheet1!$B$3:$K$3,0),FALSE)</f>
        <v>Yes</v>
      </c>
      <c r="G13" s="28"/>
      <c r="H13" s="22">
        <v>31</v>
      </c>
      <c r="I13" s="30">
        <f t="shared" si="1"/>
        <v>1</v>
      </c>
      <c r="J13" s="30">
        <f t="shared" si="2"/>
        <v>1</v>
      </c>
      <c r="K13" s="30">
        <f t="shared" si="3"/>
        <v>0</v>
      </c>
      <c r="L13" s="30">
        <f t="shared" si="0"/>
        <v>1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0.5" customHeight="1">
      <c r="A14" s="28"/>
      <c r="B14" s="22">
        <v>36</v>
      </c>
      <c r="C14" s="30">
        <f>VLOOKUP($B14,Sheet1!$B$4:$K$41,MATCH(Discretization!C$4,Sheet1!$B$3:$K$3,0),FALSE)</f>
        <v>1450</v>
      </c>
      <c r="D14" s="30">
        <f>VLOOKUP($B14,Sheet1!$B$4:$K$41,MATCH(Discretization!D$4,Sheet1!$B$3:$K$3,0),FALSE)</f>
        <v>250</v>
      </c>
      <c r="E14" s="30" t="str">
        <f>VLOOKUP($B14,Sheet1!$B$4:$K$41,MATCH(Discretization!E$4,Sheet1!$B$3:$K$3,0),FALSE)</f>
        <v>No</v>
      </c>
      <c r="F14" s="30" t="str">
        <f>VLOOKUP($B14,Sheet1!$B$4:$K$41,MATCH(Discretization!F$4,Sheet1!$B$3:$K$3,0),FALSE)</f>
        <v>Yes</v>
      </c>
      <c r="G14" s="28"/>
      <c r="H14" s="22">
        <v>36</v>
      </c>
      <c r="I14" s="30">
        <f t="shared" si="1"/>
        <v>1</v>
      </c>
      <c r="J14" s="30">
        <f t="shared" si="2"/>
        <v>1</v>
      </c>
      <c r="K14" s="30">
        <f t="shared" si="3"/>
        <v>1</v>
      </c>
      <c r="L14" s="30">
        <f t="shared" si="0"/>
        <v>1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0.5" customHeight="1">
      <c r="A15" s="28"/>
      <c r="B15" s="22">
        <v>38</v>
      </c>
      <c r="C15" s="30">
        <f>VLOOKUP($B15,Sheet1!$B$4:$K$41,MATCH(Discretization!C$4,Sheet1!$B$3:$K$3,0),FALSE)</f>
        <v>2600</v>
      </c>
      <c r="D15" s="30">
        <f>VLOOKUP($B15,Sheet1!$B$4:$K$41,MATCH(Discretization!D$4,Sheet1!$B$3:$K$3,0),FALSE)</f>
        <v>150</v>
      </c>
      <c r="E15" s="30" t="str">
        <f>VLOOKUP($B15,Sheet1!$B$4:$K$41,MATCH(Discretization!E$4,Sheet1!$B$3:$K$3,0),FALSE)</f>
        <v>Yes</v>
      </c>
      <c r="F15" s="30" t="str">
        <f>VLOOKUP($B15,Sheet1!$B$4:$K$41,MATCH(Discretization!F$4,Sheet1!$B$3:$K$3,0),FALSE)</f>
        <v>Yes</v>
      </c>
      <c r="G15" s="28"/>
      <c r="H15" s="22">
        <v>38</v>
      </c>
      <c r="I15" s="30">
        <f t="shared" si="1"/>
        <v>0</v>
      </c>
      <c r="J15" s="30">
        <f t="shared" si="2"/>
        <v>1</v>
      </c>
      <c r="K15" s="30">
        <f t="shared" si="3"/>
        <v>0</v>
      </c>
      <c r="L15" s="30">
        <f t="shared" si="0"/>
        <v>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0.5" customHeight="1">
      <c r="A16" s="28"/>
      <c r="B16" s="22">
        <v>46</v>
      </c>
      <c r="C16" s="30">
        <f>VLOOKUP($B16,Sheet1!$B$4:$K$41,MATCH(Discretization!C$4,Sheet1!$B$3:$K$3,0),FALSE)</f>
        <v>3300</v>
      </c>
      <c r="D16" s="30" t="str">
        <f>VLOOKUP($B16,Sheet1!$B$4:$K$41,MATCH(Discretization!D$4,Sheet1!$B$3:$K$3,0),FALSE)</f>
        <v>NA</v>
      </c>
      <c r="E16" s="30" t="str">
        <f>VLOOKUP($B16,Sheet1!$B$4:$K$41,MATCH(Discretization!E$4,Sheet1!$B$3:$K$3,0),FALSE)</f>
        <v>Yes</v>
      </c>
      <c r="F16" s="30" t="str">
        <f>VLOOKUP($B16,Sheet1!$B$4:$K$41,MATCH(Discretization!F$4,Sheet1!$B$3:$K$3,0),FALSE)</f>
        <v>Yes</v>
      </c>
      <c r="G16" s="28"/>
      <c r="H16" s="22">
        <v>46</v>
      </c>
      <c r="I16" s="30">
        <f t="shared" si="1"/>
        <v>0</v>
      </c>
      <c r="J16" s="30" t="str">
        <f t="shared" si="2"/>
        <v>NA</v>
      </c>
      <c r="K16" s="30">
        <f t="shared" si="3"/>
        <v>0</v>
      </c>
      <c r="L16" s="30">
        <f t="shared" si="0"/>
        <v>1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0.5" customHeight="1">
      <c r="A17" s="28"/>
      <c r="B17" s="22">
        <v>49</v>
      </c>
      <c r="C17" s="30">
        <f>VLOOKUP($B17,Sheet1!$B$4:$K$41,MATCH(Discretization!C$4,Sheet1!$B$3:$K$3,0),FALSE)</f>
        <v>1428</v>
      </c>
      <c r="D17" s="30" t="str">
        <f>VLOOKUP($B17,Sheet1!$B$4:$K$41,MATCH(Discretization!D$4,Sheet1!$B$3:$K$3,0),FALSE)</f>
        <v>NA</v>
      </c>
      <c r="E17" s="30" t="str">
        <f>VLOOKUP($B17,Sheet1!$B$4:$K$41,MATCH(Discretization!E$4,Sheet1!$B$3:$K$3,0),FALSE)</f>
        <v>NA</v>
      </c>
      <c r="F17" s="30" t="str">
        <f>VLOOKUP($B17,Sheet1!$B$4:$K$41,MATCH(Discretization!F$4,Sheet1!$B$3:$K$3,0),FALSE)</f>
        <v>Yes</v>
      </c>
      <c r="G17" s="28"/>
      <c r="H17" s="22">
        <v>49</v>
      </c>
      <c r="I17" s="30">
        <f t="shared" si="1"/>
        <v>1</v>
      </c>
      <c r="J17" s="30" t="str">
        <f t="shared" si="2"/>
        <v>NA</v>
      </c>
      <c r="K17" s="30" t="str">
        <f t="shared" si="3"/>
        <v>NA</v>
      </c>
      <c r="L17" s="30">
        <f t="shared" si="0"/>
        <v>1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0.5" customHeight="1">
      <c r="A18" s="28"/>
      <c r="B18" s="22">
        <v>17</v>
      </c>
      <c r="C18" s="30">
        <f>VLOOKUP($B18,Sheet1!$B$4:$K$41,MATCH(Discretization!C$4,Sheet1!$B$3:$K$3,0),FALSE)</f>
        <v>2034</v>
      </c>
      <c r="D18" s="30">
        <f>VLOOKUP($B18,Sheet1!$B$4:$K$41,MATCH(Discretization!D$4,Sheet1!$B$3:$K$3,0),FALSE)</f>
        <v>160</v>
      </c>
      <c r="E18" s="30" t="str">
        <f>VLOOKUP($B18,Sheet1!$B$4:$K$41,MATCH(Discretization!E$4,Sheet1!$B$3:$K$3,0),FALSE)</f>
        <v>No</v>
      </c>
      <c r="F18" s="30" t="str">
        <f>VLOOKUP($B18,Sheet1!$B$4:$K$41,MATCH(Discretization!F$4,Sheet1!$B$3:$K$3,0),FALSE)</f>
        <v>Yes</v>
      </c>
      <c r="G18" s="28"/>
      <c r="H18" s="22">
        <v>17</v>
      </c>
      <c r="I18" s="30">
        <f t="shared" si="1"/>
        <v>1</v>
      </c>
      <c r="J18" s="30">
        <f t="shared" si="2"/>
        <v>1</v>
      </c>
      <c r="K18" s="30">
        <f t="shared" si="3"/>
        <v>1</v>
      </c>
      <c r="L18" s="30">
        <f t="shared" si="0"/>
        <v>1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0.5" customHeight="1">
      <c r="A19" s="28"/>
      <c r="B19" s="22">
        <v>34</v>
      </c>
      <c r="C19" s="30">
        <f>VLOOKUP($B19,Sheet1!$B$4:$K$41,MATCH(Discretization!C$4,Sheet1!$B$3:$K$3,0),FALSE)</f>
        <v>2442</v>
      </c>
      <c r="D19" s="30">
        <f>VLOOKUP($B19,Sheet1!$B$4:$K$41,MATCH(Discretization!D$4,Sheet1!$B$3:$K$3,0),FALSE)</f>
        <v>100</v>
      </c>
      <c r="E19" s="30" t="str">
        <f>VLOOKUP($B19,Sheet1!$B$4:$K$41,MATCH(Discretization!E$4,Sheet1!$B$3:$K$3,0),FALSE)</f>
        <v>Yes</v>
      </c>
      <c r="F19" s="30" t="str">
        <f>VLOOKUP($B19,Sheet1!$B$4:$K$41,MATCH(Discretization!F$4,Sheet1!$B$3:$K$3,0),FALSE)</f>
        <v>Yes</v>
      </c>
      <c r="G19" s="28"/>
      <c r="H19" s="22">
        <v>34</v>
      </c>
      <c r="I19" s="30">
        <f t="shared" si="1"/>
        <v>1</v>
      </c>
      <c r="J19" s="30">
        <f t="shared" si="2"/>
        <v>0</v>
      </c>
      <c r="K19" s="30">
        <f t="shared" si="3"/>
        <v>0</v>
      </c>
      <c r="L19" s="30">
        <f t="shared" si="0"/>
        <v>1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0.5" customHeight="1">
      <c r="A20" s="28"/>
      <c r="B20" s="22">
        <v>6</v>
      </c>
      <c r="C20" s="30">
        <f>VLOOKUP($B20,Sheet1!$B$4:$K$41,MATCH(Discretization!C$4,Sheet1!$B$3:$K$3,0),FALSE)</f>
        <v>1524</v>
      </c>
      <c r="D20" s="30">
        <f>VLOOKUP($B20,Sheet1!$B$4:$K$41,MATCH(Discretization!D$4,Sheet1!$B$3:$K$3,0),FALSE)</f>
        <v>300</v>
      </c>
      <c r="E20" s="30" t="str">
        <f>VLOOKUP($B20,Sheet1!$B$4:$K$41,MATCH(Discretization!E$4,Sheet1!$B$3:$K$3,0),FALSE)</f>
        <v>Yes</v>
      </c>
      <c r="F20" s="30" t="str">
        <f>VLOOKUP($B20,Sheet1!$B$4:$K$41,MATCH(Discretization!F$4,Sheet1!$B$3:$K$3,0),FALSE)</f>
        <v>Yes</v>
      </c>
      <c r="G20" s="28"/>
      <c r="H20" s="22">
        <v>6</v>
      </c>
      <c r="I20" s="30">
        <f t="shared" si="1"/>
        <v>1</v>
      </c>
      <c r="J20" s="30">
        <f t="shared" si="2"/>
        <v>1</v>
      </c>
      <c r="K20" s="30">
        <f t="shared" si="3"/>
        <v>0</v>
      </c>
      <c r="L20" s="30">
        <f t="shared" si="0"/>
        <v>1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0.5" customHeight="1">
      <c r="A21" s="28"/>
      <c r="B21" s="22">
        <v>28</v>
      </c>
      <c r="C21" s="30">
        <f>VLOOKUP($B21,Sheet1!$B$4:$K$41,MATCH(Discretization!C$4,Sheet1!$B$3:$K$3,0),FALSE)</f>
        <v>4262</v>
      </c>
      <c r="D21" s="30" t="str">
        <f>VLOOKUP($B21,Sheet1!$B$4:$K$41,MATCH(Discretization!D$4,Sheet1!$B$3:$K$3,0),FALSE)</f>
        <v>NA</v>
      </c>
      <c r="E21" s="30" t="str">
        <f>VLOOKUP($B21,Sheet1!$B$4:$K$41,MATCH(Discretization!E$4,Sheet1!$B$3:$K$3,0),FALSE)</f>
        <v>No</v>
      </c>
      <c r="F21" s="30" t="str">
        <f>VLOOKUP($B21,Sheet1!$B$4:$K$41,MATCH(Discretization!F$4,Sheet1!$B$3:$K$3,0),FALSE)</f>
        <v>Yes</v>
      </c>
      <c r="G21" s="28"/>
      <c r="H21" s="22">
        <v>28</v>
      </c>
      <c r="I21" s="30">
        <f t="shared" si="1"/>
        <v>0</v>
      </c>
      <c r="J21" s="30" t="str">
        <f t="shared" si="2"/>
        <v>NA</v>
      </c>
      <c r="K21" s="30">
        <f t="shared" si="3"/>
        <v>1</v>
      </c>
      <c r="L21" s="30">
        <f t="shared" si="0"/>
        <v>1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0.5" customHeight="1">
      <c r="A22" s="28"/>
      <c r="B22" s="22">
        <v>37</v>
      </c>
      <c r="C22" s="30">
        <f>VLOOKUP($B22,Sheet1!$B$4:$K$41,MATCH(Discretization!C$4,Sheet1!$B$3:$K$3,0),FALSE)</f>
        <v>2793</v>
      </c>
      <c r="D22" s="30">
        <f>VLOOKUP($B22,Sheet1!$B$4:$K$41,MATCH(Discretization!D$4,Sheet1!$B$3:$K$3,0),FALSE)</f>
        <v>800</v>
      </c>
      <c r="E22" s="30" t="str">
        <f>VLOOKUP($B22,Sheet1!$B$4:$K$41,MATCH(Discretization!E$4,Sheet1!$B$3:$K$3,0),FALSE)</f>
        <v>Yes</v>
      </c>
      <c r="F22" s="30" t="str">
        <f>VLOOKUP($B22,Sheet1!$B$4:$K$41,MATCH(Discretization!F$4,Sheet1!$B$3:$K$3,0),FALSE)</f>
        <v>Yes</v>
      </c>
      <c r="G22" s="28"/>
      <c r="H22" s="22">
        <v>37</v>
      </c>
      <c r="I22" s="30">
        <f t="shared" si="1"/>
        <v>0</v>
      </c>
      <c r="J22" s="30">
        <f t="shared" si="2"/>
        <v>1</v>
      </c>
      <c r="K22" s="30">
        <f t="shared" si="3"/>
        <v>0</v>
      </c>
      <c r="L22" s="30">
        <f t="shared" si="0"/>
        <v>1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0.5" customHeight="1">
      <c r="A23" s="28"/>
      <c r="B23" s="22">
        <v>41</v>
      </c>
      <c r="C23" s="30">
        <f>VLOOKUP($B23,Sheet1!$B$4:$K$41,MATCH(Discretization!C$4,Sheet1!$B$3:$K$3,0),FALSE)</f>
        <v>1700</v>
      </c>
      <c r="D23" s="30">
        <f>VLOOKUP($B23,Sheet1!$B$4:$K$41,MATCH(Discretization!D$4,Sheet1!$B$3:$K$3,0),FALSE)</f>
        <v>800</v>
      </c>
      <c r="E23" s="30" t="str">
        <f>VLOOKUP($B23,Sheet1!$B$4:$K$41,MATCH(Discretization!E$4,Sheet1!$B$3:$K$3,0),FALSE)</f>
        <v>Yes</v>
      </c>
      <c r="F23" s="30" t="str">
        <f>VLOOKUP($B23,Sheet1!$B$4:$K$41,MATCH(Discretization!F$4,Sheet1!$B$3:$K$3,0),FALSE)</f>
        <v>Yes</v>
      </c>
      <c r="G23" s="28"/>
      <c r="H23" s="22">
        <v>41</v>
      </c>
      <c r="I23" s="30">
        <f t="shared" si="1"/>
        <v>1</v>
      </c>
      <c r="J23" s="30">
        <f t="shared" si="2"/>
        <v>1</v>
      </c>
      <c r="K23" s="30">
        <f t="shared" si="3"/>
        <v>0</v>
      </c>
      <c r="L23" s="30">
        <f t="shared" si="0"/>
        <v>1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0.5" customHeight="1">
      <c r="A24" s="28"/>
      <c r="B24" s="22">
        <v>13</v>
      </c>
      <c r="C24" s="30">
        <f>VLOOKUP($B24,Sheet1!$B$4:$K$41,MATCH(Discretization!C$4,Sheet1!$B$3:$K$3,0),FALSE)</f>
        <v>693</v>
      </c>
      <c r="D24" s="30">
        <f>VLOOKUP($B24,Sheet1!$B$4:$K$41,MATCH(Discretization!D$4,Sheet1!$B$3:$K$3,0),FALSE)</f>
        <v>200</v>
      </c>
      <c r="E24" s="30" t="str">
        <f>VLOOKUP($B24,Sheet1!$B$4:$K$41,MATCH(Discretization!E$4,Sheet1!$B$3:$K$3,0),FALSE)</f>
        <v>NA</v>
      </c>
      <c r="F24" s="30" t="str">
        <f>VLOOKUP($B24,Sheet1!$B$4:$K$41,MATCH(Discretization!F$4,Sheet1!$B$3:$K$3,0),FALSE)</f>
        <v>Yes</v>
      </c>
      <c r="G24" s="28"/>
      <c r="H24" s="22">
        <v>13</v>
      </c>
      <c r="I24" s="30">
        <f t="shared" si="1"/>
        <v>0</v>
      </c>
      <c r="J24" s="30">
        <f t="shared" si="2"/>
        <v>1</v>
      </c>
      <c r="K24" s="30" t="str">
        <f t="shared" si="3"/>
        <v>NA</v>
      </c>
      <c r="L24" s="30">
        <f t="shared" si="0"/>
        <v>1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0.5" customHeight="1">
      <c r="A25" s="28"/>
      <c r="B25" s="22">
        <v>43</v>
      </c>
      <c r="C25" s="30">
        <f>VLOOKUP($B25,Sheet1!$B$4:$K$41,MATCH(Discretization!C$4,Sheet1!$B$3:$K$3,0),FALSE)</f>
        <v>774</v>
      </c>
      <c r="D25" s="30">
        <f>VLOOKUP($B25,Sheet1!$B$4:$K$41,MATCH(Discretization!D$4,Sheet1!$B$3:$K$3,0),FALSE)</f>
        <v>100</v>
      </c>
      <c r="E25" s="30" t="str">
        <f>VLOOKUP($B25,Sheet1!$B$4:$K$41,MATCH(Discretization!E$4,Sheet1!$B$3:$K$3,0),FALSE)</f>
        <v>Yes</v>
      </c>
      <c r="F25" s="30" t="str">
        <f>VLOOKUP($B25,Sheet1!$B$4:$K$41,MATCH(Discretization!F$4,Sheet1!$B$3:$K$3,0),FALSE)</f>
        <v>Yes</v>
      </c>
      <c r="G25" s="28"/>
      <c r="H25" s="22">
        <v>43</v>
      </c>
      <c r="I25" s="30">
        <f t="shared" si="1"/>
        <v>0</v>
      </c>
      <c r="J25" s="30">
        <f t="shared" si="2"/>
        <v>0</v>
      </c>
      <c r="K25" s="30">
        <f t="shared" si="3"/>
        <v>0</v>
      </c>
      <c r="L25" s="30">
        <f t="shared" si="0"/>
        <v>1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0.5" customHeight="1">
      <c r="A26" s="28"/>
      <c r="B26" s="22">
        <v>48</v>
      </c>
      <c r="C26" s="30">
        <f>VLOOKUP($B26,Sheet1!$B$4:$K$41,MATCH(Discretization!C$4,Sheet1!$B$3:$K$3,0),FALSE)</f>
        <v>1655</v>
      </c>
      <c r="D26" s="30" t="str">
        <f>VLOOKUP($B26,Sheet1!$B$4:$K$41,MATCH(Discretization!D$4,Sheet1!$B$3:$K$3,0),FALSE)</f>
        <v>NA</v>
      </c>
      <c r="E26" s="30" t="str">
        <f>VLOOKUP($B26,Sheet1!$B$4:$K$41,MATCH(Discretization!E$4,Sheet1!$B$3:$K$3,0),FALSE)</f>
        <v>NA</v>
      </c>
      <c r="F26" s="30" t="str">
        <f>VLOOKUP($B26,Sheet1!$B$4:$K$41,MATCH(Discretization!F$4,Sheet1!$B$3:$K$3,0),FALSE)</f>
        <v>Yes</v>
      </c>
      <c r="G26" s="28"/>
      <c r="H26" s="22">
        <v>48</v>
      </c>
      <c r="I26" s="30">
        <f t="shared" si="1"/>
        <v>1</v>
      </c>
      <c r="J26" s="30" t="str">
        <f t="shared" si="2"/>
        <v>NA</v>
      </c>
      <c r="K26" s="30" t="str">
        <f t="shared" si="3"/>
        <v>NA</v>
      </c>
      <c r="L26" s="30">
        <f t="shared" si="0"/>
        <v>1</v>
      </c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0.5" customHeight="1">
      <c r="A27" s="28"/>
      <c r="B27" s="22">
        <v>8</v>
      </c>
      <c r="C27" s="30">
        <f>VLOOKUP($B27,Sheet1!$B$4:$K$41,MATCH(Discretization!C$4,Sheet1!$B$3:$K$3,0),FALSE)</f>
        <v>4779</v>
      </c>
      <c r="D27" s="30">
        <f>VLOOKUP($B27,Sheet1!$B$4:$K$41,MATCH(Discretization!D$4,Sheet1!$B$3:$K$3,0),FALSE)</f>
        <v>200</v>
      </c>
      <c r="E27" s="30" t="str">
        <f>VLOOKUP($B27,Sheet1!$B$4:$K$41,MATCH(Discretization!E$4,Sheet1!$B$3:$K$3,0),FALSE)</f>
        <v>No</v>
      </c>
      <c r="F27" s="30" t="str">
        <f>VLOOKUP($B27,Sheet1!$B$4:$K$41,MATCH(Discretization!F$4,Sheet1!$B$3:$K$3,0),FALSE)</f>
        <v>Yes</v>
      </c>
      <c r="G27" s="28"/>
      <c r="H27" s="22">
        <v>8</v>
      </c>
      <c r="I27" s="30">
        <f t="shared" si="1"/>
        <v>0</v>
      </c>
      <c r="J27" s="30">
        <f t="shared" si="2"/>
        <v>1</v>
      </c>
      <c r="K27" s="30">
        <f t="shared" si="3"/>
        <v>1</v>
      </c>
      <c r="L27" s="30">
        <f t="shared" si="0"/>
        <v>1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0.5" customHeight="1">
      <c r="A28" s="28"/>
      <c r="B28" s="22">
        <v>47</v>
      </c>
      <c r="C28" s="30">
        <f>VLOOKUP($B28,Sheet1!$B$4:$K$41,MATCH(Discretization!C$4,Sheet1!$B$3:$K$3,0),FALSE)</f>
        <v>1280</v>
      </c>
      <c r="D28" s="30" t="str">
        <f>VLOOKUP($B28,Sheet1!$B$4:$K$41,MATCH(Discretization!D$4,Sheet1!$B$3:$K$3,0),FALSE)</f>
        <v>NA</v>
      </c>
      <c r="E28" s="30" t="str">
        <f>VLOOKUP($B28,Sheet1!$B$4:$K$41,MATCH(Discretization!E$4,Sheet1!$B$3:$K$3,0),FALSE)</f>
        <v>NA</v>
      </c>
      <c r="F28" s="30" t="str">
        <f>VLOOKUP($B28,Sheet1!$B$4:$K$41,MATCH(Discretization!F$4,Sheet1!$B$3:$K$3,0),FALSE)</f>
        <v>Yes</v>
      </c>
      <c r="G28" s="28"/>
      <c r="H28" s="22">
        <v>47</v>
      </c>
      <c r="I28" s="30">
        <f t="shared" si="1"/>
        <v>1</v>
      </c>
      <c r="J28" s="30" t="str">
        <f t="shared" si="2"/>
        <v>NA</v>
      </c>
      <c r="K28" s="30" t="str">
        <f t="shared" si="3"/>
        <v>NA</v>
      </c>
      <c r="L28" s="30">
        <f t="shared" si="0"/>
        <v>1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0.5" customHeight="1">
      <c r="A29" s="28"/>
      <c r="B29" s="22">
        <v>53</v>
      </c>
      <c r="C29" s="30">
        <f>VLOOKUP($B29,Sheet1!$B$4:$K$41,MATCH(Discretization!C$4,Sheet1!$B$3:$K$3,0),FALSE)</f>
        <v>2500</v>
      </c>
      <c r="D29" s="30">
        <f>VLOOKUP($B29,Sheet1!$B$4:$K$41,MATCH(Discretization!D$4,Sheet1!$B$3:$K$3,0),FALSE)</f>
        <v>280</v>
      </c>
      <c r="E29" s="30" t="str">
        <f>VLOOKUP($B29,Sheet1!$B$4:$K$41,MATCH(Discretization!E$4,Sheet1!$B$3:$K$3,0),FALSE)</f>
        <v>Yes</v>
      </c>
      <c r="F29" s="30" t="str">
        <f>VLOOKUP($B29,Sheet1!$B$4:$K$41,MATCH(Discretization!F$4,Sheet1!$B$3:$K$3,0),FALSE)</f>
        <v>Yes</v>
      </c>
      <c r="G29" s="28"/>
      <c r="H29" s="22">
        <v>53</v>
      </c>
      <c r="I29" s="30">
        <f t="shared" si="1"/>
        <v>1</v>
      </c>
      <c r="J29" s="30">
        <f t="shared" si="2"/>
        <v>1</v>
      </c>
      <c r="K29" s="30">
        <f t="shared" si="3"/>
        <v>0</v>
      </c>
      <c r="L29" s="30">
        <f t="shared" si="0"/>
        <v>1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0.5" customHeight="1">
      <c r="A30" s="28"/>
      <c r="B30" s="22">
        <v>54</v>
      </c>
      <c r="C30" s="30">
        <f>VLOOKUP($B30,Sheet1!$B$4:$K$41,MATCH(Discretization!C$4,Sheet1!$B$3:$K$3,0),FALSE)</f>
        <v>3400</v>
      </c>
      <c r="D30" s="30" t="str">
        <f>VLOOKUP($B30,Sheet1!$B$4:$K$41,MATCH(Discretization!D$4,Sheet1!$B$3:$K$3,0),FALSE)</f>
        <v>NA</v>
      </c>
      <c r="E30" s="30" t="str">
        <f>VLOOKUP($B30,Sheet1!$B$4:$K$41,MATCH(Discretization!E$4,Sheet1!$B$3:$K$3,0),FALSE)</f>
        <v>No</v>
      </c>
      <c r="F30" s="30" t="str">
        <f>VLOOKUP($B30,Sheet1!$B$4:$K$41,MATCH(Discretization!F$4,Sheet1!$B$3:$K$3,0),FALSE)</f>
        <v>Yes</v>
      </c>
      <c r="G30" s="28"/>
      <c r="H30" s="22">
        <v>54</v>
      </c>
      <c r="I30" s="30">
        <f t="shared" si="1"/>
        <v>0</v>
      </c>
      <c r="J30" s="30" t="str">
        <f t="shared" si="2"/>
        <v>NA</v>
      </c>
      <c r="K30" s="30">
        <f t="shared" si="3"/>
        <v>1</v>
      </c>
      <c r="L30" s="30">
        <f t="shared" si="0"/>
        <v>1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0.5" customHeight="1">
      <c r="A31" s="28"/>
      <c r="B31" s="22">
        <v>57</v>
      </c>
      <c r="C31" s="30">
        <f>VLOOKUP($B31,Sheet1!$B$4:$K$41,MATCH(Discretization!C$4,Sheet1!$B$3:$K$3,0),FALSE)</f>
        <v>1662</v>
      </c>
      <c r="D31" s="30">
        <f>VLOOKUP($B31,Sheet1!$B$4:$K$41,MATCH(Discretization!D$4,Sheet1!$B$3:$K$3,0),FALSE)</f>
        <v>150</v>
      </c>
      <c r="E31" s="30" t="str">
        <f>VLOOKUP($B31,Sheet1!$B$4:$K$41,MATCH(Discretization!E$4,Sheet1!$B$3:$K$3,0),FALSE)</f>
        <v>Yes</v>
      </c>
      <c r="F31" s="30" t="str">
        <f>VLOOKUP($B31,Sheet1!$B$4:$K$41,MATCH(Discretization!F$4,Sheet1!$B$3:$K$3,0),FALSE)</f>
        <v>Yes</v>
      </c>
      <c r="G31" s="28"/>
      <c r="H31" s="22">
        <v>57</v>
      </c>
      <c r="I31" s="30">
        <f t="shared" si="1"/>
        <v>1</v>
      </c>
      <c r="J31" s="30">
        <f t="shared" si="2"/>
        <v>1</v>
      </c>
      <c r="K31" s="30">
        <f t="shared" si="3"/>
        <v>0</v>
      </c>
      <c r="L31" s="30">
        <f t="shared" si="0"/>
        <v>1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0.5" customHeight="1">
      <c r="A32" s="28"/>
      <c r="B32" s="22">
        <v>35</v>
      </c>
      <c r="C32" s="30">
        <f>VLOOKUP($B32,Sheet1!$B$4:$K$41,MATCH(Discretization!C$4,Sheet1!$B$3:$K$3,0),FALSE)</f>
        <v>811</v>
      </c>
      <c r="D32" s="30" t="str">
        <f>VLOOKUP($B32,Sheet1!$B$4:$K$41,MATCH(Discretization!D$4,Sheet1!$B$3:$K$3,0),FALSE)</f>
        <v>NA</v>
      </c>
      <c r="E32" s="30" t="str">
        <f>VLOOKUP($B32,Sheet1!$B$4:$K$41,MATCH(Discretization!E$4,Sheet1!$B$3:$K$3,0),FALSE)</f>
        <v>Yes</v>
      </c>
      <c r="F32" s="30" t="str">
        <f>VLOOKUP($B32,Sheet1!$B$4:$K$41,MATCH(Discretization!F$4,Sheet1!$B$3:$K$3,0),FALSE)</f>
        <v>Yes</v>
      </c>
      <c r="G32" s="28"/>
      <c r="H32" s="22">
        <v>35</v>
      </c>
      <c r="I32" s="30">
        <f t="shared" si="1"/>
        <v>1</v>
      </c>
      <c r="J32" s="30" t="str">
        <f t="shared" si="2"/>
        <v>NA</v>
      </c>
      <c r="K32" s="30">
        <f t="shared" si="3"/>
        <v>0</v>
      </c>
      <c r="L32" s="30">
        <f t="shared" si="0"/>
        <v>1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0.5" customHeight="1">
      <c r="A33" s="28"/>
      <c r="B33" s="22">
        <v>58</v>
      </c>
      <c r="C33" s="30">
        <f>VLOOKUP($B33,Sheet1!$B$4:$K$41,MATCH(Discretization!C$4,Sheet1!$B$3:$K$3,0),FALSE)</f>
        <v>1188</v>
      </c>
      <c r="D33" s="30" t="str">
        <f>VLOOKUP($B33,Sheet1!$B$4:$K$41,MATCH(Discretization!D$4,Sheet1!$B$3:$K$3,0),FALSE)</f>
        <v>NA</v>
      </c>
      <c r="E33" s="30" t="str">
        <f>VLOOKUP($B33,Sheet1!$B$4:$K$41,MATCH(Discretization!E$4,Sheet1!$B$3:$K$3,0),FALSE)</f>
        <v>Yes</v>
      </c>
      <c r="F33" s="30" t="str">
        <f>VLOOKUP($B33,Sheet1!$B$4:$K$41,MATCH(Discretization!F$4,Sheet1!$B$3:$K$3,0),FALSE)</f>
        <v>Yes</v>
      </c>
      <c r="G33" s="28"/>
      <c r="H33" s="22">
        <v>58</v>
      </c>
      <c r="I33" s="30">
        <f t="shared" si="1"/>
        <v>1</v>
      </c>
      <c r="J33" s="30" t="str">
        <f t="shared" si="2"/>
        <v>NA</v>
      </c>
      <c r="K33" s="30">
        <f t="shared" si="3"/>
        <v>0</v>
      </c>
      <c r="L33" s="30">
        <f t="shared" si="0"/>
        <v>1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0.5" customHeight="1">
      <c r="A34" s="28"/>
      <c r="B34" s="22">
        <v>59</v>
      </c>
      <c r="C34" s="30">
        <f>VLOOKUP($B34,Sheet1!$B$4:$K$41,MATCH(Discretization!C$4,Sheet1!$B$3:$K$3,0),FALSE)</f>
        <v>1574</v>
      </c>
      <c r="D34" s="30">
        <f>VLOOKUP($B34,Sheet1!$B$4:$K$41,MATCH(Discretization!D$4,Sheet1!$B$3:$K$3,0),FALSE)</f>
        <v>200</v>
      </c>
      <c r="E34" s="30" t="str">
        <f>VLOOKUP($B34,Sheet1!$B$4:$K$41,MATCH(Discretization!E$4,Sheet1!$B$3:$K$3,0),FALSE)</f>
        <v>No</v>
      </c>
      <c r="F34" s="30" t="str">
        <f>VLOOKUP($B34,Sheet1!$B$4:$K$41,MATCH(Discretization!F$4,Sheet1!$B$3:$K$3,0),FALSE)</f>
        <v>Yes</v>
      </c>
      <c r="G34" s="28"/>
      <c r="H34" s="22">
        <v>59</v>
      </c>
      <c r="I34" s="30">
        <f t="shared" si="1"/>
        <v>1</v>
      </c>
      <c r="J34" s="30">
        <f t="shared" si="2"/>
        <v>1</v>
      </c>
      <c r="K34" s="30">
        <f t="shared" si="3"/>
        <v>1</v>
      </c>
      <c r="L34" s="30">
        <f t="shared" si="0"/>
        <v>1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0.5" customHeight="1">
      <c r="A35" s="28"/>
      <c r="B35" s="22">
        <v>5</v>
      </c>
      <c r="C35" s="30">
        <f>VLOOKUP($B35,Sheet1!$B$4:$K$41,MATCH(Discretization!C$4,Sheet1!$B$3:$K$3,0),FALSE)</f>
        <v>1829</v>
      </c>
      <c r="D35" s="30">
        <f>VLOOKUP($B35,Sheet1!$B$4:$K$41,MATCH(Discretization!D$4,Sheet1!$B$3:$K$3,0),FALSE)</f>
        <v>300</v>
      </c>
      <c r="E35" s="30" t="str">
        <f>VLOOKUP($B35,Sheet1!$B$4:$K$41,MATCH(Discretization!E$4,Sheet1!$B$3:$K$3,0),FALSE)</f>
        <v>Yes</v>
      </c>
      <c r="F35" s="30" t="str">
        <f>VLOOKUP($B35,Sheet1!$B$4:$K$41,MATCH(Discretization!F$4,Sheet1!$B$3:$K$3,0),FALSE)</f>
        <v>Yes</v>
      </c>
      <c r="G35" s="28"/>
      <c r="H35" s="22">
        <v>5</v>
      </c>
      <c r="I35" s="30">
        <f t="shared" si="1"/>
        <v>1</v>
      </c>
      <c r="J35" s="30">
        <f t="shared" si="2"/>
        <v>1</v>
      </c>
      <c r="K35" s="30">
        <f t="shared" si="3"/>
        <v>0</v>
      </c>
      <c r="L35" s="30">
        <f t="shared" si="0"/>
        <v>1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0.5" customHeight="1">
      <c r="A36" s="28"/>
      <c r="B36" s="22">
        <v>33</v>
      </c>
      <c r="C36" s="30">
        <f>VLOOKUP($B36,Sheet1!$B$4:$K$41,MATCH(Discretization!C$4,Sheet1!$B$3:$K$3,0),FALSE)</f>
        <v>2044</v>
      </c>
      <c r="D36" s="30" t="str">
        <f>VLOOKUP($B36,Sheet1!$B$4:$K$41,MATCH(Discretization!D$4,Sheet1!$B$3:$K$3,0),FALSE)</f>
        <v>NA</v>
      </c>
      <c r="E36" s="30" t="str">
        <f>VLOOKUP($B36,Sheet1!$B$4:$K$41,MATCH(Discretization!E$4,Sheet1!$B$3:$K$3,0),FALSE)</f>
        <v>Yes</v>
      </c>
      <c r="F36" s="30" t="str">
        <f>VLOOKUP($B36,Sheet1!$B$4:$K$41,MATCH(Discretization!F$4,Sheet1!$B$3:$K$3,0),FALSE)</f>
        <v>Yes</v>
      </c>
      <c r="G36" s="28"/>
      <c r="H36" s="22">
        <v>33</v>
      </c>
      <c r="I36" s="30">
        <f t="shared" si="1"/>
        <v>1</v>
      </c>
      <c r="J36" s="30" t="str">
        <f t="shared" si="2"/>
        <v>NA</v>
      </c>
      <c r="K36" s="30">
        <f t="shared" si="3"/>
        <v>0</v>
      </c>
      <c r="L36" s="30">
        <f t="shared" si="0"/>
        <v>1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0.5" customHeight="1">
      <c r="A37" s="28"/>
      <c r="B37" s="22">
        <v>60</v>
      </c>
      <c r="C37" s="30">
        <f>VLOOKUP($B37,Sheet1!$B$4:$K$41,MATCH(Discretization!C$4,Sheet1!$B$3:$K$3,0),FALSE)</f>
        <v>2804</v>
      </c>
      <c r="D37" s="30" t="str">
        <f>VLOOKUP($B37,Sheet1!$B$4:$K$41,MATCH(Discretization!D$4,Sheet1!$B$3:$K$3,0),FALSE)</f>
        <v>NA</v>
      </c>
      <c r="E37" s="30" t="str">
        <f>VLOOKUP($B37,Sheet1!$B$4:$K$41,MATCH(Discretization!E$4,Sheet1!$B$3:$K$3,0),FALSE)</f>
        <v>No</v>
      </c>
      <c r="F37" s="30" t="str">
        <f>VLOOKUP($B37,Sheet1!$B$4:$K$41,MATCH(Discretization!F$4,Sheet1!$B$3:$K$3,0),FALSE)</f>
        <v>Yes</v>
      </c>
      <c r="G37" s="28"/>
      <c r="H37" s="22">
        <v>60</v>
      </c>
      <c r="I37" s="30">
        <f t="shared" si="1"/>
        <v>0</v>
      </c>
      <c r="J37" s="30" t="str">
        <f t="shared" si="2"/>
        <v>NA</v>
      </c>
      <c r="K37" s="30">
        <f t="shared" si="3"/>
        <v>1</v>
      </c>
      <c r="L37" s="30">
        <f t="shared" si="0"/>
        <v>1</v>
      </c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0.5" customHeight="1">
      <c r="A38" s="28"/>
      <c r="B38" s="22">
        <v>75</v>
      </c>
      <c r="C38" s="30">
        <f>VLOOKUP($B38,Sheet1!$B$4:$K$41,MATCH(Discretization!C$4,Sheet1!$B$3:$K$3,0),FALSE)</f>
        <v>2600</v>
      </c>
      <c r="D38" s="30">
        <f>VLOOKUP($B38,Sheet1!$B$4:$K$41,MATCH(Discretization!D$4,Sheet1!$B$3:$K$3,0),FALSE)</f>
        <v>300</v>
      </c>
      <c r="E38" s="30" t="str">
        <f>VLOOKUP($B38,Sheet1!$B$4:$K$41,MATCH(Discretization!E$4,Sheet1!$B$3:$K$3,0),FALSE)</f>
        <v>No</v>
      </c>
      <c r="F38" s="30" t="str">
        <f>VLOOKUP($B38,Sheet1!$B$4:$K$41,MATCH(Discretization!F$4,Sheet1!$B$3:$K$3,0),FALSE)</f>
        <v>Inconclusive</v>
      </c>
      <c r="G38" s="28"/>
      <c r="H38" s="22">
        <v>75</v>
      </c>
      <c r="I38" s="30">
        <f t="shared" si="1"/>
        <v>0</v>
      </c>
      <c r="J38" s="30">
        <f t="shared" si="2"/>
        <v>1</v>
      </c>
      <c r="K38" s="30">
        <f t="shared" si="3"/>
        <v>1</v>
      </c>
      <c r="L38" s="30">
        <f t="shared" si="0"/>
        <v>0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0.5" customHeight="1">
      <c r="A39" s="28"/>
      <c r="B39" s="22">
        <v>70</v>
      </c>
      <c r="C39" s="30">
        <f>VLOOKUP($B39,Sheet1!$B$4:$K$41,MATCH(Discretization!C$4,Sheet1!$B$3:$K$3,0),FALSE)</f>
        <v>1000</v>
      </c>
      <c r="D39" s="30" t="str">
        <f>VLOOKUP($B39,Sheet1!$B$4:$K$41,MATCH(Discretization!D$4,Sheet1!$B$3:$K$3,0),FALSE)</f>
        <v>NA</v>
      </c>
      <c r="E39" s="30" t="str">
        <f>VLOOKUP($B39,Sheet1!$B$4:$K$41,MATCH(Discretization!E$4,Sheet1!$B$3:$K$3,0),FALSE)</f>
        <v>Yes</v>
      </c>
      <c r="F39" s="30" t="str">
        <f>VLOOKUP($B39,Sheet1!$B$4:$K$41,MATCH(Discretization!F$4,Sheet1!$B$3:$K$3,0),FALSE)</f>
        <v>No</v>
      </c>
      <c r="G39" s="28"/>
      <c r="H39" s="22">
        <v>70</v>
      </c>
      <c r="I39" s="30">
        <f t="shared" si="1"/>
        <v>1</v>
      </c>
      <c r="J39" s="30" t="str">
        <f t="shared" si="2"/>
        <v>NA</v>
      </c>
      <c r="K39" s="30">
        <f t="shared" si="3"/>
        <v>0</v>
      </c>
      <c r="L39" s="30">
        <f t="shared" si="0"/>
        <v>0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0.5" customHeight="1">
      <c r="A40" s="28"/>
      <c r="B40" s="22">
        <v>74</v>
      </c>
      <c r="C40" s="30">
        <f>VLOOKUP($B40,Sheet1!$B$4:$K$41,MATCH(Discretization!C$4,Sheet1!$B$3:$K$3,0),FALSE)</f>
        <v>2400</v>
      </c>
      <c r="D40" s="30">
        <f>VLOOKUP($B40,Sheet1!$B$4:$K$41,MATCH(Discretization!D$4,Sheet1!$B$3:$K$3,0),FALSE)</f>
        <v>500</v>
      </c>
      <c r="E40" s="30" t="str">
        <f>VLOOKUP($B40,Sheet1!$B$4:$K$41,MATCH(Discretization!E$4,Sheet1!$B$3:$K$3,0),FALSE)</f>
        <v>Yes</v>
      </c>
      <c r="F40" s="30" t="str">
        <f>VLOOKUP($B40,Sheet1!$B$4:$K$41,MATCH(Discretization!F$4,Sheet1!$B$3:$K$3,0),FALSE)</f>
        <v>Inconclusive</v>
      </c>
      <c r="G40" s="28"/>
      <c r="H40" s="22">
        <v>74</v>
      </c>
      <c r="I40" s="30">
        <f t="shared" si="1"/>
        <v>1</v>
      </c>
      <c r="J40" s="30">
        <f t="shared" si="2"/>
        <v>1</v>
      </c>
      <c r="K40" s="30">
        <f t="shared" si="3"/>
        <v>0</v>
      </c>
      <c r="L40" s="30">
        <f t="shared" si="0"/>
        <v>0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0.5" customHeight="1">
      <c r="A41" s="28"/>
      <c r="B41" s="22">
        <v>72</v>
      </c>
      <c r="C41" s="30">
        <f>VLOOKUP($B41,Sheet1!$B$4:$K$41,MATCH(Discretization!C$4,Sheet1!$B$3:$K$3,0),FALSE)</f>
        <v>1163</v>
      </c>
      <c r="D41" s="30">
        <f>VLOOKUP($B41,Sheet1!$B$4:$K$41,MATCH(Discretization!D$4,Sheet1!$B$3:$K$3,0),FALSE)</f>
        <v>150</v>
      </c>
      <c r="E41" s="30" t="str">
        <f>VLOOKUP($B41,Sheet1!$B$4:$K$41,MATCH(Discretization!E$4,Sheet1!$B$3:$K$3,0),FALSE)</f>
        <v>Yes</v>
      </c>
      <c r="F41" s="30" t="str">
        <f>VLOOKUP($B41,Sheet1!$B$4:$K$41,MATCH(Discretization!F$4,Sheet1!$B$3:$K$3,0),FALSE)</f>
        <v>No</v>
      </c>
      <c r="G41" s="28"/>
      <c r="H41" s="22">
        <v>72</v>
      </c>
      <c r="I41" s="30">
        <f t="shared" si="1"/>
        <v>1</v>
      </c>
      <c r="J41" s="30">
        <f t="shared" si="2"/>
        <v>1</v>
      </c>
      <c r="K41" s="30">
        <f t="shared" si="3"/>
        <v>0</v>
      </c>
      <c r="L41" s="30">
        <f t="shared" si="0"/>
        <v>0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0.5" customHeight="1">
      <c r="A42" s="28"/>
      <c r="B42" s="22">
        <v>68</v>
      </c>
      <c r="C42" s="30">
        <f>VLOOKUP($B42,Sheet1!$B$4:$K$41,MATCH(Discretization!C$4,Sheet1!$B$3:$K$3,0),FALSE)</f>
        <v>180</v>
      </c>
      <c r="D42" s="30">
        <f>VLOOKUP($B42,Sheet1!$B$4:$K$41,MATCH(Discretization!D$4,Sheet1!$B$3:$K$3,0),FALSE)</f>
        <v>100</v>
      </c>
      <c r="E42" s="30" t="str">
        <f>VLOOKUP($B42,Sheet1!$B$4:$K$41,MATCH(Discretization!E$4,Sheet1!$B$3:$K$3,0),FALSE)</f>
        <v>Yes</v>
      </c>
      <c r="F42" s="30" t="str">
        <f>VLOOKUP($B42,Sheet1!$B$4:$K$41,MATCH(Discretization!F$4,Sheet1!$B$3:$K$3,0),FALSE)</f>
        <v>No</v>
      </c>
      <c r="G42" s="28"/>
      <c r="H42" s="22">
        <v>68</v>
      </c>
      <c r="I42" s="30">
        <f t="shared" si="1"/>
        <v>0</v>
      </c>
      <c r="J42" s="30">
        <f t="shared" si="2"/>
        <v>0</v>
      </c>
      <c r="K42" s="30">
        <f t="shared" si="3"/>
        <v>0</v>
      </c>
      <c r="L42" s="30">
        <f t="shared" si="0"/>
        <v>0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0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0.5" customHeight="1">
      <c r="A44" s="28"/>
      <c r="B44" s="31" t="s">
        <v>14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22.5" customHeight="1">
      <c r="A45" s="28"/>
      <c r="B45" s="22" t="s">
        <v>1</v>
      </c>
      <c r="C45" s="22" t="s">
        <v>2</v>
      </c>
      <c r="D45" s="22" t="s">
        <v>8</v>
      </c>
      <c r="E45" s="22" t="s">
        <v>9</v>
      </c>
      <c r="F45" s="29" t="s">
        <v>10</v>
      </c>
      <c r="G45" s="28"/>
      <c r="H45" s="22" t="s">
        <v>1</v>
      </c>
      <c r="I45" s="22" t="s">
        <v>2</v>
      </c>
      <c r="J45" s="22" t="s">
        <v>8</v>
      </c>
      <c r="K45" s="22" t="s">
        <v>9</v>
      </c>
      <c r="L45" s="29" t="s">
        <v>10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0.5" customHeight="1">
      <c r="A46" s="28"/>
      <c r="B46" s="22">
        <v>22</v>
      </c>
      <c r="C46" s="30">
        <f>VLOOKUP($B46,Sheet1!$B$45:$K$82,MATCH(Discretization!C$45,Sheet1!$B$44:$K$44,0),FALSE)</f>
        <v>1234</v>
      </c>
      <c r="D46" s="30" t="str">
        <f>VLOOKUP($B46,Sheet1!$B$45:$K$82,MATCH(Discretization!D$45,Sheet1!$B$44:$K$44,0),FALSE)</f>
        <v>NA</v>
      </c>
      <c r="E46" s="30" t="str">
        <f>VLOOKUP($B46,Sheet1!$B$45:$K$82,MATCH(Discretization!E$45,Sheet1!$B$44:$K$44,0),FALSE)</f>
        <v>NA</v>
      </c>
      <c r="F46" s="30" t="str">
        <f>VLOOKUP($B46,Sheet1!$B$45:$K$82,MATCH(Discretization!F$45,Sheet1!$B$44:$K$44,0),FALSE)</f>
        <v>Yes</v>
      </c>
      <c r="G46" s="28"/>
      <c r="H46" s="22">
        <v>22</v>
      </c>
      <c r="I46" s="30">
        <f t="shared" ref="I46:I83" si="4">IF(C46="NA","NA",IF(OR(C46&lt;$I$1,C46&gt;$I$2),0,1))</f>
        <v>1</v>
      </c>
      <c r="J46" s="30" t="str">
        <f t="shared" ref="J46:J83" si="5">IF(D46="NA","NA",IF(D46&gt;$J$1,1,0))</f>
        <v>NA</v>
      </c>
      <c r="K46" s="30" t="str">
        <f t="shared" ref="K46:K83" si="6">IF(E46="NA","NA",IF(E46="Yes",0,1))</f>
        <v>NA</v>
      </c>
      <c r="L46" s="30">
        <f t="shared" ref="L46:L83" si="7">IF(F46="Yes",1,0)</f>
        <v>1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0.5" customHeight="1">
      <c r="A47" s="28"/>
      <c r="B47" s="22">
        <v>26</v>
      </c>
      <c r="C47" s="30">
        <f>VLOOKUP($B47,Sheet1!$B$45:$K$82,MATCH(Discretization!C$45,Sheet1!$B$44:$K$44,0),FALSE)</f>
        <v>2715</v>
      </c>
      <c r="D47" s="30">
        <f>VLOOKUP($B47,Sheet1!$B$45:$K$82,MATCH(Discretization!D$45,Sheet1!$B$44:$K$44,0),FALSE)</f>
        <v>600</v>
      </c>
      <c r="E47" s="30" t="str">
        <f>VLOOKUP($B47,Sheet1!$B$45:$K$82,MATCH(Discretization!E$45,Sheet1!$B$44:$K$44,0),FALSE)</f>
        <v>No</v>
      </c>
      <c r="F47" s="30" t="str">
        <f>VLOOKUP($B47,Sheet1!$B$45:$K$82,MATCH(Discretization!F$45,Sheet1!$B$44:$K$44,0),FALSE)</f>
        <v>Yes</v>
      </c>
      <c r="G47" s="28"/>
      <c r="H47" s="22">
        <v>26</v>
      </c>
      <c r="I47" s="30">
        <f t="shared" si="4"/>
        <v>0</v>
      </c>
      <c r="J47" s="30">
        <f t="shared" si="5"/>
        <v>1</v>
      </c>
      <c r="K47" s="30">
        <f t="shared" si="6"/>
        <v>1</v>
      </c>
      <c r="L47" s="30">
        <f t="shared" si="7"/>
        <v>1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0.5" customHeight="1">
      <c r="A48" s="28"/>
      <c r="B48" s="22">
        <v>42</v>
      </c>
      <c r="C48" s="30">
        <f>VLOOKUP($B48,Sheet1!$B$45:$K$82,MATCH(Discretization!C$45,Sheet1!$B$44:$K$44,0),FALSE)</f>
        <v>3350</v>
      </c>
      <c r="D48" s="30">
        <f>VLOOKUP($B48,Sheet1!$B$45:$K$82,MATCH(Discretization!D$45,Sheet1!$B$44:$K$44,0),FALSE)</f>
        <v>250</v>
      </c>
      <c r="E48" s="30" t="str">
        <f>VLOOKUP($B48,Sheet1!$B$45:$K$82,MATCH(Discretization!E$45,Sheet1!$B$44:$K$44,0),FALSE)</f>
        <v>Yes</v>
      </c>
      <c r="F48" s="30" t="str">
        <f>VLOOKUP($B48,Sheet1!$B$45:$K$82,MATCH(Discretization!F$45,Sheet1!$B$44:$K$44,0),FALSE)</f>
        <v>Yes</v>
      </c>
      <c r="G48" s="28"/>
      <c r="H48" s="22">
        <v>42</v>
      </c>
      <c r="I48" s="30">
        <f t="shared" si="4"/>
        <v>0</v>
      </c>
      <c r="J48" s="30">
        <f t="shared" si="5"/>
        <v>1</v>
      </c>
      <c r="K48" s="30">
        <f t="shared" si="6"/>
        <v>0</v>
      </c>
      <c r="L48" s="30">
        <f t="shared" si="7"/>
        <v>1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0.5" customHeight="1">
      <c r="A49" s="28"/>
      <c r="B49" s="22">
        <v>30</v>
      </c>
      <c r="C49" s="30">
        <f>VLOOKUP($B49,Sheet1!$B$45:$K$82,MATCH(Discretization!C$45,Sheet1!$B$44:$K$44,0),FALSE)</f>
        <v>3200</v>
      </c>
      <c r="D49" s="30" t="str">
        <f>VLOOKUP($B49,Sheet1!$B$45:$K$82,MATCH(Discretization!D$45,Sheet1!$B$44:$K$44,0),FALSE)</f>
        <v>NA</v>
      </c>
      <c r="E49" s="30" t="str">
        <f>VLOOKUP($B49,Sheet1!$B$45:$K$82,MATCH(Discretization!E$45,Sheet1!$B$44:$K$44,0),FALSE)</f>
        <v>NA</v>
      </c>
      <c r="F49" s="30" t="str">
        <f>VLOOKUP($B49,Sheet1!$B$45:$K$82,MATCH(Discretization!F$45,Sheet1!$B$44:$K$44,0),FALSE)</f>
        <v>Yes</v>
      </c>
      <c r="G49" s="28"/>
      <c r="H49" s="22">
        <v>30</v>
      </c>
      <c r="I49" s="30">
        <f t="shared" si="4"/>
        <v>0</v>
      </c>
      <c r="J49" s="30" t="str">
        <f t="shared" si="5"/>
        <v>NA</v>
      </c>
      <c r="K49" s="30" t="str">
        <f t="shared" si="6"/>
        <v>NA</v>
      </c>
      <c r="L49" s="30">
        <f t="shared" si="7"/>
        <v>1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0.5" customHeight="1">
      <c r="A50" s="28"/>
      <c r="B50" s="22">
        <v>19</v>
      </c>
      <c r="C50" s="30">
        <f>VLOOKUP($B50,Sheet1!$B$45:$K$82,MATCH(Discretization!C$45,Sheet1!$B$44:$K$44,0),FALSE)</f>
        <v>710</v>
      </c>
      <c r="D50" s="30">
        <f>VLOOKUP($B50,Sheet1!$B$45:$K$82,MATCH(Discretization!D$45,Sheet1!$B$44:$K$44,0),FALSE)</f>
        <v>45</v>
      </c>
      <c r="E50" s="30" t="str">
        <f>VLOOKUP($B50,Sheet1!$B$45:$K$82,MATCH(Discretization!E$45,Sheet1!$B$44:$K$44,0),FALSE)</f>
        <v>No</v>
      </c>
      <c r="F50" s="30" t="str">
        <f>VLOOKUP($B50,Sheet1!$B$45:$K$82,MATCH(Discretization!F$45,Sheet1!$B$44:$K$44,0),FALSE)</f>
        <v>Yes</v>
      </c>
      <c r="G50" s="28"/>
      <c r="H50" s="22">
        <v>19</v>
      </c>
      <c r="I50" s="30">
        <f t="shared" si="4"/>
        <v>0</v>
      </c>
      <c r="J50" s="30">
        <f t="shared" si="5"/>
        <v>0</v>
      </c>
      <c r="K50" s="30">
        <f t="shared" si="6"/>
        <v>1</v>
      </c>
      <c r="L50" s="30">
        <f t="shared" si="7"/>
        <v>1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0.5" customHeight="1">
      <c r="A51" s="28"/>
      <c r="B51" s="22">
        <v>29</v>
      </c>
      <c r="C51" s="30">
        <f>VLOOKUP($B51,Sheet1!$B$45:$K$82,MATCH(Discretization!C$45,Sheet1!$B$44:$K$44,0),FALSE)</f>
        <v>2700</v>
      </c>
      <c r="D51" s="30" t="str">
        <f>VLOOKUP($B51,Sheet1!$B$45:$K$82,MATCH(Discretization!D$45,Sheet1!$B$44:$K$44,0),FALSE)</f>
        <v>NA</v>
      </c>
      <c r="E51" s="30" t="str">
        <f>VLOOKUP($B51,Sheet1!$B$45:$K$82,MATCH(Discretization!E$45,Sheet1!$B$44:$K$44,0),FALSE)</f>
        <v>Yes</v>
      </c>
      <c r="F51" s="30" t="str">
        <f>VLOOKUP($B51,Sheet1!$B$45:$K$82,MATCH(Discretization!F$45,Sheet1!$B$44:$K$44,0),FALSE)</f>
        <v>Yes</v>
      </c>
      <c r="G51" s="28"/>
      <c r="H51" s="22">
        <v>29</v>
      </c>
      <c r="I51" s="30">
        <f t="shared" si="4"/>
        <v>0</v>
      </c>
      <c r="J51" s="30" t="str">
        <f t="shared" si="5"/>
        <v>NA</v>
      </c>
      <c r="K51" s="30">
        <f t="shared" si="6"/>
        <v>0</v>
      </c>
      <c r="L51" s="30">
        <f t="shared" si="7"/>
        <v>1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0.5" customHeight="1">
      <c r="A52" s="28"/>
      <c r="B52" s="22">
        <v>50</v>
      </c>
      <c r="C52" s="30">
        <f>VLOOKUP($B52,Sheet1!$B$45:$K$82,MATCH(Discretization!C$45,Sheet1!$B$44:$K$44,0),FALSE)</f>
        <v>3000</v>
      </c>
      <c r="D52" s="30">
        <f>VLOOKUP($B52,Sheet1!$B$45:$K$82,MATCH(Discretization!D$45,Sheet1!$B$44:$K$44,0),FALSE)</f>
        <v>3000</v>
      </c>
      <c r="E52" s="30" t="str">
        <f>VLOOKUP($B52,Sheet1!$B$45:$K$82,MATCH(Discretization!E$45,Sheet1!$B$44:$K$44,0),FALSE)</f>
        <v>No</v>
      </c>
      <c r="F52" s="30" t="str">
        <f>VLOOKUP($B52,Sheet1!$B$45:$K$82,MATCH(Discretization!F$45,Sheet1!$B$44:$K$44,0),FALSE)</f>
        <v>Yes</v>
      </c>
      <c r="G52" s="28"/>
      <c r="H52" s="22">
        <v>50</v>
      </c>
      <c r="I52" s="30">
        <f t="shared" si="4"/>
        <v>0</v>
      </c>
      <c r="J52" s="30">
        <f t="shared" si="5"/>
        <v>1</v>
      </c>
      <c r="K52" s="30">
        <f t="shared" si="6"/>
        <v>1</v>
      </c>
      <c r="L52" s="30">
        <f t="shared" si="7"/>
        <v>1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0.5" customHeight="1">
      <c r="A53" s="28"/>
      <c r="B53" s="22">
        <v>52</v>
      </c>
      <c r="C53" s="30">
        <f>VLOOKUP($B53,Sheet1!$B$45:$K$82,MATCH(Discretization!C$45,Sheet1!$B$44:$K$44,0),FALSE)</f>
        <v>2791</v>
      </c>
      <c r="D53" s="30">
        <f>VLOOKUP($B53,Sheet1!$B$45:$K$82,MATCH(Discretization!D$45,Sheet1!$B$44:$K$44,0),FALSE)</f>
        <v>200</v>
      </c>
      <c r="E53" s="30" t="str">
        <f>VLOOKUP($B53,Sheet1!$B$45:$K$82,MATCH(Discretization!E$45,Sheet1!$B$44:$K$44,0),FALSE)</f>
        <v>No</v>
      </c>
      <c r="F53" s="30" t="str">
        <f>VLOOKUP($B53,Sheet1!$B$45:$K$82,MATCH(Discretization!F$45,Sheet1!$B$44:$K$44,0),FALSE)</f>
        <v>Yes</v>
      </c>
      <c r="G53" s="28"/>
      <c r="H53" s="22">
        <v>52</v>
      </c>
      <c r="I53" s="30">
        <f t="shared" si="4"/>
        <v>0</v>
      </c>
      <c r="J53" s="30">
        <f t="shared" si="5"/>
        <v>1</v>
      </c>
      <c r="K53" s="30">
        <f t="shared" si="6"/>
        <v>1</v>
      </c>
      <c r="L53" s="30">
        <f t="shared" si="7"/>
        <v>1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0.5" customHeight="1">
      <c r="A54" s="28"/>
      <c r="B54" s="22">
        <v>55</v>
      </c>
      <c r="C54" s="30">
        <f>VLOOKUP($B54,Sheet1!$B$45:$K$82,MATCH(Discretization!C$45,Sheet1!$B$44:$K$44,0),FALSE)</f>
        <v>1362.5</v>
      </c>
      <c r="D54" s="30">
        <f>VLOOKUP($B54,Sheet1!$B$45:$K$82,MATCH(Discretization!D$45,Sheet1!$B$44:$K$44,0),FALSE)</f>
        <v>200</v>
      </c>
      <c r="E54" s="30" t="str">
        <f>VLOOKUP($B54,Sheet1!$B$45:$K$82,MATCH(Discretization!E$45,Sheet1!$B$44:$K$44,0),FALSE)</f>
        <v>Yes</v>
      </c>
      <c r="F54" s="30" t="str">
        <f>VLOOKUP($B54,Sheet1!$B$45:$K$82,MATCH(Discretization!F$45,Sheet1!$B$44:$K$44,0),FALSE)</f>
        <v>Yes</v>
      </c>
      <c r="G54" s="28"/>
      <c r="H54" s="22">
        <v>55</v>
      </c>
      <c r="I54" s="30">
        <f t="shared" si="4"/>
        <v>1</v>
      </c>
      <c r="J54" s="30">
        <f t="shared" si="5"/>
        <v>1</v>
      </c>
      <c r="K54" s="30">
        <f t="shared" si="6"/>
        <v>0</v>
      </c>
      <c r="L54" s="30">
        <f t="shared" si="7"/>
        <v>1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0.5" customHeight="1">
      <c r="A55" s="28"/>
      <c r="B55" s="22">
        <v>56</v>
      </c>
      <c r="C55" s="30">
        <f>VLOOKUP($B55,Sheet1!$B$45:$K$82,MATCH(Discretization!C$45,Sheet1!$B$44:$K$44,0),FALSE)</f>
        <v>2051.3000000000002</v>
      </c>
      <c r="D55" s="30" t="str">
        <f>VLOOKUP($B55,Sheet1!$B$45:$K$82,MATCH(Discretization!D$45,Sheet1!$B$44:$K$44,0),FALSE)</f>
        <v>NA</v>
      </c>
      <c r="E55" s="30" t="str">
        <f>VLOOKUP($B55,Sheet1!$B$45:$K$82,MATCH(Discretization!E$45,Sheet1!$B$44:$K$44,0),FALSE)</f>
        <v>NA</v>
      </c>
      <c r="F55" s="30" t="str">
        <f>VLOOKUP($B55,Sheet1!$B$45:$K$82,MATCH(Discretization!F$45,Sheet1!$B$44:$K$44,0),FALSE)</f>
        <v>Yes</v>
      </c>
      <c r="G55" s="28"/>
      <c r="H55" s="22">
        <v>56</v>
      </c>
      <c r="I55" s="30">
        <f t="shared" si="4"/>
        <v>1</v>
      </c>
      <c r="J55" s="30" t="str">
        <f t="shared" si="5"/>
        <v>NA</v>
      </c>
      <c r="K55" s="30" t="str">
        <f t="shared" si="6"/>
        <v>NA</v>
      </c>
      <c r="L55" s="30">
        <f t="shared" si="7"/>
        <v>1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0.5" customHeight="1">
      <c r="A56" s="28"/>
      <c r="B56" s="22">
        <v>1</v>
      </c>
      <c r="C56" s="30">
        <f>VLOOKUP($B56,Sheet1!$B$45:$K$82,MATCH(Discretization!C$45,Sheet1!$B$44:$K$44,0),FALSE)</f>
        <v>2438</v>
      </c>
      <c r="D56" s="30">
        <f>VLOOKUP($B56,Sheet1!$B$45:$K$82,MATCH(Discretization!D$45,Sheet1!$B$44:$K$44,0),FALSE)</f>
        <v>400</v>
      </c>
      <c r="E56" s="30" t="str">
        <f>VLOOKUP($B56,Sheet1!$B$45:$K$82,MATCH(Discretization!E$45,Sheet1!$B$44:$K$44,0),FALSE)</f>
        <v>No</v>
      </c>
      <c r="F56" s="30" t="str">
        <f>VLOOKUP($B56,Sheet1!$B$45:$K$82,MATCH(Discretization!F$45,Sheet1!$B$44:$K$44,0),FALSE)</f>
        <v>Yes</v>
      </c>
      <c r="G56" s="28"/>
      <c r="H56" s="22">
        <v>1</v>
      </c>
      <c r="I56" s="30">
        <f t="shared" si="4"/>
        <v>1</v>
      </c>
      <c r="J56" s="30">
        <f t="shared" si="5"/>
        <v>1</v>
      </c>
      <c r="K56" s="30">
        <f t="shared" si="6"/>
        <v>1</v>
      </c>
      <c r="L56" s="30">
        <f t="shared" si="7"/>
        <v>1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0.5" customHeight="1">
      <c r="A57" s="28"/>
      <c r="B57" s="22">
        <v>61</v>
      </c>
      <c r="C57" s="30">
        <f>VLOOKUP($B57,Sheet1!$B$45:$K$82,MATCH(Discretization!C$45,Sheet1!$B$44:$K$44,0),FALSE)</f>
        <v>2500</v>
      </c>
      <c r="D57" s="30" t="str">
        <f>VLOOKUP($B57,Sheet1!$B$45:$K$82,MATCH(Discretization!D$45,Sheet1!$B$44:$K$44,0),FALSE)</f>
        <v>NA</v>
      </c>
      <c r="E57" s="30" t="str">
        <f>VLOOKUP($B57,Sheet1!$B$45:$K$82,MATCH(Discretization!E$45,Sheet1!$B$44:$K$44,0),FALSE)</f>
        <v>Yes</v>
      </c>
      <c r="F57" s="30" t="str">
        <f>VLOOKUP($B57,Sheet1!$B$45:$K$82,MATCH(Discretization!F$45,Sheet1!$B$44:$K$44,0),FALSE)</f>
        <v>Yes</v>
      </c>
      <c r="G57" s="28"/>
      <c r="H57" s="22">
        <v>61</v>
      </c>
      <c r="I57" s="30">
        <f t="shared" si="4"/>
        <v>1</v>
      </c>
      <c r="J57" s="30" t="str">
        <f t="shared" si="5"/>
        <v>NA</v>
      </c>
      <c r="K57" s="30">
        <f t="shared" si="6"/>
        <v>0</v>
      </c>
      <c r="L57" s="30">
        <f t="shared" si="7"/>
        <v>1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0.5" customHeight="1">
      <c r="A58" s="28"/>
      <c r="B58" s="22">
        <v>62</v>
      </c>
      <c r="C58" s="30">
        <f>VLOOKUP($B58,Sheet1!$B$45:$K$82,MATCH(Discretization!C$45,Sheet1!$B$44:$K$44,0),FALSE)</f>
        <v>618</v>
      </c>
      <c r="D58" s="30" t="str">
        <f>VLOOKUP($B58,Sheet1!$B$45:$K$82,MATCH(Discretization!D$45,Sheet1!$B$44:$K$44,0),FALSE)</f>
        <v>NA</v>
      </c>
      <c r="E58" s="30" t="str">
        <f>VLOOKUP($B58,Sheet1!$B$45:$K$82,MATCH(Discretization!E$45,Sheet1!$B$44:$K$44,0),FALSE)</f>
        <v>No</v>
      </c>
      <c r="F58" s="30" t="str">
        <f>VLOOKUP($B58,Sheet1!$B$45:$K$82,MATCH(Discretization!F$45,Sheet1!$B$44:$K$44,0),FALSE)</f>
        <v>Yes</v>
      </c>
      <c r="G58" s="28"/>
      <c r="H58" s="22">
        <v>62</v>
      </c>
      <c r="I58" s="30">
        <f t="shared" si="4"/>
        <v>0</v>
      </c>
      <c r="J58" s="30" t="str">
        <f t="shared" si="5"/>
        <v>NA</v>
      </c>
      <c r="K58" s="30">
        <f t="shared" si="6"/>
        <v>1</v>
      </c>
      <c r="L58" s="30">
        <f t="shared" si="7"/>
        <v>1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0.5" customHeight="1">
      <c r="A59" s="28"/>
      <c r="B59" s="22">
        <v>63</v>
      </c>
      <c r="C59" s="30">
        <f>VLOOKUP($B59,Sheet1!$B$45:$K$82,MATCH(Discretization!C$45,Sheet1!$B$44:$K$44,0),FALSE)</f>
        <v>1716</v>
      </c>
      <c r="D59" s="30">
        <f>VLOOKUP($B59,Sheet1!$B$45:$K$82,MATCH(Discretization!D$45,Sheet1!$B$44:$K$44,0),FALSE)</f>
        <v>300</v>
      </c>
      <c r="E59" s="30" t="str">
        <f>VLOOKUP($B59,Sheet1!$B$45:$K$82,MATCH(Discretization!E$45,Sheet1!$B$44:$K$44,0),FALSE)</f>
        <v>No</v>
      </c>
      <c r="F59" s="30" t="str">
        <f>VLOOKUP($B59,Sheet1!$B$45:$K$82,MATCH(Discretization!F$45,Sheet1!$B$44:$K$44,0),FALSE)</f>
        <v>Yes</v>
      </c>
      <c r="G59" s="28"/>
      <c r="H59" s="22">
        <v>63</v>
      </c>
      <c r="I59" s="30">
        <f t="shared" si="4"/>
        <v>1</v>
      </c>
      <c r="J59" s="30">
        <f t="shared" si="5"/>
        <v>1</v>
      </c>
      <c r="K59" s="30">
        <f t="shared" si="6"/>
        <v>1</v>
      </c>
      <c r="L59" s="30">
        <f t="shared" si="7"/>
        <v>1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0.5" customHeight="1">
      <c r="A60" s="28"/>
      <c r="B60" s="22">
        <v>23</v>
      </c>
      <c r="C60" s="30">
        <f>VLOOKUP($B60,Sheet1!$B$45:$K$82,MATCH(Discretization!C$45,Sheet1!$B$44:$K$44,0),FALSE)</f>
        <v>900</v>
      </c>
      <c r="D60" s="30">
        <f>VLOOKUP($B60,Sheet1!$B$45:$K$82,MATCH(Discretization!D$45,Sheet1!$B$44:$K$44,0),FALSE)</f>
        <v>400</v>
      </c>
      <c r="E60" s="30" t="str">
        <f>VLOOKUP($B60,Sheet1!$B$45:$K$82,MATCH(Discretization!E$45,Sheet1!$B$44:$K$44,0),FALSE)</f>
        <v>No</v>
      </c>
      <c r="F60" s="30" t="str">
        <f>VLOOKUP($B60,Sheet1!$B$45:$K$82,MATCH(Discretization!F$45,Sheet1!$B$44:$K$44,0),FALSE)</f>
        <v>Yes</v>
      </c>
      <c r="G60" s="28"/>
      <c r="H60" s="22">
        <v>23</v>
      </c>
      <c r="I60" s="30">
        <f t="shared" si="4"/>
        <v>1</v>
      </c>
      <c r="J60" s="30">
        <f t="shared" si="5"/>
        <v>1</v>
      </c>
      <c r="K60" s="30">
        <f t="shared" si="6"/>
        <v>1</v>
      </c>
      <c r="L60" s="30">
        <f t="shared" si="7"/>
        <v>1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0.5" customHeight="1">
      <c r="A61" s="28"/>
      <c r="B61" s="22">
        <v>51</v>
      </c>
      <c r="C61" s="30">
        <f>VLOOKUP($B61,Sheet1!$B$45:$K$82,MATCH(Discretization!C$45,Sheet1!$B$44:$K$44,0),FALSE)</f>
        <v>2474</v>
      </c>
      <c r="D61" s="30" t="str">
        <f>VLOOKUP($B61,Sheet1!$B$45:$K$82,MATCH(Discretization!D$45,Sheet1!$B$44:$K$44,0),FALSE)</f>
        <v>NA</v>
      </c>
      <c r="E61" s="30" t="str">
        <f>VLOOKUP($B61,Sheet1!$B$45:$K$82,MATCH(Discretization!E$45,Sheet1!$B$44:$K$44,0),FALSE)</f>
        <v>Yes</v>
      </c>
      <c r="F61" s="30" t="str">
        <f>VLOOKUP($B61,Sheet1!$B$45:$K$82,MATCH(Discretization!F$45,Sheet1!$B$44:$K$44,0),FALSE)</f>
        <v>Yes</v>
      </c>
      <c r="G61" s="28"/>
      <c r="H61" s="22">
        <v>51</v>
      </c>
      <c r="I61" s="30">
        <f t="shared" si="4"/>
        <v>1</v>
      </c>
      <c r="J61" s="30" t="str">
        <f t="shared" si="5"/>
        <v>NA</v>
      </c>
      <c r="K61" s="30">
        <f t="shared" si="6"/>
        <v>0</v>
      </c>
      <c r="L61" s="30">
        <f t="shared" si="7"/>
        <v>1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0.5" customHeight="1">
      <c r="A62" s="28"/>
      <c r="B62" s="22">
        <v>64</v>
      </c>
      <c r="C62" s="30">
        <f>VLOOKUP($B62,Sheet1!$B$45:$K$82,MATCH(Discretization!C$45,Sheet1!$B$44:$K$44,0),FALSE)</f>
        <v>3799.9</v>
      </c>
      <c r="D62" s="30">
        <f>VLOOKUP($B62,Sheet1!$B$45:$K$82,MATCH(Discretization!D$45,Sheet1!$B$44:$K$44,0),FALSE)</f>
        <v>500</v>
      </c>
      <c r="E62" s="30" t="str">
        <f>VLOOKUP($B62,Sheet1!$B$45:$K$82,MATCH(Discretization!E$45,Sheet1!$B$44:$K$44,0),FALSE)</f>
        <v>NA</v>
      </c>
      <c r="F62" s="30" t="str">
        <f>VLOOKUP($B62,Sheet1!$B$45:$K$82,MATCH(Discretization!F$45,Sheet1!$B$44:$K$44,0),FALSE)</f>
        <v>Yes</v>
      </c>
      <c r="G62" s="28"/>
      <c r="H62" s="22">
        <v>64</v>
      </c>
      <c r="I62" s="30">
        <f t="shared" si="4"/>
        <v>0</v>
      </c>
      <c r="J62" s="30">
        <f t="shared" si="5"/>
        <v>1</v>
      </c>
      <c r="K62" s="30" t="str">
        <f t="shared" si="6"/>
        <v>NA</v>
      </c>
      <c r="L62" s="30">
        <f t="shared" si="7"/>
        <v>1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0.5" customHeight="1">
      <c r="A63" s="28"/>
      <c r="B63" s="22">
        <v>65</v>
      </c>
      <c r="C63" s="30">
        <f>VLOOKUP($B63,Sheet1!$B$45:$K$82,MATCH(Discretization!C$45,Sheet1!$B$44:$K$44,0),FALSE)</f>
        <v>1832</v>
      </c>
      <c r="D63" s="30">
        <f>VLOOKUP($B63,Sheet1!$B$45:$K$82,MATCH(Discretization!D$45,Sheet1!$B$44:$K$44,0),FALSE)</f>
        <v>300</v>
      </c>
      <c r="E63" s="30" t="str">
        <f>VLOOKUP($B63,Sheet1!$B$45:$K$82,MATCH(Discretization!E$45,Sheet1!$B$44:$K$44,0),FALSE)</f>
        <v>Yes</v>
      </c>
      <c r="F63" s="30" t="str">
        <f>VLOOKUP($B63,Sheet1!$B$45:$K$82,MATCH(Discretization!F$45,Sheet1!$B$44:$K$44,0),FALSE)</f>
        <v>Yes</v>
      </c>
      <c r="G63" s="28"/>
      <c r="H63" s="22">
        <v>65</v>
      </c>
      <c r="I63" s="30">
        <f t="shared" si="4"/>
        <v>1</v>
      </c>
      <c r="J63" s="30">
        <f t="shared" si="5"/>
        <v>1</v>
      </c>
      <c r="K63" s="30">
        <f t="shared" si="6"/>
        <v>0</v>
      </c>
      <c r="L63" s="30">
        <f t="shared" si="7"/>
        <v>1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0.5" customHeight="1">
      <c r="A64" s="28"/>
      <c r="B64" s="22">
        <v>44</v>
      </c>
      <c r="C64" s="30">
        <f>VLOOKUP($B64,Sheet1!$B$45:$K$82,MATCH(Discretization!C$45,Sheet1!$B$44:$K$44,0),FALSE)</f>
        <v>2063</v>
      </c>
      <c r="D64" s="30">
        <f>VLOOKUP($B64,Sheet1!$B$45:$K$82,MATCH(Discretization!D$45,Sheet1!$B$44:$K$44,0),FALSE)</f>
        <v>150</v>
      </c>
      <c r="E64" s="30" t="str">
        <f>VLOOKUP($B64,Sheet1!$B$45:$K$82,MATCH(Discretization!E$45,Sheet1!$B$44:$K$44,0),FALSE)</f>
        <v>Yes</v>
      </c>
      <c r="F64" s="30" t="str">
        <f>VLOOKUP($B64,Sheet1!$B$45:$K$82,MATCH(Discretization!F$45,Sheet1!$B$44:$K$44,0),FALSE)</f>
        <v>Yes</v>
      </c>
      <c r="G64" s="28"/>
      <c r="H64" s="22">
        <v>44</v>
      </c>
      <c r="I64" s="30">
        <f t="shared" si="4"/>
        <v>1</v>
      </c>
      <c r="J64" s="30">
        <f t="shared" si="5"/>
        <v>1</v>
      </c>
      <c r="K64" s="30">
        <f t="shared" si="6"/>
        <v>0</v>
      </c>
      <c r="L64" s="30">
        <f t="shared" si="7"/>
        <v>1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0.5" customHeight="1">
      <c r="A65" s="28"/>
      <c r="B65" s="22">
        <v>66</v>
      </c>
      <c r="C65" s="30">
        <f>VLOOKUP($B65,Sheet1!$B$45:$K$82,MATCH(Discretization!C$45,Sheet1!$B$44:$K$44,0),FALSE)</f>
        <v>1486</v>
      </c>
      <c r="D65" s="30">
        <f>VLOOKUP($B65,Sheet1!$B$45:$K$82,MATCH(Discretization!D$45,Sheet1!$B$44:$K$44,0),FALSE)</f>
        <v>300</v>
      </c>
      <c r="E65" s="30" t="str">
        <f>VLOOKUP($B65,Sheet1!$B$45:$K$82,MATCH(Discretization!E$45,Sheet1!$B$44:$K$44,0),FALSE)</f>
        <v>Yes</v>
      </c>
      <c r="F65" s="30" t="str">
        <f>VLOOKUP($B65,Sheet1!$B$45:$K$82,MATCH(Discretization!F$45,Sheet1!$B$44:$K$44,0),FALSE)</f>
        <v>Yes</v>
      </c>
      <c r="G65" s="28"/>
      <c r="H65" s="22">
        <v>66</v>
      </c>
      <c r="I65" s="30">
        <f t="shared" si="4"/>
        <v>1</v>
      </c>
      <c r="J65" s="30">
        <f t="shared" si="5"/>
        <v>1</v>
      </c>
      <c r="K65" s="30">
        <f t="shared" si="6"/>
        <v>0</v>
      </c>
      <c r="L65" s="30">
        <f t="shared" si="7"/>
        <v>1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0.5" customHeight="1">
      <c r="A66" s="28"/>
      <c r="B66" s="22">
        <v>15</v>
      </c>
      <c r="C66" s="30">
        <f>VLOOKUP($B66,Sheet1!$B$45:$K$82,MATCH(Discretization!C$45,Sheet1!$B$44:$K$44,0),FALSE)</f>
        <v>1676</v>
      </c>
      <c r="D66" s="30">
        <f>VLOOKUP($B66,Sheet1!$B$45:$K$82,MATCH(Discretization!D$45,Sheet1!$B$44:$K$44,0),FALSE)</f>
        <v>600</v>
      </c>
      <c r="E66" s="30" t="str">
        <f>VLOOKUP($B66,Sheet1!$B$45:$K$82,MATCH(Discretization!E$45,Sheet1!$B$44:$K$44,0),FALSE)</f>
        <v>Yes</v>
      </c>
      <c r="F66" s="30" t="str">
        <f>VLOOKUP($B66,Sheet1!$B$45:$K$82,MATCH(Discretization!F$45,Sheet1!$B$44:$K$44,0),FALSE)</f>
        <v>Yes</v>
      </c>
      <c r="G66" s="28"/>
      <c r="H66" s="22">
        <v>15</v>
      </c>
      <c r="I66" s="30">
        <f t="shared" si="4"/>
        <v>1</v>
      </c>
      <c r="J66" s="30">
        <f t="shared" si="5"/>
        <v>1</v>
      </c>
      <c r="K66" s="30">
        <f t="shared" si="6"/>
        <v>0</v>
      </c>
      <c r="L66" s="30">
        <f t="shared" si="7"/>
        <v>1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0.5" customHeight="1">
      <c r="A67" s="28"/>
      <c r="B67" s="22">
        <v>39</v>
      </c>
      <c r="C67" s="30">
        <f>VLOOKUP($B67,Sheet1!$B$45:$K$82,MATCH(Discretization!C$45,Sheet1!$B$44:$K$44,0),FALSE)</f>
        <v>1980</v>
      </c>
      <c r="D67" s="30">
        <f>VLOOKUP($B67,Sheet1!$B$45:$K$82,MATCH(Discretization!D$45,Sheet1!$B$44:$K$44,0),FALSE)</f>
        <v>100</v>
      </c>
      <c r="E67" s="30" t="str">
        <f>VLOOKUP($B67,Sheet1!$B$45:$K$82,MATCH(Discretization!E$45,Sheet1!$B$44:$K$44,0),FALSE)</f>
        <v>Yes</v>
      </c>
      <c r="F67" s="30" t="str">
        <f>VLOOKUP($B67,Sheet1!$B$45:$K$82,MATCH(Discretization!F$45,Sheet1!$B$44:$K$44,0),FALSE)</f>
        <v>Yes</v>
      </c>
      <c r="G67" s="28"/>
      <c r="H67" s="22">
        <v>39</v>
      </c>
      <c r="I67" s="30">
        <f t="shared" si="4"/>
        <v>1</v>
      </c>
      <c r="J67" s="30">
        <f t="shared" si="5"/>
        <v>0</v>
      </c>
      <c r="K67" s="30">
        <f t="shared" si="6"/>
        <v>0</v>
      </c>
      <c r="L67" s="30">
        <f t="shared" si="7"/>
        <v>1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0.5" customHeight="1">
      <c r="A68" s="28"/>
      <c r="B68" s="22">
        <v>40</v>
      </c>
      <c r="C68" s="30">
        <f>VLOOKUP($B68,Sheet1!$B$45:$K$82,MATCH(Discretization!C$45,Sheet1!$B$44:$K$44,0),FALSE)</f>
        <v>1960</v>
      </c>
      <c r="D68" s="30">
        <f>VLOOKUP($B68,Sheet1!$B$45:$K$82,MATCH(Discretization!D$45,Sheet1!$B$44:$K$44,0),FALSE)</f>
        <v>100</v>
      </c>
      <c r="E68" s="30" t="str">
        <f>VLOOKUP($B68,Sheet1!$B$45:$K$82,MATCH(Discretization!E$45,Sheet1!$B$44:$K$44,0),FALSE)</f>
        <v>Yes</v>
      </c>
      <c r="F68" s="30" t="str">
        <f>VLOOKUP($B68,Sheet1!$B$45:$K$82,MATCH(Discretization!F$45,Sheet1!$B$44:$K$44,0),FALSE)</f>
        <v>Yes</v>
      </c>
      <c r="G68" s="28"/>
      <c r="H68" s="22">
        <v>40</v>
      </c>
      <c r="I68" s="30">
        <f t="shared" si="4"/>
        <v>1</v>
      </c>
      <c r="J68" s="30">
        <f t="shared" si="5"/>
        <v>0</v>
      </c>
      <c r="K68" s="30">
        <f t="shared" si="6"/>
        <v>0</v>
      </c>
      <c r="L68" s="30">
        <f t="shared" si="7"/>
        <v>1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0.5" customHeight="1">
      <c r="A69" s="28"/>
      <c r="B69" s="22">
        <v>32</v>
      </c>
      <c r="C69" s="30">
        <f>VLOOKUP($B69,Sheet1!$B$45:$K$82,MATCH(Discretization!C$45,Sheet1!$B$44:$K$44,0),FALSE)</f>
        <v>1600</v>
      </c>
      <c r="D69" s="30">
        <f>VLOOKUP($B69,Sheet1!$B$45:$K$82,MATCH(Discretization!D$45,Sheet1!$B$44:$K$44,0),FALSE)</f>
        <v>200</v>
      </c>
      <c r="E69" s="30" t="str">
        <f>VLOOKUP($B69,Sheet1!$B$45:$K$82,MATCH(Discretization!E$45,Sheet1!$B$44:$K$44,0),FALSE)</f>
        <v>Yes</v>
      </c>
      <c r="F69" s="30" t="str">
        <f>VLOOKUP($B69,Sheet1!$B$45:$K$82,MATCH(Discretization!F$45,Sheet1!$B$44:$K$44,0),FALSE)</f>
        <v>Yes</v>
      </c>
      <c r="G69" s="28"/>
      <c r="H69" s="22">
        <v>32</v>
      </c>
      <c r="I69" s="30">
        <f t="shared" si="4"/>
        <v>1</v>
      </c>
      <c r="J69" s="30">
        <f t="shared" si="5"/>
        <v>1</v>
      </c>
      <c r="K69" s="30">
        <f t="shared" si="6"/>
        <v>0</v>
      </c>
      <c r="L69" s="30">
        <f t="shared" si="7"/>
        <v>1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0.5" customHeight="1">
      <c r="A70" s="28"/>
      <c r="B70" s="22">
        <v>45</v>
      </c>
      <c r="C70" s="30">
        <f>VLOOKUP($B70,Sheet1!$B$45:$K$82,MATCH(Discretization!C$45,Sheet1!$B$44:$K$44,0),FALSE)</f>
        <v>2755</v>
      </c>
      <c r="D70" s="30">
        <f>VLOOKUP($B70,Sheet1!$B$45:$K$82,MATCH(Discretization!D$45,Sheet1!$B$44:$K$44,0),FALSE)</f>
        <v>500</v>
      </c>
      <c r="E70" s="30" t="str">
        <f>VLOOKUP($B70,Sheet1!$B$45:$K$82,MATCH(Discretization!E$45,Sheet1!$B$44:$K$44,0),FALSE)</f>
        <v>No</v>
      </c>
      <c r="F70" s="30" t="str">
        <f>VLOOKUP($B70,Sheet1!$B$45:$K$82,MATCH(Discretization!F$45,Sheet1!$B$44:$K$44,0),FALSE)</f>
        <v>Yes</v>
      </c>
      <c r="G70" s="28"/>
      <c r="H70" s="22">
        <v>45</v>
      </c>
      <c r="I70" s="30">
        <f t="shared" si="4"/>
        <v>0</v>
      </c>
      <c r="J70" s="30">
        <f t="shared" si="5"/>
        <v>1</v>
      </c>
      <c r="K70" s="30">
        <f t="shared" si="6"/>
        <v>1</v>
      </c>
      <c r="L70" s="30">
        <f t="shared" si="7"/>
        <v>1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0.5" customHeight="1">
      <c r="A71" s="28"/>
      <c r="B71" s="22">
        <v>12</v>
      </c>
      <c r="C71" s="30">
        <f>VLOOKUP($B71,Sheet1!$B$45:$K$82,MATCH(Discretization!C$45,Sheet1!$B$44:$K$44,0),FALSE)</f>
        <v>4724</v>
      </c>
      <c r="D71" s="30">
        <f>VLOOKUP($B71,Sheet1!$B$45:$K$82,MATCH(Discretization!D$45,Sheet1!$B$44:$K$44,0),FALSE)</f>
        <v>180</v>
      </c>
      <c r="E71" s="30" t="str">
        <f>VLOOKUP($B71,Sheet1!$B$45:$K$82,MATCH(Discretization!E$45,Sheet1!$B$44:$K$44,0),FALSE)</f>
        <v>No</v>
      </c>
      <c r="F71" s="30" t="str">
        <f>VLOOKUP($B71,Sheet1!$B$45:$K$82,MATCH(Discretization!F$45,Sheet1!$B$44:$K$44,0),FALSE)</f>
        <v>Yes</v>
      </c>
      <c r="G71" s="28"/>
      <c r="H71" s="22">
        <v>12</v>
      </c>
      <c r="I71" s="30">
        <f t="shared" si="4"/>
        <v>0</v>
      </c>
      <c r="J71" s="30">
        <f t="shared" si="5"/>
        <v>1</v>
      </c>
      <c r="K71" s="30">
        <f t="shared" si="6"/>
        <v>1</v>
      </c>
      <c r="L71" s="30">
        <f t="shared" si="7"/>
        <v>1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0.5" customHeight="1">
      <c r="A72" s="28"/>
      <c r="B72" s="22">
        <v>10</v>
      </c>
      <c r="C72" s="30">
        <f>VLOOKUP($B72,Sheet1!$B$45:$K$82,MATCH(Discretization!C$45,Sheet1!$B$44:$K$44,0),FALSE)</f>
        <v>5533</v>
      </c>
      <c r="D72" s="30">
        <f>VLOOKUP($B72,Sheet1!$B$45:$K$82,MATCH(Discretization!D$45,Sheet1!$B$44:$K$44,0),FALSE)</f>
        <v>200</v>
      </c>
      <c r="E72" s="30" t="str">
        <f>VLOOKUP($B72,Sheet1!$B$45:$K$82,MATCH(Discretization!E$45,Sheet1!$B$44:$K$44,0),FALSE)</f>
        <v>No</v>
      </c>
      <c r="F72" s="30" t="str">
        <f>VLOOKUP($B72,Sheet1!$B$45:$K$82,MATCH(Discretization!F$45,Sheet1!$B$44:$K$44,0),FALSE)</f>
        <v>Yes</v>
      </c>
      <c r="G72" s="28"/>
      <c r="H72" s="22">
        <v>10</v>
      </c>
      <c r="I72" s="30">
        <f t="shared" si="4"/>
        <v>0</v>
      </c>
      <c r="J72" s="30">
        <f t="shared" si="5"/>
        <v>1</v>
      </c>
      <c r="K72" s="30">
        <f t="shared" si="6"/>
        <v>1</v>
      </c>
      <c r="L72" s="30">
        <f t="shared" si="7"/>
        <v>1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0.5" customHeight="1">
      <c r="A73" s="28"/>
      <c r="B73" s="22">
        <v>16</v>
      </c>
      <c r="C73" s="30">
        <f>VLOOKUP($B73,Sheet1!$B$45:$K$82,MATCH(Discretization!C$45,Sheet1!$B$44:$K$44,0),FALSE)</f>
        <v>3834</v>
      </c>
      <c r="D73" s="30">
        <f>VLOOKUP($B73,Sheet1!$B$45:$K$82,MATCH(Discretization!D$45,Sheet1!$B$44:$K$44,0),FALSE)</f>
        <v>280</v>
      </c>
      <c r="E73" s="30" t="str">
        <f>VLOOKUP($B73,Sheet1!$B$45:$K$82,MATCH(Discretization!E$45,Sheet1!$B$44:$K$44,0),FALSE)</f>
        <v>Yes</v>
      </c>
      <c r="F73" s="30" t="str">
        <f>VLOOKUP($B73,Sheet1!$B$45:$K$82,MATCH(Discretization!F$45,Sheet1!$B$44:$K$44,0),FALSE)</f>
        <v>Yes</v>
      </c>
      <c r="G73" s="28"/>
      <c r="H73" s="22">
        <v>16</v>
      </c>
      <c r="I73" s="30">
        <f t="shared" si="4"/>
        <v>0</v>
      </c>
      <c r="J73" s="30">
        <f t="shared" si="5"/>
        <v>1</v>
      </c>
      <c r="K73" s="30">
        <f t="shared" si="6"/>
        <v>0</v>
      </c>
      <c r="L73" s="30">
        <f t="shared" si="7"/>
        <v>1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0.5" customHeight="1">
      <c r="A74" s="28"/>
      <c r="B74" s="22">
        <v>2</v>
      </c>
      <c r="C74" s="30">
        <f>VLOOKUP($B74,Sheet1!$B$45:$K$82,MATCH(Discretization!C$45,Sheet1!$B$44:$K$44,0),FALSE)</f>
        <v>777</v>
      </c>
      <c r="D74" s="30">
        <f>VLOOKUP($B74,Sheet1!$B$45:$K$82,MATCH(Discretization!D$45,Sheet1!$B$44:$K$44,0),FALSE)</f>
        <v>45</v>
      </c>
      <c r="E74" s="30" t="str">
        <f>VLOOKUP($B74,Sheet1!$B$45:$K$82,MATCH(Discretization!E$45,Sheet1!$B$44:$K$44,0),FALSE)</f>
        <v>Yes</v>
      </c>
      <c r="F74" s="30" t="str">
        <f>VLOOKUP($B74,Sheet1!$B$45:$K$82,MATCH(Discretization!F$45,Sheet1!$B$44:$K$44,0),FALSE)</f>
        <v>Yes</v>
      </c>
      <c r="G74" s="28"/>
      <c r="H74" s="22">
        <v>2</v>
      </c>
      <c r="I74" s="30">
        <f t="shared" si="4"/>
        <v>0</v>
      </c>
      <c r="J74" s="30">
        <f t="shared" si="5"/>
        <v>0</v>
      </c>
      <c r="K74" s="30">
        <f t="shared" si="6"/>
        <v>0</v>
      </c>
      <c r="L74" s="30">
        <f t="shared" si="7"/>
        <v>1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0.5" customHeight="1">
      <c r="A75" s="28"/>
      <c r="B75" s="22">
        <v>4</v>
      </c>
      <c r="C75" s="30">
        <f>VLOOKUP($B75,Sheet1!$B$45:$K$82,MATCH(Discretization!C$45,Sheet1!$B$44:$K$44,0),FALSE)</f>
        <v>4133</v>
      </c>
      <c r="D75" s="30" t="str">
        <f>VLOOKUP($B75,Sheet1!$B$45:$K$82,MATCH(Discretization!D$45,Sheet1!$B$44:$K$44,0),FALSE)</f>
        <v>NA</v>
      </c>
      <c r="E75" s="30" t="str">
        <f>VLOOKUP($B75,Sheet1!$B$45:$K$82,MATCH(Discretization!E$45,Sheet1!$B$44:$K$44,0),FALSE)</f>
        <v>Yes</v>
      </c>
      <c r="F75" s="30" t="str">
        <f>VLOOKUP($B75,Sheet1!$B$45:$K$82,MATCH(Discretization!F$45,Sheet1!$B$44:$K$44,0),FALSE)</f>
        <v>Yes</v>
      </c>
      <c r="G75" s="28"/>
      <c r="H75" s="22">
        <v>4</v>
      </c>
      <c r="I75" s="30">
        <f t="shared" si="4"/>
        <v>0</v>
      </c>
      <c r="J75" s="30" t="str">
        <f t="shared" si="5"/>
        <v>NA</v>
      </c>
      <c r="K75" s="30">
        <f t="shared" si="6"/>
        <v>0</v>
      </c>
      <c r="L75" s="30">
        <f t="shared" si="7"/>
        <v>1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0.5" customHeight="1">
      <c r="A76" s="28"/>
      <c r="B76" s="22">
        <v>9</v>
      </c>
      <c r="C76" s="30">
        <f>VLOOKUP($B76,Sheet1!$B$45:$K$82,MATCH(Discretization!C$45,Sheet1!$B$44:$K$44,0),FALSE)</f>
        <v>4985</v>
      </c>
      <c r="D76" s="30">
        <f>VLOOKUP($B76,Sheet1!$B$45:$K$82,MATCH(Discretization!D$45,Sheet1!$B$44:$K$44,0),FALSE)</f>
        <v>200</v>
      </c>
      <c r="E76" s="30" t="str">
        <f>VLOOKUP($B76,Sheet1!$B$45:$K$82,MATCH(Discretization!E$45,Sheet1!$B$44:$K$44,0),FALSE)</f>
        <v>No</v>
      </c>
      <c r="F76" s="30" t="str">
        <f>VLOOKUP($B76,Sheet1!$B$45:$K$82,MATCH(Discretization!F$45,Sheet1!$B$44:$K$44,0),FALSE)</f>
        <v>Yes</v>
      </c>
      <c r="G76" s="28"/>
      <c r="H76" s="22">
        <v>9</v>
      </c>
      <c r="I76" s="30">
        <f t="shared" si="4"/>
        <v>0</v>
      </c>
      <c r="J76" s="30">
        <f t="shared" si="5"/>
        <v>1</v>
      </c>
      <c r="K76" s="30">
        <f t="shared" si="6"/>
        <v>1</v>
      </c>
      <c r="L76" s="30">
        <f t="shared" si="7"/>
        <v>1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0.5" customHeight="1">
      <c r="A77" s="28"/>
      <c r="B77" s="22">
        <v>7</v>
      </c>
      <c r="C77" s="30">
        <f>VLOOKUP($B77,Sheet1!$B$45:$K$82,MATCH(Discretization!C$45,Sheet1!$B$44:$K$44,0),FALSE)</f>
        <v>2926</v>
      </c>
      <c r="D77" s="30" t="str">
        <f>VLOOKUP($B77,Sheet1!$B$45:$K$82,MATCH(Discretization!D$45,Sheet1!$B$44:$K$44,0),FALSE)</f>
        <v>NA</v>
      </c>
      <c r="E77" s="30" t="str">
        <f>VLOOKUP($B77,Sheet1!$B$45:$K$82,MATCH(Discretization!E$45,Sheet1!$B$44:$K$44,0),FALSE)</f>
        <v>NA</v>
      </c>
      <c r="F77" s="30" t="str">
        <f>VLOOKUP($B77,Sheet1!$B$45:$K$82,MATCH(Discretization!F$45,Sheet1!$B$44:$K$44,0),FALSE)</f>
        <v>Yes</v>
      </c>
      <c r="G77" s="28"/>
      <c r="H77" s="22">
        <v>7</v>
      </c>
      <c r="I77" s="30">
        <f t="shared" si="4"/>
        <v>0</v>
      </c>
      <c r="J77" s="30" t="str">
        <f t="shared" si="5"/>
        <v>NA</v>
      </c>
      <c r="K77" s="30" t="str">
        <f t="shared" si="6"/>
        <v>NA</v>
      </c>
      <c r="L77" s="30">
        <f t="shared" si="7"/>
        <v>1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0.5" customHeight="1">
      <c r="A78" s="28"/>
      <c r="B78" s="22">
        <v>11</v>
      </c>
      <c r="C78" s="30">
        <f>VLOOKUP($B78,Sheet1!$B$45:$K$82,MATCH(Discretization!C$45,Sheet1!$B$44:$K$44,0),FALSE)</f>
        <v>7224</v>
      </c>
      <c r="D78" s="30">
        <f>VLOOKUP($B78,Sheet1!$B$45:$K$82,MATCH(Discretization!D$45,Sheet1!$B$44:$K$44,0),FALSE)</f>
        <v>780</v>
      </c>
      <c r="E78" s="30" t="str">
        <f>VLOOKUP($B78,Sheet1!$B$45:$K$82,MATCH(Discretization!E$45,Sheet1!$B$44:$K$44,0),FALSE)</f>
        <v>No</v>
      </c>
      <c r="F78" s="30" t="str">
        <f>VLOOKUP($B78,Sheet1!$B$45:$K$82,MATCH(Discretization!F$45,Sheet1!$B$44:$K$44,0),FALSE)</f>
        <v>Yes</v>
      </c>
      <c r="G78" s="28"/>
      <c r="H78" s="22">
        <v>11</v>
      </c>
      <c r="I78" s="30">
        <f t="shared" si="4"/>
        <v>0</v>
      </c>
      <c r="J78" s="30">
        <f t="shared" si="5"/>
        <v>1</v>
      </c>
      <c r="K78" s="30">
        <f t="shared" si="6"/>
        <v>1</v>
      </c>
      <c r="L78" s="30">
        <f t="shared" si="7"/>
        <v>1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0.5" customHeight="1">
      <c r="A79" s="28"/>
      <c r="B79" s="22">
        <v>71</v>
      </c>
      <c r="C79" s="30">
        <f>VLOOKUP($B79,Sheet1!$B$45:$K$82,MATCH(Discretization!C$45,Sheet1!$B$44:$K$44,0),FALSE)</f>
        <v>3600</v>
      </c>
      <c r="D79" s="30">
        <f>VLOOKUP($B79,Sheet1!$B$45:$K$82,MATCH(Discretization!D$45,Sheet1!$B$44:$K$44,0),FALSE)</f>
        <v>300</v>
      </c>
      <c r="E79" s="30" t="str">
        <f>VLOOKUP($B79,Sheet1!$B$45:$K$82,MATCH(Discretization!E$45,Sheet1!$B$44:$K$44,0),FALSE)</f>
        <v>Yes</v>
      </c>
      <c r="F79" s="30" t="str">
        <f>VLOOKUP($B79,Sheet1!$B$45:$K$82,MATCH(Discretization!F$45,Sheet1!$B$44:$K$44,0),FALSE)</f>
        <v>No</v>
      </c>
      <c r="G79" s="28"/>
      <c r="H79" s="22">
        <v>71</v>
      </c>
      <c r="I79" s="30">
        <f t="shared" si="4"/>
        <v>0</v>
      </c>
      <c r="J79" s="30">
        <f t="shared" si="5"/>
        <v>1</v>
      </c>
      <c r="K79" s="30">
        <f t="shared" si="6"/>
        <v>0</v>
      </c>
      <c r="L79" s="30">
        <f t="shared" si="7"/>
        <v>0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0.5" customHeight="1">
      <c r="A80" s="28"/>
      <c r="B80" s="22">
        <v>76</v>
      </c>
      <c r="C80" s="30">
        <f>VLOOKUP($B80,Sheet1!$B$45:$K$82,MATCH(Discretization!C$45,Sheet1!$B$44:$K$44,0),FALSE)</f>
        <v>375</v>
      </c>
      <c r="D80" s="30">
        <f>VLOOKUP($B80,Sheet1!$B$45:$K$82,MATCH(Discretization!D$45,Sheet1!$B$44:$K$44,0),FALSE)</f>
        <v>150</v>
      </c>
      <c r="E80" s="30" t="str">
        <f>VLOOKUP($B80,Sheet1!$B$45:$K$82,MATCH(Discretization!E$45,Sheet1!$B$44:$K$44,0),FALSE)</f>
        <v>NA</v>
      </c>
      <c r="F80" s="30" t="str">
        <f>VLOOKUP($B80,Sheet1!$B$45:$K$82,MATCH(Discretization!F$45,Sheet1!$B$44:$K$44,0),FALSE)</f>
        <v>Inconclusive</v>
      </c>
      <c r="G80" s="28"/>
      <c r="H80" s="22">
        <v>76</v>
      </c>
      <c r="I80" s="30">
        <f t="shared" si="4"/>
        <v>0</v>
      </c>
      <c r="J80" s="30">
        <f t="shared" si="5"/>
        <v>1</v>
      </c>
      <c r="K80" s="30" t="str">
        <f t="shared" si="6"/>
        <v>NA</v>
      </c>
      <c r="L80" s="30">
        <f t="shared" si="7"/>
        <v>0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0.5" customHeight="1">
      <c r="A81" s="28"/>
      <c r="B81" s="22">
        <v>67</v>
      </c>
      <c r="C81" s="30">
        <f>VLOOKUP($B81,Sheet1!$B$45:$K$82,MATCH(Discretization!C$45,Sheet1!$B$44:$K$44,0),FALSE)</f>
        <v>465</v>
      </c>
      <c r="D81" s="30">
        <f>VLOOKUP($B81,Sheet1!$B$45:$K$82,MATCH(Discretization!D$45,Sheet1!$B$44:$K$44,0),FALSE)</f>
        <v>220</v>
      </c>
      <c r="E81" s="30" t="str">
        <f>VLOOKUP($B81,Sheet1!$B$45:$K$82,MATCH(Discretization!E$45,Sheet1!$B$44:$K$44,0),FALSE)</f>
        <v>Yes</v>
      </c>
      <c r="F81" s="30" t="str">
        <f>VLOOKUP($B81,Sheet1!$B$45:$K$82,MATCH(Discretization!F$45,Sheet1!$B$44:$K$44,0),FALSE)</f>
        <v>No</v>
      </c>
      <c r="G81" s="28"/>
      <c r="H81" s="22">
        <v>67</v>
      </c>
      <c r="I81" s="30">
        <f t="shared" si="4"/>
        <v>0</v>
      </c>
      <c r="J81" s="30">
        <f t="shared" si="5"/>
        <v>1</v>
      </c>
      <c r="K81" s="30">
        <f t="shared" si="6"/>
        <v>0</v>
      </c>
      <c r="L81" s="30">
        <f t="shared" si="7"/>
        <v>0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0.5" customHeight="1">
      <c r="A82" s="28"/>
      <c r="B82" s="22">
        <v>69</v>
      </c>
      <c r="C82" s="30">
        <f>VLOOKUP($B82,Sheet1!$B$45:$K$82,MATCH(Discretization!C$45,Sheet1!$B$44:$K$44,0),FALSE)</f>
        <v>200</v>
      </c>
      <c r="D82" s="30">
        <f>VLOOKUP($B82,Sheet1!$B$45:$K$82,MATCH(Discretization!D$45,Sheet1!$B$44:$K$44,0),FALSE)</f>
        <v>20</v>
      </c>
      <c r="E82" s="30" t="str">
        <f>VLOOKUP($B82,Sheet1!$B$45:$K$82,MATCH(Discretization!E$45,Sheet1!$B$44:$K$44,0),FALSE)</f>
        <v>NA</v>
      </c>
      <c r="F82" s="30" t="str">
        <f>VLOOKUP($B82,Sheet1!$B$45:$K$82,MATCH(Discretization!F$45,Sheet1!$B$44:$K$44,0),FALSE)</f>
        <v>No</v>
      </c>
      <c r="G82" s="28"/>
      <c r="H82" s="22">
        <v>69</v>
      </c>
      <c r="I82" s="30">
        <f t="shared" si="4"/>
        <v>0</v>
      </c>
      <c r="J82" s="30">
        <f t="shared" si="5"/>
        <v>0</v>
      </c>
      <c r="K82" s="30" t="str">
        <f t="shared" si="6"/>
        <v>NA</v>
      </c>
      <c r="L82" s="30">
        <f t="shared" si="7"/>
        <v>0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0.5" customHeight="1">
      <c r="A83" s="28"/>
      <c r="B83" s="40">
        <v>73</v>
      </c>
      <c r="C83" s="30">
        <f>VLOOKUP($B83,Sheet1!$B$45:$K$82,MATCH(Discretization!C$45,Sheet1!$B$44:$K$44,0),FALSE)</f>
        <v>1219</v>
      </c>
      <c r="D83" s="30">
        <f>VLOOKUP($B83,Sheet1!$B$45:$K$82,MATCH(Discretization!D$45,Sheet1!$B$44:$K$44,0),FALSE)</f>
        <v>180</v>
      </c>
      <c r="E83" s="30" t="str">
        <f>VLOOKUP($B83,Sheet1!$B$45:$K$82,MATCH(Discretization!E$45,Sheet1!$B$44:$K$44,0),FALSE)</f>
        <v>Yes</v>
      </c>
      <c r="F83" s="30" t="str">
        <f>VLOOKUP($B83,Sheet1!$B$45:$K$82,MATCH(Discretization!F$45,Sheet1!$B$44:$K$44,0),FALSE)</f>
        <v>Inconclusive</v>
      </c>
      <c r="G83" s="28"/>
      <c r="H83" s="40">
        <v>73</v>
      </c>
      <c r="I83" s="30">
        <f t="shared" si="4"/>
        <v>1</v>
      </c>
      <c r="J83" s="30">
        <f t="shared" si="5"/>
        <v>1</v>
      </c>
      <c r="K83" s="30">
        <f t="shared" si="6"/>
        <v>0</v>
      </c>
      <c r="L83" s="30">
        <f t="shared" si="7"/>
        <v>0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0.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0.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0.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0.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0.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0.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0.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0.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0.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0.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0.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0.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0.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0.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0.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0.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0.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0.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0.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0.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0.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0.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0.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0.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0.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0.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0.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0.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0.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0.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0.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0.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0.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0.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0.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0.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0.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0.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0.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0.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0.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0.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0.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0.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0.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0.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0.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0.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0.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0.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0.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0.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0.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0.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0.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0.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0.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0.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0.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0.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0.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0.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0.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0.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0.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0.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0.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0.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0.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0.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0.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0.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0.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0.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0.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0.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0.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0.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0.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0.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0.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0.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0.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0.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0.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0.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0.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0.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0.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0.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0.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0.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0.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0.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0.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0.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0.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0.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0.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0.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0.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0.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0.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0.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0.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0.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0.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0.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0.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0.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0.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0.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0.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0.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0.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0.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0.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0.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0.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0.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0.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0.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0.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0.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0.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0.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0.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0.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0.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0.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0.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0.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0.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0.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0.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0.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0.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0.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0.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0.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0.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0.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0.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0.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0.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0.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0.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0.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0.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0.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0.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0.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0.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0.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0.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0.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0.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0.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0.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0.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0.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0.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0.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0.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0.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0.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0.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0.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0.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0.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0.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0.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0.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0.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0.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0.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0.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0.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0.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0.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0.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0.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0.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0.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0.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0.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0.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0.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0.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0.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0.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0.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0.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0.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0.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0.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0.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0.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0.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0.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0.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0.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0.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0.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0.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0.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0.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0.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0.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0.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0.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0.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0.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0.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0.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0.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0.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0.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0.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0.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0.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0.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0.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0.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0.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0.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0.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0.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0.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0.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0.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0.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0.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0.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0.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0.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0.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0.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0.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0.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0.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0.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0.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0.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0.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0.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0.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0.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0.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0.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0.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0.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0.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0.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0.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0.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0.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0.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0.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0.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0.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0.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0.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0.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0.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0.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0.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0.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0.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0.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0.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0.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0.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0.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0.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0.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0.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0.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0.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0.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0.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0.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0.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0.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0.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0.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0.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0.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0.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0.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0.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0.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0.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0.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0.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0.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0.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0.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0.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0.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0.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0.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0.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0.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0.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0.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0.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0.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0.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0.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0.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0.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0.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0.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0.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0.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0.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0.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0.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0.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0.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0.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0.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0.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0.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0.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0.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0.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0.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0.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0.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0.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0.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0.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0.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0.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0.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0.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0.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0.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0.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0.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0.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0.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0.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0.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0.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0.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0.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0.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0.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0.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0.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0.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0.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0.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0.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0.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0.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0.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0.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0.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0.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0.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0.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0.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0.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0.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0.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0.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0.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0.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0.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0.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0.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0.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0.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0.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0.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0.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0.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0.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0.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0.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0.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0.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0.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0.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0.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0.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0.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0.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0.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0.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0.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0.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0.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0.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0.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0.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0.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0.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0.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0.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0.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0.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0.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0.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0.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0.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0.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0.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0.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0.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0.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0.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0.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0.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0.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0.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0.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0.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0.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0.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0.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0.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0.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0.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0.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0.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0.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0.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0.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0.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0.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0.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0.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0.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0.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0.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0.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0.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0.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0.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0.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0.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0.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0.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0.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0.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0.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0.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0.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0.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0.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0.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0.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0.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0.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0.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0.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0.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0.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0.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0.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0.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0.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0.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0.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0.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0.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0.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0.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0.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0.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0.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0.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0.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0.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0.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0.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0.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0.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0.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0.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0.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0.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0.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0.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0.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0.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0.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0.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0.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0.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0.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0.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0.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0.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0.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0.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0.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0.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0.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0.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0.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0.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0.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0.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0.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0.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0.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0.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0.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0.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0.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0.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0.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0.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0.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0.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0.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0.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0.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0.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0.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0.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0.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0.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0.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0.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0.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0.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0.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0.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0.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0.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0.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0.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0.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0.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0.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0.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0.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0.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0.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0.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0.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0.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0.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0.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0.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0.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0.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0.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0.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0.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0.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0.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0.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0.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0.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0.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0.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0.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0.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0.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0.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0.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0.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0.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0.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0.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0.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0.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0.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0.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0.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0.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0.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0.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0.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0.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0.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0.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0.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0.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0.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0.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0.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0.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0.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0.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0.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0.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0.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0.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0.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0.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0.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0.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0.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0.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0.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0.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0.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0.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0.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0.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0.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0.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0.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0.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0.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0.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0.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0.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0.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0.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0.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0.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0.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0.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0.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0.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0.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0.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0.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0.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0.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0.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0.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0.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0.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0.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0.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0.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0.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0.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0.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0.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0.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0.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0.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0.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0.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0.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0.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0.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0.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0.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0.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0.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0.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0.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0.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0.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0.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0.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0.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0.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0.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0.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0.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0.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0.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0.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0.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0.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0.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0.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0.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0.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0.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0.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0.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0.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0.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0.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0.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0.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0.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0.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0.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0.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0.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0.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0.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0.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0.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0.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0.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0.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0.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0.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0.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0.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0.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0.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0.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0.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0.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0.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0.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0.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0.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0.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0.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0.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0.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0.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0.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0.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0.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0.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0.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0.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0.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0.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0.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0.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0.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0.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0.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0.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0.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0.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0.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0.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0.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0.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0.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0.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0.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0.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0.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0.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0.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0.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0.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0.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0.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0.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0.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0.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0.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0.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0.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0.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0.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0.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0.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0.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0.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0.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0.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0.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0.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0.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0.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0.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0.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0.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0.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0.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0.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0.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0.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0.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0.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0.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0.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0.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0.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0.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0.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0.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0.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0.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0.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0.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0.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0.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0.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0.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0.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0.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0.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0.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0.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0.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0.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0.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0.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0.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0.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0.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0.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0.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0.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0.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0.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0.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0.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0.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0.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0.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0.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0.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0.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0.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0.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0.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0.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0.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0.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0.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0.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0.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0.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0.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0.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0.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0.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0.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0.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0.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0.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0.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0.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0.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0.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0.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0.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0.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0.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0.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0.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0.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0.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0.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0.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0.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0.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0.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0.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0.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0.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0.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0.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0.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0.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0.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0.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0.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0.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0.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0.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0.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0.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0.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0.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0.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0.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0.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0.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0.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0.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0.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0.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0.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0.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0.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0.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0.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0.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0.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0.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0.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0.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0.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0.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0.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0.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0.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0.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0.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0.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0.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0.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0.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0.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0.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0.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0.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0.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0.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0.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0.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0.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0.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0.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0.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0.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0.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0.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0.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0.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0.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0.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0.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0.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0.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0.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0.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0.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0.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1000"/>
  <sheetViews>
    <sheetView workbookViewId="0"/>
  </sheetViews>
  <sheetFormatPr defaultColWidth="14.42578125" defaultRowHeight="15" customHeight="1"/>
  <cols>
    <col min="1" max="1" width="10.7109375" customWidth="1"/>
    <col min="2" max="2" width="13.28515625" customWidth="1"/>
    <col min="3" max="3" width="14.85546875" customWidth="1"/>
    <col min="4" max="4" width="8" customWidth="1"/>
    <col min="5" max="5" width="10" customWidth="1"/>
    <col min="6" max="6" width="10.7109375" customWidth="1"/>
    <col min="7" max="7" width="13.28515625" customWidth="1"/>
    <col min="8" max="8" width="14.85546875" customWidth="1"/>
    <col min="9" max="9" width="8" customWidth="1"/>
    <col min="10" max="10" width="10" customWidth="1"/>
    <col min="11" max="11" width="10.7109375" customWidth="1"/>
    <col min="12" max="12" width="12.140625" customWidth="1"/>
    <col min="13" max="13" width="13.28515625" customWidth="1"/>
    <col min="14" max="26" width="10.7109375" customWidth="1"/>
  </cols>
  <sheetData>
    <row r="3" spans="2:13">
      <c r="B3" s="48" t="s">
        <v>19</v>
      </c>
      <c r="C3" s="48" t="s">
        <v>10</v>
      </c>
      <c r="D3" s="49"/>
      <c r="E3" s="50"/>
      <c r="G3" s="48" t="s">
        <v>19</v>
      </c>
      <c r="H3" s="48" t="s">
        <v>10</v>
      </c>
      <c r="I3" s="49"/>
      <c r="J3" s="50"/>
      <c r="L3" s="48" t="s">
        <v>10</v>
      </c>
      <c r="M3" s="53" t="s">
        <v>19</v>
      </c>
    </row>
    <row r="4" spans="2:13">
      <c r="B4" s="48" t="s">
        <v>2</v>
      </c>
      <c r="C4" s="51">
        <v>0</v>
      </c>
      <c r="D4" s="52">
        <v>1</v>
      </c>
      <c r="E4" s="53" t="s">
        <v>20</v>
      </c>
      <c r="G4" s="48" t="s">
        <v>8</v>
      </c>
      <c r="H4" s="51">
        <v>0</v>
      </c>
      <c r="I4" s="52">
        <v>1</v>
      </c>
      <c r="J4" s="53" t="s">
        <v>20</v>
      </c>
      <c r="L4" s="51">
        <v>0</v>
      </c>
      <c r="M4" s="56">
        <v>0.13157894736842105</v>
      </c>
    </row>
    <row r="5" spans="2:13">
      <c r="B5" s="51">
        <v>0</v>
      </c>
      <c r="C5" s="54">
        <v>0.4</v>
      </c>
      <c r="D5" s="55">
        <v>0.42424242424242425</v>
      </c>
      <c r="E5" s="56">
        <v>0.42105263157894735</v>
      </c>
      <c r="G5" s="51">
        <v>0</v>
      </c>
      <c r="H5" s="54">
        <v>0.25</v>
      </c>
      <c r="I5" s="55">
        <v>0.18181818181818182</v>
      </c>
      <c r="J5" s="56">
        <v>0.19230769230769232</v>
      </c>
      <c r="L5" s="57">
        <v>1</v>
      </c>
      <c r="M5" s="59">
        <v>0.86842105263157898</v>
      </c>
    </row>
    <row r="6" spans="2:13">
      <c r="B6" s="57">
        <v>1</v>
      </c>
      <c r="C6" s="58">
        <v>0.6</v>
      </c>
      <c r="D6" s="20">
        <v>0.5757575757575758</v>
      </c>
      <c r="E6" s="59">
        <v>0.57894736842105265</v>
      </c>
      <c r="G6" s="57">
        <v>1</v>
      </c>
      <c r="H6" s="58">
        <v>0.75</v>
      </c>
      <c r="I6" s="20">
        <v>0.81818181818181823</v>
      </c>
      <c r="J6" s="59">
        <v>0.80769230769230771</v>
      </c>
      <c r="L6" s="60" t="s">
        <v>20</v>
      </c>
      <c r="M6" s="63">
        <v>1</v>
      </c>
    </row>
    <row r="7" spans="2:13">
      <c r="B7" s="60" t="s">
        <v>20</v>
      </c>
      <c r="C7" s="61">
        <v>1</v>
      </c>
      <c r="D7" s="62">
        <v>1</v>
      </c>
      <c r="E7" s="63">
        <v>1</v>
      </c>
      <c r="G7" s="60" t="s">
        <v>20</v>
      </c>
      <c r="H7" s="61">
        <v>1</v>
      </c>
      <c r="I7" s="62">
        <v>1</v>
      </c>
      <c r="J7" s="63">
        <v>1</v>
      </c>
    </row>
    <row r="10" spans="2:13">
      <c r="G10" s="48" t="s">
        <v>19</v>
      </c>
      <c r="H10" s="48" t="s">
        <v>10</v>
      </c>
      <c r="I10" s="49"/>
      <c r="J10" s="50"/>
    </row>
    <row r="11" spans="2:13">
      <c r="G11" s="48" t="s">
        <v>9</v>
      </c>
      <c r="H11" s="51">
        <v>0</v>
      </c>
      <c r="I11" s="52">
        <v>1</v>
      </c>
      <c r="J11" s="53" t="s">
        <v>20</v>
      </c>
    </row>
    <row r="12" spans="2:13">
      <c r="G12" s="51">
        <v>0</v>
      </c>
      <c r="H12" s="54">
        <v>0.8</v>
      </c>
      <c r="I12" s="55">
        <v>0.5357142857142857</v>
      </c>
      <c r="J12" s="56">
        <v>0.5757575757575758</v>
      </c>
    </row>
    <row r="13" spans="2:13">
      <c r="G13" s="57">
        <v>1</v>
      </c>
      <c r="H13" s="58">
        <v>0.2</v>
      </c>
      <c r="I13" s="20">
        <v>0.4642857142857143</v>
      </c>
      <c r="J13" s="59">
        <v>0.42424242424242425</v>
      </c>
    </row>
    <row r="14" spans="2:13">
      <c r="G14" s="60" t="s">
        <v>20</v>
      </c>
      <c r="H14" s="61">
        <v>1</v>
      </c>
      <c r="I14" s="62">
        <v>1</v>
      </c>
      <c r="J14" s="63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1000"/>
  <sheetViews>
    <sheetView zoomScale="85" workbookViewId="0">
      <selection activeCell="V32" sqref="V32"/>
    </sheetView>
  </sheetViews>
  <sheetFormatPr defaultColWidth="14.42578125" defaultRowHeight="15" customHeight="1"/>
  <cols>
    <col min="1" max="26" width="10.7109375" style="21" customWidth="1"/>
    <col min="27" max="16384" width="14.42578125" style="21"/>
  </cols>
  <sheetData>
    <row r="2" spans="2:21" ht="45">
      <c r="B2" s="34" t="s">
        <v>1</v>
      </c>
      <c r="C2" s="34" t="s">
        <v>2</v>
      </c>
      <c r="D2" s="34" t="s">
        <v>8</v>
      </c>
      <c r="E2" s="34" t="s">
        <v>9</v>
      </c>
      <c r="F2" s="34" t="s">
        <v>10</v>
      </c>
      <c r="H2" s="38" t="s">
        <v>21</v>
      </c>
      <c r="I2" s="38" t="s">
        <v>22</v>
      </c>
      <c r="J2" s="38" t="s">
        <v>23</v>
      </c>
      <c r="K2" s="38" t="s">
        <v>24</v>
      </c>
      <c r="L2" s="38" t="s">
        <v>25</v>
      </c>
      <c r="M2" s="38" t="s">
        <v>26</v>
      </c>
      <c r="O2" s="27" t="s">
        <v>27</v>
      </c>
      <c r="P2" s="27" t="s">
        <v>28</v>
      </c>
      <c r="R2" s="27" t="s">
        <v>29</v>
      </c>
      <c r="S2" s="27" t="s">
        <v>30</v>
      </c>
      <c r="T2" s="27" t="s">
        <v>31</v>
      </c>
      <c r="U2" s="27" t="s">
        <v>32</v>
      </c>
    </row>
    <row r="3" spans="2:21" ht="14.1">
      <c r="B3" s="35">
        <v>14</v>
      </c>
      <c r="C3" s="36">
        <v>1</v>
      </c>
      <c r="D3" s="36">
        <v>1</v>
      </c>
      <c r="E3" s="36">
        <v>1</v>
      </c>
      <c r="F3" s="36">
        <v>1</v>
      </c>
      <c r="H3" s="39">
        <f>IF(C3="NA",1,VLOOKUP(C3,'Pivot Tables'!$B$3:$E$7,2,FALSE))</f>
        <v>0.6</v>
      </c>
      <c r="I3" s="39">
        <f>IF(D3="NA",1,VLOOKUP(D3,'Pivot Tables'!$G$3:$J$6,2,FALSE))</f>
        <v>0.75</v>
      </c>
      <c r="J3" s="39">
        <f>IF(E3="NA",1,VLOOKUP(E3,'Pivot Tables'!$G$10:$J$14,2,FALSE))</f>
        <v>0.2</v>
      </c>
      <c r="K3" s="39">
        <f>IF(C3="NA",1,VLOOKUP(C3,'Pivot Tables'!$B$3:$E$7,3,FALSE))</f>
        <v>0.5757575757575758</v>
      </c>
      <c r="L3" s="39">
        <f>IF(D3="NA",1,VLOOKUP(D3,'Pivot Tables'!$G$3:$J$6,3,FALSE))</f>
        <v>0.81818181818181823</v>
      </c>
      <c r="M3" s="39">
        <f>IF(E3="NA",1,VLOOKUP(E3,'Pivot Tables'!$G$10:$J$14,3,FALSE))</f>
        <v>0.4642857142857143</v>
      </c>
      <c r="O3" s="37">
        <f>PRODUCT(H3:J3)*GETPIVOTDATA("Secure",'Pivot Tables'!$L$3,"Secure",0)</f>
        <v>1.1842105263157893E-2</v>
      </c>
      <c r="P3" s="37">
        <f>PRODUCT(K3:M3)*GETPIVOTDATA("Secure",'Pivot Tables'!$L$3,"Secure",1)</f>
        <v>0.18993506493506496</v>
      </c>
      <c r="R3" s="36">
        <f t="shared" ref="R3:R40" si="0">O3/(O3+P3)</f>
        <v>5.8689024390243885E-2</v>
      </c>
      <c r="S3" s="36">
        <f t="shared" ref="S3:S40" si="1">1-R3</f>
        <v>0.94131097560975607</v>
      </c>
      <c r="T3" s="36">
        <f t="shared" ref="T3:T40" si="2">IF(S3&gt;R3,1,0)</f>
        <v>1</v>
      </c>
      <c r="U3" s="35" t="str">
        <f t="shared" ref="U3:U40" si="3">IF(T3=F3,"TRUE","FALSE")</f>
        <v>TRUE</v>
      </c>
    </row>
    <row r="4" spans="2:21" ht="14.1">
      <c r="B4" s="35">
        <v>20</v>
      </c>
      <c r="C4" s="36">
        <v>0</v>
      </c>
      <c r="D4" s="36">
        <v>0</v>
      </c>
      <c r="E4" s="36">
        <v>1</v>
      </c>
      <c r="F4" s="36">
        <v>1</v>
      </c>
      <c r="H4" s="39">
        <f>IF(C4="NA",1,VLOOKUP(C4,'Pivot Tables'!$B$3:$E$7,2,FALSE))</f>
        <v>0.4</v>
      </c>
      <c r="I4" s="39">
        <f>IF(D4="NA",1,VLOOKUP(D4,'Pivot Tables'!$G$3:$J$6,2,FALSE))</f>
        <v>0.25</v>
      </c>
      <c r="J4" s="39">
        <f>IF(E4="NA",1,VLOOKUP(E4,'Pivot Tables'!$G$10:$J$14,2,FALSE))</f>
        <v>0.2</v>
      </c>
      <c r="K4" s="39">
        <f>IF(C4="NA",1,VLOOKUP(C4,'Pivot Tables'!$B$3:$E$7,3,FALSE))</f>
        <v>0.42424242424242425</v>
      </c>
      <c r="L4" s="39">
        <f>IF(D4="NA",1,VLOOKUP(D4,'Pivot Tables'!$G$3:$J$6,3,FALSE))</f>
        <v>0.18181818181818182</v>
      </c>
      <c r="M4" s="39">
        <f>IF(E4="NA",1,VLOOKUP(E4,'Pivot Tables'!$G$10:$J$14,3,FALSE))</f>
        <v>0.4642857142857143</v>
      </c>
      <c r="O4" s="37">
        <f>PRODUCT(H4:J4)*GETPIVOTDATA("Secure",'Pivot Tables'!$L$3,"Secure",0)</f>
        <v>2.6315789473684214E-3</v>
      </c>
      <c r="P4" s="37">
        <f>PRODUCT(K4:M4)*GETPIVOTDATA("Secure",'Pivot Tables'!$L$3,"Secure",1)</f>
        <v>3.1100478468899524E-2</v>
      </c>
      <c r="R4" s="36">
        <f t="shared" si="0"/>
        <v>7.8014184397163122E-2</v>
      </c>
      <c r="S4" s="36">
        <f t="shared" si="1"/>
        <v>0.92198581560283688</v>
      </c>
      <c r="T4" s="36">
        <f t="shared" si="2"/>
        <v>1</v>
      </c>
      <c r="U4" s="35" t="str">
        <f t="shared" si="3"/>
        <v>TRUE</v>
      </c>
    </row>
    <row r="5" spans="2:21" ht="14.1">
      <c r="B5" s="35">
        <v>3</v>
      </c>
      <c r="C5" s="36">
        <v>0</v>
      </c>
      <c r="D5" s="36">
        <v>1</v>
      </c>
      <c r="E5" s="36">
        <v>1</v>
      </c>
      <c r="F5" s="36">
        <v>1</v>
      </c>
      <c r="H5" s="39">
        <f>IF(C5="NA",1,VLOOKUP(C5,'Pivot Tables'!$B$3:$E$7,2,FALSE))</f>
        <v>0.4</v>
      </c>
      <c r="I5" s="39">
        <f>IF(D5="NA",1,VLOOKUP(D5,'Pivot Tables'!$G$3:$J$6,2,FALSE))</f>
        <v>0.75</v>
      </c>
      <c r="J5" s="39">
        <f>IF(E5="NA",1,VLOOKUP(E5,'Pivot Tables'!$G$10:$J$14,2,FALSE))</f>
        <v>0.2</v>
      </c>
      <c r="K5" s="39">
        <f>IF(C5="NA",1,VLOOKUP(C5,'Pivot Tables'!$B$3:$E$7,3,FALSE))</f>
        <v>0.42424242424242425</v>
      </c>
      <c r="L5" s="39">
        <f>IF(D5="NA",1,VLOOKUP(D5,'Pivot Tables'!$G$3:$J$6,3,FALSE))</f>
        <v>0.81818181818181823</v>
      </c>
      <c r="M5" s="39">
        <f>IF(E5="NA",1,VLOOKUP(E5,'Pivot Tables'!$G$10:$J$14,3,FALSE))</f>
        <v>0.4642857142857143</v>
      </c>
      <c r="O5" s="37">
        <f>PRODUCT(H5:J5)*GETPIVOTDATA("Secure",'Pivot Tables'!$L$3,"Secure",0)</f>
        <v>7.8947368421052634E-3</v>
      </c>
      <c r="P5" s="37">
        <f>PRODUCT(K5:M5)*GETPIVOTDATA("Secure",'Pivot Tables'!$L$3,"Secure",1)</f>
        <v>0.13995215311004786</v>
      </c>
      <c r="R5" s="36">
        <f t="shared" si="0"/>
        <v>5.3398058252427182E-2</v>
      </c>
      <c r="S5" s="36">
        <f t="shared" si="1"/>
        <v>0.94660194174757284</v>
      </c>
      <c r="T5" s="36">
        <f t="shared" si="2"/>
        <v>1</v>
      </c>
      <c r="U5" s="35" t="str">
        <f t="shared" si="3"/>
        <v>TRUE</v>
      </c>
    </row>
    <row r="6" spans="2:21" ht="14.1">
      <c r="B6" s="35">
        <v>18</v>
      </c>
      <c r="C6" s="36">
        <v>1</v>
      </c>
      <c r="D6" s="36">
        <v>0</v>
      </c>
      <c r="E6" s="36">
        <v>1</v>
      </c>
      <c r="F6" s="36">
        <v>1</v>
      </c>
      <c r="H6" s="39">
        <f>IF(C6="NA",1,VLOOKUP(C6,'Pivot Tables'!$B$3:$E$7,2,FALSE))</f>
        <v>0.6</v>
      </c>
      <c r="I6" s="39">
        <f>IF(D6="NA",1,VLOOKUP(D6,'Pivot Tables'!$G$3:$J$6,2,FALSE))</f>
        <v>0.25</v>
      </c>
      <c r="J6" s="39">
        <f>IF(E6="NA",1,VLOOKUP(E6,'Pivot Tables'!$G$10:$J$14,2,FALSE))</f>
        <v>0.2</v>
      </c>
      <c r="K6" s="39">
        <f>IF(C6="NA",1,VLOOKUP(C6,'Pivot Tables'!$B$3:$E$7,3,FALSE))</f>
        <v>0.5757575757575758</v>
      </c>
      <c r="L6" s="39">
        <f>IF(D6="NA",1,VLOOKUP(D6,'Pivot Tables'!$G$3:$J$6,3,FALSE))</f>
        <v>0.18181818181818182</v>
      </c>
      <c r="M6" s="39">
        <f>IF(E6="NA",1,VLOOKUP(E6,'Pivot Tables'!$G$10:$J$14,3,FALSE))</f>
        <v>0.4642857142857143</v>
      </c>
      <c r="O6" s="37">
        <f>PRODUCT(H6:J6)*GETPIVOTDATA("Secure",'Pivot Tables'!$L$3,"Secure",0)</f>
        <v>3.9473684210526308E-3</v>
      </c>
      <c r="P6" s="37">
        <f>PRODUCT(K6:M6)*GETPIVOTDATA("Secure",'Pivot Tables'!$L$3,"Secure",1)</f>
        <v>4.2207792207792215E-2</v>
      </c>
      <c r="R6" s="36">
        <f t="shared" si="0"/>
        <v>8.5523880044427958E-2</v>
      </c>
      <c r="S6" s="36">
        <f t="shared" si="1"/>
        <v>0.91447611995557199</v>
      </c>
      <c r="T6" s="36">
        <f t="shared" si="2"/>
        <v>1</v>
      </c>
      <c r="U6" s="35" t="str">
        <f t="shared" si="3"/>
        <v>TRUE</v>
      </c>
    </row>
    <row r="7" spans="2:21" ht="14.1">
      <c r="B7" s="35">
        <v>24</v>
      </c>
      <c r="C7" s="36">
        <v>1</v>
      </c>
      <c r="D7" s="36">
        <v>1</v>
      </c>
      <c r="E7" s="36">
        <v>0</v>
      </c>
      <c r="F7" s="36">
        <v>1</v>
      </c>
      <c r="H7" s="39">
        <f>IF(C7="NA",1,VLOOKUP(C7,'Pivot Tables'!$B$3:$E$7,2,FALSE))</f>
        <v>0.6</v>
      </c>
      <c r="I7" s="39">
        <f>IF(D7="NA",1,VLOOKUP(D7,'Pivot Tables'!$G$3:$J$6,2,FALSE))</f>
        <v>0.75</v>
      </c>
      <c r="J7" s="39">
        <f>IF(E7="NA",1,VLOOKUP(E7,'Pivot Tables'!$G$10:$J$14,2,FALSE))</f>
        <v>0.8</v>
      </c>
      <c r="K7" s="39">
        <f>IF(C7="NA",1,VLOOKUP(C7,'Pivot Tables'!$B$3:$E$7,3,FALSE))</f>
        <v>0.5757575757575758</v>
      </c>
      <c r="L7" s="39">
        <f>IF(D7="NA",1,VLOOKUP(D7,'Pivot Tables'!$G$3:$J$6,3,FALSE))</f>
        <v>0.81818181818181823</v>
      </c>
      <c r="M7" s="39">
        <f>IF(E7="NA",1,VLOOKUP(E7,'Pivot Tables'!$G$10:$J$14,3,FALSE))</f>
        <v>0.5357142857142857</v>
      </c>
      <c r="O7" s="37">
        <f>PRODUCT(H7:J7)*GETPIVOTDATA("Secure",'Pivot Tables'!$L$3,"Secure",0)</f>
        <v>4.7368421052631574E-2</v>
      </c>
      <c r="P7" s="37">
        <f>PRODUCT(K7:M7)*GETPIVOTDATA("Secure",'Pivot Tables'!$L$3,"Secure",1)</f>
        <v>0.21915584415584419</v>
      </c>
      <c r="R7" s="36">
        <f t="shared" si="0"/>
        <v>0.17772648586266585</v>
      </c>
      <c r="S7" s="36">
        <f t="shared" si="1"/>
        <v>0.82227351413733418</v>
      </c>
      <c r="T7" s="36">
        <f t="shared" si="2"/>
        <v>1</v>
      </c>
      <c r="U7" s="35" t="str">
        <f t="shared" si="3"/>
        <v>TRUE</v>
      </c>
    </row>
    <row r="8" spans="2:21" ht="14.1">
      <c r="B8" s="35">
        <v>25</v>
      </c>
      <c r="C8" s="36">
        <v>0</v>
      </c>
      <c r="D8" s="36">
        <v>1</v>
      </c>
      <c r="E8" s="36">
        <v>1</v>
      </c>
      <c r="F8" s="36">
        <v>1</v>
      </c>
      <c r="H8" s="39">
        <f>IF(C8="NA",1,VLOOKUP(C8,'Pivot Tables'!$B$3:$E$7,2,FALSE))</f>
        <v>0.4</v>
      </c>
      <c r="I8" s="39">
        <f>IF(D8="NA",1,VLOOKUP(D8,'Pivot Tables'!$G$3:$J$6,2,FALSE))</f>
        <v>0.75</v>
      </c>
      <c r="J8" s="39">
        <f>IF(E8="NA",1,VLOOKUP(E8,'Pivot Tables'!$G$10:$J$14,2,FALSE))</f>
        <v>0.2</v>
      </c>
      <c r="K8" s="39">
        <f>IF(C8="NA",1,VLOOKUP(C8,'Pivot Tables'!$B$3:$E$7,3,FALSE))</f>
        <v>0.42424242424242425</v>
      </c>
      <c r="L8" s="39">
        <f>IF(D8="NA",1,VLOOKUP(D8,'Pivot Tables'!$G$3:$J$6,3,FALSE))</f>
        <v>0.81818181818181823</v>
      </c>
      <c r="M8" s="39">
        <f>IF(E8="NA",1,VLOOKUP(E8,'Pivot Tables'!$G$10:$J$14,3,FALSE))</f>
        <v>0.4642857142857143</v>
      </c>
      <c r="O8" s="37">
        <f>PRODUCT(H8:J8)*GETPIVOTDATA("Secure",'Pivot Tables'!$L$3,"Secure",0)</f>
        <v>7.8947368421052634E-3</v>
      </c>
      <c r="P8" s="37">
        <f>PRODUCT(K8:M8)*GETPIVOTDATA("Secure",'Pivot Tables'!$L$3,"Secure",1)</f>
        <v>0.13995215311004786</v>
      </c>
      <c r="R8" s="36">
        <f t="shared" si="0"/>
        <v>5.3398058252427182E-2</v>
      </c>
      <c r="S8" s="36">
        <f t="shared" si="1"/>
        <v>0.94660194174757284</v>
      </c>
      <c r="T8" s="36">
        <f t="shared" si="2"/>
        <v>1</v>
      </c>
      <c r="U8" s="35" t="str">
        <f t="shared" si="3"/>
        <v>TRUE</v>
      </c>
    </row>
    <row r="9" spans="2:21" ht="14.1">
      <c r="B9" s="35">
        <v>27</v>
      </c>
      <c r="C9" s="36">
        <v>0</v>
      </c>
      <c r="D9" s="36">
        <v>1</v>
      </c>
      <c r="E9" s="36">
        <v>1</v>
      </c>
      <c r="F9" s="36">
        <v>1</v>
      </c>
      <c r="H9" s="39">
        <f>IF(C9="NA",1,VLOOKUP(C9,'Pivot Tables'!$B$3:$E$7,2,FALSE))</f>
        <v>0.4</v>
      </c>
      <c r="I9" s="39">
        <f>IF(D9="NA",1,VLOOKUP(D9,'Pivot Tables'!$G$3:$J$6,2,FALSE))</f>
        <v>0.75</v>
      </c>
      <c r="J9" s="39">
        <f>IF(E9="NA",1,VLOOKUP(E9,'Pivot Tables'!$G$10:$J$14,2,FALSE))</f>
        <v>0.2</v>
      </c>
      <c r="K9" s="39">
        <f>IF(C9="NA",1,VLOOKUP(C9,'Pivot Tables'!$B$3:$E$7,3,FALSE))</f>
        <v>0.42424242424242425</v>
      </c>
      <c r="L9" s="39">
        <f>IF(D9="NA",1,VLOOKUP(D9,'Pivot Tables'!$G$3:$J$6,3,FALSE))</f>
        <v>0.81818181818181823</v>
      </c>
      <c r="M9" s="39">
        <f>IF(E9="NA",1,VLOOKUP(E9,'Pivot Tables'!$G$10:$J$14,3,FALSE))</f>
        <v>0.4642857142857143</v>
      </c>
      <c r="O9" s="37">
        <f>PRODUCT(H9:J9)*GETPIVOTDATA("Secure",'Pivot Tables'!$L$3,"Secure",0)</f>
        <v>7.8947368421052634E-3</v>
      </c>
      <c r="P9" s="37">
        <f>PRODUCT(K9:M9)*GETPIVOTDATA("Secure",'Pivot Tables'!$L$3,"Secure",1)</f>
        <v>0.13995215311004786</v>
      </c>
      <c r="R9" s="36">
        <f t="shared" si="0"/>
        <v>5.3398058252427182E-2</v>
      </c>
      <c r="S9" s="36">
        <f t="shared" si="1"/>
        <v>0.94660194174757284</v>
      </c>
      <c r="T9" s="36">
        <f t="shared" si="2"/>
        <v>1</v>
      </c>
      <c r="U9" s="35" t="str">
        <f t="shared" si="3"/>
        <v>TRUE</v>
      </c>
    </row>
    <row r="10" spans="2:21" ht="14.1">
      <c r="B10" s="35">
        <v>21</v>
      </c>
      <c r="C10" s="36">
        <v>0</v>
      </c>
      <c r="D10" s="36" t="s">
        <v>12</v>
      </c>
      <c r="E10" s="36" t="s">
        <v>12</v>
      </c>
      <c r="F10" s="36">
        <v>1</v>
      </c>
      <c r="H10" s="39">
        <f>IF(C10="NA",1,VLOOKUP(C10,'Pivot Tables'!$B$3:$E$7,2,FALSE))</f>
        <v>0.4</v>
      </c>
      <c r="I10" s="36">
        <f>IF(D10="NA",1,VLOOKUP(D10,'Pivot Tables'!$G$3:$J$6,2,FALSE))</f>
        <v>1</v>
      </c>
      <c r="J10" s="36">
        <f>IF(E10="NA",1,VLOOKUP(E10,'Pivot Tables'!$G$10:$J$14,2,FALSE))</f>
        <v>1</v>
      </c>
      <c r="K10" s="39">
        <f>IF(C10="NA",1,VLOOKUP(C10,'Pivot Tables'!$B$3:$E$7,3,FALSE))</f>
        <v>0.42424242424242425</v>
      </c>
      <c r="L10" s="36">
        <f>IF(D10="NA",1,VLOOKUP(D10,'Pivot Tables'!$G$3:$J$6,3,FALSE))</f>
        <v>1</v>
      </c>
      <c r="M10" s="36">
        <f>IF(E10="NA",1,VLOOKUP(E10,'Pivot Tables'!$G$10:$J$14,3,FALSE))</f>
        <v>1</v>
      </c>
      <c r="O10" s="37">
        <f>PRODUCT(H10:J10)*GETPIVOTDATA("Secure",'Pivot Tables'!$L$3,"Secure",0)</f>
        <v>5.2631578947368418E-2</v>
      </c>
      <c r="P10" s="37">
        <f>PRODUCT(K10:M10)*GETPIVOTDATA("Secure",'Pivot Tables'!$L$3,"Secure",1)</f>
        <v>0.36842105263157898</v>
      </c>
      <c r="R10" s="36">
        <f t="shared" si="0"/>
        <v>0.12499999999999999</v>
      </c>
      <c r="S10" s="36">
        <f t="shared" si="1"/>
        <v>0.875</v>
      </c>
      <c r="T10" s="36">
        <f t="shared" si="2"/>
        <v>1</v>
      </c>
      <c r="U10" s="35" t="str">
        <f t="shared" si="3"/>
        <v>TRUE</v>
      </c>
    </row>
    <row r="11" spans="2:21" ht="14.1">
      <c r="B11" s="35">
        <v>31</v>
      </c>
      <c r="C11" s="36">
        <v>1</v>
      </c>
      <c r="D11" s="36">
        <v>1</v>
      </c>
      <c r="E11" s="36">
        <v>0</v>
      </c>
      <c r="F11" s="36">
        <v>1</v>
      </c>
      <c r="H11" s="39">
        <f>IF(C11="NA",1,VLOOKUP(C11,'Pivot Tables'!$B$3:$E$7,2,FALSE))</f>
        <v>0.6</v>
      </c>
      <c r="I11" s="39">
        <f>IF(D11="NA",1,VLOOKUP(D11,'Pivot Tables'!$G$3:$J$6,2,FALSE))</f>
        <v>0.75</v>
      </c>
      <c r="J11" s="39">
        <f>IF(E11="NA",1,VLOOKUP(E11,'Pivot Tables'!$G$10:$J$14,2,FALSE))</f>
        <v>0.8</v>
      </c>
      <c r="K11" s="39">
        <f>IF(C11="NA",1,VLOOKUP(C11,'Pivot Tables'!$B$3:$E$7,3,FALSE))</f>
        <v>0.5757575757575758</v>
      </c>
      <c r="L11" s="39">
        <f>IF(D11="NA",1,VLOOKUP(D11,'Pivot Tables'!$G$3:$J$6,3,FALSE))</f>
        <v>0.81818181818181823</v>
      </c>
      <c r="M11" s="39">
        <f>IF(E11="NA",1,VLOOKUP(E11,'Pivot Tables'!$G$10:$J$14,3,FALSE))</f>
        <v>0.5357142857142857</v>
      </c>
      <c r="O11" s="37">
        <f>PRODUCT(H11:J11)*GETPIVOTDATA("Secure",'Pivot Tables'!$L$3,"Secure",0)</f>
        <v>4.7368421052631574E-2</v>
      </c>
      <c r="P11" s="37">
        <f>PRODUCT(K11:M11)*GETPIVOTDATA("Secure",'Pivot Tables'!$L$3,"Secure",1)</f>
        <v>0.21915584415584419</v>
      </c>
      <c r="R11" s="36">
        <f t="shared" si="0"/>
        <v>0.17772648586266585</v>
      </c>
      <c r="S11" s="36">
        <f t="shared" si="1"/>
        <v>0.82227351413733418</v>
      </c>
      <c r="T11" s="36">
        <f t="shared" si="2"/>
        <v>1</v>
      </c>
      <c r="U11" s="35" t="str">
        <f t="shared" si="3"/>
        <v>TRUE</v>
      </c>
    </row>
    <row r="12" spans="2:21" ht="14.1">
      <c r="B12" s="35">
        <v>36</v>
      </c>
      <c r="C12" s="36">
        <v>1</v>
      </c>
      <c r="D12" s="36">
        <v>1</v>
      </c>
      <c r="E12" s="36">
        <v>1</v>
      </c>
      <c r="F12" s="36">
        <v>1</v>
      </c>
      <c r="H12" s="39">
        <f>IF(C12="NA",1,VLOOKUP(C12,'Pivot Tables'!$B$3:$E$7,2,FALSE))</f>
        <v>0.6</v>
      </c>
      <c r="I12" s="39">
        <f>IF(D12="NA",1,VLOOKUP(D12,'Pivot Tables'!$G$3:$J$6,2,FALSE))</f>
        <v>0.75</v>
      </c>
      <c r="J12" s="39">
        <f>IF(E12="NA",1,VLOOKUP(E12,'Pivot Tables'!$G$10:$J$14,2,FALSE))</f>
        <v>0.2</v>
      </c>
      <c r="K12" s="39">
        <f>IF(C12="NA",1,VLOOKUP(C12,'Pivot Tables'!$B$3:$E$7,3,FALSE))</f>
        <v>0.5757575757575758</v>
      </c>
      <c r="L12" s="39">
        <f>IF(D12="NA",1,VLOOKUP(D12,'Pivot Tables'!$G$3:$J$6,3,FALSE))</f>
        <v>0.81818181818181823</v>
      </c>
      <c r="M12" s="39">
        <f>IF(E12="NA",1,VLOOKUP(E12,'Pivot Tables'!$G$10:$J$14,3,FALSE))</f>
        <v>0.4642857142857143</v>
      </c>
      <c r="O12" s="37">
        <f>PRODUCT(H12:J12)*GETPIVOTDATA("Secure",'Pivot Tables'!$L$3,"Secure",0)</f>
        <v>1.1842105263157893E-2</v>
      </c>
      <c r="P12" s="37">
        <f>PRODUCT(K12:M12)*GETPIVOTDATA("Secure",'Pivot Tables'!$L$3,"Secure",1)</f>
        <v>0.18993506493506496</v>
      </c>
      <c r="R12" s="36">
        <f t="shared" si="0"/>
        <v>5.8689024390243885E-2</v>
      </c>
      <c r="S12" s="36">
        <f t="shared" si="1"/>
        <v>0.94131097560975607</v>
      </c>
      <c r="T12" s="36">
        <f t="shared" si="2"/>
        <v>1</v>
      </c>
      <c r="U12" s="35" t="str">
        <f t="shared" si="3"/>
        <v>TRUE</v>
      </c>
    </row>
    <row r="13" spans="2:21" ht="14.1">
      <c r="B13" s="35">
        <v>38</v>
      </c>
      <c r="C13" s="36">
        <v>0</v>
      </c>
      <c r="D13" s="36">
        <v>1</v>
      </c>
      <c r="E13" s="36">
        <v>0</v>
      </c>
      <c r="F13" s="36">
        <v>1</v>
      </c>
      <c r="H13" s="39">
        <f>IF(C13="NA",1,VLOOKUP(C13,'Pivot Tables'!$B$3:$E$7,2,FALSE))</f>
        <v>0.4</v>
      </c>
      <c r="I13" s="39">
        <f>IF(D13="NA",1,VLOOKUP(D13,'Pivot Tables'!$G$3:$J$6,2,FALSE))</f>
        <v>0.75</v>
      </c>
      <c r="J13" s="39">
        <f>IF(E13="NA",1,VLOOKUP(E13,'Pivot Tables'!$G$10:$J$14,2,FALSE))</f>
        <v>0.8</v>
      </c>
      <c r="K13" s="39">
        <f>IF(C13="NA",1,VLOOKUP(C13,'Pivot Tables'!$B$3:$E$7,3,FALSE))</f>
        <v>0.42424242424242425</v>
      </c>
      <c r="L13" s="39">
        <f>IF(D13="NA",1,VLOOKUP(D13,'Pivot Tables'!$G$3:$J$6,3,FALSE))</f>
        <v>0.81818181818181823</v>
      </c>
      <c r="M13" s="39">
        <f>IF(E13="NA",1,VLOOKUP(E13,'Pivot Tables'!$G$10:$J$14,3,FALSE))</f>
        <v>0.5357142857142857</v>
      </c>
      <c r="O13" s="37">
        <f>PRODUCT(H13:J13)*GETPIVOTDATA("Secure",'Pivot Tables'!$L$3,"Secure",0)</f>
        <v>3.1578947368421054E-2</v>
      </c>
      <c r="P13" s="37">
        <f>PRODUCT(K13:M13)*GETPIVOTDATA("Secure",'Pivot Tables'!$L$3,"Secure",1)</f>
        <v>0.16148325358851676</v>
      </c>
      <c r="R13" s="36">
        <f t="shared" si="0"/>
        <v>0.16356877323420072</v>
      </c>
      <c r="S13" s="36">
        <f t="shared" si="1"/>
        <v>0.83643122676579928</v>
      </c>
      <c r="T13" s="36">
        <f t="shared" si="2"/>
        <v>1</v>
      </c>
      <c r="U13" s="35" t="str">
        <f t="shared" si="3"/>
        <v>TRUE</v>
      </c>
    </row>
    <row r="14" spans="2:21" ht="14.1">
      <c r="B14" s="35">
        <v>46</v>
      </c>
      <c r="C14" s="36">
        <v>0</v>
      </c>
      <c r="D14" s="36" t="s">
        <v>12</v>
      </c>
      <c r="E14" s="36">
        <v>0</v>
      </c>
      <c r="F14" s="36">
        <v>1</v>
      </c>
      <c r="H14" s="39">
        <f>IF(C14="NA",1,VLOOKUP(C14,'Pivot Tables'!$B$3:$E$7,2,FALSE))</f>
        <v>0.4</v>
      </c>
      <c r="I14" s="36">
        <f>IF(D14="NA",1,VLOOKUP(D14,'Pivot Tables'!$G$3:$J$6,2,FALSE))</f>
        <v>1</v>
      </c>
      <c r="J14" s="39">
        <f>IF(E14="NA",1,VLOOKUP(E14,'Pivot Tables'!$G$10:$J$14,2,FALSE))</f>
        <v>0.8</v>
      </c>
      <c r="K14" s="39">
        <f>IF(C14="NA",1,VLOOKUP(C14,'Pivot Tables'!$B$3:$E$7,3,FALSE))</f>
        <v>0.42424242424242425</v>
      </c>
      <c r="L14" s="36">
        <f>IF(D14="NA",1,VLOOKUP(D14,'Pivot Tables'!$G$3:$J$6,3,FALSE))</f>
        <v>1</v>
      </c>
      <c r="M14" s="39">
        <f>IF(E14="NA",1,VLOOKUP(E14,'Pivot Tables'!$G$10:$J$14,3,FALSE))</f>
        <v>0.5357142857142857</v>
      </c>
      <c r="O14" s="37">
        <f>PRODUCT(H14:J14)*GETPIVOTDATA("Secure",'Pivot Tables'!$L$3,"Secure",0)</f>
        <v>4.2105263157894743E-2</v>
      </c>
      <c r="P14" s="37">
        <f>PRODUCT(K14:M14)*GETPIVOTDATA("Secure",'Pivot Tables'!$L$3,"Secure",1)</f>
        <v>0.19736842105263158</v>
      </c>
      <c r="R14" s="36">
        <f t="shared" si="0"/>
        <v>0.17582417582417584</v>
      </c>
      <c r="S14" s="36">
        <f t="shared" si="1"/>
        <v>0.82417582417582413</v>
      </c>
      <c r="T14" s="36">
        <f t="shared" si="2"/>
        <v>1</v>
      </c>
      <c r="U14" s="35" t="str">
        <f t="shared" si="3"/>
        <v>TRUE</v>
      </c>
    </row>
    <row r="15" spans="2:21" ht="14.1">
      <c r="B15" s="35">
        <v>49</v>
      </c>
      <c r="C15" s="36">
        <v>1</v>
      </c>
      <c r="D15" s="36" t="s">
        <v>12</v>
      </c>
      <c r="E15" s="36" t="s">
        <v>12</v>
      </c>
      <c r="F15" s="36">
        <v>1</v>
      </c>
      <c r="H15" s="39">
        <f>IF(C15="NA",1,VLOOKUP(C15,'Pivot Tables'!$B$3:$E$7,2,FALSE))</f>
        <v>0.6</v>
      </c>
      <c r="I15" s="36">
        <f>IF(D15="NA",1,VLOOKUP(D15,'Pivot Tables'!$G$3:$J$6,2,FALSE))</f>
        <v>1</v>
      </c>
      <c r="J15" s="36">
        <f>IF(E15="NA",1,VLOOKUP(E15,'Pivot Tables'!$G$10:$J$14,2,FALSE))</f>
        <v>1</v>
      </c>
      <c r="K15" s="39">
        <f>IF(C15="NA",1,VLOOKUP(C15,'Pivot Tables'!$B$3:$E$7,3,FALSE))</f>
        <v>0.5757575757575758</v>
      </c>
      <c r="L15" s="36">
        <f>IF(D15="NA",1,VLOOKUP(D15,'Pivot Tables'!$G$3:$J$6,3,FALSE))</f>
        <v>1</v>
      </c>
      <c r="M15" s="36">
        <f>IF(E15="NA",1,VLOOKUP(E15,'Pivot Tables'!$G$10:$J$14,3,FALSE))</f>
        <v>1</v>
      </c>
      <c r="O15" s="37">
        <f>PRODUCT(H15:J15)*GETPIVOTDATA("Secure",'Pivot Tables'!$L$3,"Secure",0)</f>
        <v>7.8947368421052627E-2</v>
      </c>
      <c r="P15" s="37">
        <f>PRODUCT(K15:M15)*GETPIVOTDATA("Secure",'Pivot Tables'!$L$3,"Secure",1)</f>
        <v>0.50000000000000011</v>
      </c>
      <c r="R15" s="36">
        <f t="shared" si="0"/>
        <v>0.13636363636363633</v>
      </c>
      <c r="S15" s="36">
        <f t="shared" si="1"/>
        <v>0.86363636363636365</v>
      </c>
      <c r="T15" s="36">
        <f t="shared" si="2"/>
        <v>1</v>
      </c>
      <c r="U15" s="35" t="str">
        <f t="shared" si="3"/>
        <v>TRUE</v>
      </c>
    </row>
    <row r="16" spans="2:21" ht="14.1">
      <c r="B16" s="35">
        <v>17</v>
      </c>
      <c r="C16" s="36">
        <v>1</v>
      </c>
      <c r="D16" s="36">
        <v>1</v>
      </c>
      <c r="E16" s="36">
        <v>1</v>
      </c>
      <c r="F16" s="36">
        <v>1</v>
      </c>
      <c r="H16" s="39">
        <f>IF(C16="NA",1,VLOOKUP(C16,'Pivot Tables'!$B$3:$E$7,2,FALSE))</f>
        <v>0.6</v>
      </c>
      <c r="I16" s="39">
        <f>IF(D16="NA",1,VLOOKUP(D16,'Pivot Tables'!$G$3:$J$6,2,FALSE))</f>
        <v>0.75</v>
      </c>
      <c r="J16" s="39">
        <f>IF(E16="NA",1,VLOOKUP(E16,'Pivot Tables'!$G$10:$J$14,2,FALSE))</f>
        <v>0.2</v>
      </c>
      <c r="K16" s="39">
        <f>IF(C16="NA",1,VLOOKUP(C16,'Pivot Tables'!$B$3:$E$7,3,FALSE))</f>
        <v>0.5757575757575758</v>
      </c>
      <c r="L16" s="39">
        <f>IF(D16="NA",1,VLOOKUP(D16,'Pivot Tables'!$G$3:$J$6,3,FALSE))</f>
        <v>0.81818181818181823</v>
      </c>
      <c r="M16" s="39">
        <f>IF(E16="NA",1,VLOOKUP(E16,'Pivot Tables'!$G$10:$J$14,3,FALSE))</f>
        <v>0.4642857142857143</v>
      </c>
      <c r="O16" s="37">
        <f>PRODUCT(H16:J16)*GETPIVOTDATA("Secure",'Pivot Tables'!$L$3,"Secure",0)</f>
        <v>1.1842105263157893E-2</v>
      </c>
      <c r="P16" s="37">
        <f>PRODUCT(K16:M16)*GETPIVOTDATA("Secure",'Pivot Tables'!$L$3,"Secure",1)</f>
        <v>0.18993506493506496</v>
      </c>
      <c r="R16" s="36">
        <f t="shared" si="0"/>
        <v>5.8689024390243885E-2</v>
      </c>
      <c r="S16" s="36">
        <f t="shared" si="1"/>
        <v>0.94131097560975607</v>
      </c>
      <c r="T16" s="36">
        <f t="shared" si="2"/>
        <v>1</v>
      </c>
      <c r="U16" s="35" t="str">
        <f t="shared" si="3"/>
        <v>TRUE</v>
      </c>
    </row>
    <row r="17" spans="2:21" ht="14.1">
      <c r="B17" s="35">
        <v>34</v>
      </c>
      <c r="C17" s="36">
        <v>1</v>
      </c>
      <c r="D17" s="36">
        <v>0</v>
      </c>
      <c r="E17" s="36">
        <v>0</v>
      </c>
      <c r="F17" s="36">
        <v>1</v>
      </c>
      <c r="H17" s="39">
        <f>IF(C17="NA",1,VLOOKUP(C17,'Pivot Tables'!$B$3:$E$7,2,FALSE))</f>
        <v>0.6</v>
      </c>
      <c r="I17" s="39">
        <f>IF(D17="NA",1,VLOOKUP(D17,'Pivot Tables'!$G$3:$J$6,2,FALSE))</f>
        <v>0.25</v>
      </c>
      <c r="J17" s="39">
        <f>IF(E17="NA",1,VLOOKUP(E17,'Pivot Tables'!$G$10:$J$14,2,FALSE))</f>
        <v>0.8</v>
      </c>
      <c r="K17" s="39">
        <f>IF(C17="NA",1,VLOOKUP(C17,'Pivot Tables'!$B$3:$E$7,3,FALSE))</f>
        <v>0.5757575757575758</v>
      </c>
      <c r="L17" s="39">
        <f>IF(D17="NA",1,VLOOKUP(D17,'Pivot Tables'!$G$3:$J$6,3,FALSE))</f>
        <v>0.18181818181818182</v>
      </c>
      <c r="M17" s="39">
        <f>IF(E17="NA",1,VLOOKUP(E17,'Pivot Tables'!$G$10:$J$14,3,FALSE))</f>
        <v>0.5357142857142857</v>
      </c>
      <c r="O17" s="37">
        <f>PRODUCT(H17:J17)*GETPIVOTDATA("Secure",'Pivot Tables'!$L$3,"Secure",0)</f>
        <v>1.5789473684210523E-2</v>
      </c>
      <c r="P17" s="37">
        <f>PRODUCT(K17:M17)*GETPIVOTDATA("Secure",'Pivot Tables'!$L$3,"Secure",1)</f>
        <v>4.8701298701298711E-2</v>
      </c>
      <c r="R17" s="36">
        <f t="shared" si="0"/>
        <v>0.24483306836248003</v>
      </c>
      <c r="S17" s="36">
        <f t="shared" si="1"/>
        <v>0.75516693163752002</v>
      </c>
      <c r="T17" s="36">
        <f t="shared" si="2"/>
        <v>1</v>
      </c>
      <c r="U17" s="35" t="str">
        <f t="shared" si="3"/>
        <v>TRUE</v>
      </c>
    </row>
    <row r="18" spans="2:21" ht="14.1">
      <c r="B18" s="35">
        <v>6</v>
      </c>
      <c r="C18" s="36">
        <v>1</v>
      </c>
      <c r="D18" s="36">
        <v>1</v>
      </c>
      <c r="E18" s="36">
        <v>0</v>
      </c>
      <c r="F18" s="36">
        <v>1</v>
      </c>
      <c r="H18" s="39">
        <f>IF(C18="NA",1,VLOOKUP(C18,'Pivot Tables'!$B$3:$E$7,2,FALSE))</f>
        <v>0.6</v>
      </c>
      <c r="I18" s="39">
        <f>IF(D18="NA",1,VLOOKUP(D18,'Pivot Tables'!$G$3:$J$6,2,FALSE))</f>
        <v>0.75</v>
      </c>
      <c r="J18" s="39">
        <f>IF(E18="NA",1,VLOOKUP(E18,'Pivot Tables'!$G$10:$J$14,2,FALSE))</f>
        <v>0.8</v>
      </c>
      <c r="K18" s="39">
        <f>IF(C18="NA",1,VLOOKUP(C18,'Pivot Tables'!$B$3:$E$7,3,FALSE))</f>
        <v>0.5757575757575758</v>
      </c>
      <c r="L18" s="39">
        <f>IF(D18="NA",1,VLOOKUP(D18,'Pivot Tables'!$G$3:$J$6,3,FALSE))</f>
        <v>0.81818181818181823</v>
      </c>
      <c r="M18" s="39">
        <f>IF(E18="NA",1,VLOOKUP(E18,'Pivot Tables'!$G$10:$J$14,3,FALSE))</f>
        <v>0.5357142857142857</v>
      </c>
      <c r="O18" s="37">
        <f>PRODUCT(H18:J18)*GETPIVOTDATA("Secure",'Pivot Tables'!$L$3,"Secure",0)</f>
        <v>4.7368421052631574E-2</v>
      </c>
      <c r="P18" s="37">
        <f>PRODUCT(K18:M18)*GETPIVOTDATA("Secure",'Pivot Tables'!$L$3,"Secure",1)</f>
        <v>0.21915584415584419</v>
      </c>
      <c r="R18" s="36">
        <f t="shared" si="0"/>
        <v>0.17772648586266585</v>
      </c>
      <c r="S18" s="36">
        <f t="shared" si="1"/>
        <v>0.82227351413733418</v>
      </c>
      <c r="T18" s="36">
        <f t="shared" si="2"/>
        <v>1</v>
      </c>
      <c r="U18" s="35" t="str">
        <f t="shared" si="3"/>
        <v>TRUE</v>
      </c>
    </row>
    <row r="19" spans="2:21" ht="14.1">
      <c r="B19" s="35">
        <v>28</v>
      </c>
      <c r="C19" s="36">
        <v>0</v>
      </c>
      <c r="D19" s="36" t="s">
        <v>12</v>
      </c>
      <c r="E19" s="36">
        <v>1</v>
      </c>
      <c r="F19" s="36">
        <v>1</v>
      </c>
      <c r="H19" s="39">
        <f>IF(C19="NA",1,VLOOKUP(C19,'Pivot Tables'!$B$3:$E$7,2,FALSE))</f>
        <v>0.4</v>
      </c>
      <c r="I19" s="36">
        <f>IF(D19="NA",1,VLOOKUP(D19,'Pivot Tables'!$G$3:$J$6,2,FALSE))</f>
        <v>1</v>
      </c>
      <c r="J19" s="39">
        <f>IF(E19="NA",1,VLOOKUP(E19,'Pivot Tables'!$G$10:$J$14,2,FALSE))</f>
        <v>0.2</v>
      </c>
      <c r="K19" s="39">
        <f>IF(C19="NA",1,VLOOKUP(C19,'Pivot Tables'!$B$3:$E$7,3,FALSE))</f>
        <v>0.42424242424242425</v>
      </c>
      <c r="L19" s="36">
        <f>IF(D19="NA",1,VLOOKUP(D19,'Pivot Tables'!$G$3:$J$6,3,FALSE))</f>
        <v>1</v>
      </c>
      <c r="M19" s="39">
        <f>IF(E19="NA",1,VLOOKUP(E19,'Pivot Tables'!$G$10:$J$14,3,FALSE))</f>
        <v>0.4642857142857143</v>
      </c>
      <c r="O19" s="37">
        <f>PRODUCT(H19:J19)*GETPIVOTDATA("Secure",'Pivot Tables'!$L$3,"Secure",0)</f>
        <v>1.0526315789473686E-2</v>
      </c>
      <c r="P19" s="37">
        <f>PRODUCT(K19:M19)*GETPIVOTDATA("Secure",'Pivot Tables'!$L$3,"Secure",1)</f>
        <v>0.1710526315789474</v>
      </c>
      <c r="R19" s="36">
        <f t="shared" si="0"/>
        <v>5.7971014492753617E-2</v>
      </c>
      <c r="S19" s="36">
        <f t="shared" si="1"/>
        <v>0.94202898550724634</v>
      </c>
      <c r="T19" s="36">
        <f t="shared" si="2"/>
        <v>1</v>
      </c>
      <c r="U19" s="35" t="str">
        <f t="shared" si="3"/>
        <v>TRUE</v>
      </c>
    </row>
    <row r="20" spans="2:21" ht="14.1">
      <c r="B20" s="35">
        <v>37</v>
      </c>
      <c r="C20" s="36">
        <v>0</v>
      </c>
      <c r="D20" s="36">
        <v>1</v>
      </c>
      <c r="E20" s="36">
        <v>0</v>
      </c>
      <c r="F20" s="36">
        <v>1</v>
      </c>
      <c r="H20" s="39">
        <f>IF(C20="NA",1,VLOOKUP(C20,'Pivot Tables'!$B$3:$E$7,2,FALSE))</f>
        <v>0.4</v>
      </c>
      <c r="I20" s="39">
        <f>IF(D20="NA",1,VLOOKUP(D20,'Pivot Tables'!$G$3:$J$6,2,FALSE))</f>
        <v>0.75</v>
      </c>
      <c r="J20" s="39">
        <f>IF(E20="NA",1,VLOOKUP(E20,'Pivot Tables'!$G$10:$J$14,2,FALSE))</f>
        <v>0.8</v>
      </c>
      <c r="K20" s="39">
        <f>IF(C20="NA",1,VLOOKUP(C20,'Pivot Tables'!$B$3:$E$7,3,FALSE))</f>
        <v>0.42424242424242425</v>
      </c>
      <c r="L20" s="39">
        <f>IF(D20="NA",1,VLOOKUP(D20,'Pivot Tables'!$G$3:$J$6,3,FALSE))</f>
        <v>0.81818181818181823</v>
      </c>
      <c r="M20" s="39">
        <f>IF(E20="NA",1,VLOOKUP(E20,'Pivot Tables'!$G$10:$J$14,3,FALSE))</f>
        <v>0.5357142857142857</v>
      </c>
      <c r="O20" s="37">
        <f>PRODUCT(H20:J20)*GETPIVOTDATA("Secure",'Pivot Tables'!$L$3,"Secure",0)</f>
        <v>3.1578947368421054E-2</v>
      </c>
      <c r="P20" s="37">
        <f>PRODUCT(K20:M20)*GETPIVOTDATA("Secure",'Pivot Tables'!$L$3,"Secure",1)</f>
        <v>0.16148325358851676</v>
      </c>
      <c r="R20" s="36">
        <f t="shared" si="0"/>
        <v>0.16356877323420072</v>
      </c>
      <c r="S20" s="36">
        <f t="shared" si="1"/>
        <v>0.83643122676579928</v>
      </c>
      <c r="T20" s="36">
        <f t="shared" si="2"/>
        <v>1</v>
      </c>
      <c r="U20" s="35" t="str">
        <f t="shared" si="3"/>
        <v>TRUE</v>
      </c>
    </row>
    <row r="21" spans="2:21" ht="15.75" customHeight="1">
      <c r="B21" s="35">
        <v>41</v>
      </c>
      <c r="C21" s="36">
        <v>1</v>
      </c>
      <c r="D21" s="36">
        <v>1</v>
      </c>
      <c r="E21" s="36">
        <v>0</v>
      </c>
      <c r="F21" s="36">
        <v>1</v>
      </c>
      <c r="H21" s="39">
        <f>IF(C21="NA",1,VLOOKUP(C21,'Pivot Tables'!$B$3:$E$7,2,FALSE))</f>
        <v>0.6</v>
      </c>
      <c r="I21" s="39">
        <f>IF(D21="NA",1,VLOOKUP(D21,'Pivot Tables'!$G$3:$J$6,2,FALSE))</f>
        <v>0.75</v>
      </c>
      <c r="J21" s="39">
        <f>IF(E21="NA",1,VLOOKUP(E21,'Pivot Tables'!$G$10:$J$14,2,FALSE))</f>
        <v>0.8</v>
      </c>
      <c r="K21" s="39">
        <f>IF(C21="NA",1,VLOOKUP(C21,'Pivot Tables'!$B$3:$E$7,3,FALSE))</f>
        <v>0.5757575757575758</v>
      </c>
      <c r="L21" s="39">
        <f>IF(D21="NA",1,VLOOKUP(D21,'Pivot Tables'!$G$3:$J$6,3,FALSE))</f>
        <v>0.81818181818181823</v>
      </c>
      <c r="M21" s="39">
        <f>IF(E21="NA",1,VLOOKUP(E21,'Pivot Tables'!$G$10:$J$14,3,FALSE))</f>
        <v>0.5357142857142857</v>
      </c>
      <c r="O21" s="37">
        <f>PRODUCT(H21:J21)*GETPIVOTDATA("Secure",'Pivot Tables'!$L$3,"Secure",0)</f>
        <v>4.7368421052631574E-2</v>
      </c>
      <c r="P21" s="37">
        <f>PRODUCT(K21:M21)*GETPIVOTDATA("Secure",'Pivot Tables'!$L$3,"Secure",1)</f>
        <v>0.21915584415584419</v>
      </c>
      <c r="R21" s="36">
        <f t="shared" si="0"/>
        <v>0.17772648586266585</v>
      </c>
      <c r="S21" s="36">
        <f t="shared" si="1"/>
        <v>0.82227351413733418</v>
      </c>
      <c r="T21" s="36">
        <f t="shared" si="2"/>
        <v>1</v>
      </c>
      <c r="U21" s="35" t="str">
        <f t="shared" si="3"/>
        <v>TRUE</v>
      </c>
    </row>
    <row r="22" spans="2:21" ht="15.75" customHeight="1">
      <c r="B22" s="35">
        <v>13</v>
      </c>
      <c r="C22" s="36">
        <v>0</v>
      </c>
      <c r="D22" s="36">
        <v>1</v>
      </c>
      <c r="E22" s="36" t="s">
        <v>12</v>
      </c>
      <c r="F22" s="36">
        <v>1</v>
      </c>
      <c r="H22" s="39">
        <f>IF(C22="NA",1,VLOOKUP(C22,'Pivot Tables'!$B$3:$E$7,2,FALSE))</f>
        <v>0.4</v>
      </c>
      <c r="I22" s="39">
        <f>IF(D22="NA",1,VLOOKUP(D22,'Pivot Tables'!$G$3:$J$6,2,FALSE))</f>
        <v>0.75</v>
      </c>
      <c r="J22" s="36">
        <f>IF(E22="NA",1,VLOOKUP(E22,'Pivot Tables'!$G$10:$J$14,2,FALSE))</f>
        <v>1</v>
      </c>
      <c r="K22" s="39">
        <f>IF(C22="NA",1,VLOOKUP(C22,'Pivot Tables'!$B$3:$E$7,3,FALSE))</f>
        <v>0.42424242424242425</v>
      </c>
      <c r="L22" s="39">
        <f>IF(D22="NA",1,VLOOKUP(D22,'Pivot Tables'!$G$3:$J$6,3,FALSE))</f>
        <v>0.81818181818181823</v>
      </c>
      <c r="M22" s="36">
        <f>IF(E22="NA",1,VLOOKUP(E22,'Pivot Tables'!$G$10:$J$14,3,FALSE))</f>
        <v>1</v>
      </c>
      <c r="O22" s="37">
        <f>PRODUCT(H22:J22)*GETPIVOTDATA("Secure",'Pivot Tables'!$L$3,"Secure",0)</f>
        <v>3.9473684210526321E-2</v>
      </c>
      <c r="P22" s="37">
        <f>PRODUCT(K22:M22)*GETPIVOTDATA("Secure",'Pivot Tables'!$L$3,"Secure",1)</f>
        <v>0.30143540669856461</v>
      </c>
      <c r="R22" s="36">
        <f t="shared" si="0"/>
        <v>0.11578947368421053</v>
      </c>
      <c r="S22" s="36">
        <f t="shared" si="1"/>
        <v>0.88421052631578945</v>
      </c>
      <c r="T22" s="36">
        <f t="shared" si="2"/>
        <v>1</v>
      </c>
      <c r="U22" s="35" t="str">
        <f t="shared" si="3"/>
        <v>TRUE</v>
      </c>
    </row>
    <row r="23" spans="2:21" ht="15.75" customHeight="1">
      <c r="B23" s="35">
        <v>43</v>
      </c>
      <c r="C23" s="36">
        <v>0</v>
      </c>
      <c r="D23" s="36">
        <v>0</v>
      </c>
      <c r="E23" s="36">
        <v>0</v>
      </c>
      <c r="F23" s="36">
        <v>1</v>
      </c>
      <c r="H23" s="39">
        <f>IF(C23="NA",1,VLOOKUP(C23,'Pivot Tables'!$B$3:$E$7,2,FALSE))</f>
        <v>0.4</v>
      </c>
      <c r="I23" s="39">
        <f>IF(D23="NA",1,VLOOKUP(D23,'Pivot Tables'!$G$3:$J$6,2,FALSE))</f>
        <v>0.25</v>
      </c>
      <c r="J23" s="39">
        <f>IF(E23="NA",1,VLOOKUP(E23,'Pivot Tables'!$G$10:$J$14,2,FALSE))</f>
        <v>0.8</v>
      </c>
      <c r="K23" s="39">
        <f>IF(C23="NA",1,VLOOKUP(C23,'Pivot Tables'!$B$3:$E$7,3,FALSE))</f>
        <v>0.42424242424242425</v>
      </c>
      <c r="L23" s="39">
        <f>IF(D23="NA",1,VLOOKUP(D23,'Pivot Tables'!$G$3:$J$6,3,FALSE))</f>
        <v>0.18181818181818182</v>
      </c>
      <c r="M23" s="39">
        <f>IF(E23="NA",1,VLOOKUP(E23,'Pivot Tables'!$G$10:$J$14,3,FALSE))</f>
        <v>0.5357142857142857</v>
      </c>
      <c r="O23" s="37">
        <f>PRODUCT(H23:J23)*GETPIVOTDATA("Secure",'Pivot Tables'!$L$3,"Secure",0)</f>
        <v>1.0526315789473686E-2</v>
      </c>
      <c r="P23" s="37">
        <f>PRODUCT(K23:M23)*GETPIVOTDATA("Secure",'Pivot Tables'!$L$3,"Secure",1)</f>
        <v>3.5885167464114832E-2</v>
      </c>
      <c r="R23" s="36">
        <f t="shared" si="0"/>
        <v>0.22680412371134026</v>
      </c>
      <c r="S23" s="36">
        <f t="shared" si="1"/>
        <v>0.77319587628865971</v>
      </c>
      <c r="T23" s="36">
        <f t="shared" si="2"/>
        <v>1</v>
      </c>
      <c r="U23" s="35" t="str">
        <f t="shared" si="3"/>
        <v>TRUE</v>
      </c>
    </row>
    <row r="24" spans="2:21" ht="15.75" customHeight="1">
      <c r="B24" s="35">
        <v>48</v>
      </c>
      <c r="C24" s="36">
        <v>1</v>
      </c>
      <c r="D24" s="36" t="s">
        <v>12</v>
      </c>
      <c r="E24" s="36" t="s">
        <v>12</v>
      </c>
      <c r="F24" s="36">
        <v>1</v>
      </c>
      <c r="H24" s="39">
        <f>IF(C24="NA",1,VLOOKUP(C24,'Pivot Tables'!$B$3:$E$7,2,FALSE))</f>
        <v>0.6</v>
      </c>
      <c r="I24" s="36">
        <f>IF(D24="NA",1,VLOOKUP(D24,'Pivot Tables'!$G$3:$J$6,2,FALSE))</f>
        <v>1</v>
      </c>
      <c r="J24" s="36">
        <f>IF(E24="NA",1,VLOOKUP(E24,'Pivot Tables'!$G$10:$J$14,2,FALSE))</f>
        <v>1</v>
      </c>
      <c r="K24" s="39">
        <f>IF(C24="NA",1,VLOOKUP(C24,'Pivot Tables'!$B$3:$E$7,3,FALSE))</f>
        <v>0.5757575757575758</v>
      </c>
      <c r="L24" s="36">
        <f>IF(D24="NA",1,VLOOKUP(D24,'Pivot Tables'!$G$3:$J$6,3,FALSE))</f>
        <v>1</v>
      </c>
      <c r="M24" s="36">
        <f>IF(E24="NA",1,VLOOKUP(E24,'Pivot Tables'!$G$10:$J$14,3,FALSE))</f>
        <v>1</v>
      </c>
      <c r="O24" s="37">
        <f>PRODUCT(H24:J24)*GETPIVOTDATA("Secure",'Pivot Tables'!$L$3,"Secure",0)</f>
        <v>7.8947368421052627E-2</v>
      </c>
      <c r="P24" s="37">
        <f>PRODUCT(K24:M24)*GETPIVOTDATA("Secure",'Pivot Tables'!$L$3,"Secure",1)</f>
        <v>0.50000000000000011</v>
      </c>
      <c r="R24" s="36">
        <f t="shared" si="0"/>
        <v>0.13636363636363633</v>
      </c>
      <c r="S24" s="36">
        <f t="shared" si="1"/>
        <v>0.86363636363636365</v>
      </c>
      <c r="T24" s="36">
        <f t="shared" si="2"/>
        <v>1</v>
      </c>
      <c r="U24" s="35" t="str">
        <f t="shared" si="3"/>
        <v>TRUE</v>
      </c>
    </row>
    <row r="25" spans="2:21" ht="15.75" customHeight="1">
      <c r="B25" s="35">
        <v>8</v>
      </c>
      <c r="C25" s="36">
        <v>0</v>
      </c>
      <c r="D25" s="36">
        <v>1</v>
      </c>
      <c r="E25" s="36">
        <v>1</v>
      </c>
      <c r="F25" s="36">
        <v>1</v>
      </c>
      <c r="H25" s="39">
        <f>IF(C25="NA",1,VLOOKUP(C25,'Pivot Tables'!$B$3:$E$7,2,FALSE))</f>
        <v>0.4</v>
      </c>
      <c r="I25" s="39">
        <f>IF(D25="NA",1,VLOOKUP(D25,'Pivot Tables'!$G$3:$J$6,2,FALSE))</f>
        <v>0.75</v>
      </c>
      <c r="J25" s="39">
        <f>IF(E25="NA",1,VLOOKUP(E25,'Pivot Tables'!$G$10:$J$14,2,FALSE))</f>
        <v>0.2</v>
      </c>
      <c r="K25" s="39">
        <f>IF(C25="NA",1,VLOOKUP(C25,'Pivot Tables'!$B$3:$E$7,3,FALSE))</f>
        <v>0.42424242424242425</v>
      </c>
      <c r="L25" s="39">
        <f>IF(D25="NA",1,VLOOKUP(D25,'Pivot Tables'!$G$3:$J$6,3,FALSE))</f>
        <v>0.81818181818181823</v>
      </c>
      <c r="M25" s="39">
        <f>IF(E25="NA",1,VLOOKUP(E25,'Pivot Tables'!$G$10:$J$14,3,FALSE))</f>
        <v>0.4642857142857143</v>
      </c>
      <c r="O25" s="37">
        <f>PRODUCT(H25:J25)*GETPIVOTDATA("Secure",'Pivot Tables'!$L$3,"Secure",0)</f>
        <v>7.8947368421052634E-3</v>
      </c>
      <c r="P25" s="37">
        <f>PRODUCT(K25:M25)*GETPIVOTDATA("Secure",'Pivot Tables'!$L$3,"Secure",1)</f>
        <v>0.13995215311004786</v>
      </c>
      <c r="R25" s="36">
        <f t="shared" si="0"/>
        <v>5.3398058252427182E-2</v>
      </c>
      <c r="S25" s="36">
        <f t="shared" si="1"/>
        <v>0.94660194174757284</v>
      </c>
      <c r="T25" s="36">
        <f t="shared" si="2"/>
        <v>1</v>
      </c>
      <c r="U25" s="35" t="str">
        <f t="shared" si="3"/>
        <v>TRUE</v>
      </c>
    </row>
    <row r="26" spans="2:21" ht="15.75" customHeight="1">
      <c r="B26" s="35">
        <v>47</v>
      </c>
      <c r="C26" s="36">
        <v>1</v>
      </c>
      <c r="D26" s="36" t="s">
        <v>12</v>
      </c>
      <c r="E26" s="36" t="s">
        <v>12</v>
      </c>
      <c r="F26" s="36">
        <v>1</v>
      </c>
      <c r="H26" s="39">
        <f>IF(C26="NA",1,VLOOKUP(C26,'Pivot Tables'!$B$3:$E$7,2,FALSE))</f>
        <v>0.6</v>
      </c>
      <c r="I26" s="36">
        <f>IF(D26="NA",1,VLOOKUP(D26,'Pivot Tables'!$G$3:$J$6,2,FALSE))</f>
        <v>1</v>
      </c>
      <c r="J26" s="36">
        <f>IF(E26="NA",1,VLOOKUP(E26,'Pivot Tables'!$G$10:$J$14,2,FALSE))</f>
        <v>1</v>
      </c>
      <c r="K26" s="39">
        <f>IF(C26="NA",1,VLOOKUP(C26,'Pivot Tables'!$B$3:$E$7,3,FALSE))</f>
        <v>0.5757575757575758</v>
      </c>
      <c r="L26" s="36">
        <f>IF(D26="NA",1,VLOOKUP(D26,'Pivot Tables'!$G$3:$J$6,3,FALSE))</f>
        <v>1</v>
      </c>
      <c r="M26" s="36">
        <f>IF(E26="NA",1,VLOOKUP(E26,'Pivot Tables'!$G$10:$J$14,3,FALSE))</f>
        <v>1</v>
      </c>
      <c r="O26" s="37">
        <f>PRODUCT(H26:J26)*GETPIVOTDATA("Secure",'Pivot Tables'!$L$3,"Secure",0)</f>
        <v>7.8947368421052627E-2</v>
      </c>
      <c r="P26" s="37">
        <f>PRODUCT(K26:M26)*GETPIVOTDATA("Secure",'Pivot Tables'!$L$3,"Secure",1)</f>
        <v>0.50000000000000011</v>
      </c>
      <c r="R26" s="36">
        <f t="shared" si="0"/>
        <v>0.13636363636363633</v>
      </c>
      <c r="S26" s="36">
        <f t="shared" si="1"/>
        <v>0.86363636363636365</v>
      </c>
      <c r="T26" s="36">
        <f t="shared" si="2"/>
        <v>1</v>
      </c>
      <c r="U26" s="35" t="str">
        <f t="shared" si="3"/>
        <v>TRUE</v>
      </c>
    </row>
    <row r="27" spans="2:21" ht="15.75" customHeight="1">
      <c r="B27" s="35">
        <v>53</v>
      </c>
      <c r="C27" s="36">
        <v>1</v>
      </c>
      <c r="D27" s="36">
        <v>1</v>
      </c>
      <c r="E27" s="36">
        <v>0</v>
      </c>
      <c r="F27" s="36">
        <v>1</v>
      </c>
      <c r="H27" s="39">
        <f>IF(C27="NA",1,VLOOKUP(C27,'Pivot Tables'!$B$3:$E$7,2,FALSE))</f>
        <v>0.6</v>
      </c>
      <c r="I27" s="39">
        <f>IF(D27="NA",1,VLOOKUP(D27,'Pivot Tables'!$G$3:$J$6,2,FALSE))</f>
        <v>0.75</v>
      </c>
      <c r="J27" s="39">
        <f>IF(E27="NA",1,VLOOKUP(E27,'Pivot Tables'!$G$10:$J$14,2,FALSE))</f>
        <v>0.8</v>
      </c>
      <c r="K27" s="39">
        <f>IF(C27="NA",1,VLOOKUP(C27,'Pivot Tables'!$B$3:$E$7,3,FALSE))</f>
        <v>0.5757575757575758</v>
      </c>
      <c r="L27" s="39">
        <f>IF(D27="NA",1,VLOOKUP(D27,'Pivot Tables'!$G$3:$J$6,3,FALSE))</f>
        <v>0.81818181818181823</v>
      </c>
      <c r="M27" s="39">
        <f>IF(E27="NA",1,VLOOKUP(E27,'Pivot Tables'!$G$10:$J$14,3,FALSE))</f>
        <v>0.5357142857142857</v>
      </c>
      <c r="O27" s="37">
        <f>PRODUCT(H27:J27)*GETPIVOTDATA("Secure",'Pivot Tables'!$L$3,"Secure",0)</f>
        <v>4.7368421052631574E-2</v>
      </c>
      <c r="P27" s="37">
        <f>PRODUCT(K27:M27)*GETPIVOTDATA("Secure",'Pivot Tables'!$L$3,"Secure",1)</f>
        <v>0.21915584415584419</v>
      </c>
      <c r="R27" s="36">
        <f t="shared" si="0"/>
        <v>0.17772648586266585</v>
      </c>
      <c r="S27" s="36">
        <f t="shared" si="1"/>
        <v>0.82227351413733418</v>
      </c>
      <c r="T27" s="36">
        <f t="shared" si="2"/>
        <v>1</v>
      </c>
      <c r="U27" s="35" t="str">
        <f t="shared" si="3"/>
        <v>TRUE</v>
      </c>
    </row>
    <row r="28" spans="2:21" ht="15.75" customHeight="1">
      <c r="B28" s="35">
        <v>54</v>
      </c>
      <c r="C28" s="36">
        <v>0</v>
      </c>
      <c r="D28" s="36" t="s">
        <v>12</v>
      </c>
      <c r="E28" s="36">
        <v>1</v>
      </c>
      <c r="F28" s="36">
        <v>1</v>
      </c>
      <c r="H28" s="39">
        <f>IF(C28="NA",1,VLOOKUP(C28,'Pivot Tables'!$B$3:$E$7,2,FALSE))</f>
        <v>0.4</v>
      </c>
      <c r="I28" s="36">
        <f>IF(D28="NA",1,VLOOKUP(D28,'Pivot Tables'!$G$3:$J$6,2,FALSE))</f>
        <v>1</v>
      </c>
      <c r="J28" s="39">
        <f>IF(E28="NA",1,VLOOKUP(E28,'Pivot Tables'!$G$10:$J$14,2,FALSE))</f>
        <v>0.2</v>
      </c>
      <c r="K28" s="39">
        <f>IF(C28="NA",1,VLOOKUP(C28,'Pivot Tables'!$B$3:$E$7,3,FALSE))</f>
        <v>0.42424242424242425</v>
      </c>
      <c r="L28" s="36">
        <f>IF(D28="NA",1,VLOOKUP(D28,'Pivot Tables'!$G$3:$J$6,3,FALSE))</f>
        <v>1</v>
      </c>
      <c r="M28" s="39">
        <f>IF(E28="NA",1,VLOOKUP(E28,'Pivot Tables'!$G$10:$J$14,3,FALSE))</f>
        <v>0.4642857142857143</v>
      </c>
      <c r="O28" s="37">
        <f>PRODUCT(H28:J28)*GETPIVOTDATA("Secure",'Pivot Tables'!$L$3,"Secure",0)</f>
        <v>1.0526315789473686E-2</v>
      </c>
      <c r="P28" s="37">
        <f>PRODUCT(K28:M28)*GETPIVOTDATA("Secure",'Pivot Tables'!$L$3,"Secure",1)</f>
        <v>0.1710526315789474</v>
      </c>
      <c r="R28" s="36">
        <f t="shared" si="0"/>
        <v>5.7971014492753617E-2</v>
      </c>
      <c r="S28" s="36">
        <f t="shared" si="1"/>
        <v>0.94202898550724634</v>
      </c>
      <c r="T28" s="36">
        <f t="shared" si="2"/>
        <v>1</v>
      </c>
      <c r="U28" s="35" t="str">
        <f t="shared" si="3"/>
        <v>TRUE</v>
      </c>
    </row>
    <row r="29" spans="2:21" ht="15.75" customHeight="1">
      <c r="B29" s="35">
        <v>57</v>
      </c>
      <c r="C29" s="36">
        <v>1</v>
      </c>
      <c r="D29" s="36">
        <v>1</v>
      </c>
      <c r="E29" s="36">
        <v>0</v>
      </c>
      <c r="F29" s="36">
        <v>1</v>
      </c>
      <c r="H29" s="39">
        <f>IF(C29="NA",1,VLOOKUP(C29,'Pivot Tables'!$B$3:$E$7,2,FALSE))</f>
        <v>0.6</v>
      </c>
      <c r="I29" s="39">
        <f>IF(D29="NA",1,VLOOKUP(D29,'Pivot Tables'!$G$3:$J$6,2,FALSE))</f>
        <v>0.75</v>
      </c>
      <c r="J29" s="39">
        <f>IF(E29="NA",1,VLOOKUP(E29,'Pivot Tables'!$G$10:$J$14,2,FALSE))</f>
        <v>0.8</v>
      </c>
      <c r="K29" s="39">
        <f>IF(C29="NA",1,VLOOKUP(C29,'Pivot Tables'!$B$3:$E$7,3,FALSE))</f>
        <v>0.5757575757575758</v>
      </c>
      <c r="L29" s="39">
        <f>IF(D29="NA",1,VLOOKUP(D29,'Pivot Tables'!$G$3:$J$6,3,FALSE))</f>
        <v>0.81818181818181823</v>
      </c>
      <c r="M29" s="39">
        <f>IF(E29="NA",1,VLOOKUP(E29,'Pivot Tables'!$G$10:$J$14,3,FALSE))</f>
        <v>0.5357142857142857</v>
      </c>
      <c r="O29" s="37">
        <f>PRODUCT(H29:J29)*GETPIVOTDATA("Secure",'Pivot Tables'!$L$3,"Secure",0)</f>
        <v>4.7368421052631574E-2</v>
      </c>
      <c r="P29" s="37">
        <f>PRODUCT(K29:M29)*GETPIVOTDATA("Secure",'Pivot Tables'!$L$3,"Secure",1)</f>
        <v>0.21915584415584419</v>
      </c>
      <c r="R29" s="36">
        <f t="shared" si="0"/>
        <v>0.17772648586266585</v>
      </c>
      <c r="S29" s="36">
        <f t="shared" si="1"/>
        <v>0.82227351413733418</v>
      </c>
      <c r="T29" s="36">
        <f t="shared" si="2"/>
        <v>1</v>
      </c>
      <c r="U29" s="35" t="str">
        <f t="shared" si="3"/>
        <v>TRUE</v>
      </c>
    </row>
    <row r="30" spans="2:21" ht="15.75" customHeight="1">
      <c r="B30" s="35">
        <v>35</v>
      </c>
      <c r="C30" s="36">
        <v>1</v>
      </c>
      <c r="D30" s="36" t="s">
        <v>12</v>
      </c>
      <c r="E30" s="36">
        <v>0</v>
      </c>
      <c r="F30" s="36">
        <v>1</v>
      </c>
      <c r="H30" s="39">
        <f>IF(C30="NA",1,VLOOKUP(C30,'Pivot Tables'!$B$3:$E$7,2,FALSE))</f>
        <v>0.6</v>
      </c>
      <c r="I30" s="36">
        <f>IF(D30="NA",1,VLOOKUP(D30,'Pivot Tables'!$G$3:$J$6,2,FALSE))</f>
        <v>1</v>
      </c>
      <c r="J30" s="39">
        <f>IF(E30="NA",1,VLOOKUP(E30,'Pivot Tables'!$G$10:$J$14,2,FALSE))</f>
        <v>0.8</v>
      </c>
      <c r="K30" s="39">
        <f>IF(C30="NA",1,VLOOKUP(C30,'Pivot Tables'!$B$3:$E$7,3,FALSE))</f>
        <v>0.5757575757575758</v>
      </c>
      <c r="L30" s="36">
        <f>IF(D30="NA",1,VLOOKUP(D30,'Pivot Tables'!$G$3:$J$6,3,FALSE))</f>
        <v>1</v>
      </c>
      <c r="M30" s="39">
        <f>IF(E30="NA",1,VLOOKUP(E30,'Pivot Tables'!$G$10:$J$14,3,FALSE))</f>
        <v>0.5357142857142857</v>
      </c>
      <c r="O30" s="37">
        <f>PRODUCT(H30:J30)*GETPIVOTDATA("Secure",'Pivot Tables'!$L$3,"Secure",0)</f>
        <v>6.3157894736842093E-2</v>
      </c>
      <c r="P30" s="37">
        <f>PRODUCT(K30:M30)*GETPIVOTDATA("Secure",'Pivot Tables'!$L$3,"Secure",1)</f>
        <v>0.2678571428571429</v>
      </c>
      <c r="R30" s="36">
        <f t="shared" si="0"/>
        <v>0.19080068143100506</v>
      </c>
      <c r="S30" s="36">
        <f t="shared" si="1"/>
        <v>0.80919931856899496</v>
      </c>
      <c r="T30" s="36">
        <f t="shared" si="2"/>
        <v>1</v>
      </c>
      <c r="U30" s="35" t="str">
        <f t="shared" si="3"/>
        <v>TRUE</v>
      </c>
    </row>
    <row r="31" spans="2:21" ht="15.75" customHeight="1">
      <c r="B31" s="35">
        <v>58</v>
      </c>
      <c r="C31" s="36">
        <v>1</v>
      </c>
      <c r="D31" s="36" t="s">
        <v>12</v>
      </c>
      <c r="E31" s="36">
        <v>0</v>
      </c>
      <c r="F31" s="36">
        <v>1</v>
      </c>
      <c r="H31" s="39">
        <f>IF(C31="NA",1,VLOOKUP(C31,'Pivot Tables'!$B$3:$E$7,2,FALSE))</f>
        <v>0.6</v>
      </c>
      <c r="I31" s="36">
        <f>IF(D31="NA",1,VLOOKUP(D31,'Pivot Tables'!$G$3:$J$6,2,FALSE))</f>
        <v>1</v>
      </c>
      <c r="J31" s="39">
        <f>IF(E31="NA",1,VLOOKUP(E31,'Pivot Tables'!$G$10:$J$14,2,FALSE))</f>
        <v>0.8</v>
      </c>
      <c r="K31" s="39">
        <f>IF(C31="NA",1,VLOOKUP(C31,'Pivot Tables'!$B$3:$E$7,3,FALSE))</f>
        <v>0.5757575757575758</v>
      </c>
      <c r="L31" s="36">
        <f>IF(D31="NA",1,VLOOKUP(D31,'Pivot Tables'!$G$3:$J$6,3,FALSE))</f>
        <v>1</v>
      </c>
      <c r="M31" s="39">
        <f>IF(E31="NA",1,VLOOKUP(E31,'Pivot Tables'!$G$10:$J$14,3,FALSE))</f>
        <v>0.5357142857142857</v>
      </c>
      <c r="O31" s="37">
        <f>PRODUCT(H31:J31)*GETPIVOTDATA("Secure",'Pivot Tables'!$L$3,"Secure",0)</f>
        <v>6.3157894736842093E-2</v>
      </c>
      <c r="P31" s="37">
        <f>PRODUCT(K31:M31)*GETPIVOTDATA("Secure",'Pivot Tables'!$L$3,"Secure",1)</f>
        <v>0.2678571428571429</v>
      </c>
      <c r="R31" s="36">
        <f t="shared" si="0"/>
        <v>0.19080068143100506</v>
      </c>
      <c r="S31" s="36">
        <f t="shared" si="1"/>
        <v>0.80919931856899496</v>
      </c>
      <c r="T31" s="36">
        <f t="shared" si="2"/>
        <v>1</v>
      </c>
      <c r="U31" s="35" t="str">
        <f t="shared" si="3"/>
        <v>TRUE</v>
      </c>
    </row>
    <row r="32" spans="2:21" ht="15.75" customHeight="1">
      <c r="B32" s="35">
        <v>59</v>
      </c>
      <c r="C32" s="36">
        <v>1</v>
      </c>
      <c r="D32" s="36">
        <v>1</v>
      </c>
      <c r="E32" s="36">
        <v>1</v>
      </c>
      <c r="F32" s="36">
        <v>1</v>
      </c>
      <c r="H32" s="39">
        <f>IF(C32="NA",1,VLOOKUP(C32,'Pivot Tables'!$B$3:$E$7,2,FALSE))</f>
        <v>0.6</v>
      </c>
      <c r="I32" s="39">
        <f>IF(D32="NA",1,VLOOKUP(D32,'Pivot Tables'!$G$3:$J$6,2,FALSE))</f>
        <v>0.75</v>
      </c>
      <c r="J32" s="39">
        <f>IF(E32="NA",1,VLOOKUP(E32,'Pivot Tables'!$G$10:$J$14,2,FALSE))</f>
        <v>0.2</v>
      </c>
      <c r="K32" s="39">
        <f>IF(C32="NA",1,VLOOKUP(C32,'Pivot Tables'!$B$3:$E$7,3,FALSE))</f>
        <v>0.5757575757575758</v>
      </c>
      <c r="L32" s="39">
        <f>IF(D32="NA",1,VLOOKUP(D32,'Pivot Tables'!$G$3:$J$6,3,FALSE))</f>
        <v>0.81818181818181823</v>
      </c>
      <c r="M32" s="39">
        <f>IF(E32="NA",1,VLOOKUP(E32,'Pivot Tables'!$G$10:$J$14,3,FALSE))</f>
        <v>0.4642857142857143</v>
      </c>
      <c r="O32" s="37">
        <f>PRODUCT(H32:J32)*GETPIVOTDATA("Secure",'Pivot Tables'!$L$3,"Secure",0)</f>
        <v>1.1842105263157893E-2</v>
      </c>
      <c r="P32" s="37">
        <f>PRODUCT(K32:M32)*GETPIVOTDATA("Secure",'Pivot Tables'!$L$3,"Secure",1)</f>
        <v>0.18993506493506496</v>
      </c>
      <c r="R32" s="36">
        <f t="shared" si="0"/>
        <v>5.8689024390243885E-2</v>
      </c>
      <c r="S32" s="36">
        <f t="shared" si="1"/>
        <v>0.94131097560975607</v>
      </c>
      <c r="T32" s="36">
        <f t="shared" si="2"/>
        <v>1</v>
      </c>
      <c r="U32" s="35" t="str">
        <f t="shared" si="3"/>
        <v>TRUE</v>
      </c>
    </row>
    <row r="33" spans="2:21" ht="15.75" customHeight="1">
      <c r="B33" s="35">
        <v>5</v>
      </c>
      <c r="C33" s="36">
        <v>1</v>
      </c>
      <c r="D33" s="36">
        <v>1</v>
      </c>
      <c r="E33" s="36">
        <v>0</v>
      </c>
      <c r="F33" s="36">
        <v>1</v>
      </c>
      <c r="H33" s="39">
        <f>IF(C33="NA",1,VLOOKUP(C33,'Pivot Tables'!$B$3:$E$7,2,FALSE))</f>
        <v>0.6</v>
      </c>
      <c r="I33" s="39">
        <f>IF(D33="NA",1,VLOOKUP(D33,'Pivot Tables'!$G$3:$J$6,2,FALSE))</f>
        <v>0.75</v>
      </c>
      <c r="J33" s="39">
        <f>IF(E33="NA",1,VLOOKUP(E33,'Pivot Tables'!$G$10:$J$14,2,FALSE))</f>
        <v>0.8</v>
      </c>
      <c r="K33" s="39">
        <f>IF(C33="NA",1,VLOOKUP(C33,'Pivot Tables'!$B$3:$E$7,3,FALSE))</f>
        <v>0.5757575757575758</v>
      </c>
      <c r="L33" s="39">
        <f>IF(D33="NA",1,VLOOKUP(D33,'Pivot Tables'!$G$3:$J$6,3,FALSE))</f>
        <v>0.81818181818181823</v>
      </c>
      <c r="M33" s="39">
        <f>IF(E33="NA",1,VLOOKUP(E33,'Pivot Tables'!$G$10:$J$14,3,FALSE))</f>
        <v>0.5357142857142857</v>
      </c>
      <c r="O33" s="37">
        <f>PRODUCT(H33:J33)*GETPIVOTDATA("Secure",'Pivot Tables'!$L$3,"Secure",0)</f>
        <v>4.7368421052631574E-2</v>
      </c>
      <c r="P33" s="37">
        <f>PRODUCT(K33:M33)*GETPIVOTDATA("Secure",'Pivot Tables'!$L$3,"Secure",1)</f>
        <v>0.21915584415584419</v>
      </c>
      <c r="R33" s="36">
        <f t="shared" si="0"/>
        <v>0.17772648586266585</v>
      </c>
      <c r="S33" s="36">
        <f t="shared" si="1"/>
        <v>0.82227351413733418</v>
      </c>
      <c r="T33" s="36">
        <f t="shared" si="2"/>
        <v>1</v>
      </c>
      <c r="U33" s="35" t="str">
        <f t="shared" si="3"/>
        <v>TRUE</v>
      </c>
    </row>
    <row r="34" spans="2:21" ht="15.75" customHeight="1">
      <c r="B34" s="35">
        <v>33</v>
      </c>
      <c r="C34" s="36">
        <v>1</v>
      </c>
      <c r="D34" s="36" t="s">
        <v>12</v>
      </c>
      <c r="E34" s="36">
        <v>0</v>
      </c>
      <c r="F34" s="36">
        <v>1</v>
      </c>
      <c r="H34" s="39">
        <f>IF(C34="NA",1,VLOOKUP(C34,'Pivot Tables'!$B$3:$E$7,2,FALSE))</f>
        <v>0.6</v>
      </c>
      <c r="I34" s="36">
        <f>IF(D34="NA",1,VLOOKUP(D34,'Pivot Tables'!$G$3:$J$6,2,FALSE))</f>
        <v>1</v>
      </c>
      <c r="J34" s="39">
        <f>IF(E34="NA",1,VLOOKUP(E34,'Pivot Tables'!$G$10:$J$14,2,FALSE))</f>
        <v>0.8</v>
      </c>
      <c r="K34" s="39">
        <f>IF(C34="NA",1,VLOOKUP(C34,'Pivot Tables'!$B$3:$E$7,3,FALSE))</f>
        <v>0.5757575757575758</v>
      </c>
      <c r="L34" s="36">
        <f>IF(D34="NA",1,VLOOKUP(D34,'Pivot Tables'!$G$3:$J$6,3,FALSE))</f>
        <v>1</v>
      </c>
      <c r="M34" s="39">
        <f>IF(E34="NA",1,VLOOKUP(E34,'Pivot Tables'!$G$10:$J$14,3,FALSE))</f>
        <v>0.5357142857142857</v>
      </c>
      <c r="O34" s="37">
        <f>PRODUCT(H34:J34)*GETPIVOTDATA("Secure",'Pivot Tables'!$L$3,"Secure",0)</f>
        <v>6.3157894736842093E-2</v>
      </c>
      <c r="P34" s="37">
        <f>PRODUCT(K34:M34)*GETPIVOTDATA("Secure",'Pivot Tables'!$L$3,"Secure",1)</f>
        <v>0.2678571428571429</v>
      </c>
      <c r="R34" s="36">
        <f t="shared" si="0"/>
        <v>0.19080068143100506</v>
      </c>
      <c r="S34" s="36">
        <f t="shared" si="1"/>
        <v>0.80919931856899496</v>
      </c>
      <c r="T34" s="36">
        <f t="shared" si="2"/>
        <v>1</v>
      </c>
      <c r="U34" s="35" t="str">
        <f t="shared" si="3"/>
        <v>TRUE</v>
      </c>
    </row>
    <row r="35" spans="2:21" ht="15.75" customHeight="1">
      <c r="B35" s="35">
        <v>60</v>
      </c>
      <c r="C35" s="36">
        <v>0</v>
      </c>
      <c r="D35" s="36" t="s">
        <v>12</v>
      </c>
      <c r="E35" s="36">
        <v>1</v>
      </c>
      <c r="F35" s="36">
        <v>1</v>
      </c>
      <c r="H35" s="39">
        <f>IF(C35="NA",1,VLOOKUP(C35,'Pivot Tables'!$B$3:$E$7,2,FALSE))</f>
        <v>0.4</v>
      </c>
      <c r="I35" s="36">
        <f>IF(D35="NA",1,VLOOKUP(D35,'Pivot Tables'!$G$3:$J$6,2,FALSE))</f>
        <v>1</v>
      </c>
      <c r="J35" s="39">
        <f>IF(E35="NA",1,VLOOKUP(E35,'Pivot Tables'!$G$10:$J$14,2,FALSE))</f>
        <v>0.2</v>
      </c>
      <c r="K35" s="39">
        <f>IF(C35="NA",1,VLOOKUP(C35,'Pivot Tables'!$B$3:$E$7,3,FALSE))</f>
        <v>0.42424242424242425</v>
      </c>
      <c r="L35" s="36">
        <f>IF(D35="NA",1,VLOOKUP(D35,'Pivot Tables'!$G$3:$J$6,3,FALSE))</f>
        <v>1</v>
      </c>
      <c r="M35" s="39">
        <f>IF(E35="NA",1,VLOOKUP(E35,'Pivot Tables'!$G$10:$J$14,3,FALSE))</f>
        <v>0.4642857142857143</v>
      </c>
      <c r="O35" s="37">
        <f>PRODUCT(H35:J35)*GETPIVOTDATA("Secure",'Pivot Tables'!$L$3,"Secure",0)</f>
        <v>1.0526315789473686E-2</v>
      </c>
      <c r="P35" s="37">
        <f>PRODUCT(K35:M35)*GETPIVOTDATA("Secure",'Pivot Tables'!$L$3,"Secure",1)</f>
        <v>0.1710526315789474</v>
      </c>
      <c r="R35" s="36">
        <f t="shared" si="0"/>
        <v>5.7971014492753617E-2</v>
      </c>
      <c r="S35" s="36">
        <f t="shared" si="1"/>
        <v>0.94202898550724634</v>
      </c>
      <c r="T35" s="36">
        <f t="shared" si="2"/>
        <v>1</v>
      </c>
      <c r="U35" s="35" t="str">
        <f t="shared" si="3"/>
        <v>TRUE</v>
      </c>
    </row>
    <row r="36" spans="2:21" ht="15.75" customHeight="1">
      <c r="B36" s="35">
        <v>75</v>
      </c>
      <c r="C36" s="36">
        <v>0</v>
      </c>
      <c r="D36" s="36">
        <v>1</v>
      </c>
      <c r="E36" s="36">
        <v>1</v>
      </c>
      <c r="F36" s="36">
        <v>0</v>
      </c>
      <c r="H36" s="39">
        <f>IF(C36="NA",1,VLOOKUP(C36,'Pivot Tables'!$B$3:$E$7,2,FALSE))</f>
        <v>0.4</v>
      </c>
      <c r="I36" s="39">
        <f>IF(D36="NA",1,VLOOKUP(D36,'Pivot Tables'!$G$3:$J$6,2,FALSE))</f>
        <v>0.75</v>
      </c>
      <c r="J36" s="39">
        <f>IF(E36="NA",1,VLOOKUP(E36,'Pivot Tables'!$G$10:$J$14,2,FALSE))</f>
        <v>0.2</v>
      </c>
      <c r="K36" s="39">
        <f>IF(C36="NA",1,VLOOKUP(C36,'Pivot Tables'!$B$3:$E$7,3,FALSE))</f>
        <v>0.42424242424242425</v>
      </c>
      <c r="L36" s="39">
        <f>IF(D36="NA",1,VLOOKUP(D36,'Pivot Tables'!$G$3:$J$6,3,FALSE))</f>
        <v>0.81818181818181823</v>
      </c>
      <c r="M36" s="39">
        <f>IF(E36="NA",1,VLOOKUP(E36,'Pivot Tables'!$G$10:$J$14,3,FALSE))</f>
        <v>0.4642857142857143</v>
      </c>
      <c r="O36" s="37">
        <f>PRODUCT(H36:J36)*GETPIVOTDATA("Secure",'Pivot Tables'!$L$3,"Secure",0)</f>
        <v>7.8947368421052634E-3</v>
      </c>
      <c r="P36" s="37">
        <f>PRODUCT(K36:M36)*GETPIVOTDATA("Secure",'Pivot Tables'!$L$3,"Secure",1)</f>
        <v>0.13995215311004786</v>
      </c>
      <c r="R36" s="36">
        <f t="shared" si="0"/>
        <v>5.3398058252427182E-2</v>
      </c>
      <c r="S36" s="36">
        <f t="shared" si="1"/>
        <v>0.94660194174757284</v>
      </c>
      <c r="T36" s="36">
        <f t="shared" si="2"/>
        <v>1</v>
      </c>
      <c r="U36" s="35" t="str">
        <f t="shared" si="3"/>
        <v>FALSE</v>
      </c>
    </row>
    <row r="37" spans="2:21" ht="15.75" customHeight="1">
      <c r="B37" s="35">
        <v>70</v>
      </c>
      <c r="C37" s="36">
        <v>1</v>
      </c>
      <c r="D37" s="36" t="s">
        <v>12</v>
      </c>
      <c r="E37" s="36">
        <v>0</v>
      </c>
      <c r="F37" s="36">
        <v>0</v>
      </c>
      <c r="H37" s="39">
        <f>IF(C37="NA",1,VLOOKUP(C37,'Pivot Tables'!$B$3:$E$7,2,FALSE))</f>
        <v>0.6</v>
      </c>
      <c r="I37" s="36">
        <f>IF(D37="NA",1,VLOOKUP(D37,'Pivot Tables'!$G$3:$J$6,2,FALSE))</f>
        <v>1</v>
      </c>
      <c r="J37" s="39">
        <f>IF(E37="NA",1,VLOOKUP(E37,'Pivot Tables'!$G$10:$J$14,2,FALSE))</f>
        <v>0.8</v>
      </c>
      <c r="K37" s="39">
        <f>IF(C37="NA",1,VLOOKUP(C37,'Pivot Tables'!$B$3:$E$7,3,FALSE))</f>
        <v>0.5757575757575758</v>
      </c>
      <c r="L37" s="36">
        <f>IF(D37="NA",1,VLOOKUP(D37,'Pivot Tables'!$G$3:$J$6,3,FALSE))</f>
        <v>1</v>
      </c>
      <c r="M37" s="39">
        <f>IF(E37="NA",1,VLOOKUP(E37,'Pivot Tables'!$G$10:$J$14,3,FALSE))</f>
        <v>0.5357142857142857</v>
      </c>
      <c r="O37" s="37">
        <f>PRODUCT(H37:J37)*GETPIVOTDATA("Secure",'Pivot Tables'!$L$3,"Secure",0)</f>
        <v>6.3157894736842093E-2</v>
      </c>
      <c r="P37" s="37">
        <f>PRODUCT(K37:M37)*GETPIVOTDATA("Secure",'Pivot Tables'!$L$3,"Secure",1)</f>
        <v>0.2678571428571429</v>
      </c>
      <c r="R37" s="36">
        <f t="shared" si="0"/>
        <v>0.19080068143100506</v>
      </c>
      <c r="S37" s="36">
        <f t="shared" si="1"/>
        <v>0.80919931856899496</v>
      </c>
      <c r="T37" s="36">
        <f t="shared" si="2"/>
        <v>1</v>
      </c>
      <c r="U37" s="35" t="str">
        <f t="shared" si="3"/>
        <v>FALSE</v>
      </c>
    </row>
    <row r="38" spans="2:21" ht="15.75" customHeight="1">
      <c r="B38" s="35">
        <v>74</v>
      </c>
      <c r="C38" s="36">
        <v>1</v>
      </c>
      <c r="D38" s="36">
        <v>1</v>
      </c>
      <c r="E38" s="36">
        <v>0</v>
      </c>
      <c r="F38" s="36">
        <v>0</v>
      </c>
      <c r="H38" s="39">
        <f>IF(C38="NA",1,VLOOKUP(C38,'Pivot Tables'!$B$3:$E$7,2,FALSE))</f>
        <v>0.6</v>
      </c>
      <c r="I38" s="39">
        <f>IF(D38="NA",1,VLOOKUP(D38,'Pivot Tables'!$G$3:$J$6,2,FALSE))</f>
        <v>0.75</v>
      </c>
      <c r="J38" s="39">
        <f>IF(E38="NA",1,VLOOKUP(E38,'Pivot Tables'!$G$10:$J$14,2,FALSE))</f>
        <v>0.8</v>
      </c>
      <c r="K38" s="39">
        <f>IF(C38="NA",1,VLOOKUP(C38,'Pivot Tables'!$B$3:$E$7,3,FALSE))</f>
        <v>0.5757575757575758</v>
      </c>
      <c r="L38" s="39">
        <f>IF(D38="NA",1,VLOOKUP(D38,'Pivot Tables'!$G$3:$J$6,3,FALSE))</f>
        <v>0.81818181818181823</v>
      </c>
      <c r="M38" s="39">
        <f>IF(E38="NA",1,VLOOKUP(E38,'Pivot Tables'!$G$10:$J$14,3,FALSE))</f>
        <v>0.5357142857142857</v>
      </c>
      <c r="O38" s="37">
        <f>PRODUCT(H38:J38)*GETPIVOTDATA("Secure",'Pivot Tables'!$L$3,"Secure",0)</f>
        <v>4.7368421052631574E-2</v>
      </c>
      <c r="P38" s="37">
        <f>PRODUCT(K38:M38)*GETPIVOTDATA("Secure",'Pivot Tables'!$L$3,"Secure",1)</f>
        <v>0.21915584415584419</v>
      </c>
      <c r="R38" s="36">
        <f t="shared" si="0"/>
        <v>0.17772648586266585</v>
      </c>
      <c r="S38" s="36">
        <f t="shared" si="1"/>
        <v>0.82227351413733418</v>
      </c>
      <c r="T38" s="36">
        <f t="shared" si="2"/>
        <v>1</v>
      </c>
      <c r="U38" s="35" t="str">
        <f t="shared" si="3"/>
        <v>FALSE</v>
      </c>
    </row>
    <row r="39" spans="2:21" ht="15.75" customHeight="1">
      <c r="B39" s="35">
        <v>72</v>
      </c>
      <c r="C39" s="36">
        <v>1</v>
      </c>
      <c r="D39" s="36">
        <v>1</v>
      </c>
      <c r="E39" s="36">
        <v>0</v>
      </c>
      <c r="F39" s="36">
        <v>0</v>
      </c>
      <c r="H39" s="39">
        <f>IF(C39="NA",1,VLOOKUP(C39,'Pivot Tables'!$B$3:$E$7,2,FALSE))</f>
        <v>0.6</v>
      </c>
      <c r="I39" s="39">
        <f>IF(D39="NA",1,VLOOKUP(D39,'Pivot Tables'!$G$3:$J$6,2,FALSE))</f>
        <v>0.75</v>
      </c>
      <c r="J39" s="39">
        <f>IF(E39="NA",1,VLOOKUP(E39,'Pivot Tables'!$G$10:$J$14,2,FALSE))</f>
        <v>0.8</v>
      </c>
      <c r="K39" s="39">
        <f>IF(C39="NA",1,VLOOKUP(C39,'Pivot Tables'!$B$3:$E$7,3,FALSE))</f>
        <v>0.5757575757575758</v>
      </c>
      <c r="L39" s="39">
        <f>IF(D39="NA",1,VLOOKUP(D39,'Pivot Tables'!$G$3:$J$6,3,FALSE))</f>
        <v>0.81818181818181823</v>
      </c>
      <c r="M39" s="39">
        <f>IF(E39="NA",1,VLOOKUP(E39,'Pivot Tables'!$G$10:$J$14,3,FALSE))</f>
        <v>0.5357142857142857</v>
      </c>
      <c r="O39" s="37">
        <f>PRODUCT(H39:J39)*GETPIVOTDATA("Secure",'Pivot Tables'!$L$3,"Secure",0)</f>
        <v>4.7368421052631574E-2</v>
      </c>
      <c r="P39" s="37">
        <f>PRODUCT(K39:M39)*GETPIVOTDATA("Secure",'Pivot Tables'!$L$3,"Secure",1)</f>
        <v>0.21915584415584419</v>
      </c>
      <c r="R39" s="36">
        <f t="shared" si="0"/>
        <v>0.17772648586266585</v>
      </c>
      <c r="S39" s="36">
        <f t="shared" si="1"/>
        <v>0.82227351413733418</v>
      </c>
      <c r="T39" s="36">
        <f t="shared" si="2"/>
        <v>1</v>
      </c>
      <c r="U39" s="35" t="str">
        <f t="shared" si="3"/>
        <v>FALSE</v>
      </c>
    </row>
    <row r="40" spans="2:21" ht="15.75" customHeight="1">
      <c r="B40" s="35">
        <v>68</v>
      </c>
      <c r="C40" s="36">
        <v>0</v>
      </c>
      <c r="D40" s="36">
        <v>0</v>
      </c>
      <c r="E40" s="36">
        <v>0</v>
      </c>
      <c r="F40" s="36">
        <v>0</v>
      </c>
      <c r="H40" s="39">
        <f>IF(C40="NA",1,VLOOKUP(C40,'Pivot Tables'!$B$3:$E$7,2,FALSE))</f>
        <v>0.4</v>
      </c>
      <c r="I40" s="39">
        <f>IF(D40="NA",1,VLOOKUP(D40,'Pivot Tables'!$G$3:$J$6,2,FALSE))</f>
        <v>0.25</v>
      </c>
      <c r="J40" s="39">
        <f>IF(E40="NA",1,VLOOKUP(E40,'Pivot Tables'!$G$10:$J$14,2,FALSE))</f>
        <v>0.8</v>
      </c>
      <c r="K40" s="39">
        <f>IF(C40="NA",1,VLOOKUP(C40,'Pivot Tables'!$B$3:$E$7,3,FALSE))</f>
        <v>0.42424242424242425</v>
      </c>
      <c r="L40" s="39">
        <f>IF(D40="NA",1,VLOOKUP(D40,'Pivot Tables'!$G$3:$J$6,3,FALSE))</f>
        <v>0.18181818181818182</v>
      </c>
      <c r="M40" s="39">
        <f>IF(E40="NA",1,VLOOKUP(E40,'Pivot Tables'!$G$10:$J$14,3,FALSE))</f>
        <v>0.5357142857142857</v>
      </c>
      <c r="O40" s="37">
        <f>PRODUCT(H40:J40)*GETPIVOTDATA("Secure",'Pivot Tables'!$L$3,"Secure",0)</f>
        <v>1.0526315789473686E-2</v>
      </c>
      <c r="P40" s="37">
        <f>PRODUCT(K40:M40)*GETPIVOTDATA("Secure",'Pivot Tables'!$L$3,"Secure",1)</f>
        <v>3.5885167464114832E-2</v>
      </c>
      <c r="R40" s="36">
        <f t="shared" si="0"/>
        <v>0.22680412371134026</v>
      </c>
      <c r="S40" s="36">
        <f t="shared" si="1"/>
        <v>0.77319587628865971</v>
      </c>
      <c r="T40" s="36">
        <f t="shared" si="2"/>
        <v>1</v>
      </c>
      <c r="U40" s="35" t="str">
        <f t="shared" si="3"/>
        <v>FALSE</v>
      </c>
    </row>
    <row r="41" spans="2:21" ht="15.75" customHeight="1"/>
    <row r="42" spans="2:21" ht="15.75" customHeight="1"/>
    <row r="43" spans="2:21" ht="15.75" customHeight="1"/>
    <row r="44" spans="2:21" ht="15.75" customHeight="1"/>
    <row r="45" spans="2:21" ht="15.75" customHeight="1"/>
    <row r="46" spans="2:21" ht="15.75" customHeight="1"/>
    <row r="47" spans="2:21" ht="15.75" customHeight="1"/>
    <row r="48" spans="2:21" ht="15.75" customHeight="1"/>
    <row r="49" s="21" customFormat="1" ht="15.75" customHeight="1"/>
    <row r="50" s="21" customFormat="1" ht="15.75" customHeight="1"/>
    <row r="51" s="21" customFormat="1" ht="15.75" customHeight="1"/>
    <row r="52" s="21" customFormat="1" ht="15.75" customHeight="1"/>
    <row r="53" s="21" customFormat="1" ht="15.75" customHeight="1"/>
    <row r="54" s="21" customFormat="1" ht="15.75" customHeight="1"/>
    <row r="55" s="21" customFormat="1" ht="15.75" customHeight="1"/>
    <row r="56" s="21" customFormat="1" ht="15.75" customHeight="1"/>
    <row r="57" s="21" customFormat="1" ht="15.75" customHeight="1"/>
    <row r="58" s="21" customFormat="1" ht="15.75" customHeight="1"/>
    <row r="59" s="21" customFormat="1" ht="15.75" customHeight="1"/>
    <row r="60" s="21" customFormat="1" ht="15.75" customHeight="1"/>
    <row r="61" s="21" customFormat="1" ht="15.75" customHeight="1"/>
    <row r="62" s="21" customFormat="1" ht="15.75" customHeight="1"/>
    <row r="63" s="21" customFormat="1" ht="15.75" customHeight="1"/>
    <row r="64" s="21" customFormat="1" ht="15.75" customHeight="1"/>
    <row r="65" s="21" customFormat="1" ht="15.75" customHeight="1"/>
    <row r="66" s="21" customFormat="1" ht="15.75" customHeight="1"/>
    <row r="67" s="21" customFormat="1" ht="15.75" customHeight="1"/>
    <row r="68" s="21" customFormat="1" ht="15.75" customHeight="1"/>
    <row r="69" s="21" customFormat="1" ht="15.75" customHeight="1"/>
    <row r="70" s="21" customFormat="1" ht="15.75" customHeight="1"/>
    <row r="71" s="21" customFormat="1" ht="15.75" customHeight="1"/>
    <row r="72" s="21" customFormat="1" ht="15.75" customHeight="1"/>
    <row r="73" s="21" customFormat="1" ht="15.75" customHeight="1"/>
    <row r="74" s="21" customFormat="1" ht="15.75" customHeight="1"/>
    <row r="75" s="21" customFormat="1" ht="15.75" customHeight="1"/>
    <row r="76" s="21" customFormat="1" ht="15.75" customHeight="1"/>
    <row r="77" s="21" customFormat="1" ht="15.75" customHeight="1"/>
    <row r="78" s="21" customFormat="1" ht="15.75" customHeight="1"/>
    <row r="79" s="21" customFormat="1" ht="15.75" customHeight="1"/>
    <row r="80" s="21" customFormat="1" ht="15.75" customHeight="1"/>
    <row r="81" s="21" customFormat="1" ht="15.75" customHeight="1"/>
    <row r="82" s="21" customFormat="1" ht="15.75" customHeight="1"/>
    <row r="83" s="21" customFormat="1" ht="15.75" customHeight="1"/>
    <row r="84" s="21" customFormat="1" ht="15.75" customHeight="1"/>
    <row r="85" s="21" customFormat="1" ht="15.75" customHeight="1"/>
    <row r="86" s="21" customFormat="1" ht="15.75" customHeight="1"/>
    <row r="87" s="21" customFormat="1" ht="15.75" customHeight="1"/>
    <row r="88" s="21" customFormat="1" ht="15.75" customHeight="1"/>
    <row r="89" s="21" customFormat="1" ht="15.75" customHeight="1"/>
    <row r="90" s="21" customFormat="1" ht="15.75" customHeight="1"/>
    <row r="91" s="21" customFormat="1" ht="15.75" customHeight="1"/>
    <row r="92" s="21" customFormat="1" ht="15.75" customHeight="1"/>
    <row r="93" s="21" customFormat="1" ht="15.75" customHeight="1"/>
    <row r="94" s="21" customFormat="1" ht="15.75" customHeight="1"/>
    <row r="95" s="21" customFormat="1" ht="15.75" customHeight="1"/>
    <row r="96" s="21" customFormat="1" ht="15.75" customHeight="1"/>
    <row r="97" s="21" customFormat="1" ht="15.75" customHeight="1"/>
    <row r="98" s="21" customFormat="1" ht="15.75" customHeight="1"/>
    <row r="99" s="21" customFormat="1" ht="15.75" customHeight="1"/>
    <row r="100" s="21" customFormat="1" ht="15.75" customHeight="1"/>
    <row r="101" s="21" customFormat="1" ht="15.75" customHeight="1"/>
    <row r="102" s="21" customFormat="1" ht="15.75" customHeight="1"/>
    <row r="103" s="21" customFormat="1" ht="15.75" customHeight="1"/>
    <row r="104" s="21" customFormat="1" ht="15.75" customHeight="1"/>
    <row r="105" s="21" customFormat="1" ht="15.75" customHeight="1"/>
    <row r="106" s="21" customFormat="1" ht="15.75" customHeight="1"/>
    <row r="107" s="21" customFormat="1" ht="15.75" customHeight="1"/>
    <row r="108" s="21" customFormat="1" ht="15.75" customHeight="1"/>
    <row r="109" s="21" customFormat="1" ht="15.75" customHeight="1"/>
    <row r="110" s="21" customFormat="1" ht="15.75" customHeight="1"/>
    <row r="111" s="21" customFormat="1" ht="15.75" customHeight="1"/>
    <row r="112" s="21" customFormat="1" ht="15.75" customHeight="1"/>
    <row r="113" s="21" customFormat="1" ht="15.75" customHeight="1"/>
    <row r="114" s="21" customFormat="1" ht="15.75" customHeight="1"/>
    <row r="115" s="21" customFormat="1" ht="15.75" customHeight="1"/>
    <row r="116" s="21" customFormat="1" ht="15.75" customHeight="1"/>
    <row r="117" s="21" customFormat="1" ht="15.75" customHeight="1"/>
    <row r="118" s="21" customFormat="1" ht="15.75" customHeight="1"/>
    <row r="119" s="21" customFormat="1" ht="15.75" customHeight="1"/>
    <row r="120" s="21" customFormat="1" ht="15.75" customHeight="1"/>
    <row r="121" s="21" customFormat="1" ht="15.75" customHeight="1"/>
    <row r="122" s="21" customFormat="1" ht="15.75" customHeight="1"/>
    <row r="123" s="21" customFormat="1" ht="15.75" customHeight="1"/>
    <row r="124" s="21" customFormat="1" ht="15.75" customHeight="1"/>
    <row r="125" s="21" customFormat="1" ht="15.75" customHeight="1"/>
    <row r="126" s="21" customFormat="1" ht="15.75" customHeight="1"/>
    <row r="127" s="21" customFormat="1" ht="15.75" customHeight="1"/>
    <row r="128" s="21" customFormat="1" ht="15.75" customHeight="1"/>
    <row r="129" s="21" customFormat="1" ht="15.75" customHeight="1"/>
    <row r="130" s="21" customFormat="1" ht="15.75" customHeight="1"/>
    <row r="131" s="21" customFormat="1" ht="15.75" customHeight="1"/>
    <row r="132" s="21" customFormat="1" ht="15.75" customHeight="1"/>
    <row r="133" s="21" customFormat="1" ht="15.75" customHeight="1"/>
    <row r="134" s="21" customFormat="1" ht="15.75" customHeight="1"/>
    <row r="135" s="21" customFormat="1" ht="15.75" customHeight="1"/>
    <row r="136" s="21" customFormat="1" ht="15.75" customHeight="1"/>
    <row r="137" s="21" customFormat="1" ht="15.75" customHeight="1"/>
    <row r="138" s="21" customFormat="1" ht="15.75" customHeight="1"/>
    <row r="139" s="21" customFormat="1" ht="15.75" customHeight="1"/>
    <row r="140" s="21" customFormat="1" ht="15.75" customHeight="1"/>
    <row r="141" s="21" customFormat="1" ht="15.75" customHeight="1"/>
    <row r="142" s="21" customFormat="1" ht="15.75" customHeight="1"/>
    <row r="143" s="21" customFormat="1" ht="15.75" customHeight="1"/>
    <row r="144" s="21" customFormat="1" ht="15.75" customHeight="1"/>
    <row r="145" s="21" customFormat="1" ht="15.75" customHeight="1"/>
    <row r="146" s="21" customFormat="1" ht="15.75" customHeight="1"/>
    <row r="147" s="21" customFormat="1" ht="15.75" customHeight="1"/>
    <row r="148" s="21" customFormat="1" ht="15.75" customHeight="1"/>
    <row r="149" s="21" customFormat="1" ht="15.75" customHeight="1"/>
    <row r="150" s="21" customFormat="1" ht="15.75" customHeight="1"/>
    <row r="151" s="21" customFormat="1" ht="15.75" customHeight="1"/>
    <row r="152" s="21" customFormat="1" ht="15.75" customHeight="1"/>
    <row r="153" s="21" customFormat="1" ht="15.75" customHeight="1"/>
    <row r="154" s="21" customFormat="1" ht="15.75" customHeight="1"/>
    <row r="155" s="21" customFormat="1" ht="15.75" customHeight="1"/>
    <row r="156" s="21" customFormat="1" ht="15.75" customHeight="1"/>
    <row r="157" s="21" customFormat="1" ht="15.75" customHeight="1"/>
    <row r="158" s="21" customFormat="1" ht="15.75" customHeight="1"/>
    <row r="159" s="21" customFormat="1" ht="15.75" customHeight="1"/>
    <row r="160" s="21" customFormat="1" ht="15.75" customHeight="1"/>
    <row r="161" s="21" customFormat="1" ht="15.75" customHeight="1"/>
    <row r="162" s="21" customFormat="1" ht="15.75" customHeight="1"/>
    <row r="163" s="21" customFormat="1" ht="15.75" customHeight="1"/>
    <row r="164" s="21" customFormat="1" ht="15.75" customHeight="1"/>
    <row r="165" s="21" customFormat="1" ht="15.75" customHeight="1"/>
    <row r="166" s="21" customFormat="1" ht="15.75" customHeight="1"/>
    <row r="167" s="21" customFormat="1" ht="15.75" customHeight="1"/>
    <row r="168" s="21" customFormat="1" ht="15.75" customHeight="1"/>
    <row r="169" s="21" customFormat="1" ht="15.75" customHeight="1"/>
    <row r="170" s="21" customFormat="1" ht="15.75" customHeight="1"/>
    <row r="171" s="21" customFormat="1" ht="15.75" customHeight="1"/>
    <row r="172" s="21" customFormat="1" ht="15.75" customHeight="1"/>
    <row r="173" s="21" customFormat="1" ht="15.75" customHeight="1"/>
    <row r="174" s="21" customFormat="1" ht="15.75" customHeight="1"/>
    <row r="175" s="21" customFormat="1" ht="15.75" customHeight="1"/>
    <row r="176" s="21" customFormat="1" ht="15.75" customHeight="1"/>
    <row r="177" s="21" customFormat="1" ht="15.75" customHeight="1"/>
    <row r="178" s="21" customFormat="1" ht="15.75" customHeight="1"/>
    <row r="179" s="21" customFormat="1" ht="15.75" customHeight="1"/>
    <row r="180" s="21" customFormat="1" ht="15.75" customHeight="1"/>
    <row r="181" s="21" customFormat="1" ht="15.75" customHeight="1"/>
    <row r="182" s="21" customFormat="1" ht="15.75" customHeight="1"/>
    <row r="183" s="21" customFormat="1" ht="15.75" customHeight="1"/>
    <row r="184" s="21" customFormat="1" ht="15.75" customHeight="1"/>
    <row r="185" s="21" customFormat="1" ht="15.75" customHeight="1"/>
    <row r="186" s="21" customFormat="1" ht="15.75" customHeight="1"/>
    <row r="187" s="21" customFormat="1" ht="15.75" customHeight="1"/>
    <row r="188" s="21" customFormat="1" ht="15.75" customHeight="1"/>
    <row r="189" s="21" customFormat="1" ht="15.75" customHeight="1"/>
    <row r="190" s="21" customFormat="1" ht="15.75" customHeight="1"/>
    <row r="191" s="21" customFormat="1" ht="15.75" customHeight="1"/>
    <row r="192" s="21" customFormat="1" ht="15.75" customHeight="1"/>
    <row r="193" s="21" customFormat="1" ht="15.75" customHeight="1"/>
    <row r="194" s="21" customFormat="1" ht="15.75" customHeight="1"/>
    <row r="195" s="21" customFormat="1" ht="15.75" customHeight="1"/>
    <row r="196" s="21" customFormat="1" ht="15.75" customHeight="1"/>
    <row r="197" s="21" customFormat="1" ht="15.75" customHeight="1"/>
    <row r="198" s="21" customFormat="1" ht="15.75" customHeight="1"/>
    <row r="199" s="21" customFormat="1" ht="15.75" customHeight="1"/>
    <row r="200" s="21" customFormat="1" ht="15.75" customHeight="1"/>
    <row r="201" s="21" customFormat="1" ht="15.75" customHeight="1"/>
    <row r="202" s="21" customFormat="1" ht="15.75" customHeight="1"/>
    <row r="203" s="21" customFormat="1" ht="15.75" customHeight="1"/>
    <row r="204" s="21" customFormat="1" ht="15.75" customHeight="1"/>
    <row r="205" s="21" customFormat="1" ht="15.75" customHeight="1"/>
    <row r="206" s="21" customFormat="1" ht="15.75" customHeight="1"/>
    <row r="207" s="21" customFormat="1" ht="15.75" customHeight="1"/>
    <row r="208" s="21" customFormat="1" ht="15.75" customHeight="1"/>
    <row r="209" s="21" customFormat="1" ht="15.75" customHeight="1"/>
    <row r="210" s="21" customFormat="1" ht="15.75" customHeight="1"/>
    <row r="211" s="21" customFormat="1" ht="15.75" customHeight="1"/>
    <row r="212" s="21" customFormat="1" ht="15.75" customHeight="1"/>
    <row r="213" s="21" customFormat="1" ht="15.75" customHeight="1"/>
    <row r="214" s="21" customFormat="1" ht="15.75" customHeight="1"/>
    <row r="215" s="21" customFormat="1" ht="15.75" customHeight="1"/>
    <row r="216" s="21" customFormat="1" ht="15.75" customHeight="1"/>
    <row r="217" s="21" customFormat="1" ht="15.75" customHeight="1"/>
    <row r="218" s="21" customFormat="1" ht="15.75" customHeight="1"/>
    <row r="219" s="21" customFormat="1" ht="15.75" customHeight="1"/>
    <row r="220" s="21" customFormat="1" ht="15.75" customHeight="1"/>
    <row r="221" s="21" customFormat="1" ht="15.75" customHeight="1"/>
    <row r="222" s="21" customFormat="1" ht="15.75" customHeight="1"/>
    <row r="223" s="21" customFormat="1" ht="15.75" customHeight="1"/>
    <row r="224" s="21" customFormat="1" ht="15.75" customHeight="1"/>
    <row r="225" s="21" customFormat="1" ht="15.75" customHeight="1"/>
    <row r="226" s="21" customFormat="1" ht="15.75" customHeight="1"/>
    <row r="227" s="21" customFormat="1" ht="15.75" customHeight="1"/>
    <row r="228" s="21" customFormat="1" ht="15.75" customHeight="1"/>
    <row r="229" s="21" customFormat="1" ht="15.75" customHeight="1"/>
    <row r="230" s="21" customFormat="1" ht="15.75" customHeight="1"/>
    <row r="231" s="21" customFormat="1" ht="15.75" customHeight="1"/>
    <row r="232" s="21" customFormat="1" ht="15.75" customHeight="1"/>
    <row r="233" s="21" customFormat="1" ht="15.75" customHeight="1"/>
    <row r="234" s="21" customFormat="1" ht="15.75" customHeight="1"/>
    <row r="235" s="21" customFormat="1" ht="15.75" customHeight="1"/>
    <row r="236" s="21" customFormat="1" ht="15.75" customHeight="1"/>
    <row r="237" s="21" customFormat="1" ht="15.75" customHeight="1"/>
    <row r="238" s="21" customFormat="1" ht="15.75" customHeight="1"/>
    <row r="239" s="21" customFormat="1" ht="15.75" customHeight="1"/>
    <row r="240" s="21" customFormat="1" ht="15.75" customHeight="1"/>
    <row r="241" s="21" customFormat="1" ht="15.75" customHeight="1"/>
    <row r="242" s="21" customFormat="1" ht="15.75" customHeight="1"/>
    <row r="243" s="21" customFormat="1" ht="15.75" customHeight="1"/>
    <row r="244" s="21" customFormat="1" ht="15.75" customHeight="1"/>
    <row r="245" s="21" customFormat="1" ht="15.75" customHeight="1"/>
    <row r="246" s="21" customFormat="1" ht="15.75" customHeight="1"/>
    <row r="247" s="21" customFormat="1" ht="15.75" customHeight="1"/>
    <row r="248" s="21" customFormat="1" ht="15.75" customHeight="1"/>
    <row r="249" s="21" customFormat="1" ht="15.75" customHeight="1"/>
    <row r="250" s="21" customFormat="1" ht="15.75" customHeight="1"/>
    <row r="251" s="21" customFormat="1" ht="15.75" customHeight="1"/>
    <row r="252" s="21" customFormat="1" ht="15.75" customHeight="1"/>
    <row r="253" s="21" customFormat="1" ht="15.75" customHeight="1"/>
    <row r="254" s="21" customFormat="1" ht="15.75" customHeight="1"/>
    <row r="255" s="21" customFormat="1" ht="15.75" customHeight="1"/>
    <row r="256" s="21" customFormat="1" ht="15.75" customHeight="1"/>
    <row r="257" s="21" customFormat="1" ht="15.75" customHeight="1"/>
    <row r="258" s="21" customFormat="1" ht="15.75" customHeight="1"/>
    <row r="259" s="21" customFormat="1" ht="15.75" customHeight="1"/>
    <row r="260" s="21" customFormat="1" ht="15.75" customHeight="1"/>
    <row r="261" s="21" customFormat="1" ht="15.75" customHeight="1"/>
    <row r="262" s="21" customFormat="1" ht="15.75" customHeight="1"/>
    <row r="263" s="21" customFormat="1" ht="15.75" customHeight="1"/>
    <row r="264" s="21" customFormat="1" ht="15.75" customHeight="1"/>
    <row r="265" s="21" customFormat="1" ht="15.75" customHeight="1"/>
    <row r="266" s="21" customFormat="1" ht="15.75" customHeight="1"/>
    <row r="267" s="21" customFormat="1" ht="15.75" customHeight="1"/>
    <row r="268" s="21" customFormat="1" ht="15.75" customHeight="1"/>
    <row r="269" s="21" customFormat="1" ht="15.75" customHeight="1"/>
    <row r="270" s="21" customFormat="1" ht="15.75" customHeight="1"/>
    <row r="271" s="21" customFormat="1" ht="15.75" customHeight="1"/>
    <row r="272" s="21" customFormat="1" ht="15.75" customHeight="1"/>
    <row r="273" s="21" customFormat="1" ht="15.75" customHeight="1"/>
    <row r="274" s="21" customFormat="1" ht="15.75" customHeight="1"/>
    <row r="275" s="21" customFormat="1" ht="15.75" customHeight="1"/>
    <row r="276" s="21" customFormat="1" ht="15.75" customHeight="1"/>
    <row r="277" s="21" customFormat="1" ht="15.75" customHeight="1"/>
    <row r="278" s="21" customFormat="1" ht="15.75" customHeight="1"/>
    <row r="279" s="21" customFormat="1" ht="15.75" customHeight="1"/>
    <row r="280" s="21" customFormat="1" ht="15.75" customHeight="1"/>
    <row r="281" s="21" customFormat="1" ht="15.75" customHeight="1"/>
    <row r="282" s="21" customFormat="1" ht="15.75" customHeight="1"/>
    <row r="283" s="21" customFormat="1" ht="15.75" customHeight="1"/>
    <row r="284" s="21" customFormat="1" ht="15.75" customHeight="1"/>
    <row r="285" s="21" customFormat="1" ht="15.75" customHeight="1"/>
    <row r="286" s="21" customFormat="1" ht="15.75" customHeight="1"/>
    <row r="287" s="21" customFormat="1" ht="15.75" customHeight="1"/>
    <row r="288" s="21" customFormat="1" ht="15.75" customHeight="1"/>
    <row r="289" s="21" customFormat="1" ht="15.75" customHeight="1"/>
    <row r="290" s="21" customFormat="1" ht="15.75" customHeight="1"/>
    <row r="291" s="21" customFormat="1" ht="15.75" customHeight="1"/>
    <row r="292" s="21" customFormat="1" ht="15.75" customHeight="1"/>
    <row r="293" s="21" customFormat="1" ht="15.75" customHeight="1"/>
    <row r="294" s="21" customFormat="1" ht="15.75" customHeight="1"/>
    <row r="295" s="21" customFormat="1" ht="15.75" customHeight="1"/>
    <row r="296" s="21" customFormat="1" ht="15.75" customHeight="1"/>
    <row r="297" s="21" customFormat="1" ht="15.75" customHeight="1"/>
    <row r="298" s="21" customFormat="1" ht="15.75" customHeight="1"/>
    <row r="299" s="21" customFormat="1" ht="15.75" customHeight="1"/>
    <row r="300" s="21" customFormat="1" ht="15.75" customHeight="1"/>
    <row r="301" s="21" customFormat="1" ht="15.75" customHeight="1"/>
    <row r="302" s="21" customFormat="1" ht="15.75" customHeight="1"/>
    <row r="303" s="21" customFormat="1" ht="15.75" customHeight="1"/>
    <row r="304" s="21" customFormat="1" ht="15.75" customHeight="1"/>
    <row r="305" s="21" customFormat="1" ht="15.75" customHeight="1"/>
    <row r="306" s="21" customFormat="1" ht="15.75" customHeight="1"/>
    <row r="307" s="21" customFormat="1" ht="15.75" customHeight="1"/>
    <row r="308" s="21" customFormat="1" ht="15.75" customHeight="1"/>
    <row r="309" s="21" customFormat="1" ht="15.75" customHeight="1"/>
    <row r="310" s="21" customFormat="1" ht="15.75" customHeight="1"/>
    <row r="311" s="21" customFormat="1" ht="15.75" customHeight="1"/>
    <row r="312" s="21" customFormat="1" ht="15.75" customHeight="1"/>
    <row r="313" s="21" customFormat="1" ht="15.75" customHeight="1"/>
    <row r="314" s="21" customFormat="1" ht="15.75" customHeight="1"/>
    <row r="315" s="21" customFormat="1" ht="15.75" customHeight="1"/>
    <row r="316" s="21" customFormat="1" ht="15.75" customHeight="1"/>
    <row r="317" s="21" customFormat="1" ht="15.75" customHeight="1"/>
    <row r="318" s="21" customFormat="1" ht="15.75" customHeight="1"/>
    <row r="319" s="21" customFormat="1" ht="15.75" customHeight="1"/>
    <row r="320" s="21" customFormat="1" ht="15.75" customHeight="1"/>
    <row r="321" s="21" customFormat="1" ht="15.75" customHeight="1"/>
    <row r="322" s="21" customFormat="1" ht="15.75" customHeight="1"/>
    <row r="323" s="21" customFormat="1" ht="15.75" customHeight="1"/>
    <row r="324" s="21" customFormat="1" ht="15.75" customHeight="1"/>
    <row r="325" s="21" customFormat="1" ht="15.75" customHeight="1"/>
    <row r="326" s="21" customFormat="1" ht="15.75" customHeight="1"/>
    <row r="327" s="21" customFormat="1" ht="15.75" customHeight="1"/>
    <row r="328" s="21" customFormat="1" ht="15.75" customHeight="1"/>
    <row r="329" s="21" customFormat="1" ht="15.75" customHeight="1"/>
    <row r="330" s="21" customFormat="1" ht="15.75" customHeight="1"/>
    <row r="331" s="21" customFormat="1" ht="15.75" customHeight="1"/>
    <row r="332" s="21" customFormat="1" ht="15.75" customHeight="1"/>
    <row r="333" s="21" customFormat="1" ht="15.75" customHeight="1"/>
    <row r="334" s="21" customFormat="1" ht="15.75" customHeight="1"/>
    <row r="335" s="21" customFormat="1" ht="15.75" customHeight="1"/>
    <row r="336" s="21" customFormat="1" ht="15.75" customHeight="1"/>
    <row r="337" s="21" customFormat="1" ht="15.75" customHeight="1"/>
    <row r="338" s="21" customFormat="1" ht="15.75" customHeight="1"/>
    <row r="339" s="21" customFormat="1" ht="15.75" customHeight="1"/>
    <row r="340" s="21" customFormat="1" ht="15.75" customHeight="1"/>
    <row r="341" s="21" customFormat="1" ht="15.75" customHeight="1"/>
    <row r="342" s="21" customFormat="1" ht="15.75" customHeight="1"/>
    <row r="343" s="21" customFormat="1" ht="15.75" customHeight="1"/>
    <row r="344" s="21" customFormat="1" ht="15.75" customHeight="1"/>
    <row r="345" s="21" customFormat="1" ht="15.75" customHeight="1"/>
    <row r="346" s="21" customFormat="1" ht="15.75" customHeight="1"/>
    <row r="347" s="21" customFormat="1" ht="15.75" customHeight="1"/>
    <row r="348" s="21" customFormat="1" ht="15.75" customHeight="1"/>
    <row r="349" s="21" customFormat="1" ht="15.75" customHeight="1"/>
    <row r="350" s="21" customFormat="1" ht="15.75" customHeight="1"/>
    <row r="351" s="21" customFormat="1" ht="15.75" customHeight="1"/>
    <row r="352" s="21" customFormat="1" ht="15.75" customHeight="1"/>
    <row r="353" s="21" customFormat="1" ht="15.75" customHeight="1"/>
    <row r="354" s="21" customFormat="1" ht="15.75" customHeight="1"/>
    <row r="355" s="21" customFormat="1" ht="15.75" customHeight="1"/>
    <row r="356" s="21" customFormat="1" ht="15.75" customHeight="1"/>
    <row r="357" s="21" customFormat="1" ht="15.75" customHeight="1"/>
    <row r="358" s="21" customFormat="1" ht="15.75" customHeight="1"/>
    <row r="359" s="21" customFormat="1" ht="15.75" customHeight="1"/>
    <row r="360" s="21" customFormat="1" ht="15.75" customHeight="1"/>
    <row r="361" s="21" customFormat="1" ht="15.75" customHeight="1"/>
    <row r="362" s="21" customFormat="1" ht="15.75" customHeight="1"/>
    <row r="363" s="21" customFormat="1" ht="15.75" customHeight="1"/>
    <row r="364" s="21" customFormat="1" ht="15.75" customHeight="1"/>
    <row r="365" s="21" customFormat="1" ht="15.75" customHeight="1"/>
    <row r="366" s="21" customFormat="1" ht="15.75" customHeight="1"/>
    <row r="367" s="21" customFormat="1" ht="15.75" customHeight="1"/>
    <row r="368" s="21" customFormat="1" ht="15.75" customHeight="1"/>
    <row r="369" s="21" customFormat="1" ht="15.75" customHeight="1"/>
    <row r="370" s="21" customFormat="1" ht="15.75" customHeight="1"/>
    <row r="371" s="21" customFormat="1" ht="15.75" customHeight="1"/>
    <row r="372" s="21" customFormat="1" ht="15.75" customHeight="1"/>
    <row r="373" s="21" customFormat="1" ht="15.75" customHeight="1"/>
    <row r="374" s="21" customFormat="1" ht="15.75" customHeight="1"/>
    <row r="375" s="21" customFormat="1" ht="15.75" customHeight="1"/>
    <row r="376" s="21" customFormat="1" ht="15.75" customHeight="1"/>
    <row r="377" s="21" customFormat="1" ht="15.75" customHeight="1"/>
    <row r="378" s="21" customFormat="1" ht="15.75" customHeight="1"/>
    <row r="379" s="21" customFormat="1" ht="15.75" customHeight="1"/>
    <row r="380" s="21" customFormat="1" ht="15.75" customHeight="1"/>
    <row r="381" s="21" customFormat="1" ht="15.75" customHeight="1"/>
    <row r="382" s="21" customFormat="1" ht="15.75" customHeight="1"/>
    <row r="383" s="21" customFormat="1" ht="15.75" customHeight="1"/>
    <row r="384" s="21" customFormat="1" ht="15.75" customHeight="1"/>
    <row r="385" s="21" customFormat="1" ht="15.75" customHeight="1"/>
    <row r="386" s="21" customFormat="1" ht="15.75" customHeight="1"/>
    <row r="387" s="21" customFormat="1" ht="15.75" customHeight="1"/>
    <row r="388" s="21" customFormat="1" ht="15.75" customHeight="1"/>
    <row r="389" s="21" customFormat="1" ht="15.75" customHeight="1"/>
    <row r="390" s="21" customFormat="1" ht="15.75" customHeight="1"/>
    <row r="391" s="21" customFormat="1" ht="15.75" customHeight="1"/>
    <row r="392" s="21" customFormat="1" ht="15.75" customHeight="1"/>
    <row r="393" s="21" customFormat="1" ht="15.75" customHeight="1"/>
    <row r="394" s="21" customFormat="1" ht="15.75" customHeight="1"/>
    <row r="395" s="21" customFormat="1" ht="15.75" customHeight="1"/>
    <row r="396" s="21" customFormat="1" ht="15.75" customHeight="1"/>
    <row r="397" s="21" customFormat="1" ht="15.75" customHeight="1"/>
    <row r="398" s="21" customFormat="1" ht="15.75" customHeight="1"/>
    <row r="399" s="21" customFormat="1" ht="15.75" customHeight="1"/>
    <row r="400" s="21" customFormat="1" ht="15.75" customHeight="1"/>
    <row r="401" s="21" customFormat="1" ht="15.75" customHeight="1"/>
    <row r="402" s="21" customFormat="1" ht="15.75" customHeight="1"/>
    <row r="403" s="21" customFormat="1" ht="15.75" customHeight="1"/>
    <row r="404" s="21" customFormat="1" ht="15.75" customHeight="1"/>
    <row r="405" s="21" customFormat="1" ht="15.75" customHeight="1"/>
    <row r="406" s="21" customFormat="1" ht="15.75" customHeight="1"/>
    <row r="407" s="21" customFormat="1" ht="15.75" customHeight="1"/>
    <row r="408" s="21" customFormat="1" ht="15.75" customHeight="1"/>
    <row r="409" s="21" customFormat="1" ht="15.75" customHeight="1"/>
    <row r="410" s="21" customFormat="1" ht="15.75" customHeight="1"/>
    <row r="411" s="21" customFormat="1" ht="15.75" customHeight="1"/>
    <row r="412" s="21" customFormat="1" ht="15.75" customHeight="1"/>
    <row r="413" s="21" customFormat="1" ht="15.75" customHeight="1"/>
    <row r="414" s="21" customFormat="1" ht="15.75" customHeight="1"/>
    <row r="415" s="21" customFormat="1" ht="15.75" customHeight="1"/>
    <row r="416" s="21" customFormat="1" ht="15.75" customHeight="1"/>
    <row r="417" s="21" customFormat="1" ht="15.75" customHeight="1"/>
    <row r="418" s="21" customFormat="1" ht="15.75" customHeight="1"/>
    <row r="419" s="21" customFormat="1" ht="15.75" customHeight="1"/>
    <row r="420" s="21" customFormat="1" ht="15.75" customHeight="1"/>
    <row r="421" s="21" customFormat="1" ht="15.75" customHeight="1"/>
    <row r="422" s="21" customFormat="1" ht="15.75" customHeight="1"/>
    <row r="423" s="21" customFormat="1" ht="15.75" customHeight="1"/>
    <row r="424" s="21" customFormat="1" ht="15.75" customHeight="1"/>
    <row r="425" s="21" customFormat="1" ht="15.75" customHeight="1"/>
    <row r="426" s="21" customFormat="1" ht="15.75" customHeight="1"/>
    <row r="427" s="21" customFormat="1" ht="15.75" customHeight="1"/>
    <row r="428" s="21" customFormat="1" ht="15.75" customHeight="1"/>
    <row r="429" s="21" customFormat="1" ht="15.75" customHeight="1"/>
    <row r="430" s="21" customFormat="1" ht="15.75" customHeight="1"/>
    <row r="431" s="21" customFormat="1" ht="15.75" customHeight="1"/>
    <row r="432" s="21" customFormat="1" ht="15.75" customHeight="1"/>
    <row r="433" s="21" customFormat="1" ht="15.75" customHeight="1"/>
    <row r="434" s="21" customFormat="1" ht="15.75" customHeight="1"/>
    <row r="435" s="21" customFormat="1" ht="15.75" customHeight="1"/>
    <row r="436" s="21" customFormat="1" ht="15.75" customHeight="1"/>
    <row r="437" s="21" customFormat="1" ht="15.75" customHeight="1"/>
    <row r="438" s="21" customFormat="1" ht="15.75" customHeight="1"/>
    <row r="439" s="21" customFormat="1" ht="15.75" customHeight="1"/>
    <row r="440" s="21" customFormat="1" ht="15.75" customHeight="1"/>
    <row r="441" s="21" customFormat="1" ht="15.75" customHeight="1"/>
    <row r="442" s="21" customFormat="1" ht="15.75" customHeight="1"/>
    <row r="443" s="21" customFormat="1" ht="15.75" customHeight="1"/>
    <row r="444" s="21" customFormat="1" ht="15.75" customHeight="1"/>
    <row r="445" s="21" customFormat="1" ht="15.75" customHeight="1"/>
    <row r="446" s="21" customFormat="1" ht="15.75" customHeight="1"/>
    <row r="447" s="21" customFormat="1" ht="15.75" customHeight="1"/>
    <row r="448" s="21" customFormat="1" ht="15.75" customHeight="1"/>
    <row r="449" s="21" customFormat="1" ht="15.75" customHeight="1"/>
    <row r="450" s="21" customFormat="1" ht="15.75" customHeight="1"/>
    <row r="451" s="21" customFormat="1" ht="15.75" customHeight="1"/>
    <row r="452" s="21" customFormat="1" ht="15.75" customHeight="1"/>
    <row r="453" s="21" customFormat="1" ht="15.75" customHeight="1"/>
    <row r="454" s="21" customFormat="1" ht="15.75" customHeight="1"/>
    <row r="455" s="21" customFormat="1" ht="15.75" customHeight="1"/>
    <row r="456" s="21" customFormat="1" ht="15.75" customHeight="1"/>
    <row r="457" s="21" customFormat="1" ht="15.75" customHeight="1"/>
    <row r="458" s="21" customFormat="1" ht="15.75" customHeight="1"/>
    <row r="459" s="21" customFormat="1" ht="15.75" customHeight="1"/>
    <row r="460" s="21" customFormat="1" ht="15.75" customHeight="1"/>
    <row r="461" s="21" customFormat="1" ht="15.75" customHeight="1"/>
    <row r="462" s="21" customFormat="1" ht="15.75" customHeight="1"/>
    <row r="463" s="21" customFormat="1" ht="15.75" customHeight="1"/>
    <row r="464" s="21" customFormat="1" ht="15.75" customHeight="1"/>
    <row r="465" s="21" customFormat="1" ht="15.75" customHeight="1"/>
    <row r="466" s="21" customFormat="1" ht="15.75" customHeight="1"/>
    <row r="467" s="21" customFormat="1" ht="15.75" customHeight="1"/>
    <row r="468" s="21" customFormat="1" ht="15.75" customHeight="1"/>
    <row r="469" s="21" customFormat="1" ht="15.75" customHeight="1"/>
    <row r="470" s="21" customFormat="1" ht="15.75" customHeight="1"/>
    <row r="471" s="21" customFormat="1" ht="15.75" customHeight="1"/>
    <row r="472" s="21" customFormat="1" ht="15.75" customHeight="1"/>
    <row r="473" s="21" customFormat="1" ht="15.75" customHeight="1"/>
    <row r="474" s="21" customFormat="1" ht="15.75" customHeight="1"/>
    <row r="475" s="21" customFormat="1" ht="15.75" customHeight="1"/>
    <row r="476" s="21" customFormat="1" ht="15.75" customHeight="1"/>
    <row r="477" s="21" customFormat="1" ht="15.75" customHeight="1"/>
    <row r="478" s="21" customFormat="1" ht="15.75" customHeight="1"/>
    <row r="479" s="21" customFormat="1" ht="15.75" customHeight="1"/>
    <row r="480" s="21" customFormat="1" ht="15.75" customHeight="1"/>
    <row r="481" s="21" customFormat="1" ht="15.75" customHeight="1"/>
    <row r="482" s="21" customFormat="1" ht="15.75" customHeight="1"/>
    <row r="483" s="21" customFormat="1" ht="15.75" customHeight="1"/>
    <row r="484" s="21" customFormat="1" ht="15.75" customHeight="1"/>
    <row r="485" s="21" customFormat="1" ht="15.75" customHeight="1"/>
    <row r="486" s="21" customFormat="1" ht="15.75" customHeight="1"/>
    <row r="487" s="21" customFormat="1" ht="15.75" customHeight="1"/>
    <row r="488" s="21" customFormat="1" ht="15.75" customHeight="1"/>
    <row r="489" s="21" customFormat="1" ht="15.75" customHeight="1"/>
    <row r="490" s="21" customFormat="1" ht="15.75" customHeight="1"/>
    <row r="491" s="21" customFormat="1" ht="15.75" customHeight="1"/>
    <row r="492" s="21" customFormat="1" ht="15.75" customHeight="1"/>
    <row r="493" s="21" customFormat="1" ht="15.75" customHeight="1"/>
    <row r="494" s="21" customFormat="1" ht="15.75" customHeight="1"/>
    <row r="495" s="21" customFormat="1" ht="15.75" customHeight="1"/>
    <row r="496" s="21" customFormat="1" ht="15.75" customHeight="1"/>
    <row r="497" s="21" customFormat="1" ht="15.75" customHeight="1"/>
    <row r="498" s="21" customFormat="1" ht="15.75" customHeight="1"/>
    <row r="499" s="21" customFormat="1" ht="15.75" customHeight="1"/>
    <row r="500" s="21" customFormat="1" ht="15.75" customHeight="1"/>
    <row r="501" s="21" customFormat="1" ht="15.75" customHeight="1"/>
    <row r="502" s="21" customFormat="1" ht="15.75" customHeight="1"/>
    <row r="503" s="21" customFormat="1" ht="15.75" customHeight="1"/>
    <row r="504" s="21" customFormat="1" ht="15.75" customHeight="1"/>
    <row r="505" s="21" customFormat="1" ht="15.75" customHeight="1"/>
    <row r="506" s="21" customFormat="1" ht="15.75" customHeight="1"/>
    <row r="507" s="21" customFormat="1" ht="15.75" customHeight="1"/>
    <row r="508" s="21" customFormat="1" ht="15.75" customHeight="1"/>
    <row r="509" s="21" customFormat="1" ht="15.75" customHeight="1"/>
    <row r="510" s="21" customFormat="1" ht="15.75" customHeight="1"/>
    <row r="511" s="21" customFormat="1" ht="15.75" customHeight="1"/>
    <row r="512" s="21" customFormat="1" ht="15.75" customHeight="1"/>
    <row r="513" s="21" customFormat="1" ht="15.75" customHeight="1"/>
    <row r="514" s="21" customFormat="1" ht="15.75" customHeight="1"/>
    <row r="515" s="21" customFormat="1" ht="15.75" customHeight="1"/>
    <row r="516" s="21" customFormat="1" ht="15.75" customHeight="1"/>
    <row r="517" s="21" customFormat="1" ht="15.75" customHeight="1"/>
    <row r="518" s="21" customFormat="1" ht="15.75" customHeight="1"/>
    <row r="519" s="21" customFormat="1" ht="15.75" customHeight="1"/>
    <row r="520" s="21" customFormat="1" ht="15.75" customHeight="1"/>
    <row r="521" s="21" customFormat="1" ht="15.75" customHeight="1"/>
    <row r="522" s="21" customFormat="1" ht="15.75" customHeight="1"/>
    <row r="523" s="21" customFormat="1" ht="15.75" customHeight="1"/>
    <row r="524" s="21" customFormat="1" ht="15.75" customHeight="1"/>
    <row r="525" s="21" customFormat="1" ht="15.75" customHeight="1"/>
    <row r="526" s="21" customFormat="1" ht="15.75" customHeight="1"/>
    <row r="527" s="21" customFormat="1" ht="15.75" customHeight="1"/>
    <row r="528" s="21" customFormat="1" ht="15.75" customHeight="1"/>
    <row r="529" s="21" customFormat="1" ht="15.75" customHeight="1"/>
    <row r="530" s="21" customFormat="1" ht="15.75" customHeight="1"/>
    <row r="531" s="21" customFormat="1" ht="15.75" customHeight="1"/>
    <row r="532" s="21" customFormat="1" ht="15.75" customHeight="1"/>
    <row r="533" s="21" customFormat="1" ht="15.75" customHeight="1"/>
    <row r="534" s="21" customFormat="1" ht="15.75" customHeight="1"/>
    <row r="535" s="21" customFormat="1" ht="15.75" customHeight="1"/>
    <row r="536" s="21" customFormat="1" ht="15.75" customHeight="1"/>
    <row r="537" s="21" customFormat="1" ht="15.75" customHeight="1"/>
    <row r="538" s="21" customFormat="1" ht="15.75" customHeight="1"/>
    <row r="539" s="21" customFormat="1" ht="15.75" customHeight="1"/>
    <row r="540" s="21" customFormat="1" ht="15.75" customHeight="1"/>
    <row r="541" s="21" customFormat="1" ht="15.75" customHeight="1"/>
    <row r="542" s="21" customFormat="1" ht="15.75" customHeight="1"/>
    <row r="543" s="21" customFormat="1" ht="15.75" customHeight="1"/>
    <row r="544" s="21" customFormat="1" ht="15.75" customHeight="1"/>
    <row r="545" s="21" customFormat="1" ht="15.75" customHeight="1"/>
    <row r="546" s="21" customFormat="1" ht="15.75" customHeight="1"/>
    <row r="547" s="21" customFormat="1" ht="15.75" customHeight="1"/>
    <row r="548" s="21" customFormat="1" ht="15.75" customHeight="1"/>
    <row r="549" s="21" customFormat="1" ht="15.75" customHeight="1"/>
    <row r="550" s="21" customFormat="1" ht="15.75" customHeight="1"/>
    <row r="551" s="21" customFormat="1" ht="15.75" customHeight="1"/>
    <row r="552" s="21" customFormat="1" ht="15.75" customHeight="1"/>
    <row r="553" s="21" customFormat="1" ht="15.75" customHeight="1"/>
    <row r="554" s="21" customFormat="1" ht="15.75" customHeight="1"/>
    <row r="555" s="21" customFormat="1" ht="15.75" customHeight="1"/>
    <row r="556" s="21" customFormat="1" ht="15.75" customHeight="1"/>
    <row r="557" s="21" customFormat="1" ht="15.75" customHeight="1"/>
    <row r="558" s="21" customFormat="1" ht="15.75" customHeight="1"/>
    <row r="559" s="21" customFormat="1" ht="15.75" customHeight="1"/>
    <row r="560" s="21" customFormat="1" ht="15.75" customHeight="1"/>
    <row r="561" s="21" customFormat="1" ht="15.75" customHeight="1"/>
    <row r="562" s="21" customFormat="1" ht="15.75" customHeight="1"/>
    <row r="563" s="21" customFormat="1" ht="15.75" customHeight="1"/>
    <row r="564" s="21" customFormat="1" ht="15.75" customHeight="1"/>
    <row r="565" s="21" customFormat="1" ht="15.75" customHeight="1"/>
    <row r="566" s="21" customFormat="1" ht="15.75" customHeight="1"/>
    <row r="567" s="21" customFormat="1" ht="15.75" customHeight="1"/>
    <row r="568" s="21" customFormat="1" ht="15.75" customHeight="1"/>
    <row r="569" s="21" customFormat="1" ht="15.75" customHeight="1"/>
    <row r="570" s="21" customFormat="1" ht="15.75" customHeight="1"/>
    <row r="571" s="21" customFormat="1" ht="15.75" customHeight="1"/>
    <row r="572" s="21" customFormat="1" ht="15.75" customHeight="1"/>
    <row r="573" s="21" customFormat="1" ht="15.75" customHeight="1"/>
    <row r="574" s="21" customFormat="1" ht="15.75" customHeight="1"/>
    <row r="575" s="21" customFormat="1" ht="15.75" customHeight="1"/>
    <row r="576" s="21" customFormat="1" ht="15.75" customHeight="1"/>
    <row r="577" s="21" customFormat="1" ht="15.75" customHeight="1"/>
    <row r="578" s="21" customFormat="1" ht="15.75" customHeight="1"/>
    <row r="579" s="21" customFormat="1" ht="15.75" customHeight="1"/>
    <row r="580" s="21" customFormat="1" ht="15.75" customHeight="1"/>
    <row r="581" s="21" customFormat="1" ht="15.75" customHeight="1"/>
    <row r="582" s="21" customFormat="1" ht="15.75" customHeight="1"/>
    <row r="583" s="21" customFormat="1" ht="15.75" customHeight="1"/>
    <row r="584" s="21" customFormat="1" ht="15.75" customHeight="1"/>
    <row r="585" s="21" customFormat="1" ht="15.75" customHeight="1"/>
    <row r="586" s="21" customFormat="1" ht="15.75" customHeight="1"/>
    <row r="587" s="21" customFormat="1" ht="15.75" customHeight="1"/>
    <row r="588" s="21" customFormat="1" ht="15.75" customHeight="1"/>
    <row r="589" s="21" customFormat="1" ht="15.75" customHeight="1"/>
    <row r="590" s="21" customFormat="1" ht="15.75" customHeight="1"/>
    <row r="591" s="21" customFormat="1" ht="15.75" customHeight="1"/>
    <row r="592" s="21" customFormat="1" ht="15.75" customHeight="1"/>
    <row r="593" s="21" customFormat="1" ht="15.75" customHeight="1"/>
    <row r="594" s="21" customFormat="1" ht="15.75" customHeight="1"/>
    <row r="595" s="21" customFormat="1" ht="15.75" customHeight="1"/>
    <row r="596" s="21" customFormat="1" ht="15.75" customHeight="1"/>
    <row r="597" s="21" customFormat="1" ht="15.75" customHeight="1"/>
    <row r="598" s="21" customFormat="1" ht="15.75" customHeight="1"/>
    <row r="599" s="21" customFormat="1" ht="15.75" customHeight="1"/>
    <row r="600" s="21" customFormat="1" ht="15.75" customHeight="1"/>
    <row r="601" s="21" customFormat="1" ht="15.75" customHeight="1"/>
    <row r="602" s="21" customFormat="1" ht="15.75" customHeight="1"/>
    <row r="603" s="21" customFormat="1" ht="15.75" customHeight="1"/>
    <row r="604" s="21" customFormat="1" ht="15.75" customHeight="1"/>
    <row r="605" s="21" customFormat="1" ht="15.75" customHeight="1"/>
    <row r="606" s="21" customFormat="1" ht="15.75" customHeight="1"/>
    <row r="607" s="21" customFormat="1" ht="15.75" customHeight="1"/>
    <row r="608" s="21" customFormat="1" ht="15.75" customHeight="1"/>
    <row r="609" s="21" customFormat="1" ht="15.75" customHeight="1"/>
    <row r="610" s="21" customFormat="1" ht="15.75" customHeight="1"/>
    <row r="611" s="21" customFormat="1" ht="15.75" customHeight="1"/>
    <row r="612" s="21" customFormat="1" ht="15.75" customHeight="1"/>
    <row r="613" s="21" customFormat="1" ht="15.75" customHeight="1"/>
    <row r="614" s="21" customFormat="1" ht="15.75" customHeight="1"/>
    <row r="615" s="21" customFormat="1" ht="15.75" customHeight="1"/>
    <row r="616" s="21" customFormat="1" ht="15.75" customHeight="1"/>
    <row r="617" s="21" customFormat="1" ht="15.75" customHeight="1"/>
    <row r="618" s="21" customFormat="1" ht="15.75" customHeight="1"/>
    <row r="619" s="21" customFormat="1" ht="15.75" customHeight="1"/>
    <row r="620" s="21" customFormat="1" ht="15.75" customHeight="1"/>
    <row r="621" s="21" customFormat="1" ht="15.75" customHeight="1"/>
    <row r="622" s="21" customFormat="1" ht="15.75" customHeight="1"/>
    <row r="623" s="21" customFormat="1" ht="15.75" customHeight="1"/>
    <row r="624" s="21" customFormat="1" ht="15.75" customHeight="1"/>
    <row r="625" s="21" customFormat="1" ht="15.75" customHeight="1"/>
    <row r="626" s="21" customFormat="1" ht="15.75" customHeight="1"/>
    <row r="627" s="21" customFormat="1" ht="15.75" customHeight="1"/>
    <row r="628" s="21" customFormat="1" ht="15.75" customHeight="1"/>
    <row r="629" s="21" customFormat="1" ht="15.75" customHeight="1"/>
    <row r="630" s="21" customFormat="1" ht="15.75" customHeight="1"/>
    <row r="631" s="21" customFormat="1" ht="15.75" customHeight="1"/>
    <row r="632" s="21" customFormat="1" ht="15.75" customHeight="1"/>
    <row r="633" s="21" customFormat="1" ht="15.75" customHeight="1"/>
    <row r="634" s="21" customFormat="1" ht="15.75" customHeight="1"/>
    <row r="635" s="21" customFormat="1" ht="15.75" customHeight="1"/>
    <row r="636" s="21" customFormat="1" ht="15.75" customHeight="1"/>
    <row r="637" s="21" customFormat="1" ht="15.75" customHeight="1"/>
    <row r="638" s="21" customFormat="1" ht="15.75" customHeight="1"/>
    <row r="639" s="21" customFormat="1" ht="15.75" customHeight="1"/>
    <row r="640" s="21" customFormat="1" ht="15.75" customHeight="1"/>
    <row r="641" s="21" customFormat="1" ht="15.75" customHeight="1"/>
    <row r="642" s="21" customFormat="1" ht="15.75" customHeight="1"/>
    <row r="643" s="21" customFormat="1" ht="15.75" customHeight="1"/>
    <row r="644" s="21" customFormat="1" ht="15.75" customHeight="1"/>
    <row r="645" s="21" customFormat="1" ht="15.75" customHeight="1"/>
    <row r="646" s="21" customFormat="1" ht="15.75" customHeight="1"/>
    <row r="647" s="21" customFormat="1" ht="15.75" customHeight="1"/>
    <row r="648" s="21" customFormat="1" ht="15.75" customHeight="1"/>
    <row r="649" s="21" customFormat="1" ht="15.75" customHeight="1"/>
    <row r="650" s="21" customFormat="1" ht="15.75" customHeight="1"/>
    <row r="651" s="21" customFormat="1" ht="15.75" customHeight="1"/>
    <row r="652" s="21" customFormat="1" ht="15.75" customHeight="1"/>
    <row r="653" s="21" customFormat="1" ht="15.75" customHeight="1"/>
    <row r="654" s="21" customFormat="1" ht="15.75" customHeight="1"/>
    <row r="655" s="21" customFormat="1" ht="15.75" customHeight="1"/>
    <row r="656" s="21" customFormat="1" ht="15.75" customHeight="1"/>
    <row r="657" s="21" customFormat="1" ht="15.75" customHeight="1"/>
    <row r="658" s="21" customFormat="1" ht="15.75" customHeight="1"/>
    <row r="659" s="21" customFormat="1" ht="15.75" customHeight="1"/>
    <row r="660" s="21" customFormat="1" ht="15.75" customHeight="1"/>
    <row r="661" s="21" customFormat="1" ht="15.75" customHeight="1"/>
    <row r="662" s="21" customFormat="1" ht="15.75" customHeight="1"/>
    <row r="663" s="21" customFormat="1" ht="15.75" customHeight="1"/>
    <row r="664" s="21" customFormat="1" ht="15.75" customHeight="1"/>
    <row r="665" s="21" customFormat="1" ht="15.75" customHeight="1"/>
    <row r="666" s="21" customFormat="1" ht="15.75" customHeight="1"/>
    <row r="667" s="21" customFormat="1" ht="15.75" customHeight="1"/>
    <row r="668" s="21" customFormat="1" ht="15.75" customHeight="1"/>
    <row r="669" s="21" customFormat="1" ht="15.75" customHeight="1"/>
    <row r="670" s="21" customFormat="1" ht="15.75" customHeight="1"/>
    <row r="671" s="21" customFormat="1" ht="15.75" customHeight="1"/>
    <row r="672" s="21" customFormat="1" ht="15.75" customHeight="1"/>
    <row r="673" s="21" customFormat="1" ht="15.75" customHeight="1"/>
    <row r="674" s="21" customFormat="1" ht="15.75" customHeight="1"/>
    <row r="675" s="21" customFormat="1" ht="15.75" customHeight="1"/>
    <row r="676" s="21" customFormat="1" ht="15.75" customHeight="1"/>
    <row r="677" s="21" customFormat="1" ht="15.75" customHeight="1"/>
    <row r="678" s="21" customFormat="1" ht="15.75" customHeight="1"/>
    <row r="679" s="21" customFormat="1" ht="15.75" customHeight="1"/>
    <row r="680" s="21" customFormat="1" ht="15.75" customHeight="1"/>
    <row r="681" s="21" customFormat="1" ht="15.75" customHeight="1"/>
    <row r="682" s="21" customFormat="1" ht="15.75" customHeight="1"/>
    <row r="683" s="21" customFormat="1" ht="15.75" customHeight="1"/>
    <row r="684" s="21" customFormat="1" ht="15.75" customHeight="1"/>
    <row r="685" s="21" customFormat="1" ht="15.75" customHeight="1"/>
    <row r="686" s="21" customFormat="1" ht="15.75" customHeight="1"/>
    <row r="687" s="21" customFormat="1" ht="15.75" customHeight="1"/>
    <row r="688" s="21" customFormat="1" ht="15.75" customHeight="1"/>
    <row r="689" s="21" customFormat="1" ht="15.75" customHeight="1"/>
    <row r="690" s="21" customFormat="1" ht="15.75" customHeight="1"/>
    <row r="691" s="21" customFormat="1" ht="15.75" customHeight="1"/>
    <row r="692" s="21" customFormat="1" ht="15.75" customHeight="1"/>
    <row r="693" s="21" customFormat="1" ht="15.75" customHeight="1"/>
    <row r="694" s="21" customFormat="1" ht="15.75" customHeight="1"/>
    <row r="695" s="21" customFormat="1" ht="15.75" customHeight="1"/>
    <row r="696" s="21" customFormat="1" ht="15.75" customHeight="1"/>
    <row r="697" s="21" customFormat="1" ht="15.75" customHeight="1"/>
    <row r="698" s="21" customFormat="1" ht="15.75" customHeight="1"/>
    <row r="699" s="21" customFormat="1" ht="15.75" customHeight="1"/>
    <row r="700" s="21" customFormat="1" ht="15.75" customHeight="1"/>
    <row r="701" s="21" customFormat="1" ht="15.75" customHeight="1"/>
    <row r="702" s="21" customFormat="1" ht="15.75" customHeight="1"/>
    <row r="703" s="21" customFormat="1" ht="15.75" customHeight="1"/>
    <row r="704" s="21" customFormat="1" ht="15.75" customHeight="1"/>
    <row r="705" s="21" customFormat="1" ht="15.75" customHeight="1"/>
    <row r="706" s="21" customFormat="1" ht="15.75" customHeight="1"/>
    <row r="707" s="21" customFormat="1" ht="15.75" customHeight="1"/>
    <row r="708" s="21" customFormat="1" ht="15.75" customHeight="1"/>
    <row r="709" s="21" customFormat="1" ht="15.75" customHeight="1"/>
    <row r="710" s="21" customFormat="1" ht="15.75" customHeight="1"/>
    <row r="711" s="21" customFormat="1" ht="15.75" customHeight="1"/>
    <row r="712" s="21" customFormat="1" ht="15.75" customHeight="1"/>
    <row r="713" s="21" customFormat="1" ht="15.75" customHeight="1"/>
    <row r="714" s="21" customFormat="1" ht="15.75" customHeight="1"/>
    <row r="715" s="21" customFormat="1" ht="15.75" customHeight="1"/>
    <row r="716" s="21" customFormat="1" ht="15.75" customHeight="1"/>
    <row r="717" s="21" customFormat="1" ht="15.75" customHeight="1"/>
    <row r="718" s="21" customFormat="1" ht="15.75" customHeight="1"/>
    <row r="719" s="21" customFormat="1" ht="15.75" customHeight="1"/>
    <row r="720" s="21" customFormat="1" ht="15.75" customHeight="1"/>
    <row r="721" s="21" customFormat="1" ht="15.75" customHeight="1"/>
    <row r="722" s="21" customFormat="1" ht="15.75" customHeight="1"/>
    <row r="723" s="21" customFormat="1" ht="15.75" customHeight="1"/>
    <row r="724" s="21" customFormat="1" ht="15.75" customHeight="1"/>
    <row r="725" s="21" customFormat="1" ht="15.75" customHeight="1"/>
    <row r="726" s="21" customFormat="1" ht="15.75" customHeight="1"/>
    <row r="727" s="21" customFormat="1" ht="15.75" customHeight="1"/>
    <row r="728" s="21" customFormat="1" ht="15.75" customHeight="1"/>
    <row r="729" s="21" customFormat="1" ht="15.75" customHeight="1"/>
    <row r="730" s="21" customFormat="1" ht="15.75" customHeight="1"/>
    <row r="731" s="21" customFormat="1" ht="15.75" customHeight="1"/>
    <row r="732" s="21" customFormat="1" ht="15.75" customHeight="1"/>
    <row r="733" s="21" customFormat="1" ht="15.75" customHeight="1"/>
    <row r="734" s="21" customFormat="1" ht="15.75" customHeight="1"/>
    <row r="735" s="21" customFormat="1" ht="15.75" customHeight="1"/>
    <row r="736" s="21" customFormat="1" ht="15.75" customHeight="1"/>
    <row r="737" s="21" customFormat="1" ht="15.75" customHeight="1"/>
    <row r="738" s="21" customFormat="1" ht="15.75" customHeight="1"/>
    <row r="739" s="21" customFormat="1" ht="15.75" customHeight="1"/>
    <row r="740" s="21" customFormat="1" ht="15.75" customHeight="1"/>
    <row r="741" s="21" customFormat="1" ht="15.75" customHeight="1"/>
    <row r="742" s="21" customFormat="1" ht="15.75" customHeight="1"/>
    <row r="743" s="21" customFormat="1" ht="15.75" customHeight="1"/>
    <row r="744" s="21" customFormat="1" ht="15.75" customHeight="1"/>
    <row r="745" s="21" customFormat="1" ht="15.75" customHeight="1"/>
    <row r="746" s="21" customFormat="1" ht="15.75" customHeight="1"/>
    <row r="747" s="21" customFormat="1" ht="15.75" customHeight="1"/>
    <row r="748" s="21" customFormat="1" ht="15.75" customHeight="1"/>
    <row r="749" s="21" customFormat="1" ht="15.75" customHeight="1"/>
    <row r="750" s="21" customFormat="1" ht="15.75" customHeight="1"/>
    <row r="751" s="21" customFormat="1" ht="15.75" customHeight="1"/>
    <row r="752" s="21" customFormat="1" ht="15.75" customHeight="1"/>
    <row r="753" s="21" customFormat="1" ht="15.75" customHeight="1"/>
    <row r="754" s="21" customFormat="1" ht="15.75" customHeight="1"/>
    <row r="755" s="21" customFormat="1" ht="15.75" customHeight="1"/>
    <row r="756" s="21" customFormat="1" ht="15.75" customHeight="1"/>
    <row r="757" s="21" customFormat="1" ht="15.75" customHeight="1"/>
    <row r="758" s="21" customFormat="1" ht="15.75" customHeight="1"/>
    <row r="759" s="21" customFormat="1" ht="15.75" customHeight="1"/>
    <row r="760" s="21" customFormat="1" ht="15.75" customHeight="1"/>
    <row r="761" s="21" customFormat="1" ht="15.75" customHeight="1"/>
    <row r="762" s="21" customFormat="1" ht="15.75" customHeight="1"/>
    <row r="763" s="21" customFormat="1" ht="15.75" customHeight="1"/>
    <row r="764" s="21" customFormat="1" ht="15.75" customHeight="1"/>
    <row r="765" s="21" customFormat="1" ht="15.75" customHeight="1"/>
    <row r="766" s="21" customFormat="1" ht="15.75" customHeight="1"/>
    <row r="767" s="21" customFormat="1" ht="15.75" customHeight="1"/>
    <row r="768" s="21" customFormat="1" ht="15.75" customHeight="1"/>
    <row r="769" s="21" customFormat="1" ht="15.75" customHeight="1"/>
    <row r="770" s="21" customFormat="1" ht="15.75" customHeight="1"/>
    <row r="771" s="21" customFormat="1" ht="15.75" customHeight="1"/>
    <row r="772" s="21" customFormat="1" ht="15.75" customHeight="1"/>
    <row r="773" s="21" customFormat="1" ht="15.75" customHeight="1"/>
    <row r="774" s="21" customFormat="1" ht="15.75" customHeight="1"/>
    <row r="775" s="21" customFormat="1" ht="15.75" customHeight="1"/>
    <row r="776" s="21" customFormat="1" ht="15.75" customHeight="1"/>
    <row r="777" s="21" customFormat="1" ht="15.75" customHeight="1"/>
    <row r="778" s="21" customFormat="1" ht="15.75" customHeight="1"/>
    <row r="779" s="21" customFormat="1" ht="15.75" customHeight="1"/>
    <row r="780" s="21" customFormat="1" ht="15.75" customHeight="1"/>
    <row r="781" s="21" customFormat="1" ht="15.75" customHeight="1"/>
    <row r="782" s="21" customFormat="1" ht="15.75" customHeight="1"/>
    <row r="783" s="21" customFormat="1" ht="15.75" customHeight="1"/>
    <row r="784" s="21" customFormat="1" ht="15.75" customHeight="1"/>
    <row r="785" s="21" customFormat="1" ht="15.75" customHeight="1"/>
    <row r="786" s="21" customFormat="1" ht="15.75" customHeight="1"/>
    <row r="787" s="21" customFormat="1" ht="15.75" customHeight="1"/>
    <row r="788" s="21" customFormat="1" ht="15.75" customHeight="1"/>
    <row r="789" s="21" customFormat="1" ht="15.75" customHeight="1"/>
    <row r="790" s="21" customFormat="1" ht="15.75" customHeight="1"/>
    <row r="791" s="21" customFormat="1" ht="15.75" customHeight="1"/>
    <row r="792" s="21" customFormat="1" ht="15.75" customHeight="1"/>
    <row r="793" s="21" customFormat="1" ht="15.75" customHeight="1"/>
    <row r="794" s="21" customFormat="1" ht="15.75" customHeight="1"/>
    <row r="795" s="21" customFormat="1" ht="15.75" customHeight="1"/>
    <row r="796" s="21" customFormat="1" ht="15.75" customHeight="1"/>
    <row r="797" s="21" customFormat="1" ht="15.75" customHeight="1"/>
    <row r="798" s="21" customFormat="1" ht="15.75" customHeight="1"/>
    <row r="799" s="21" customFormat="1" ht="15.75" customHeight="1"/>
    <row r="800" s="21" customFormat="1" ht="15.75" customHeight="1"/>
    <row r="801" s="21" customFormat="1" ht="15.75" customHeight="1"/>
    <row r="802" s="21" customFormat="1" ht="15.75" customHeight="1"/>
    <row r="803" s="21" customFormat="1" ht="15.75" customHeight="1"/>
    <row r="804" s="21" customFormat="1" ht="15.75" customHeight="1"/>
    <row r="805" s="21" customFormat="1" ht="15.75" customHeight="1"/>
    <row r="806" s="21" customFormat="1" ht="15.75" customHeight="1"/>
    <row r="807" s="21" customFormat="1" ht="15.75" customHeight="1"/>
    <row r="808" s="21" customFormat="1" ht="15.75" customHeight="1"/>
    <row r="809" s="21" customFormat="1" ht="15.75" customHeight="1"/>
    <row r="810" s="21" customFormat="1" ht="15.75" customHeight="1"/>
    <row r="811" s="21" customFormat="1" ht="15.75" customHeight="1"/>
    <row r="812" s="21" customFormat="1" ht="15.75" customHeight="1"/>
    <row r="813" s="21" customFormat="1" ht="15.75" customHeight="1"/>
    <row r="814" s="21" customFormat="1" ht="15.75" customHeight="1"/>
    <row r="815" s="21" customFormat="1" ht="15.75" customHeight="1"/>
    <row r="816" s="21" customFormat="1" ht="15.75" customHeight="1"/>
    <row r="817" s="21" customFormat="1" ht="15.75" customHeight="1"/>
    <row r="818" s="21" customFormat="1" ht="15.75" customHeight="1"/>
    <row r="819" s="21" customFormat="1" ht="15.75" customHeight="1"/>
    <row r="820" s="21" customFormat="1" ht="15.75" customHeight="1"/>
    <row r="821" s="21" customFormat="1" ht="15.75" customHeight="1"/>
    <row r="822" s="21" customFormat="1" ht="15.75" customHeight="1"/>
    <row r="823" s="21" customFormat="1" ht="15.75" customHeight="1"/>
    <row r="824" s="21" customFormat="1" ht="15.75" customHeight="1"/>
    <row r="825" s="21" customFormat="1" ht="15.75" customHeight="1"/>
    <row r="826" s="21" customFormat="1" ht="15.75" customHeight="1"/>
    <row r="827" s="21" customFormat="1" ht="15.75" customHeight="1"/>
    <row r="828" s="21" customFormat="1" ht="15.75" customHeight="1"/>
    <row r="829" s="21" customFormat="1" ht="15.75" customHeight="1"/>
    <row r="830" s="21" customFormat="1" ht="15.75" customHeight="1"/>
    <row r="831" s="21" customFormat="1" ht="15.75" customHeight="1"/>
    <row r="832" s="21" customFormat="1" ht="15.75" customHeight="1"/>
    <row r="833" s="21" customFormat="1" ht="15.75" customHeight="1"/>
    <row r="834" s="21" customFormat="1" ht="15.75" customHeight="1"/>
    <row r="835" s="21" customFormat="1" ht="15.75" customHeight="1"/>
    <row r="836" s="21" customFormat="1" ht="15.75" customHeight="1"/>
    <row r="837" s="21" customFormat="1" ht="15.75" customHeight="1"/>
    <row r="838" s="21" customFormat="1" ht="15.75" customHeight="1"/>
    <row r="839" s="21" customFormat="1" ht="15.75" customHeight="1"/>
    <row r="840" s="21" customFormat="1" ht="15.75" customHeight="1"/>
    <row r="841" s="21" customFormat="1" ht="15.75" customHeight="1"/>
    <row r="842" s="21" customFormat="1" ht="15.75" customHeight="1"/>
    <row r="843" s="21" customFormat="1" ht="15.75" customHeight="1"/>
    <row r="844" s="21" customFormat="1" ht="15.75" customHeight="1"/>
    <row r="845" s="21" customFormat="1" ht="15.75" customHeight="1"/>
    <row r="846" s="21" customFormat="1" ht="15.75" customHeight="1"/>
    <row r="847" s="21" customFormat="1" ht="15.75" customHeight="1"/>
    <row r="848" s="21" customFormat="1" ht="15.75" customHeight="1"/>
    <row r="849" s="21" customFormat="1" ht="15.75" customHeight="1"/>
    <row r="850" s="21" customFormat="1" ht="15.75" customHeight="1"/>
    <row r="851" s="21" customFormat="1" ht="15.75" customHeight="1"/>
    <row r="852" s="21" customFormat="1" ht="15.75" customHeight="1"/>
    <row r="853" s="21" customFormat="1" ht="15.75" customHeight="1"/>
    <row r="854" s="21" customFormat="1" ht="15.75" customHeight="1"/>
    <row r="855" s="21" customFormat="1" ht="15.75" customHeight="1"/>
    <row r="856" s="21" customFormat="1" ht="15.75" customHeight="1"/>
    <row r="857" s="21" customFormat="1" ht="15.75" customHeight="1"/>
    <row r="858" s="21" customFormat="1" ht="15.75" customHeight="1"/>
    <row r="859" s="21" customFormat="1" ht="15.75" customHeight="1"/>
    <row r="860" s="21" customFormat="1" ht="15.75" customHeight="1"/>
    <row r="861" s="21" customFormat="1" ht="15.75" customHeight="1"/>
    <row r="862" s="21" customFormat="1" ht="15.75" customHeight="1"/>
    <row r="863" s="21" customFormat="1" ht="15.75" customHeight="1"/>
    <row r="864" s="21" customFormat="1" ht="15.75" customHeight="1"/>
    <row r="865" s="21" customFormat="1" ht="15.75" customHeight="1"/>
    <row r="866" s="21" customFormat="1" ht="15.75" customHeight="1"/>
    <row r="867" s="21" customFormat="1" ht="15.75" customHeight="1"/>
    <row r="868" s="21" customFormat="1" ht="15.75" customHeight="1"/>
    <row r="869" s="21" customFormat="1" ht="15.75" customHeight="1"/>
    <row r="870" s="21" customFormat="1" ht="15.75" customHeight="1"/>
    <row r="871" s="21" customFormat="1" ht="15.75" customHeight="1"/>
    <row r="872" s="21" customFormat="1" ht="15.75" customHeight="1"/>
    <row r="873" s="21" customFormat="1" ht="15.75" customHeight="1"/>
    <row r="874" s="21" customFormat="1" ht="15.75" customHeight="1"/>
    <row r="875" s="21" customFormat="1" ht="15.75" customHeight="1"/>
    <row r="876" s="21" customFormat="1" ht="15.75" customHeight="1"/>
    <row r="877" s="21" customFormat="1" ht="15.75" customHeight="1"/>
    <row r="878" s="21" customFormat="1" ht="15.75" customHeight="1"/>
    <row r="879" s="21" customFormat="1" ht="15.75" customHeight="1"/>
    <row r="880" s="21" customFormat="1" ht="15.75" customHeight="1"/>
    <row r="881" s="21" customFormat="1" ht="15.75" customHeight="1"/>
    <row r="882" s="21" customFormat="1" ht="15.75" customHeight="1"/>
    <row r="883" s="21" customFormat="1" ht="15.75" customHeight="1"/>
    <row r="884" s="21" customFormat="1" ht="15.75" customHeight="1"/>
    <row r="885" s="21" customFormat="1" ht="15.75" customHeight="1"/>
    <row r="886" s="21" customFormat="1" ht="15.75" customHeight="1"/>
    <row r="887" s="21" customFormat="1" ht="15.75" customHeight="1"/>
    <row r="888" s="21" customFormat="1" ht="15.75" customHeight="1"/>
    <row r="889" s="21" customFormat="1" ht="15.75" customHeight="1"/>
    <row r="890" s="21" customFormat="1" ht="15.75" customHeight="1"/>
    <row r="891" s="21" customFormat="1" ht="15.75" customHeight="1"/>
    <row r="892" s="21" customFormat="1" ht="15.75" customHeight="1"/>
    <row r="893" s="21" customFormat="1" ht="15.75" customHeight="1"/>
    <row r="894" s="21" customFormat="1" ht="15.75" customHeight="1"/>
    <row r="895" s="21" customFormat="1" ht="15.75" customHeight="1"/>
    <row r="896" s="21" customFormat="1" ht="15.75" customHeight="1"/>
    <row r="897" s="21" customFormat="1" ht="15.75" customHeight="1"/>
    <row r="898" s="21" customFormat="1" ht="15.75" customHeight="1"/>
    <row r="899" s="21" customFormat="1" ht="15.75" customHeight="1"/>
    <row r="900" s="21" customFormat="1" ht="15.75" customHeight="1"/>
    <row r="901" s="21" customFormat="1" ht="15.75" customHeight="1"/>
    <row r="902" s="21" customFormat="1" ht="15.75" customHeight="1"/>
    <row r="903" s="21" customFormat="1" ht="15.75" customHeight="1"/>
    <row r="904" s="21" customFormat="1" ht="15.75" customHeight="1"/>
    <row r="905" s="21" customFormat="1" ht="15.75" customHeight="1"/>
    <row r="906" s="21" customFormat="1" ht="15.75" customHeight="1"/>
    <row r="907" s="21" customFormat="1" ht="15.75" customHeight="1"/>
    <row r="908" s="21" customFormat="1" ht="15.75" customHeight="1"/>
    <row r="909" s="21" customFormat="1" ht="15.75" customHeight="1"/>
    <row r="910" s="21" customFormat="1" ht="15.75" customHeight="1"/>
    <row r="911" s="21" customFormat="1" ht="15.75" customHeight="1"/>
    <row r="912" s="21" customFormat="1" ht="15.75" customHeight="1"/>
    <row r="913" s="21" customFormat="1" ht="15.75" customHeight="1"/>
    <row r="914" s="21" customFormat="1" ht="15.75" customHeight="1"/>
    <row r="915" s="21" customFormat="1" ht="15.75" customHeight="1"/>
    <row r="916" s="21" customFormat="1" ht="15.75" customHeight="1"/>
    <row r="917" s="21" customFormat="1" ht="15.75" customHeight="1"/>
    <row r="918" s="21" customFormat="1" ht="15.75" customHeight="1"/>
    <row r="919" s="21" customFormat="1" ht="15.75" customHeight="1"/>
    <row r="920" s="21" customFormat="1" ht="15.75" customHeight="1"/>
    <row r="921" s="21" customFormat="1" ht="15.75" customHeight="1"/>
    <row r="922" s="21" customFormat="1" ht="15.75" customHeight="1"/>
    <row r="923" s="21" customFormat="1" ht="15.75" customHeight="1"/>
    <row r="924" s="21" customFormat="1" ht="15.75" customHeight="1"/>
    <row r="925" s="21" customFormat="1" ht="15.75" customHeight="1"/>
    <row r="926" s="21" customFormat="1" ht="15.75" customHeight="1"/>
    <row r="927" s="21" customFormat="1" ht="15.75" customHeight="1"/>
    <row r="928" s="21" customFormat="1" ht="15.75" customHeight="1"/>
    <row r="929" s="21" customFormat="1" ht="15.75" customHeight="1"/>
    <row r="930" s="21" customFormat="1" ht="15.75" customHeight="1"/>
    <row r="931" s="21" customFormat="1" ht="15.75" customHeight="1"/>
    <row r="932" s="21" customFormat="1" ht="15.75" customHeight="1"/>
    <row r="933" s="21" customFormat="1" ht="15.75" customHeight="1"/>
    <row r="934" s="21" customFormat="1" ht="15.75" customHeight="1"/>
    <row r="935" s="21" customFormat="1" ht="15.75" customHeight="1"/>
    <row r="936" s="21" customFormat="1" ht="15.75" customHeight="1"/>
    <row r="937" s="21" customFormat="1" ht="15.75" customHeight="1"/>
    <row r="938" s="21" customFormat="1" ht="15.75" customHeight="1"/>
    <row r="939" s="21" customFormat="1" ht="15.75" customHeight="1"/>
    <row r="940" s="21" customFormat="1" ht="15.75" customHeight="1"/>
    <row r="941" s="21" customFormat="1" ht="15.75" customHeight="1"/>
    <row r="942" s="21" customFormat="1" ht="15.75" customHeight="1"/>
    <row r="943" s="21" customFormat="1" ht="15.75" customHeight="1"/>
    <row r="944" s="21" customFormat="1" ht="15.75" customHeight="1"/>
    <row r="945" s="21" customFormat="1" ht="15.75" customHeight="1"/>
    <row r="946" s="21" customFormat="1" ht="15.75" customHeight="1"/>
    <row r="947" s="21" customFormat="1" ht="15.75" customHeight="1"/>
    <row r="948" s="21" customFormat="1" ht="15.75" customHeight="1"/>
    <row r="949" s="21" customFormat="1" ht="15.75" customHeight="1"/>
    <row r="950" s="21" customFormat="1" ht="15.75" customHeight="1"/>
    <row r="951" s="21" customFormat="1" ht="15.75" customHeight="1"/>
    <row r="952" s="21" customFormat="1" ht="15.75" customHeight="1"/>
    <row r="953" s="21" customFormat="1" ht="15.75" customHeight="1"/>
    <row r="954" s="21" customFormat="1" ht="15.75" customHeight="1"/>
    <row r="955" s="21" customFormat="1" ht="15.75" customHeight="1"/>
    <row r="956" s="21" customFormat="1" ht="15.75" customHeight="1"/>
    <row r="957" s="21" customFormat="1" ht="15.75" customHeight="1"/>
    <row r="958" s="21" customFormat="1" ht="15.75" customHeight="1"/>
    <row r="959" s="21" customFormat="1" ht="15.75" customHeight="1"/>
    <row r="960" s="21" customFormat="1" ht="15.75" customHeight="1"/>
    <row r="961" s="21" customFormat="1" ht="15.75" customHeight="1"/>
    <row r="962" s="21" customFormat="1" ht="15.75" customHeight="1"/>
    <row r="963" s="21" customFormat="1" ht="15.75" customHeight="1"/>
    <row r="964" s="21" customFormat="1" ht="15.75" customHeight="1"/>
    <row r="965" s="21" customFormat="1" ht="15.75" customHeight="1"/>
    <row r="966" s="21" customFormat="1" ht="15.75" customHeight="1"/>
    <row r="967" s="21" customFormat="1" ht="15.75" customHeight="1"/>
    <row r="968" s="21" customFormat="1" ht="15.75" customHeight="1"/>
    <row r="969" s="21" customFormat="1" ht="15.75" customHeight="1"/>
    <row r="970" s="21" customFormat="1" ht="15.75" customHeight="1"/>
    <row r="971" s="21" customFormat="1" ht="15.75" customHeight="1"/>
    <row r="972" s="21" customFormat="1" ht="15.75" customHeight="1"/>
    <row r="973" s="21" customFormat="1" ht="15.75" customHeight="1"/>
    <row r="974" s="21" customFormat="1" ht="15.75" customHeight="1"/>
    <row r="975" s="21" customFormat="1" ht="15.75" customHeight="1"/>
    <row r="976" s="21" customFormat="1" ht="15.75" customHeight="1"/>
    <row r="977" s="21" customFormat="1" ht="15.75" customHeight="1"/>
    <row r="978" s="21" customFormat="1" ht="15.75" customHeight="1"/>
    <row r="979" s="21" customFormat="1" ht="15.75" customHeight="1"/>
    <row r="980" s="21" customFormat="1" ht="15.75" customHeight="1"/>
    <row r="981" s="21" customFormat="1" ht="15.75" customHeight="1"/>
    <row r="982" s="21" customFormat="1" ht="15.75" customHeight="1"/>
    <row r="983" s="21" customFormat="1" ht="15.75" customHeight="1"/>
    <row r="984" s="21" customFormat="1" ht="15.75" customHeight="1"/>
    <row r="985" s="21" customFormat="1" ht="15.75" customHeight="1"/>
    <row r="986" s="21" customFormat="1" ht="15.75" customHeight="1"/>
    <row r="987" s="21" customFormat="1" ht="15.75" customHeight="1"/>
    <row r="988" s="21" customFormat="1" ht="15.75" customHeight="1"/>
    <row r="989" s="21" customFormat="1" ht="15.75" customHeight="1"/>
    <row r="990" s="21" customFormat="1" ht="15.75" customHeight="1"/>
    <row r="991" s="21" customFormat="1" ht="15.75" customHeight="1"/>
    <row r="992" s="21" customFormat="1" ht="15.75" customHeight="1"/>
    <row r="993" s="21" customFormat="1" ht="15.75" customHeight="1"/>
    <row r="994" s="21" customFormat="1" ht="15.75" customHeight="1"/>
    <row r="995" s="21" customFormat="1" ht="15.75" customHeight="1"/>
    <row r="996" s="21" customFormat="1" ht="15.75" customHeight="1"/>
    <row r="997" s="21" customFormat="1" ht="15.75" customHeight="1"/>
    <row r="998" s="21" customFormat="1" ht="15.75" customHeight="1"/>
    <row r="999" s="21" customFormat="1" ht="15.75" customHeight="1"/>
    <row r="1000" s="21" customFormat="1" ht="15.75" customHeight="1"/>
  </sheetData>
  <conditionalFormatting sqref="U3:U40">
    <cfRule type="containsText" dxfId="5" priority="1" operator="containsText" text="TRUE">
      <formula>NOT(ISERROR(SEARCH(("TRUE"),(U3))))</formula>
    </cfRule>
  </conditionalFormatting>
  <conditionalFormatting sqref="U3:U40">
    <cfRule type="containsText" dxfId="4" priority="2" operator="containsText" text="FALSE">
      <formula>NOT(ISERROR(SEARCH(("FALSE"),(U3))))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1000"/>
  <sheetViews>
    <sheetView zoomScale="83" workbookViewId="0">
      <selection activeCell="N36" sqref="N36"/>
    </sheetView>
  </sheetViews>
  <sheetFormatPr defaultColWidth="14.42578125" defaultRowHeight="15" customHeight="1"/>
  <cols>
    <col min="1" max="26" width="10.7109375" customWidth="1"/>
  </cols>
  <sheetData>
    <row r="2" spans="2:21" ht="48">
      <c r="B2" s="3" t="str">
        <f t="array" ref="B2:F40">Discretization!H45:L83</f>
        <v>No</v>
      </c>
      <c r="C2" s="3" t="str">
        <v>Depth (m)</v>
      </c>
      <c r="D2" s="3" t="str">
        <v>Seal Thickness (m)</v>
      </c>
      <c r="E2" s="3" t="str">
        <v>Fault</v>
      </c>
      <c r="F2" s="3" t="str">
        <v>Secure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O2" s="5" t="s">
        <v>27</v>
      </c>
      <c r="P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</row>
    <row r="3" spans="2:21">
      <c r="B3" s="6">
        <v>22</v>
      </c>
      <c r="C3" s="7">
        <v>1</v>
      </c>
      <c r="D3" s="7" t="str">
        <v>NA</v>
      </c>
      <c r="E3" s="7" t="str">
        <v>NA</v>
      </c>
      <c r="F3" s="7">
        <v>1</v>
      </c>
      <c r="H3" s="8">
        <f>IF(C3="NA",1,VLOOKUP(C3,'Pivot Tables'!$B$3:$E$7,2,FALSE))</f>
        <v>0.6</v>
      </c>
      <c r="I3" s="2">
        <f>_xlfn.IFNA(IF(D3="NA",1,VLOOKUP(D3,'Pivot Tables'!$G$3:$J$6,2,FALSE)),1)</f>
        <v>1</v>
      </c>
      <c r="J3" s="2">
        <f>IF(E3="NA",1,VLOOKUP(E3,'Pivot Tables'!$G$10:$J$14,2,FALSE))</f>
        <v>1</v>
      </c>
      <c r="K3" s="8">
        <f>IF(C3="NA",1,VLOOKUP(C3,'Pivot Tables'!$B$3:$E$7,3,FALSE))</f>
        <v>0.5757575757575758</v>
      </c>
      <c r="L3" s="2">
        <f>_xlfn.IFNA(IF(D3="NA",1,VLOOKUP(D3,'Pivot Tables'!$G$3:$J$6,3,FALSE)),1)</f>
        <v>1</v>
      </c>
      <c r="M3" s="2">
        <f>IF(E3="NA",1,VLOOKUP(E3,'Pivot Tables'!$G$10:$J$14,3,FALSE))</f>
        <v>1</v>
      </c>
      <c r="O3" s="9">
        <f>PRODUCT(H3:J3)*GETPIVOTDATA("Secure",'Pivot Tables'!$L$3,"Secure",0)</f>
        <v>7.8947368421052627E-2</v>
      </c>
      <c r="P3" s="9">
        <f>PRODUCT(K3:M3)*GETPIVOTDATA("Secure",'Pivot Tables'!$L$3,"Secure",1)</f>
        <v>0.50000000000000011</v>
      </c>
      <c r="R3" s="2">
        <f t="shared" ref="R3:R40" si="0">O3/(O3+P3)</f>
        <v>0.13636363636363633</v>
      </c>
      <c r="S3" s="2">
        <f t="shared" ref="S3:S40" si="1">1-R3</f>
        <v>0.86363636363636365</v>
      </c>
      <c r="T3" s="2">
        <f t="shared" ref="T3:T40" si="2">IF(S3&gt;R3,1,0)</f>
        <v>1</v>
      </c>
      <c r="U3" s="1" t="str">
        <f t="shared" ref="U3:U40" si="3">IF(T3=F3,"TRUE","FALSE")</f>
        <v>TRUE</v>
      </c>
    </row>
    <row r="4" spans="2:21">
      <c r="B4" s="6">
        <v>26</v>
      </c>
      <c r="C4" s="7">
        <v>0</v>
      </c>
      <c r="D4" s="7">
        <v>1</v>
      </c>
      <c r="E4" s="7">
        <v>1</v>
      </c>
      <c r="F4" s="7">
        <v>1</v>
      </c>
      <c r="H4" s="8">
        <f>IF(C4="NA",1,VLOOKUP(C4,'Pivot Tables'!$B$3:$E$7,2,FALSE))</f>
        <v>0.4</v>
      </c>
      <c r="I4" s="2">
        <f>_xlfn.IFNA(IF(D4="NA",1,VLOOKUP(D4,'Pivot Tables'!$G$3:$J$6,2,FALSE)),1)</f>
        <v>0.75</v>
      </c>
      <c r="J4" s="8">
        <f>IF(E4="NA",1,VLOOKUP(E4,'Pivot Tables'!$G$10:$J$14,2,FALSE))</f>
        <v>0.2</v>
      </c>
      <c r="K4" s="8">
        <f>IF(C4="NA",1,VLOOKUP(C4,'Pivot Tables'!$B$3:$E$7,3,FALSE))</f>
        <v>0.42424242424242425</v>
      </c>
      <c r="L4" s="2">
        <f>_xlfn.IFNA(IF(D4="NA",1,VLOOKUP(D4,'Pivot Tables'!$G$3:$J$6,3,FALSE)),1)</f>
        <v>0.81818181818181823</v>
      </c>
      <c r="M4" s="8">
        <f>IF(E4="NA",1,VLOOKUP(E4,'Pivot Tables'!$G$10:$J$14,3,FALSE))</f>
        <v>0.4642857142857143</v>
      </c>
      <c r="O4" s="9">
        <f>PRODUCT(H4:J4)*GETPIVOTDATA("Secure",'Pivot Tables'!$L$3,"Secure",0)</f>
        <v>7.8947368421052634E-3</v>
      </c>
      <c r="P4" s="9">
        <f>PRODUCT(K4:M4)*GETPIVOTDATA("Secure",'Pivot Tables'!$L$3,"Secure",1)</f>
        <v>0.13995215311004786</v>
      </c>
      <c r="R4" s="2">
        <f t="shared" si="0"/>
        <v>5.3398058252427182E-2</v>
      </c>
      <c r="S4" s="2">
        <f t="shared" si="1"/>
        <v>0.94660194174757284</v>
      </c>
      <c r="T4" s="2">
        <f t="shared" si="2"/>
        <v>1</v>
      </c>
      <c r="U4" s="1" t="str">
        <f t="shared" si="3"/>
        <v>TRUE</v>
      </c>
    </row>
    <row r="5" spans="2:21">
      <c r="B5" s="6">
        <v>42</v>
      </c>
      <c r="C5" s="7">
        <v>0</v>
      </c>
      <c r="D5" s="7">
        <v>1</v>
      </c>
      <c r="E5" s="7">
        <v>0</v>
      </c>
      <c r="F5" s="7">
        <v>1</v>
      </c>
      <c r="H5" s="8">
        <f>IF(C5="NA",1,VLOOKUP(C5,'Pivot Tables'!$B$3:$E$7,2,FALSE))</f>
        <v>0.4</v>
      </c>
      <c r="I5" s="2">
        <f>_xlfn.IFNA(IF(D5="NA",1,VLOOKUP(D5,'Pivot Tables'!$G$3:$J$6,2,FALSE)),1)</f>
        <v>0.75</v>
      </c>
      <c r="J5" s="8">
        <f>IF(E5="NA",1,VLOOKUP(E5,'Pivot Tables'!$G$10:$J$14,2,FALSE))</f>
        <v>0.8</v>
      </c>
      <c r="K5" s="8">
        <f>IF(C5="NA",1,VLOOKUP(C5,'Pivot Tables'!$B$3:$E$7,3,FALSE))</f>
        <v>0.42424242424242425</v>
      </c>
      <c r="L5" s="2">
        <f>_xlfn.IFNA(IF(D5="NA",1,VLOOKUP(D5,'Pivot Tables'!$G$3:$J$6,3,FALSE)),1)</f>
        <v>0.81818181818181823</v>
      </c>
      <c r="M5" s="8">
        <f>IF(E5="NA",1,VLOOKUP(E5,'Pivot Tables'!$G$10:$J$14,3,FALSE))</f>
        <v>0.5357142857142857</v>
      </c>
      <c r="O5" s="9">
        <f>PRODUCT(H5:J5)*GETPIVOTDATA("Secure",'Pivot Tables'!$L$3,"Secure",0)</f>
        <v>3.1578947368421054E-2</v>
      </c>
      <c r="P5" s="9">
        <f>PRODUCT(K5:M5)*GETPIVOTDATA("Secure",'Pivot Tables'!$L$3,"Secure",1)</f>
        <v>0.16148325358851676</v>
      </c>
      <c r="R5" s="2">
        <f t="shared" si="0"/>
        <v>0.16356877323420072</v>
      </c>
      <c r="S5" s="2">
        <f t="shared" si="1"/>
        <v>0.83643122676579928</v>
      </c>
      <c r="T5" s="2">
        <f t="shared" si="2"/>
        <v>1</v>
      </c>
      <c r="U5" s="1" t="str">
        <f t="shared" si="3"/>
        <v>TRUE</v>
      </c>
    </row>
    <row r="6" spans="2:21">
      <c r="B6" s="6">
        <v>30</v>
      </c>
      <c r="C6" s="7">
        <v>0</v>
      </c>
      <c r="D6" s="7" t="str">
        <v>NA</v>
      </c>
      <c r="E6" s="7" t="str">
        <v>NA</v>
      </c>
      <c r="F6" s="7">
        <v>1</v>
      </c>
      <c r="H6" s="8">
        <f>IF(C6="NA",1,VLOOKUP(C6,'Pivot Tables'!$B$3:$E$7,2,FALSE))</f>
        <v>0.4</v>
      </c>
      <c r="I6" s="2">
        <f>_xlfn.IFNA(IF(D6="NA",1,VLOOKUP(D6,'Pivot Tables'!$G$3:$J$6,2,FALSE)),1)</f>
        <v>1</v>
      </c>
      <c r="J6" s="2">
        <f>IF(E6="NA",1,VLOOKUP(E6,'Pivot Tables'!$G$10:$J$14,2,FALSE))</f>
        <v>1</v>
      </c>
      <c r="K6" s="8">
        <f>IF(C6="NA",1,VLOOKUP(C6,'Pivot Tables'!$B$3:$E$7,3,FALSE))</f>
        <v>0.42424242424242425</v>
      </c>
      <c r="L6" s="2">
        <f>_xlfn.IFNA(IF(D6="NA",1,VLOOKUP(D6,'Pivot Tables'!$G$3:$J$6,3,FALSE)),1)</f>
        <v>1</v>
      </c>
      <c r="M6" s="2">
        <f>IF(E6="NA",1,VLOOKUP(E6,'Pivot Tables'!$G$10:$J$14,3,FALSE))</f>
        <v>1</v>
      </c>
      <c r="O6" s="9">
        <f>PRODUCT(H6:J6)*GETPIVOTDATA("Secure",'Pivot Tables'!$L$3,"Secure",0)</f>
        <v>5.2631578947368418E-2</v>
      </c>
      <c r="P6" s="9">
        <f>PRODUCT(K6:M6)*GETPIVOTDATA("Secure",'Pivot Tables'!$L$3,"Secure",1)</f>
        <v>0.36842105263157898</v>
      </c>
      <c r="R6" s="2">
        <f t="shared" si="0"/>
        <v>0.12499999999999999</v>
      </c>
      <c r="S6" s="2">
        <f t="shared" si="1"/>
        <v>0.875</v>
      </c>
      <c r="T6" s="2">
        <f t="shared" si="2"/>
        <v>1</v>
      </c>
      <c r="U6" s="1" t="str">
        <f t="shared" si="3"/>
        <v>TRUE</v>
      </c>
    </row>
    <row r="7" spans="2:21">
      <c r="B7" s="6">
        <v>19</v>
      </c>
      <c r="C7" s="7">
        <v>0</v>
      </c>
      <c r="D7" s="7">
        <v>0</v>
      </c>
      <c r="E7" s="7">
        <v>1</v>
      </c>
      <c r="F7" s="7">
        <v>1</v>
      </c>
      <c r="H7" s="8">
        <f>IF(C7="NA",1,VLOOKUP(C7,'Pivot Tables'!$B$3:$E$7,2,FALSE))</f>
        <v>0.4</v>
      </c>
      <c r="I7" s="2">
        <f>_xlfn.IFNA(IF(D7="NA",1,VLOOKUP(D7,'Pivot Tables'!$G$3:$J$6,2,FALSE)),1)</f>
        <v>0.25</v>
      </c>
      <c r="J7" s="8">
        <f>IF(E7="NA",1,VLOOKUP(E7,'Pivot Tables'!$G$10:$J$14,2,FALSE))</f>
        <v>0.2</v>
      </c>
      <c r="K7" s="8">
        <f>IF(C7="NA",1,VLOOKUP(C7,'Pivot Tables'!$B$3:$E$7,3,FALSE))</f>
        <v>0.42424242424242425</v>
      </c>
      <c r="L7" s="2">
        <f>_xlfn.IFNA(IF(D7="NA",1,VLOOKUP(D7,'Pivot Tables'!$G$3:$J$6,3,FALSE)),1)</f>
        <v>0.18181818181818182</v>
      </c>
      <c r="M7" s="8">
        <f>IF(E7="NA",1,VLOOKUP(E7,'Pivot Tables'!$G$10:$J$14,3,FALSE))</f>
        <v>0.4642857142857143</v>
      </c>
      <c r="O7" s="9">
        <f>PRODUCT(H7:J7)*GETPIVOTDATA("Secure",'Pivot Tables'!$L$3,"Secure",0)</f>
        <v>2.6315789473684214E-3</v>
      </c>
      <c r="P7" s="9">
        <f>PRODUCT(K7:M7)*GETPIVOTDATA("Secure",'Pivot Tables'!$L$3,"Secure",1)</f>
        <v>3.1100478468899524E-2</v>
      </c>
      <c r="R7" s="2">
        <f t="shared" si="0"/>
        <v>7.8014184397163122E-2</v>
      </c>
      <c r="S7" s="2">
        <f t="shared" si="1"/>
        <v>0.92198581560283688</v>
      </c>
      <c r="T7" s="2">
        <f t="shared" si="2"/>
        <v>1</v>
      </c>
      <c r="U7" s="1" t="str">
        <f t="shared" si="3"/>
        <v>TRUE</v>
      </c>
    </row>
    <row r="8" spans="2:21">
      <c r="B8" s="6">
        <v>29</v>
      </c>
      <c r="C8" s="7">
        <v>0</v>
      </c>
      <c r="D8" s="7" t="str">
        <v>NA</v>
      </c>
      <c r="E8" s="7">
        <v>0</v>
      </c>
      <c r="F8" s="7">
        <v>1</v>
      </c>
      <c r="H8" s="8">
        <f>IF(C8="NA",1,VLOOKUP(C8,'Pivot Tables'!$B$3:$E$7,2,FALSE))</f>
        <v>0.4</v>
      </c>
      <c r="I8" s="2">
        <f>_xlfn.IFNA(IF(D8="NA",1,VLOOKUP(D8,'Pivot Tables'!$G$3:$J$6,2,FALSE)),1)</f>
        <v>1</v>
      </c>
      <c r="J8" s="8">
        <f>IF(E8="NA",1,VLOOKUP(E8,'Pivot Tables'!$G$10:$J$14,2,FALSE))</f>
        <v>0.8</v>
      </c>
      <c r="K8" s="8">
        <f>IF(C8="NA",1,VLOOKUP(C8,'Pivot Tables'!$B$3:$E$7,3,FALSE))</f>
        <v>0.42424242424242425</v>
      </c>
      <c r="L8" s="2">
        <f>_xlfn.IFNA(IF(D8="NA",1,VLOOKUP(D8,'Pivot Tables'!$G$3:$J$6,3,FALSE)),1)</f>
        <v>1</v>
      </c>
      <c r="M8" s="8">
        <f>IF(E8="NA",1,VLOOKUP(E8,'Pivot Tables'!$G$10:$J$14,3,FALSE))</f>
        <v>0.5357142857142857</v>
      </c>
      <c r="O8" s="9">
        <f>PRODUCT(H8:J8)*GETPIVOTDATA("Secure",'Pivot Tables'!$L$3,"Secure",0)</f>
        <v>4.2105263157894743E-2</v>
      </c>
      <c r="P8" s="9">
        <f>PRODUCT(K8:M8)*GETPIVOTDATA("Secure",'Pivot Tables'!$L$3,"Secure",1)</f>
        <v>0.19736842105263158</v>
      </c>
      <c r="R8" s="2">
        <f t="shared" si="0"/>
        <v>0.17582417582417584</v>
      </c>
      <c r="S8" s="2">
        <f t="shared" si="1"/>
        <v>0.82417582417582413</v>
      </c>
      <c r="T8" s="2">
        <f t="shared" si="2"/>
        <v>1</v>
      </c>
      <c r="U8" s="1" t="str">
        <f t="shared" si="3"/>
        <v>TRUE</v>
      </c>
    </row>
    <row r="9" spans="2:21">
      <c r="B9" s="6">
        <v>50</v>
      </c>
      <c r="C9" s="7">
        <v>0</v>
      </c>
      <c r="D9" s="7">
        <v>1</v>
      </c>
      <c r="E9" s="7">
        <v>1</v>
      </c>
      <c r="F9" s="7">
        <v>1</v>
      </c>
      <c r="H9" s="8">
        <f>IF(C9="NA",1,VLOOKUP(C9,'Pivot Tables'!$B$3:$E$7,2,FALSE))</f>
        <v>0.4</v>
      </c>
      <c r="I9" s="2">
        <f>_xlfn.IFNA(IF(D9="NA",1,VLOOKUP(D9,'Pivot Tables'!$G$3:$J$6,2,FALSE)),1)</f>
        <v>0.75</v>
      </c>
      <c r="J9" s="8">
        <f>IF(E9="NA",1,VLOOKUP(E9,'Pivot Tables'!$G$10:$J$14,2,FALSE))</f>
        <v>0.2</v>
      </c>
      <c r="K9" s="8">
        <f>IF(C9="NA",1,VLOOKUP(C9,'Pivot Tables'!$B$3:$E$7,3,FALSE))</f>
        <v>0.42424242424242425</v>
      </c>
      <c r="L9" s="2">
        <f>_xlfn.IFNA(IF(D9="NA",1,VLOOKUP(D9,'Pivot Tables'!$G$3:$J$6,3,FALSE)),1)</f>
        <v>0.81818181818181823</v>
      </c>
      <c r="M9" s="8">
        <f>IF(E9="NA",1,VLOOKUP(E9,'Pivot Tables'!$G$10:$J$14,3,FALSE))</f>
        <v>0.4642857142857143</v>
      </c>
      <c r="O9" s="9">
        <f>PRODUCT(H9:J9)*GETPIVOTDATA("Secure",'Pivot Tables'!$L$3,"Secure",0)</f>
        <v>7.8947368421052634E-3</v>
      </c>
      <c r="P9" s="9">
        <f>PRODUCT(K9:M9)*GETPIVOTDATA("Secure",'Pivot Tables'!$L$3,"Secure",1)</f>
        <v>0.13995215311004786</v>
      </c>
      <c r="R9" s="2">
        <f t="shared" si="0"/>
        <v>5.3398058252427182E-2</v>
      </c>
      <c r="S9" s="2">
        <f t="shared" si="1"/>
        <v>0.94660194174757284</v>
      </c>
      <c r="T9" s="2">
        <f t="shared" si="2"/>
        <v>1</v>
      </c>
      <c r="U9" s="1" t="str">
        <f t="shared" si="3"/>
        <v>TRUE</v>
      </c>
    </row>
    <row r="10" spans="2:21">
      <c r="B10" s="6">
        <v>52</v>
      </c>
      <c r="C10" s="7">
        <v>0</v>
      </c>
      <c r="D10" s="7">
        <v>1</v>
      </c>
      <c r="E10" s="7">
        <v>1</v>
      </c>
      <c r="F10" s="7">
        <v>1</v>
      </c>
      <c r="H10" s="8">
        <f>IF(C10="NA",1,VLOOKUP(C10,'Pivot Tables'!$B$3:$E$7,2,FALSE))</f>
        <v>0.4</v>
      </c>
      <c r="I10" s="2">
        <f>_xlfn.IFNA(IF(D10="NA",1,VLOOKUP(D10,'Pivot Tables'!$G$3:$J$6,2,FALSE)),1)</f>
        <v>0.75</v>
      </c>
      <c r="J10" s="8">
        <f>IF(E10="NA",1,VLOOKUP(E10,'Pivot Tables'!$G$10:$J$14,2,FALSE))</f>
        <v>0.2</v>
      </c>
      <c r="K10" s="8">
        <f>IF(C10="NA",1,VLOOKUP(C10,'Pivot Tables'!$B$3:$E$7,3,FALSE))</f>
        <v>0.42424242424242425</v>
      </c>
      <c r="L10" s="2">
        <f>_xlfn.IFNA(IF(D10="NA",1,VLOOKUP(D10,'Pivot Tables'!$G$3:$J$6,3,FALSE)),1)</f>
        <v>0.81818181818181823</v>
      </c>
      <c r="M10" s="8">
        <f>IF(E10="NA",1,VLOOKUP(E10,'Pivot Tables'!$G$10:$J$14,3,FALSE))</f>
        <v>0.4642857142857143</v>
      </c>
      <c r="O10" s="9">
        <f>PRODUCT(H10:J10)*GETPIVOTDATA("Secure",'Pivot Tables'!$L$3,"Secure",0)</f>
        <v>7.8947368421052634E-3</v>
      </c>
      <c r="P10" s="9">
        <f>PRODUCT(K10:M10)*GETPIVOTDATA("Secure",'Pivot Tables'!$L$3,"Secure",1)</f>
        <v>0.13995215311004786</v>
      </c>
      <c r="R10" s="2">
        <f t="shared" si="0"/>
        <v>5.3398058252427182E-2</v>
      </c>
      <c r="S10" s="2">
        <f t="shared" si="1"/>
        <v>0.94660194174757284</v>
      </c>
      <c r="T10" s="2">
        <f t="shared" si="2"/>
        <v>1</v>
      </c>
      <c r="U10" s="1" t="str">
        <f t="shared" si="3"/>
        <v>TRUE</v>
      </c>
    </row>
    <row r="11" spans="2:21">
      <c r="B11" s="6">
        <v>55</v>
      </c>
      <c r="C11" s="7">
        <v>1</v>
      </c>
      <c r="D11" s="7">
        <v>1</v>
      </c>
      <c r="E11" s="7">
        <v>0</v>
      </c>
      <c r="F11" s="7">
        <v>1</v>
      </c>
      <c r="H11" s="8">
        <f>IF(C11="NA",1,VLOOKUP(C11,'Pivot Tables'!$B$3:$E$7,2,FALSE))</f>
        <v>0.6</v>
      </c>
      <c r="I11" s="2">
        <f>_xlfn.IFNA(IF(D11="NA",1,VLOOKUP(D11,'Pivot Tables'!$G$3:$J$6,2,FALSE)),1)</f>
        <v>0.75</v>
      </c>
      <c r="J11" s="8">
        <f>IF(E11="NA",1,VLOOKUP(E11,'Pivot Tables'!$G$10:$J$14,2,FALSE))</f>
        <v>0.8</v>
      </c>
      <c r="K11" s="8">
        <f>IF(C11="NA",1,VLOOKUP(C11,'Pivot Tables'!$B$3:$E$7,3,FALSE))</f>
        <v>0.5757575757575758</v>
      </c>
      <c r="L11" s="2">
        <f>_xlfn.IFNA(IF(D11="NA",1,VLOOKUP(D11,'Pivot Tables'!$G$3:$J$6,3,FALSE)),1)</f>
        <v>0.81818181818181823</v>
      </c>
      <c r="M11" s="8">
        <f>IF(E11="NA",1,VLOOKUP(E11,'Pivot Tables'!$G$10:$J$14,3,FALSE))</f>
        <v>0.5357142857142857</v>
      </c>
      <c r="O11" s="9">
        <f>PRODUCT(H11:J11)*GETPIVOTDATA("Secure",'Pivot Tables'!$L$3,"Secure",0)</f>
        <v>4.7368421052631574E-2</v>
      </c>
      <c r="P11" s="9">
        <f>PRODUCT(K11:M11)*GETPIVOTDATA("Secure",'Pivot Tables'!$L$3,"Secure",1)</f>
        <v>0.21915584415584419</v>
      </c>
      <c r="R11" s="2">
        <f t="shared" si="0"/>
        <v>0.17772648586266585</v>
      </c>
      <c r="S11" s="2">
        <f t="shared" si="1"/>
        <v>0.82227351413733418</v>
      </c>
      <c r="T11" s="2">
        <f t="shared" si="2"/>
        <v>1</v>
      </c>
      <c r="U11" s="1" t="str">
        <f t="shared" si="3"/>
        <v>TRUE</v>
      </c>
    </row>
    <row r="12" spans="2:21">
      <c r="B12" s="6">
        <v>56</v>
      </c>
      <c r="C12" s="7">
        <v>1</v>
      </c>
      <c r="D12" s="7" t="str">
        <v>NA</v>
      </c>
      <c r="E12" s="7" t="str">
        <v>NA</v>
      </c>
      <c r="F12" s="7">
        <v>1</v>
      </c>
      <c r="H12" s="8">
        <f>IF(C12="NA",1,VLOOKUP(C12,'Pivot Tables'!$B$3:$E$7,2,FALSE))</f>
        <v>0.6</v>
      </c>
      <c r="I12" s="2">
        <f>_xlfn.IFNA(IF(D12="NA",1,VLOOKUP(D12,'Pivot Tables'!$G$3:$J$6,2,FALSE)),1)</f>
        <v>1</v>
      </c>
      <c r="J12" s="2">
        <f>IF(E12="NA",1,VLOOKUP(E12,'Pivot Tables'!$G$10:$J$14,2,FALSE))</f>
        <v>1</v>
      </c>
      <c r="K12" s="8">
        <f>IF(C12="NA",1,VLOOKUP(C12,'Pivot Tables'!$B$3:$E$7,3,FALSE))</f>
        <v>0.5757575757575758</v>
      </c>
      <c r="L12" s="2">
        <f>_xlfn.IFNA(IF(D12="NA",1,VLOOKUP(D12,'Pivot Tables'!$G$3:$J$6,3,FALSE)),1)</f>
        <v>1</v>
      </c>
      <c r="M12" s="2">
        <f>IF(E12="NA",1,VLOOKUP(E12,'Pivot Tables'!$G$10:$J$14,3,FALSE))</f>
        <v>1</v>
      </c>
      <c r="O12" s="9">
        <f>PRODUCT(H12:J12)*GETPIVOTDATA("Secure",'Pivot Tables'!$L$3,"Secure",0)</f>
        <v>7.8947368421052627E-2</v>
      </c>
      <c r="P12" s="9">
        <f>PRODUCT(K12:M12)*GETPIVOTDATA("Secure",'Pivot Tables'!$L$3,"Secure",1)</f>
        <v>0.50000000000000011</v>
      </c>
      <c r="R12" s="2">
        <f t="shared" si="0"/>
        <v>0.13636363636363633</v>
      </c>
      <c r="S12" s="2">
        <f t="shared" si="1"/>
        <v>0.86363636363636365</v>
      </c>
      <c r="T12" s="2">
        <f t="shared" si="2"/>
        <v>1</v>
      </c>
      <c r="U12" s="1" t="str">
        <f t="shared" si="3"/>
        <v>TRUE</v>
      </c>
    </row>
    <row r="13" spans="2:21">
      <c r="B13" s="6">
        <v>1</v>
      </c>
      <c r="C13" s="7">
        <v>1</v>
      </c>
      <c r="D13" s="7">
        <v>1</v>
      </c>
      <c r="E13" s="7">
        <v>1</v>
      </c>
      <c r="F13" s="7">
        <v>1</v>
      </c>
      <c r="H13" s="8">
        <f>IF(C13="NA",1,VLOOKUP(C13,'Pivot Tables'!$B$3:$E$7,2,FALSE))</f>
        <v>0.6</v>
      </c>
      <c r="I13" s="2">
        <f>_xlfn.IFNA(IF(D13="NA",1,VLOOKUP(D13,'Pivot Tables'!$G$3:$J$6,2,FALSE)),1)</f>
        <v>0.75</v>
      </c>
      <c r="J13" s="8">
        <f>IF(E13="NA",1,VLOOKUP(E13,'Pivot Tables'!$G$10:$J$14,2,FALSE))</f>
        <v>0.2</v>
      </c>
      <c r="K13" s="8">
        <f>IF(C13="NA",1,VLOOKUP(C13,'Pivot Tables'!$B$3:$E$7,3,FALSE))</f>
        <v>0.5757575757575758</v>
      </c>
      <c r="L13" s="2">
        <f>_xlfn.IFNA(IF(D13="NA",1,VLOOKUP(D13,'Pivot Tables'!$G$3:$J$6,3,FALSE)),1)</f>
        <v>0.81818181818181823</v>
      </c>
      <c r="M13" s="8">
        <f>IF(E13="NA",1,VLOOKUP(E13,'Pivot Tables'!$G$10:$J$14,3,FALSE))</f>
        <v>0.4642857142857143</v>
      </c>
      <c r="O13" s="9">
        <f>PRODUCT(H13:J13)*GETPIVOTDATA("Secure",'Pivot Tables'!$L$3,"Secure",0)</f>
        <v>1.1842105263157893E-2</v>
      </c>
      <c r="P13" s="9">
        <f>PRODUCT(K13:M13)*GETPIVOTDATA("Secure",'Pivot Tables'!$L$3,"Secure",1)</f>
        <v>0.18993506493506496</v>
      </c>
      <c r="R13" s="2">
        <f t="shared" si="0"/>
        <v>5.8689024390243885E-2</v>
      </c>
      <c r="S13" s="2">
        <f t="shared" si="1"/>
        <v>0.94131097560975607</v>
      </c>
      <c r="T13" s="2">
        <f t="shared" si="2"/>
        <v>1</v>
      </c>
      <c r="U13" s="1" t="str">
        <f t="shared" si="3"/>
        <v>TRUE</v>
      </c>
    </row>
    <row r="14" spans="2:21">
      <c r="B14" s="6">
        <v>61</v>
      </c>
      <c r="C14" s="7">
        <v>1</v>
      </c>
      <c r="D14" s="7" t="str">
        <v>NA</v>
      </c>
      <c r="E14" s="7">
        <v>0</v>
      </c>
      <c r="F14" s="7">
        <v>1</v>
      </c>
      <c r="H14" s="8">
        <f>IF(C14="NA",1,VLOOKUP(C14,'Pivot Tables'!$B$3:$E$7,2,FALSE))</f>
        <v>0.6</v>
      </c>
      <c r="I14" s="2">
        <f>_xlfn.IFNA(IF(D14="NA",1,VLOOKUP(D14,'Pivot Tables'!$G$3:$J$6,2,FALSE)),1)</f>
        <v>1</v>
      </c>
      <c r="J14" s="8">
        <f>IF(E14="NA",1,VLOOKUP(E14,'Pivot Tables'!$G$10:$J$14,2,FALSE))</f>
        <v>0.8</v>
      </c>
      <c r="K14" s="8">
        <f>IF(C14="NA",1,VLOOKUP(C14,'Pivot Tables'!$B$3:$E$7,3,FALSE))</f>
        <v>0.5757575757575758</v>
      </c>
      <c r="L14" s="2">
        <f>_xlfn.IFNA(IF(D14="NA",1,VLOOKUP(D14,'Pivot Tables'!$G$3:$J$6,3,FALSE)),1)</f>
        <v>1</v>
      </c>
      <c r="M14" s="8">
        <f>IF(E14="NA",1,VLOOKUP(E14,'Pivot Tables'!$G$10:$J$14,3,FALSE))</f>
        <v>0.5357142857142857</v>
      </c>
      <c r="O14" s="9">
        <f>PRODUCT(H14:J14)*GETPIVOTDATA("Secure",'Pivot Tables'!$L$3,"Secure",0)</f>
        <v>6.3157894736842093E-2</v>
      </c>
      <c r="P14" s="9">
        <f>PRODUCT(K14:M14)*GETPIVOTDATA("Secure",'Pivot Tables'!$L$3,"Secure",1)</f>
        <v>0.2678571428571429</v>
      </c>
      <c r="R14" s="2">
        <f t="shared" si="0"/>
        <v>0.19080068143100506</v>
      </c>
      <c r="S14" s="2">
        <f t="shared" si="1"/>
        <v>0.80919931856899496</v>
      </c>
      <c r="T14" s="2">
        <f t="shared" si="2"/>
        <v>1</v>
      </c>
      <c r="U14" s="1" t="str">
        <f t="shared" si="3"/>
        <v>TRUE</v>
      </c>
    </row>
    <row r="15" spans="2:21">
      <c r="B15" s="6">
        <v>62</v>
      </c>
      <c r="C15" s="7">
        <v>0</v>
      </c>
      <c r="D15" s="7" t="str">
        <v>NA</v>
      </c>
      <c r="E15" s="7">
        <v>1</v>
      </c>
      <c r="F15" s="7">
        <v>1</v>
      </c>
      <c r="H15" s="8">
        <f>IF(C15="NA",1,VLOOKUP(C15,'Pivot Tables'!$B$3:$E$7,2,FALSE))</f>
        <v>0.4</v>
      </c>
      <c r="I15" s="2">
        <f>_xlfn.IFNA(IF(D15="NA",1,VLOOKUP(D15,'Pivot Tables'!$G$3:$J$6,2,FALSE)),1)</f>
        <v>1</v>
      </c>
      <c r="J15" s="8">
        <f>IF(E15="NA",1,VLOOKUP(E15,'Pivot Tables'!$G$10:$J$14,2,FALSE))</f>
        <v>0.2</v>
      </c>
      <c r="K15" s="8">
        <f>IF(C15="NA",1,VLOOKUP(C15,'Pivot Tables'!$B$3:$E$7,3,FALSE))</f>
        <v>0.42424242424242425</v>
      </c>
      <c r="L15" s="2">
        <f>_xlfn.IFNA(IF(D15="NA",1,VLOOKUP(D15,'Pivot Tables'!$G$3:$J$6,3,FALSE)),1)</f>
        <v>1</v>
      </c>
      <c r="M15" s="8">
        <f>IF(E15="NA",1,VLOOKUP(E15,'Pivot Tables'!$G$10:$J$14,3,FALSE))</f>
        <v>0.4642857142857143</v>
      </c>
      <c r="O15" s="9">
        <f>PRODUCT(H15:J15)*GETPIVOTDATA("Secure",'Pivot Tables'!$L$3,"Secure",0)</f>
        <v>1.0526315789473686E-2</v>
      </c>
      <c r="P15" s="9">
        <f>PRODUCT(K15:M15)*GETPIVOTDATA("Secure",'Pivot Tables'!$L$3,"Secure",1)</f>
        <v>0.1710526315789474</v>
      </c>
      <c r="R15" s="2">
        <f t="shared" si="0"/>
        <v>5.7971014492753617E-2</v>
      </c>
      <c r="S15" s="2">
        <f t="shared" si="1"/>
        <v>0.94202898550724634</v>
      </c>
      <c r="T15" s="2">
        <f t="shared" si="2"/>
        <v>1</v>
      </c>
      <c r="U15" s="1" t="str">
        <f t="shared" si="3"/>
        <v>TRUE</v>
      </c>
    </row>
    <row r="16" spans="2:21">
      <c r="B16" s="6">
        <v>63</v>
      </c>
      <c r="C16" s="7">
        <v>1</v>
      </c>
      <c r="D16" s="7">
        <v>1</v>
      </c>
      <c r="E16" s="7">
        <v>1</v>
      </c>
      <c r="F16" s="7">
        <v>1</v>
      </c>
      <c r="H16" s="8">
        <f>IF(C16="NA",1,VLOOKUP(C16,'Pivot Tables'!$B$3:$E$7,2,FALSE))</f>
        <v>0.6</v>
      </c>
      <c r="I16" s="2">
        <f>_xlfn.IFNA(IF(D16="NA",1,VLOOKUP(D16,'Pivot Tables'!$G$3:$J$6,2,FALSE)),1)</f>
        <v>0.75</v>
      </c>
      <c r="J16" s="8">
        <f>IF(E16="NA",1,VLOOKUP(E16,'Pivot Tables'!$G$10:$J$14,2,FALSE))</f>
        <v>0.2</v>
      </c>
      <c r="K16" s="8">
        <f>IF(C16="NA",1,VLOOKUP(C16,'Pivot Tables'!$B$3:$E$7,3,FALSE))</f>
        <v>0.5757575757575758</v>
      </c>
      <c r="L16" s="2">
        <f>_xlfn.IFNA(IF(D16="NA",1,VLOOKUP(D16,'Pivot Tables'!$G$3:$J$6,3,FALSE)),1)</f>
        <v>0.81818181818181823</v>
      </c>
      <c r="M16" s="8">
        <f>IF(E16="NA",1,VLOOKUP(E16,'Pivot Tables'!$G$10:$J$14,3,FALSE))</f>
        <v>0.4642857142857143</v>
      </c>
      <c r="O16" s="9">
        <f>PRODUCT(H16:J16)*GETPIVOTDATA("Secure",'Pivot Tables'!$L$3,"Secure",0)</f>
        <v>1.1842105263157893E-2</v>
      </c>
      <c r="P16" s="9">
        <f>PRODUCT(K16:M16)*GETPIVOTDATA("Secure",'Pivot Tables'!$L$3,"Secure",1)</f>
        <v>0.18993506493506496</v>
      </c>
      <c r="R16" s="2">
        <f t="shared" si="0"/>
        <v>5.8689024390243885E-2</v>
      </c>
      <c r="S16" s="2">
        <f t="shared" si="1"/>
        <v>0.94131097560975607</v>
      </c>
      <c r="T16" s="2">
        <f t="shared" si="2"/>
        <v>1</v>
      </c>
      <c r="U16" s="1" t="str">
        <f t="shared" si="3"/>
        <v>TRUE</v>
      </c>
    </row>
    <row r="17" spans="2:21">
      <c r="B17" s="6">
        <v>23</v>
      </c>
      <c r="C17" s="7">
        <v>1</v>
      </c>
      <c r="D17" s="7">
        <v>1</v>
      </c>
      <c r="E17" s="7">
        <v>1</v>
      </c>
      <c r="F17" s="7">
        <v>1</v>
      </c>
      <c r="H17" s="8">
        <f>IF(C17="NA",1,VLOOKUP(C17,'Pivot Tables'!$B$3:$E$7,2,FALSE))</f>
        <v>0.6</v>
      </c>
      <c r="I17" s="2">
        <f>_xlfn.IFNA(IF(D17="NA",1,VLOOKUP(D17,'Pivot Tables'!$G$3:$J$6,2,FALSE)),1)</f>
        <v>0.75</v>
      </c>
      <c r="J17" s="8">
        <f>IF(E17="NA",1,VLOOKUP(E17,'Pivot Tables'!$G$10:$J$14,2,FALSE))</f>
        <v>0.2</v>
      </c>
      <c r="K17" s="8">
        <f>IF(C17="NA",1,VLOOKUP(C17,'Pivot Tables'!$B$3:$E$7,3,FALSE))</f>
        <v>0.5757575757575758</v>
      </c>
      <c r="L17" s="2">
        <f>_xlfn.IFNA(IF(D17="NA",1,VLOOKUP(D17,'Pivot Tables'!$G$3:$J$6,3,FALSE)),1)</f>
        <v>0.81818181818181823</v>
      </c>
      <c r="M17" s="8">
        <f>IF(E17="NA",1,VLOOKUP(E17,'Pivot Tables'!$G$10:$J$14,3,FALSE))</f>
        <v>0.4642857142857143</v>
      </c>
      <c r="O17" s="9">
        <f>PRODUCT(H17:J17)*GETPIVOTDATA("Secure",'Pivot Tables'!$L$3,"Secure",0)</f>
        <v>1.1842105263157893E-2</v>
      </c>
      <c r="P17" s="9">
        <f>PRODUCT(K17:M17)*GETPIVOTDATA("Secure",'Pivot Tables'!$L$3,"Secure",1)</f>
        <v>0.18993506493506496</v>
      </c>
      <c r="R17" s="2">
        <f t="shared" si="0"/>
        <v>5.8689024390243885E-2</v>
      </c>
      <c r="S17" s="2">
        <f t="shared" si="1"/>
        <v>0.94131097560975607</v>
      </c>
      <c r="T17" s="2">
        <f t="shared" si="2"/>
        <v>1</v>
      </c>
      <c r="U17" s="1" t="str">
        <f t="shared" si="3"/>
        <v>TRUE</v>
      </c>
    </row>
    <row r="18" spans="2:21">
      <c r="B18" s="6">
        <v>51</v>
      </c>
      <c r="C18" s="7">
        <v>1</v>
      </c>
      <c r="D18" s="7" t="str">
        <v>NA</v>
      </c>
      <c r="E18" s="7">
        <v>0</v>
      </c>
      <c r="F18" s="7">
        <v>1</v>
      </c>
      <c r="H18" s="8">
        <f>IF(C18="NA",1,VLOOKUP(C18,'Pivot Tables'!$B$3:$E$7,2,FALSE))</f>
        <v>0.6</v>
      </c>
      <c r="I18" s="2">
        <f>_xlfn.IFNA(IF(D18="NA",1,VLOOKUP(D18,'Pivot Tables'!$G$3:$J$6,2,FALSE)),1)</f>
        <v>1</v>
      </c>
      <c r="J18" s="8">
        <f>IF(E18="NA",1,VLOOKUP(E18,'Pivot Tables'!$G$10:$J$14,2,FALSE))</f>
        <v>0.8</v>
      </c>
      <c r="K18" s="8">
        <f>IF(C18="NA",1,VLOOKUP(C18,'Pivot Tables'!$B$3:$E$7,3,FALSE))</f>
        <v>0.5757575757575758</v>
      </c>
      <c r="L18" s="2">
        <f>_xlfn.IFNA(IF(D18="NA",1,VLOOKUP(D18,'Pivot Tables'!$G$3:$J$6,3,FALSE)),1)</f>
        <v>1</v>
      </c>
      <c r="M18" s="8">
        <f>IF(E18="NA",1,VLOOKUP(E18,'Pivot Tables'!$G$10:$J$14,3,FALSE))</f>
        <v>0.5357142857142857</v>
      </c>
      <c r="O18" s="9">
        <f>PRODUCT(H18:J18)*GETPIVOTDATA("Secure",'Pivot Tables'!$L$3,"Secure",0)</f>
        <v>6.3157894736842093E-2</v>
      </c>
      <c r="P18" s="9">
        <f>PRODUCT(K18:M18)*GETPIVOTDATA("Secure",'Pivot Tables'!$L$3,"Secure",1)</f>
        <v>0.2678571428571429</v>
      </c>
      <c r="R18" s="2">
        <f t="shared" si="0"/>
        <v>0.19080068143100506</v>
      </c>
      <c r="S18" s="2">
        <f t="shared" si="1"/>
        <v>0.80919931856899496</v>
      </c>
      <c r="T18" s="2">
        <f t="shared" si="2"/>
        <v>1</v>
      </c>
      <c r="U18" s="1" t="str">
        <f t="shared" si="3"/>
        <v>TRUE</v>
      </c>
    </row>
    <row r="19" spans="2:21">
      <c r="B19" s="6">
        <v>64</v>
      </c>
      <c r="C19" s="7">
        <v>0</v>
      </c>
      <c r="D19" s="7">
        <v>1</v>
      </c>
      <c r="E19" s="7" t="str">
        <v>NA</v>
      </c>
      <c r="F19" s="7">
        <v>1</v>
      </c>
      <c r="H19" s="8">
        <f>IF(C19="NA",1,VLOOKUP(C19,'Pivot Tables'!$B$3:$E$7,2,FALSE))</f>
        <v>0.4</v>
      </c>
      <c r="I19" s="2">
        <f>_xlfn.IFNA(IF(D19="NA",1,VLOOKUP(D19,'Pivot Tables'!$G$3:$J$6,2,FALSE)),1)</f>
        <v>0.75</v>
      </c>
      <c r="J19" s="2">
        <f>IF(E19="NA",1,VLOOKUP(E19,'Pivot Tables'!$G$10:$J$14,2,FALSE))</f>
        <v>1</v>
      </c>
      <c r="K19" s="8">
        <f>IF(C19="NA",1,VLOOKUP(C19,'Pivot Tables'!$B$3:$E$7,3,FALSE))</f>
        <v>0.42424242424242425</v>
      </c>
      <c r="L19" s="2">
        <f>_xlfn.IFNA(IF(D19="NA",1,VLOOKUP(D19,'Pivot Tables'!$G$3:$J$6,3,FALSE)),1)</f>
        <v>0.81818181818181823</v>
      </c>
      <c r="M19" s="2">
        <f>IF(E19="NA",1,VLOOKUP(E19,'Pivot Tables'!$G$10:$J$14,3,FALSE))</f>
        <v>1</v>
      </c>
      <c r="O19" s="9">
        <f>PRODUCT(H19:J19)*GETPIVOTDATA("Secure",'Pivot Tables'!$L$3,"Secure",0)</f>
        <v>3.9473684210526321E-2</v>
      </c>
      <c r="P19" s="9">
        <f>PRODUCT(K19:M19)*GETPIVOTDATA("Secure",'Pivot Tables'!$L$3,"Secure",1)</f>
        <v>0.30143540669856461</v>
      </c>
      <c r="R19" s="2">
        <f t="shared" si="0"/>
        <v>0.11578947368421053</v>
      </c>
      <c r="S19" s="2">
        <f t="shared" si="1"/>
        <v>0.88421052631578945</v>
      </c>
      <c r="T19" s="2">
        <f t="shared" si="2"/>
        <v>1</v>
      </c>
      <c r="U19" s="1" t="str">
        <f t="shared" si="3"/>
        <v>TRUE</v>
      </c>
    </row>
    <row r="20" spans="2:21">
      <c r="B20" s="6">
        <v>65</v>
      </c>
      <c r="C20" s="7">
        <v>1</v>
      </c>
      <c r="D20" s="7">
        <v>1</v>
      </c>
      <c r="E20" s="7">
        <v>0</v>
      </c>
      <c r="F20" s="7">
        <v>1</v>
      </c>
      <c r="H20" s="8">
        <f>IF(C20="NA",1,VLOOKUP(C20,'Pivot Tables'!$B$3:$E$7,2,FALSE))</f>
        <v>0.6</v>
      </c>
      <c r="I20" s="2">
        <f>_xlfn.IFNA(IF(D20="NA",1,VLOOKUP(D20,'Pivot Tables'!$G$3:$J$6,2,FALSE)),1)</f>
        <v>0.75</v>
      </c>
      <c r="J20" s="8">
        <f>IF(E20="NA",1,VLOOKUP(E20,'Pivot Tables'!$G$10:$J$14,2,FALSE))</f>
        <v>0.8</v>
      </c>
      <c r="K20" s="8">
        <f>IF(C20="NA",1,VLOOKUP(C20,'Pivot Tables'!$B$3:$E$7,3,FALSE))</f>
        <v>0.5757575757575758</v>
      </c>
      <c r="L20" s="2">
        <f>_xlfn.IFNA(IF(D20="NA",1,VLOOKUP(D20,'Pivot Tables'!$G$3:$J$6,3,FALSE)),1)</f>
        <v>0.81818181818181823</v>
      </c>
      <c r="M20" s="8">
        <f>IF(E20="NA",1,VLOOKUP(E20,'Pivot Tables'!$G$10:$J$14,3,FALSE))</f>
        <v>0.5357142857142857</v>
      </c>
      <c r="O20" s="9">
        <f>PRODUCT(H20:J20)*GETPIVOTDATA("Secure",'Pivot Tables'!$L$3,"Secure",0)</f>
        <v>4.7368421052631574E-2</v>
      </c>
      <c r="P20" s="9">
        <f>PRODUCT(K20:M20)*GETPIVOTDATA("Secure",'Pivot Tables'!$L$3,"Secure",1)</f>
        <v>0.21915584415584419</v>
      </c>
      <c r="R20" s="2">
        <f t="shared" si="0"/>
        <v>0.17772648586266585</v>
      </c>
      <c r="S20" s="2">
        <f t="shared" si="1"/>
        <v>0.82227351413733418</v>
      </c>
      <c r="T20" s="2">
        <f t="shared" si="2"/>
        <v>1</v>
      </c>
      <c r="U20" s="1" t="str">
        <f t="shared" si="3"/>
        <v>TRUE</v>
      </c>
    </row>
    <row r="21" spans="2:21" ht="15.75" customHeight="1">
      <c r="B21" s="6">
        <v>44</v>
      </c>
      <c r="C21" s="7">
        <v>1</v>
      </c>
      <c r="D21" s="7">
        <v>1</v>
      </c>
      <c r="E21" s="7">
        <v>0</v>
      </c>
      <c r="F21" s="7">
        <v>1</v>
      </c>
      <c r="H21" s="8">
        <f>IF(C21="NA",1,VLOOKUP(C21,'Pivot Tables'!$B$3:$E$7,2,FALSE))</f>
        <v>0.6</v>
      </c>
      <c r="I21" s="2">
        <f>_xlfn.IFNA(IF(D21="NA",1,VLOOKUP(D21,'Pivot Tables'!$G$3:$J$6,2,FALSE)),1)</f>
        <v>0.75</v>
      </c>
      <c r="J21" s="8">
        <f>IF(E21="NA",1,VLOOKUP(E21,'Pivot Tables'!$G$10:$J$14,2,FALSE))</f>
        <v>0.8</v>
      </c>
      <c r="K21" s="8">
        <f>IF(C21="NA",1,VLOOKUP(C21,'Pivot Tables'!$B$3:$E$7,3,FALSE))</f>
        <v>0.5757575757575758</v>
      </c>
      <c r="L21" s="2">
        <f>_xlfn.IFNA(IF(D21="NA",1,VLOOKUP(D21,'Pivot Tables'!$G$3:$J$6,3,FALSE)),1)</f>
        <v>0.81818181818181823</v>
      </c>
      <c r="M21" s="8">
        <f>IF(E21="NA",1,VLOOKUP(E21,'Pivot Tables'!$G$10:$J$14,3,FALSE))</f>
        <v>0.5357142857142857</v>
      </c>
      <c r="O21" s="9">
        <f>PRODUCT(H21:J21)*GETPIVOTDATA("Secure",'Pivot Tables'!$L$3,"Secure",0)</f>
        <v>4.7368421052631574E-2</v>
      </c>
      <c r="P21" s="9">
        <f>PRODUCT(K21:M21)*GETPIVOTDATA("Secure",'Pivot Tables'!$L$3,"Secure",1)</f>
        <v>0.21915584415584419</v>
      </c>
      <c r="R21" s="2">
        <f t="shared" si="0"/>
        <v>0.17772648586266585</v>
      </c>
      <c r="S21" s="2">
        <f t="shared" si="1"/>
        <v>0.82227351413733418</v>
      </c>
      <c r="T21" s="2">
        <f t="shared" si="2"/>
        <v>1</v>
      </c>
      <c r="U21" s="1" t="str">
        <f t="shared" si="3"/>
        <v>TRUE</v>
      </c>
    </row>
    <row r="22" spans="2:21" ht="15.75" customHeight="1">
      <c r="B22" s="6">
        <v>66</v>
      </c>
      <c r="C22" s="7">
        <v>1</v>
      </c>
      <c r="D22" s="7">
        <v>1</v>
      </c>
      <c r="E22" s="7">
        <v>0</v>
      </c>
      <c r="F22" s="7">
        <v>1</v>
      </c>
      <c r="H22" s="8">
        <f>IF(C22="NA",1,VLOOKUP(C22,'Pivot Tables'!$B$3:$E$7,2,FALSE))</f>
        <v>0.6</v>
      </c>
      <c r="I22" s="2">
        <f>_xlfn.IFNA(IF(D22="NA",1,VLOOKUP(D22,'Pivot Tables'!$G$3:$J$6,2,FALSE)),1)</f>
        <v>0.75</v>
      </c>
      <c r="J22" s="8">
        <f>IF(E22="NA",1,VLOOKUP(E22,'Pivot Tables'!$G$10:$J$14,2,FALSE))</f>
        <v>0.8</v>
      </c>
      <c r="K22" s="8">
        <f>IF(C22="NA",1,VLOOKUP(C22,'Pivot Tables'!$B$3:$E$7,3,FALSE))</f>
        <v>0.5757575757575758</v>
      </c>
      <c r="L22" s="2">
        <f>_xlfn.IFNA(IF(D22="NA",1,VLOOKUP(D22,'Pivot Tables'!$G$3:$J$6,3,FALSE)),1)</f>
        <v>0.81818181818181823</v>
      </c>
      <c r="M22" s="8">
        <f>IF(E22="NA",1,VLOOKUP(E22,'Pivot Tables'!$G$10:$J$14,3,FALSE))</f>
        <v>0.5357142857142857</v>
      </c>
      <c r="O22" s="9">
        <f>PRODUCT(H22:J22)*GETPIVOTDATA("Secure",'Pivot Tables'!$L$3,"Secure",0)</f>
        <v>4.7368421052631574E-2</v>
      </c>
      <c r="P22" s="9">
        <f>PRODUCT(K22:M22)*GETPIVOTDATA("Secure",'Pivot Tables'!$L$3,"Secure",1)</f>
        <v>0.21915584415584419</v>
      </c>
      <c r="R22" s="2">
        <f t="shared" si="0"/>
        <v>0.17772648586266585</v>
      </c>
      <c r="S22" s="2">
        <f t="shared" si="1"/>
        <v>0.82227351413733418</v>
      </c>
      <c r="T22" s="2">
        <f t="shared" si="2"/>
        <v>1</v>
      </c>
      <c r="U22" s="1" t="str">
        <f t="shared" si="3"/>
        <v>TRUE</v>
      </c>
    </row>
    <row r="23" spans="2:21" ht="15.75" customHeight="1">
      <c r="B23" s="6">
        <v>15</v>
      </c>
      <c r="C23" s="7">
        <v>1</v>
      </c>
      <c r="D23" s="7">
        <v>1</v>
      </c>
      <c r="E23" s="7">
        <v>0</v>
      </c>
      <c r="F23" s="7">
        <v>1</v>
      </c>
      <c r="H23" s="8">
        <f>IF(C23="NA",1,VLOOKUP(C23,'Pivot Tables'!$B$3:$E$7,2,FALSE))</f>
        <v>0.6</v>
      </c>
      <c r="I23" s="2">
        <f>_xlfn.IFNA(IF(D23="NA",1,VLOOKUP(D23,'Pivot Tables'!$G$3:$J$6,2,FALSE)),1)</f>
        <v>0.75</v>
      </c>
      <c r="J23" s="8">
        <f>IF(E23="NA",1,VLOOKUP(E23,'Pivot Tables'!$G$10:$J$14,2,FALSE))</f>
        <v>0.8</v>
      </c>
      <c r="K23" s="8">
        <f>IF(C23="NA",1,VLOOKUP(C23,'Pivot Tables'!$B$3:$E$7,3,FALSE))</f>
        <v>0.5757575757575758</v>
      </c>
      <c r="L23" s="2">
        <f>_xlfn.IFNA(IF(D23="NA",1,VLOOKUP(D23,'Pivot Tables'!$G$3:$J$6,3,FALSE)),1)</f>
        <v>0.81818181818181823</v>
      </c>
      <c r="M23" s="8">
        <f>IF(E23="NA",1,VLOOKUP(E23,'Pivot Tables'!$G$10:$J$14,3,FALSE))</f>
        <v>0.5357142857142857</v>
      </c>
      <c r="O23" s="9">
        <f>PRODUCT(H23:J23)*GETPIVOTDATA("Secure",'Pivot Tables'!$L$3,"Secure",0)</f>
        <v>4.7368421052631574E-2</v>
      </c>
      <c r="P23" s="9">
        <f>PRODUCT(K23:M23)*GETPIVOTDATA("Secure",'Pivot Tables'!$L$3,"Secure",1)</f>
        <v>0.21915584415584419</v>
      </c>
      <c r="R23" s="2">
        <f t="shared" si="0"/>
        <v>0.17772648586266585</v>
      </c>
      <c r="S23" s="2">
        <f t="shared" si="1"/>
        <v>0.82227351413733418</v>
      </c>
      <c r="T23" s="2">
        <f t="shared" si="2"/>
        <v>1</v>
      </c>
      <c r="U23" s="1" t="str">
        <f t="shared" si="3"/>
        <v>TRUE</v>
      </c>
    </row>
    <row r="24" spans="2:21" ht="15.75" customHeight="1">
      <c r="B24" s="6">
        <v>39</v>
      </c>
      <c r="C24" s="7">
        <v>1</v>
      </c>
      <c r="D24" s="7">
        <v>0</v>
      </c>
      <c r="E24" s="7">
        <v>0</v>
      </c>
      <c r="F24" s="7">
        <v>1</v>
      </c>
      <c r="H24" s="8">
        <f>IF(C24="NA",1,VLOOKUP(C24,'Pivot Tables'!$B$3:$E$7,2,FALSE))</f>
        <v>0.6</v>
      </c>
      <c r="I24" s="2">
        <f>_xlfn.IFNA(IF(D24="NA",1,VLOOKUP(D24,'Pivot Tables'!$G$3:$J$6,2,FALSE)),1)</f>
        <v>0.25</v>
      </c>
      <c r="J24" s="8">
        <f>IF(E24="NA",1,VLOOKUP(E24,'Pivot Tables'!$G$10:$J$14,2,FALSE))</f>
        <v>0.8</v>
      </c>
      <c r="K24" s="8">
        <f>IF(C24="NA",1,VLOOKUP(C24,'Pivot Tables'!$B$3:$E$7,3,FALSE))</f>
        <v>0.5757575757575758</v>
      </c>
      <c r="L24" s="2">
        <f>_xlfn.IFNA(IF(D24="NA",1,VLOOKUP(D24,'Pivot Tables'!$G$3:$J$6,3,FALSE)),1)</f>
        <v>0.18181818181818182</v>
      </c>
      <c r="M24" s="8">
        <f>IF(E24="NA",1,VLOOKUP(E24,'Pivot Tables'!$G$10:$J$14,3,FALSE))</f>
        <v>0.5357142857142857</v>
      </c>
      <c r="O24" s="9">
        <f>PRODUCT(H24:J24)*GETPIVOTDATA("Secure",'Pivot Tables'!$L$3,"Secure",0)</f>
        <v>1.5789473684210523E-2</v>
      </c>
      <c r="P24" s="9">
        <f>PRODUCT(K24:M24)*GETPIVOTDATA("Secure",'Pivot Tables'!$L$3,"Secure",1)</f>
        <v>4.8701298701298711E-2</v>
      </c>
      <c r="R24" s="2">
        <f t="shared" si="0"/>
        <v>0.24483306836248003</v>
      </c>
      <c r="S24" s="2">
        <f t="shared" si="1"/>
        <v>0.75516693163752002</v>
      </c>
      <c r="T24" s="2">
        <f t="shared" si="2"/>
        <v>1</v>
      </c>
      <c r="U24" s="1" t="str">
        <f t="shared" si="3"/>
        <v>TRUE</v>
      </c>
    </row>
    <row r="25" spans="2:21" ht="15.75" customHeight="1">
      <c r="B25" s="6">
        <v>40</v>
      </c>
      <c r="C25" s="7">
        <v>1</v>
      </c>
      <c r="D25" s="7">
        <v>0</v>
      </c>
      <c r="E25" s="7">
        <v>0</v>
      </c>
      <c r="F25" s="7">
        <v>1</v>
      </c>
      <c r="H25" s="8">
        <f>IF(C25="NA",1,VLOOKUP(C25,'Pivot Tables'!$B$3:$E$7,2,FALSE))</f>
        <v>0.6</v>
      </c>
      <c r="I25" s="2">
        <f>_xlfn.IFNA(IF(D25="NA",1,VLOOKUP(D25,'Pivot Tables'!$G$3:$J$6,2,FALSE)),1)</f>
        <v>0.25</v>
      </c>
      <c r="J25" s="8">
        <f>IF(E25="NA",1,VLOOKUP(E25,'Pivot Tables'!$G$10:$J$14,2,FALSE))</f>
        <v>0.8</v>
      </c>
      <c r="K25" s="8">
        <f>IF(C25="NA",1,VLOOKUP(C25,'Pivot Tables'!$B$3:$E$7,3,FALSE))</f>
        <v>0.5757575757575758</v>
      </c>
      <c r="L25" s="2">
        <f>_xlfn.IFNA(IF(D25="NA",1,VLOOKUP(D25,'Pivot Tables'!$G$3:$J$6,3,FALSE)),1)</f>
        <v>0.18181818181818182</v>
      </c>
      <c r="M25" s="8">
        <f>IF(E25="NA",1,VLOOKUP(E25,'Pivot Tables'!$G$10:$J$14,3,FALSE))</f>
        <v>0.5357142857142857</v>
      </c>
      <c r="O25" s="9">
        <f>PRODUCT(H25:J25)*GETPIVOTDATA("Secure",'Pivot Tables'!$L$3,"Secure",0)</f>
        <v>1.5789473684210523E-2</v>
      </c>
      <c r="P25" s="9">
        <f>PRODUCT(K25:M25)*GETPIVOTDATA("Secure",'Pivot Tables'!$L$3,"Secure",1)</f>
        <v>4.8701298701298711E-2</v>
      </c>
      <c r="R25" s="2">
        <f t="shared" si="0"/>
        <v>0.24483306836248003</v>
      </c>
      <c r="S25" s="2">
        <f t="shared" si="1"/>
        <v>0.75516693163752002</v>
      </c>
      <c r="T25" s="2">
        <f t="shared" si="2"/>
        <v>1</v>
      </c>
      <c r="U25" s="1" t="str">
        <f t="shared" si="3"/>
        <v>TRUE</v>
      </c>
    </row>
    <row r="26" spans="2:21" ht="15.75" customHeight="1">
      <c r="B26" s="6">
        <v>32</v>
      </c>
      <c r="C26" s="7">
        <v>1</v>
      </c>
      <c r="D26" s="7">
        <v>1</v>
      </c>
      <c r="E26" s="7">
        <v>0</v>
      </c>
      <c r="F26" s="7">
        <v>1</v>
      </c>
      <c r="H26" s="8">
        <f>IF(C26="NA",1,VLOOKUP(C26,'Pivot Tables'!$B$3:$E$7,2,FALSE))</f>
        <v>0.6</v>
      </c>
      <c r="I26" s="2">
        <f>_xlfn.IFNA(IF(D26="NA",1,VLOOKUP(D26,'Pivot Tables'!$G$3:$J$6,2,FALSE)),1)</f>
        <v>0.75</v>
      </c>
      <c r="J26" s="8">
        <f>IF(E26="NA",1,VLOOKUP(E26,'Pivot Tables'!$G$10:$J$14,2,FALSE))</f>
        <v>0.8</v>
      </c>
      <c r="K26" s="8">
        <f>IF(C26="NA",1,VLOOKUP(C26,'Pivot Tables'!$B$3:$E$7,3,FALSE))</f>
        <v>0.5757575757575758</v>
      </c>
      <c r="L26" s="2">
        <f>_xlfn.IFNA(IF(D26="NA",1,VLOOKUP(D26,'Pivot Tables'!$G$3:$J$6,3,FALSE)),1)</f>
        <v>0.81818181818181823</v>
      </c>
      <c r="M26" s="8">
        <f>IF(E26="NA",1,VLOOKUP(E26,'Pivot Tables'!$G$10:$J$14,3,FALSE))</f>
        <v>0.5357142857142857</v>
      </c>
      <c r="O26" s="9">
        <f>PRODUCT(H26:J26)*GETPIVOTDATA("Secure",'Pivot Tables'!$L$3,"Secure",0)</f>
        <v>4.7368421052631574E-2</v>
      </c>
      <c r="P26" s="9">
        <f>PRODUCT(K26:M26)*GETPIVOTDATA("Secure",'Pivot Tables'!$L$3,"Secure",1)</f>
        <v>0.21915584415584419</v>
      </c>
      <c r="R26" s="2">
        <f t="shared" si="0"/>
        <v>0.17772648586266585</v>
      </c>
      <c r="S26" s="2">
        <f t="shared" si="1"/>
        <v>0.82227351413733418</v>
      </c>
      <c r="T26" s="2">
        <f t="shared" si="2"/>
        <v>1</v>
      </c>
      <c r="U26" s="1" t="str">
        <f t="shared" si="3"/>
        <v>TRUE</v>
      </c>
    </row>
    <row r="27" spans="2:21" ht="15.75" customHeight="1">
      <c r="B27" s="6">
        <v>45</v>
      </c>
      <c r="C27" s="7">
        <v>0</v>
      </c>
      <c r="D27" s="7">
        <v>1</v>
      </c>
      <c r="E27" s="7">
        <v>1</v>
      </c>
      <c r="F27" s="7">
        <v>1</v>
      </c>
      <c r="H27" s="8">
        <f>IF(C27="NA",1,VLOOKUP(C27,'Pivot Tables'!$B$3:$E$7,2,FALSE))</f>
        <v>0.4</v>
      </c>
      <c r="I27" s="2">
        <f>_xlfn.IFNA(IF(D27="NA",1,VLOOKUP(D27,'Pivot Tables'!$G$3:$J$6,2,FALSE)),1)</f>
        <v>0.75</v>
      </c>
      <c r="J27" s="8">
        <f>IF(E27="NA",1,VLOOKUP(E27,'Pivot Tables'!$G$10:$J$14,2,FALSE))</f>
        <v>0.2</v>
      </c>
      <c r="K27" s="8">
        <f>IF(C27="NA",1,VLOOKUP(C27,'Pivot Tables'!$B$3:$E$7,3,FALSE))</f>
        <v>0.42424242424242425</v>
      </c>
      <c r="L27" s="2">
        <f>_xlfn.IFNA(IF(D27="NA",1,VLOOKUP(D27,'Pivot Tables'!$G$3:$J$6,3,FALSE)),1)</f>
        <v>0.81818181818181823</v>
      </c>
      <c r="M27" s="8">
        <f>IF(E27="NA",1,VLOOKUP(E27,'Pivot Tables'!$G$10:$J$14,3,FALSE))</f>
        <v>0.4642857142857143</v>
      </c>
      <c r="O27" s="9">
        <f>PRODUCT(H27:J27)*GETPIVOTDATA("Secure",'Pivot Tables'!$L$3,"Secure",0)</f>
        <v>7.8947368421052634E-3</v>
      </c>
      <c r="P27" s="9">
        <f>PRODUCT(K27:M27)*GETPIVOTDATA("Secure",'Pivot Tables'!$L$3,"Secure",1)</f>
        <v>0.13995215311004786</v>
      </c>
      <c r="R27" s="2">
        <f t="shared" si="0"/>
        <v>5.3398058252427182E-2</v>
      </c>
      <c r="S27" s="2">
        <f t="shared" si="1"/>
        <v>0.94660194174757284</v>
      </c>
      <c r="T27" s="2">
        <f t="shared" si="2"/>
        <v>1</v>
      </c>
      <c r="U27" s="1" t="str">
        <f t="shared" si="3"/>
        <v>TRUE</v>
      </c>
    </row>
    <row r="28" spans="2:21" ht="15.75" customHeight="1">
      <c r="B28" s="6">
        <v>12</v>
      </c>
      <c r="C28" s="7">
        <v>0</v>
      </c>
      <c r="D28" s="7">
        <v>1</v>
      </c>
      <c r="E28" s="7">
        <v>1</v>
      </c>
      <c r="F28" s="7">
        <v>1</v>
      </c>
      <c r="H28" s="8">
        <f>IF(C28="NA",1,VLOOKUP(C28,'Pivot Tables'!$B$3:$E$7,2,FALSE))</f>
        <v>0.4</v>
      </c>
      <c r="I28" s="2">
        <f>_xlfn.IFNA(IF(D28="NA",1,VLOOKUP(D28,'Pivot Tables'!$G$3:$J$6,2,FALSE)),1)</f>
        <v>0.75</v>
      </c>
      <c r="J28" s="8">
        <f>IF(E28="NA",1,VLOOKUP(E28,'Pivot Tables'!$G$10:$J$14,2,FALSE))</f>
        <v>0.2</v>
      </c>
      <c r="K28" s="8">
        <f>IF(C28="NA",1,VLOOKUP(C28,'Pivot Tables'!$B$3:$E$7,3,FALSE))</f>
        <v>0.42424242424242425</v>
      </c>
      <c r="L28" s="2">
        <f>_xlfn.IFNA(IF(D28="NA",1,VLOOKUP(D28,'Pivot Tables'!$G$3:$J$6,3,FALSE)),1)</f>
        <v>0.81818181818181823</v>
      </c>
      <c r="M28" s="8">
        <f>IF(E28="NA",1,VLOOKUP(E28,'Pivot Tables'!$G$10:$J$14,3,FALSE))</f>
        <v>0.4642857142857143</v>
      </c>
      <c r="O28" s="9">
        <f>PRODUCT(H28:J28)*GETPIVOTDATA("Secure",'Pivot Tables'!$L$3,"Secure",0)</f>
        <v>7.8947368421052634E-3</v>
      </c>
      <c r="P28" s="9">
        <f>PRODUCT(K28:M28)*GETPIVOTDATA("Secure",'Pivot Tables'!$L$3,"Secure",1)</f>
        <v>0.13995215311004786</v>
      </c>
      <c r="R28" s="2">
        <f t="shared" si="0"/>
        <v>5.3398058252427182E-2</v>
      </c>
      <c r="S28" s="2">
        <f t="shared" si="1"/>
        <v>0.94660194174757284</v>
      </c>
      <c r="T28" s="2">
        <f t="shared" si="2"/>
        <v>1</v>
      </c>
      <c r="U28" s="1" t="str">
        <f t="shared" si="3"/>
        <v>TRUE</v>
      </c>
    </row>
    <row r="29" spans="2:21" ht="15.75" customHeight="1">
      <c r="B29" s="6">
        <v>10</v>
      </c>
      <c r="C29" s="7">
        <v>0</v>
      </c>
      <c r="D29" s="7">
        <v>1</v>
      </c>
      <c r="E29" s="7">
        <v>1</v>
      </c>
      <c r="F29" s="7">
        <v>1</v>
      </c>
      <c r="H29" s="8">
        <f>IF(C29="NA",1,VLOOKUP(C29,'Pivot Tables'!$B$3:$E$7,2,FALSE))</f>
        <v>0.4</v>
      </c>
      <c r="I29" s="2">
        <f>_xlfn.IFNA(IF(D29="NA",1,VLOOKUP(D29,'Pivot Tables'!$G$3:$J$6,2,FALSE)),1)</f>
        <v>0.75</v>
      </c>
      <c r="J29" s="8">
        <f>IF(E29="NA",1,VLOOKUP(E29,'Pivot Tables'!$G$10:$J$14,2,FALSE))</f>
        <v>0.2</v>
      </c>
      <c r="K29" s="8">
        <f>IF(C29="NA",1,VLOOKUP(C29,'Pivot Tables'!$B$3:$E$7,3,FALSE))</f>
        <v>0.42424242424242425</v>
      </c>
      <c r="L29" s="2">
        <f>_xlfn.IFNA(IF(D29="NA",1,VLOOKUP(D29,'Pivot Tables'!$G$3:$J$6,3,FALSE)),1)</f>
        <v>0.81818181818181823</v>
      </c>
      <c r="M29" s="8">
        <f>IF(E29="NA",1,VLOOKUP(E29,'Pivot Tables'!$G$10:$J$14,3,FALSE))</f>
        <v>0.4642857142857143</v>
      </c>
      <c r="O29" s="9">
        <f>PRODUCT(H29:J29)*GETPIVOTDATA("Secure",'Pivot Tables'!$L$3,"Secure",0)</f>
        <v>7.8947368421052634E-3</v>
      </c>
      <c r="P29" s="9">
        <f>PRODUCT(K29:M29)*GETPIVOTDATA("Secure",'Pivot Tables'!$L$3,"Secure",1)</f>
        <v>0.13995215311004786</v>
      </c>
      <c r="R29" s="2">
        <f t="shared" si="0"/>
        <v>5.3398058252427182E-2</v>
      </c>
      <c r="S29" s="2">
        <f t="shared" si="1"/>
        <v>0.94660194174757284</v>
      </c>
      <c r="T29" s="2">
        <f t="shared" si="2"/>
        <v>1</v>
      </c>
      <c r="U29" s="1" t="str">
        <f t="shared" si="3"/>
        <v>TRUE</v>
      </c>
    </row>
    <row r="30" spans="2:21" ht="15.75" customHeight="1">
      <c r="B30" s="6">
        <v>16</v>
      </c>
      <c r="C30" s="7">
        <v>0</v>
      </c>
      <c r="D30" s="7">
        <v>1</v>
      </c>
      <c r="E30" s="7">
        <v>0</v>
      </c>
      <c r="F30" s="7">
        <v>1</v>
      </c>
      <c r="H30" s="8">
        <f>IF(C30="NA",1,VLOOKUP(C30,'Pivot Tables'!$B$3:$E$7,2,FALSE))</f>
        <v>0.4</v>
      </c>
      <c r="I30" s="2">
        <f>_xlfn.IFNA(IF(D30="NA",1,VLOOKUP(D30,'Pivot Tables'!$G$3:$J$6,2,FALSE)),1)</f>
        <v>0.75</v>
      </c>
      <c r="J30" s="8">
        <f>IF(E30="NA",1,VLOOKUP(E30,'Pivot Tables'!$G$10:$J$14,2,FALSE))</f>
        <v>0.8</v>
      </c>
      <c r="K30" s="8">
        <f>IF(C30="NA",1,VLOOKUP(C30,'Pivot Tables'!$B$3:$E$7,3,FALSE))</f>
        <v>0.42424242424242425</v>
      </c>
      <c r="L30" s="2">
        <f>_xlfn.IFNA(IF(D30="NA",1,VLOOKUP(D30,'Pivot Tables'!$G$3:$J$6,3,FALSE)),1)</f>
        <v>0.81818181818181823</v>
      </c>
      <c r="M30" s="8">
        <f>IF(E30="NA",1,VLOOKUP(E30,'Pivot Tables'!$G$10:$J$14,3,FALSE))</f>
        <v>0.5357142857142857</v>
      </c>
      <c r="O30" s="9">
        <f>PRODUCT(H30:J30)*GETPIVOTDATA("Secure",'Pivot Tables'!$L$3,"Secure",0)</f>
        <v>3.1578947368421054E-2</v>
      </c>
      <c r="P30" s="9">
        <f>PRODUCT(K30:M30)*GETPIVOTDATA("Secure",'Pivot Tables'!$L$3,"Secure",1)</f>
        <v>0.16148325358851676</v>
      </c>
      <c r="R30" s="2">
        <f t="shared" si="0"/>
        <v>0.16356877323420072</v>
      </c>
      <c r="S30" s="2">
        <f t="shared" si="1"/>
        <v>0.83643122676579928</v>
      </c>
      <c r="T30" s="2">
        <f t="shared" si="2"/>
        <v>1</v>
      </c>
      <c r="U30" s="1" t="str">
        <f t="shared" si="3"/>
        <v>TRUE</v>
      </c>
    </row>
    <row r="31" spans="2:21" ht="15.75" customHeight="1">
      <c r="B31" s="6">
        <v>2</v>
      </c>
      <c r="C31" s="7">
        <v>0</v>
      </c>
      <c r="D31" s="7">
        <v>0</v>
      </c>
      <c r="E31" s="7">
        <v>0</v>
      </c>
      <c r="F31" s="7">
        <v>1</v>
      </c>
      <c r="H31" s="8">
        <f>IF(C31="NA",1,VLOOKUP(C31,'Pivot Tables'!$B$3:$E$7,2,FALSE))</f>
        <v>0.4</v>
      </c>
      <c r="I31" s="2">
        <f>_xlfn.IFNA(IF(D31="NA",1,VLOOKUP(D31,'Pivot Tables'!$G$3:$J$6,2,FALSE)),1)</f>
        <v>0.25</v>
      </c>
      <c r="J31" s="8">
        <f>IF(E31="NA",1,VLOOKUP(E31,'Pivot Tables'!$G$10:$J$14,2,FALSE))</f>
        <v>0.8</v>
      </c>
      <c r="K31" s="8">
        <f>IF(C31="NA",1,VLOOKUP(C31,'Pivot Tables'!$B$3:$E$7,3,FALSE))</f>
        <v>0.42424242424242425</v>
      </c>
      <c r="L31" s="2">
        <f>_xlfn.IFNA(IF(D31="NA",1,VLOOKUP(D31,'Pivot Tables'!$G$3:$J$6,3,FALSE)),1)</f>
        <v>0.18181818181818182</v>
      </c>
      <c r="M31" s="8">
        <f>IF(E31="NA",1,VLOOKUP(E31,'Pivot Tables'!$G$10:$J$14,3,FALSE))</f>
        <v>0.5357142857142857</v>
      </c>
      <c r="O31" s="9">
        <f>PRODUCT(H31:J31)*GETPIVOTDATA("Secure",'Pivot Tables'!$L$3,"Secure",0)</f>
        <v>1.0526315789473686E-2</v>
      </c>
      <c r="P31" s="9">
        <f>PRODUCT(K31:M31)*GETPIVOTDATA("Secure",'Pivot Tables'!$L$3,"Secure",1)</f>
        <v>3.5885167464114832E-2</v>
      </c>
      <c r="R31" s="2">
        <f t="shared" si="0"/>
        <v>0.22680412371134026</v>
      </c>
      <c r="S31" s="2">
        <f t="shared" si="1"/>
        <v>0.77319587628865971</v>
      </c>
      <c r="T31" s="2">
        <f t="shared" si="2"/>
        <v>1</v>
      </c>
      <c r="U31" s="1" t="str">
        <f t="shared" si="3"/>
        <v>TRUE</v>
      </c>
    </row>
    <row r="32" spans="2:21" ht="15.75" customHeight="1">
      <c r="B32" s="6">
        <v>4</v>
      </c>
      <c r="C32" s="7">
        <v>0</v>
      </c>
      <c r="D32" s="7" t="str">
        <v>NA</v>
      </c>
      <c r="E32" s="7">
        <v>0</v>
      </c>
      <c r="F32" s="7">
        <v>1</v>
      </c>
      <c r="H32" s="8">
        <f>IF(C32="NA",1,VLOOKUP(C32,'Pivot Tables'!$B$3:$E$7,2,FALSE))</f>
        <v>0.4</v>
      </c>
      <c r="I32" s="2">
        <f>_xlfn.IFNA(IF(D32="NA",1,VLOOKUP(D32,'Pivot Tables'!$G$3:$J$6,2,FALSE)),1)</f>
        <v>1</v>
      </c>
      <c r="J32" s="8">
        <f>IF(E32="NA",1,VLOOKUP(E32,'Pivot Tables'!$G$10:$J$14,2,FALSE))</f>
        <v>0.8</v>
      </c>
      <c r="K32" s="8">
        <f>IF(C32="NA",1,VLOOKUP(C32,'Pivot Tables'!$B$3:$E$7,3,FALSE))</f>
        <v>0.42424242424242425</v>
      </c>
      <c r="L32" s="2">
        <f>_xlfn.IFNA(IF(D32="NA",1,VLOOKUP(D32,'Pivot Tables'!$G$3:$J$6,3,FALSE)),1)</f>
        <v>1</v>
      </c>
      <c r="M32" s="8">
        <f>IF(E32="NA",1,VLOOKUP(E32,'Pivot Tables'!$G$10:$J$14,3,FALSE))</f>
        <v>0.5357142857142857</v>
      </c>
      <c r="O32" s="9">
        <f>PRODUCT(H32:J32)*GETPIVOTDATA("Secure",'Pivot Tables'!$L$3,"Secure",0)</f>
        <v>4.2105263157894743E-2</v>
      </c>
      <c r="P32" s="9">
        <f>PRODUCT(K32:M32)*GETPIVOTDATA("Secure",'Pivot Tables'!$L$3,"Secure",1)</f>
        <v>0.19736842105263158</v>
      </c>
      <c r="R32" s="2">
        <f t="shared" si="0"/>
        <v>0.17582417582417584</v>
      </c>
      <c r="S32" s="2">
        <f t="shared" si="1"/>
        <v>0.82417582417582413</v>
      </c>
      <c r="T32" s="2">
        <f t="shared" si="2"/>
        <v>1</v>
      </c>
      <c r="U32" s="1" t="str">
        <f t="shared" si="3"/>
        <v>TRUE</v>
      </c>
    </row>
    <row r="33" spans="2:21" ht="15.75" customHeight="1">
      <c r="B33" s="6">
        <v>9</v>
      </c>
      <c r="C33" s="7">
        <v>0</v>
      </c>
      <c r="D33" s="7">
        <v>1</v>
      </c>
      <c r="E33" s="7">
        <v>1</v>
      </c>
      <c r="F33" s="7">
        <v>1</v>
      </c>
      <c r="H33" s="8">
        <f>IF(C33="NA",1,VLOOKUP(C33,'Pivot Tables'!$B$3:$E$7,2,FALSE))</f>
        <v>0.4</v>
      </c>
      <c r="I33" s="2">
        <f>_xlfn.IFNA(IF(D33="NA",1,VLOOKUP(D33,'Pivot Tables'!$G$3:$J$6,2,FALSE)),1)</f>
        <v>0.75</v>
      </c>
      <c r="J33" s="8">
        <f>IF(E33="NA",1,VLOOKUP(E33,'Pivot Tables'!$G$10:$J$14,2,FALSE))</f>
        <v>0.2</v>
      </c>
      <c r="K33" s="8">
        <f>IF(C33="NA",1,VLOOKUP(C33,'Pivot Tables'!$B$3:$E$7,3,FALSE))</f>
        <v>0.42424242424242425</v>
      </c>
      <c r="L33" s="2">
        <f>_xlfn.IFNA(IF(D33="NA",1,VLOOKUP(D33,'Pivot Tables'!$G$3:$J$6,3,FALSE)),1)</f>
        <v>0.81818181818181823</v>
      </c>
      <c r="M33" s="8">
        <f>IF(E33="NA",1,VLOOKUP(E33,'Pivot Tables'!$G$10:$J$14,3,FALSE))</f>
        <v>0.4642857142857143</v>
      </c>
      <c r="O33" s="9">
        <f>PRODUCT(H33:J33)*GETPIVOTDATA("Secure",'Pivot Tables'!$L$3,"Secure",0)</f>
        <v>7.8947368421052634E-3</v>
      </c>
      <c r="P33" s="9">
        <f>PRODUCT(K33:M33)*GETPIVOTDATA("Secure",'Pivot Tables'!$L$3,"Secure",1)</f>
        <v>0.13995215311004786</v>
      </c>
      <c r="R33" s="2">
        <f t="shared" si="0"/>
        <v>5.3398058252427182E-2</v>
      </c>
      <c r="S33" s="2">
        <f t="shared" si="1"/>
        <v>0.94660194174757284</v>
      </c>
      <c r="T33" s="2">
        <f t="shared" si="2"/>
        <v>1</v>
      </c>
      <c r="U33" s="1" t="str">
        <f t="shared" si="3"/>
        <v>TRUE</v>
      </c>
    </row>
    <row r="34" spans="2:21" ht="15.75" customHeight="1">
      <c r="B34" s="6">
        <v>7</v>
      </c>
      <c r="C34" s="7">
        <v>0</v>
      </c>
      <c r="D34" s="7" t="str">
        <v>NA</v>
      </c>
      <c r="E34" s="7" t="str">
        <v>NA</v>
      </c>
      <c r="F34" s="7">
        <v>1</v>
      </c>
      <c r="H34" s="8">
        <f>IF(C34="NA",1,VLOOKUP(C34,'Pivot Tables'!$B$3:$E$7,2,FALSE))</f>
        <v>0.4</v>
      </c>
      <c r="I34" s="2">
        <f>_xlfn.IFNA(IF(D34="NA",1,VLOOKUP(D34,'Pivot Tables'!$G$3:$J$6,2,FALSE)),1)</f>
        <v>1</v>
      </c>
      <c r="J34" s="2">
        <f>IF(E34="NA",1,VLOOKUP(E34,'Pivot Tables'!$G$10:$J$14,2,FALSE))</f>
        <v>1</v>
      </c>
      <c r="K34" s="8">
        <f>IF(C34="NA",1,VLOOKUP(C34,'Pivot Tables'!$B$3:$E$7,3,FALSE))</f>
        <v>0.42424242424242425</v>
      </c>
      <c r="L34" s="2">
        <f>_xlfn.IFNA(IF(D34="NA",1,VLOOKUP(D34,'Pivot Tables'!$G$3:$J$6,3,FALSE)),1)</f>
        <v>1</v>
      </c>
      <c r="M34" s="2">
        <f>IF(E34="NA",1,VLOOKUP(E34,'Pivot Tables'!$G$10:$J$14,3,FALSE))</f>
        <v>1</v>
      </c>
      <c r="O34" s="9">
        <f>PRODUCT(H34:J34)*GETPIVOTDATA("Secure",'Pivot Tables'!$L$3,"Secure",0)</f>
        <v>5.2631578947368418E-2</v>
      </c>
      <c r="P34" s="9">
        <f>PRODUCT(K34:M34)*GETPIVOTDATA("Secure",'Pivot Tables'!$L$3,"Secure",1)</f>
        <v>0.36842105263157898</v>
      </c>
      <c r="R34" s="2">
        <f t="shared" si="0"/>
        <v>0.12499999999999999</v>
      </c>
      <c r="S34" s="2">
        <f t="shared" si="1"/>
        <v>0.875</v>
      </c>
      <c r="T34" s="2">
        <f t="shared" si="2"/>
        <v>1</v>
      </c>
      <c r="U34" s="1" t="str">
        <f t="shared" si="3"/>
        <v>TRUE</v>
      </c>
    </row>
    <row r="35" spans="2:21" ht="15.75" customHeight="1">
      <c r="B35" s="6">
        <v>11</v>
      </c>
      <c r="C35" s="7">
        <v>0</v>
      </c>
      <c r="D35" s="7">
        <v>1</v>
      </c>
      <c r="E35" s="7">
        <v>1</v>
      </c>
      <c r="F35" s="7">
        <v>1</v>
      </c>
      <c r="H35" s="8">
        <f>IF(C35="NA",1,VLOOKUP(C35,'Pivot Tables'!$B$3:$E$7,2,FALSE))</f>
        <v>0.4</v>
      </c>
      <c r="I35" s="2">
        <f>_xlfn.IFNA(IF(D35="NA",1,VLOOKUP(D35,'Pivot Tables'!$G$3:$J$6,2,FALSE)),1)</f>
        <v>0.75</v>
      </c>
      <c r="J35" s="8">
        <f>IF(E35="NA",1,VLOOKUP(E35,'Pivot Tables'!$G$10:$J$14,2,FALSE))</f>
        <v>0.2</v>
      </c>
      <c r="K35" s="8">
        <f>IF(C35="NA",1,VLOOKUP(C35,'Pivot Tables'!$B$3:$E$7,3,FALSE))</f>
        <v>0.42424242424242425</v>
      </c>
      <c r="L35" s="2">
        <f>_xlfn.IFNA(IF(D35="NA",1,VLOOKUP(D35,'Pivot Tables'!$G$3:$J$6,3,FALSE)),1)</f>
        <v>0.81818181818181823</v>
      </c>
      <c r="M35" s="8">
        <f>IF(E35="NA",1,VLOOKUP(E35,'Pivot Tables'!$G$10:$J$14,3,FALSE))</f>
        <v>0.4642857142857143</v>
      </c>
      <c r="O35" s="9">
        <f>PRODUCT(H35:J35)*GETPIVOTDATA("Secure",'Pivot Tables'!$L$3,"Secure",0)</f>
        <v>7.8947368421052634E-3</v>
      </c>
      <c r="P35" s="9">
        <f>PRODUCT(K35:M35)*GETPIVOTDATA("Secure",'Pivot Tables'!$L$3,"Secure",1)</f>
        <v>0.13995215311004786</v>
      </c>
      <c r="R35" s="2">
        <f t="shared" si="0"/>
        <v>5.3398058252427182E-2</v>
      </c>
      <c r="S35" s="2">
        <f t="shared" si="1"/>
        <v>0.94660194174757284</v>
      </c>
      <c r="T35" s="2">
        <f t="shared" si="2"/>
        <v>1</v>
      </c>
      <c r="U35" s="1" t="str">
        <f t="shared" si="3"/>
        <v>TRUE</v>
      </c>
    </row>
    <row r="36" spans="2:21" ht="15.75" customHeight="1">
      <c r="B36" s="6">
        <v>71</v>
      </c>
      <c r="C36" s="7">
        <v>0</v>
      </c>
      <c r="D36" s="7">
        <v>1</v>
      </c>
      <c r="E36" s="7">
        <v>0</v>
      </c>
      <c r="F36" s="7">
        <v>0</v>
      </c>
      <c r="H36" s="8">
        <f>IF(C36="NA",1,VLOOKUP(C36,'Pivot Tables'!$B$3:$E$7,2,FALSE))</f>
        <v>0.4</v>
      </c>
      <c r="I36" s="2">
        <f>_xlfn.IFNA(IF(D36="NA",1,VLOOKUP(D36,'Pivot Tables'!$G$3:$J$6,2,FALSE)),1)</f>
        <v>0.75</v>
      </c>
      <c r="J36" s="8">
        <f>IF(E36="NA",1,VLOOKUP(E36,'Pivot Tables'!$G$10:$J$14,2,FALSE))</f>
        <v>0.8</v>
      </c>
      <c r="K36" s="8">
        <f>IF(C36="NA",1,VLOOKUP(C36,'Pivot Tables'!$B$3:$E$7,3,FALSE))</f>
        <v>0.42424242424242425</v>
      </c>
      <c r="L36" s="2">
        <f>_xlfn.IFNA(IF(D36="NA",1,VLOOKUP(D36,'Pivot Tables'!$G$3:$J$6,3,FALSE)),1)</f>
        <v>0.81818181818181823</v>
      </c>
      <c r="M36" s="8">
        <f>IF(E36="NA",1,VLOOKUP(E36,'Pivot Tables'!$G$10:$J$14,3,FALSE))</f>
        <v>0.5357142857142857</v>
      </c>
      <c r="O36" s="9">
        <f>PRODUCT(H36:J36)*GETPIVOTDATA("Secure",'Pivot Tables'!$L$3,"Secure",0)</f>
        <v>3.1578947368421054E-2</v>
      </c>
      <c r="P36" s="9">
        <f>PRODUCT(K36:M36)*GETPIVOTDATA("Secure",'Pivot Tables'!$L$3,"Secure",1)</f>
        <v>0.16148325358851676</v>
      </c>
      <c r="R36" s="2">
        <f t="shared" si="0"/>
        <v>0.16356877323420072</v>
      </c>
      <c r="S36" s="2">
        <f t="shared" si="1"/>
        <v>0.83643122676579928</v>
      </c>
      <c r="T36" s="2">
        <f t="shared" si="2"/>
        <v>1</v>
      </c>
      <c r="U36" s="1" t="str">
        <f t="shared" si="3"/>
        <v>FALSE</v>
      </c>
    </row>
    <row r="37" spans="2:21" ht="15.75" customHeight="1">
      <c r="B37" s="6">
        <v>76</v>
      </c>
      <c r="C37" s="7">
        <v>0</v>
      </c>
      <c r="D37" s="7">
        <v>1</v>
      </c>
      <c r="E37" s="7" t="str">
        <v>NA</v>
      </c>
      <c r="F37" s="7">
        <v>0</v>
      </c>
      <c r="H37" s="8">
        <f>IF(C37="NA",1,VLOOKUP(C37,'Pivot Tables'!$B$3:$E$7,2,FALSE))</f>
        <v>0.4</v>
      </c>
      <c r="I37" s="2">
        <f>_xlfn.IFNA(IF(D37="NA",1,VLOOKUP(D37,'Pivot Tables'!$G$3:$J$6,2,FALSE)),1)</f>
        <v>0.75</v>
      </c>
      <c r="J37" s="2">
        <f>IF(E37="NA",1,VLOOKUP(E37,'Pivot Tables'!$G$10:$J$14,2,FALSE))</f>
        <v>1</v>
      </c>
      <c r="K37" s="8">
        <f>IF(C37="NA",1,VLOOKUP(C37,'Pivot Tables'!$B$3:$E$7,3,FALSE))</f>
        <v>0.42424242424242425</v>
      </c>
      <c r="L37" s="2">
        <f>_xlfn.IFNA(IF(D37="NA",1,VLOOKUP(D37,'Pivot Tables'!$G$3:$J$6,3,FALSE)),1)</f>
        <v>0.81818181818181823</v>
      </c>
      <c r="M37" s="2">
        <f>IF(E37="NA",1,VLOOKUP(E37,'Pivot Tables'!$G$10:$J$14,3,FALSE))</f>
        <v>1</v>
      </c>
      <c r="O37" s="9">
        <f>PRODUCT(H37:J37)*GETPIVOTDATA("Secure",'Pivot Tables'!$L$3,"Secure",0)</f>
        <v>3.9473684210526321E-2</v>
      </c>
      <c r="P37" s="9">
        <f>PRODUCT(K37:M37)*GETPIVOTDATA("Secure",'Pivot Tables'!$L$3,"Secure",1)</f>
        <v>0.30143540669856461</v>
      </c>
      <c r="R37" s="2">
        <f t="shared" si="0"/>
        <v>0.11578947368421053</v>
      </c>
      <c r="S37" s="2">
        <f t="shared" si="1"/>
        <v>0.88421052631578945</v>
      </c>
      <c r="T37" s="2">
        <f t="shared" si="2"/>
        <v>1</v>
      </c>
      <c r="U37" s="1" t="str">
        <f t="shared" si="3"/>
        <v>FALSE</v>
      </c>
    </row>
    <row r="38" spans="2:21" ht="15.75" customHeight="1">
      <c r="B38" s="6">
        <v>67</v>
      </c>
      <c r="C38" s="7">
        <v>0</v>
      </c>
      <c r="D38" s="7">
        <v>1</v>
      </c>
      <c r="E38" s="7">
        <v>0</v>
      </c>
      <c r="F38" s="7">
        <v>0</v>
      </c>
      <c r="H38" s="8">
        <f>IF(C38="NA",1,VLOOKUP(C38,'Pivot Tables'!$B$3:$E$7,2,FALSE))</f>
        <v>0.4</v>
      </c>
      <c r="I38" s="2">
        <f>_xlfn.IFNA(IF(D38="NA",1,VLOOKUP(D38,'Pivot Tables'!$G$3:$J$6,2,FALSE)),1)</f>
        <v>0.75</v>
      </c>
      <c r="J38" s="8">
        <f>IF(E38="NA",1,VLOOKUP(E38,'Pivot Tables'!$G$10:$J$14,2,FALSE))</f>
        <v>0.8</v>
      </c>
      <c r="K38" s="8">
        <f>IF(C38="NA",1,VLOOKUP(C38,'Pivot Tables'!$B$3:$E$7,3,FALSE))</f>
        <v>0.42424242424242425</v>
      </c>
      <c r="L38" s="2">
        <f>_xlfn.IFNA(IF(D38="NA",1,VLOOKUP(D38,'Pivot Tables'!$G$3:$J$6,3,FALSE)),1)</f>
        <v>0.81818181818181823</v>
      </c>
      <c r="M38" s="8">
        <f>IF(E38="NA",1,VLOOKUP(E38,'Pivot Tables'!$G$10:$J$14,3,FALSE))</f>
        <v>0.5357142857142857</v>
      </c>
      <c r="O38" s="9">
        <f>PRODUCT(H38:J38)*GETPIVOTDATA("Secure",'Pivot Tables'!$L$3,"Secure",0)</f>
        <v>3.1578947368421054E-2</v>
      </c>
      <c r="P38" s="9">
        <f>PRODUCT(K38:M38)*GETPIVOTDATA("Secure",'Pivot Tables'!$L$3,"Secure",1)</f>
        <v>0.16148325358851676</v>
      </c>
      <c r="R38" s="2">
        <f t="shared" si="0"/>
        <v>0.16356877323420072</v>
      </c>
      <c r="S38" s="2">
        <f t="shared" si="1"/>
        <v>0.83643122676579928</v>
      </c>
      <c r="T38" s="2">
        <f t="shared" si="2"/>
        <v>1</v>
      </c>
      <c r="U38" s="1" t="str">
        <f t="shared" si="3"/>
        <v>FALSE</v>
      </c>
    </row>
    <row r="39" spans="2:21" ht="15.75" customHeight="1">
      <c r="B39" s="6">
        <v>69</v>
      </c>
      <c r="C39" s="7">
        <v>0</v>
      </c>
      <c r="D39" s="7">
        <v>0</v>
      </c>
      <c r="E39" s="7" t="str">
        <v>NA</v>
      </c>
      <c r="F39" s="7">
        <v>0</v>
      </c>
      <c r="H39" s="8">
        <f>IF(C39="NA",1,VLOOKUP(C39,'Pivot Tables'!$B$3:$E$7,2,FALSE))</f>
        <v>0.4</v>
      </c>
      <c r="I39" s="2">
        <f>_xlfn.IFNA(IF(D39="NA",1,VLOOKUP(D39,'Pivot Tables'!$G$3:$J$6,2,FALSE)),1)</f>
        <v>0.25</v>
      </c>
      <c r="J39" s="2">
        <f>IF(E39="NA",1,VLOOKUP(E39,'Pivot Tables'!$G$10:$J$14,2,FALSE))</f>
        <v>1</v>
      </c>
      <c r="K39" s="8">
        <f>IF(C39="NA",1,VLOOKUP(C39,'Pivot Tables'!$B$3:$E$7,3,FALSE))</f>
        <v>0.42424242424242425</v>
      </c>
      <c r="L39" s="2">
        <f>_xlfn.IFNA(IF(D39="NA",1,VLOOKUP(D39,'Pivot Tables'!$G$3:$J$6,3,FALSE)),1)</f>
        <v>0.18181818181818182</v>
      </c>
      <c r="M39" s="2">
        <f>IF(E39="NA",1,VLOOKUP(E39,'Pivot Tables'!$G$10:$J$14,3,FALSE))</f>
        <v>1</v>
      </c>
      <c r="O39" s="9">
        <f>PRODUCT(H39:J39)*GETPIVOTDATA("Secure",'Pivot Tables'!$L$3,"Secure",0)</f>
        <v>1.3157894736842105E-2</v>
      </c>
      <c r="P39" s="9">
        <f>PRODUCT(K39:M39)*GETPIVOTDATA("Secure",'Pivot Tables'!$L$3,"Secure",1)</f>
        <v>6.6985645933014357E-2</v>
      </c>
      <c r="R39" s="2">
        <f t="shared" si="0"/>
        <v>0.16417910447761191</v>
      </c>
      <c r="S39" s="2">
        <f t="shared" si="1"/>
        <v>0.83582089552238803</v>
      </c>
      <c r="T39" s="2">
        <f t="shared" si="2"/>
        <v>1</v>
      </c>
      <c r="U39" s="1" t="str">
        <f t="shared" si="3"/>
        <v>FALSE</v>
      </c>
    </row>
    <row r="40" spans="2:21" ht="15.75" customHeight="1">
      <c r="B40" s="6">
        <v>73</v>
      </c>
      <c r="C40" s="7">
        <v>1</v>
      </c>
      <c r="D40" s="7">
        <v>1</v>
      </c>
      <c r="E40" s="7">
        <v>0</v>
      </c>
      <c r="F40" s="7">
        <v>0</v>
      </c>
      <c r="H40" s="8">
        <f>IF(C40="NA",1,VLOOKUP(C40,'Pivot Tables'!$B$3:$E$7,2,FALSE))</f>
        <v>0.6</v>
      </c>
      <c r="I40" s="2">
        <f>_xlfn.IFNA(IF(D40="NA",1,VLOOKUP(D40,'Pivot Tables'!$G$3:$J$6,2,FALSE)),1)</f>
        <v>0.75</v>
      </c>
      <c r="J40" s="8">
        <f>IF(E40="NA",1,VLOOKUP(E40,'Pivot Tables'!$G$10:$J$14,2,FALSE))</f>
        <v>0.8</v>
      </c>
      <c r="K40" s="8">
        <f>IF(C40="NA",1,VLOOKUP(C40,'Pivot Tables'!$B$3:$E$7,3,FALSE))</f>
        <v>0.5757575757575758</v>
      </c>
      <c r="L40" s="2">
        <f>_xlfn.IFNA(IF(D40="NA",1,VLOOKUP(D40,'Pivot Tables'!$G$3:$J$6,3,FALSE)),1)</f>
        <v>0.81818181818181823</v>
      </c>
      <c r="M40" s="8">
        <f>IF(E40="NA",1,VLOOKUP(E40,'Pivot Tables'!$G$10:$J$14,3,FALSE))</f>
        <v>0.5357142857142857</v>
      </c>
      <c r="O40" s="9">
        <f>PRODUCT(H40:J40)*GETPIVOTDATA("Secure",'Pivot Tables'!$L$3,"Secure",0)</f>
        <v>4.7368421052631574E-2</v>
      </c>
      <c r="P40" s="9">
        <f>PRODUCT(K40:M40)*GETPIVOTDATA("Secure",'Pivot Tables'!$L$3,"Secure",1)</f>
        <v>0.21915584415584419</v>
      </c>
      <c r="R40" s="2">
        <f t="shared" si="0"/>
        <v>0.17772648586266585</v>
      </c>
      <c r="S40" s="2">
        <f t="shared" si="1"/>
        <v>0.82227351413733418</v>
      </c>
      <c r="T40" s="2">
        <f t="shared" si="2"/>
        <v>1</v>
      </c>
      <c r="U40" s="1" t="str">
        <f t="shared" si="3"/>
        <v>FALSE</v>
      </c>
    </row>
    <row r="41" spans="2:21" ht="15.75" customHeight="1"/>
    <row r="42" spans="2:21" ht="15.75" customHeight="1"/>
    <row r="43" spans="2:21" ht="15.75" customHeight="1"/>
    <row r="44" spans="2:21" ht="15.75" customHeight="1"/>
    <row r="45" spans="2:21" ht="15.75" customHeight="1"/>
    <row r="46" spans="2:21" ht="15.75" customHeight="1"/>
    <row r="47" spans="2:21" ht="15.75" customHeight="1"/>
    <row r="48" spans="2:2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U3:U40">
    <cfRule type="containsText" dxfId="3" priority="1" operator="containsText" text="TRUE">
      <formula>NOT(ISERROR(SEARCH(("TRUE"),(U3))))</formula>
    </cfRule>
  </conditionalFormatting>
  <conditionalFormatting sqref="U3:U40">
    <cfRule type="containsText" dxfId="2" priority="2" operator="containsText" text="FALSE">
      <formula>NOT(ISERROR(SEARCH(("FALSE"),(U3))))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selection activeCell="D49" sqref="D49"/>
    </sheetView>
  </sheetViews>
  <sheetFormatPr defaultColWidth="14.42578125" defaultRowHeight="15" customHeight="1"/>
  <sheetData>
    <row r="1" spans="1:26">
      <c r="A1" s="46" t="s">
        <v>0</v>
      </c>
      <c r="B1" s="64"/>
      <c r="C1" s="64"/>
      <c r="D1" s="65"/>
      <c r="E1" s="10"/>
      <c r="F1" s="10"/>
      <c r="G1" s="47" t="s">
        <v>14</v>
      </c>
      <c r="H1" s="66"/>
      <c r="I1" s="66"/>
      <c r="J1" s="66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11" t="s">
        <v>1</v>
      </c>
      <c r="B2" s="11" t="s">
        <v>33</v>
      </c>
      <c r="C2" s="11" t="s">
        <v>34</v>
      </c>
      <c r="D2" s="11" t="s">
        <v>32</v>
      </c>
      <c r="E2" s="10"/>
      <c r="F2" s="10"/>
      <c r="G2" s="11" t="s">
        <v>1</v>
      </c>
      <c r="H2" s="11" t="s">
        <v>33</v>
      </c>
      <c r="I2" s="11" t="s">
        <v>34</v>
      </c>
      <c r="J2" s="11" t="s">
        <v>32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11">
        <f>Discretization!B5</f>
        <v>14</v>
      </c>
      <c r="B3" s="11">
        <f>'Data Training'!F3</f>
        <v>1</v>
      </c>
      <c r="C3" s="11">
        <f>'Data Training'!T3</f>
        <v>1</v>
      </c>
      <c r="D3" s="12" t="str">
        <f>'Data Training'!U3</f>
        <v>TRUE</v>
      </c>
      <c r="E3" s="10"/>
      <c r="F3" s="10"/>
      <c r="G3" s="11">
        <f>Discretization!B46</f>
        <v>22</v>
      </c>
      <c r="H3" s="11">
        <f>'Data Validation'!F3</f>
        <v>1</v>
      </c>
      <c r="I3" s="11">
        <f>'Data Validation'!T3</f>
        <v>1</v>
      </c>
      <c r="J3" s="12" t="str">
        <f>'Data Validation'!U3</f>
        <v>TRUE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1">
        <f>Discretization!B6</f>
        <v>20</v>
      </c>
      <c r="B4" s="11">
        <f>'Data Training'!F4</f>
        <v>1</v>
      </c>
      <c r="C4" s="11">
        <f>'Data Training'!T4</f>
        <v>1</v>
      </c>
      <c r="D4" s="12" t="str">
        <f>'Data Training'!U4</f>
        <v>TRUE</v>
      </c>
      <c r="E4" s="10"/>
      <c r="F4" s="10"/>
      <c r="G4" s="11">
        <f>Discretization!B47</f>
        <v>26</v>
      </c>
      <c r="H4" s="11">
        <f>'Data Validation'!F4</f>
        <v>1</v>
      </c>
      <c r="I4" s="11">
        <f>'Data Validation'!T4</f>
        <v>1</v>
      </c>
      <c r="J4" s="12" t="str">
        <f>'Data Validation'!U4</f>
        <v>TRUE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1">
        <f>Discretization!B7</f>
        <v>3</v>
      </c>
      <c r="B5" s="11">
        <f>'Data Training'!F5</f>
        <v>1</v>
      </c>
      <c r="C5" s="11">
        <f>'Data Training'!T5</f>
        <v>1</v>
      </c>
      <c r="D5" s="12" t="str">
        <f>'Data Training'!U5</f>
        <v>TRUE</v>
      </c>
      <c r="E5" s="10"/>
      <c r="F5" s="10"/>
      <c r="G5" s="11">
        <f>Discretization!B48</f>
        <v>42</v>
      </c>
      <c r="H5" s="11">
        <f>'Data Validation'!F5</f>
        <v>1</v>
      </c>
      <c r="I5" s="11">
        <f>'Data Validation'!T5</f>
        <v>1</v>
      </c>
      <c r="J5" s="12" t="str">
        <f>'Data Validation'!U5</f>
        <v>TRUE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1">
        <f>Discretization!B8</f>
        <v>18</v>
      </c>
      <c r="B6" s="11">
        <f>'Data Training'!F6</f>
        <v>1</v>
      </c>
      <c r="C6" s="11">
        <f>'Data Training'!T6</f>
        <v>1</v>
      </c>
      <c r="D6" s="12" t="str">
        <f>'Data Training'!U6</f>
        <v>TRUE</v>
      </c>
      <c r="E6" s="10"/>
      <c r="F6" s="10"/>
      <c r="G6" s="11">
        <f>Discretization!B49</f>
        <v>30</v>
      </c>
      <c r="H6" s="11">
        <f>'Data Validation'!F6</f>
        <v>1</v>
      </c>
      <c r="I6" s="11">
        <f>'Data Validation'!T6</f>
        <v>1</v>
      </c>
      <c r="J6" s="12" t="str">
        <f>'Data Validation'!U6</f>
        <v>TRUE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11">
        <f>Discretization!B9</f>
        <v>24</v>
      </c>
      <c r="B7" s="11">
        <f>'Data Training'!F7</f>
        <v>1</v>
      </c>
      <c r="C7" s="11">
        <f>'Data Training'!T7</f>
        <v>1</v>
      </c>
      <c r="D7" s="12" t="str">
        <f>'Data Training'!U7</f>
        <v>TRUE</v>
      </c>
      <c r="E7" s="10"/>
      <c r="F7" s="10"/>
      <c r="G7" s="11">
        <f>Discretization!B50</f>
        <v>19</v>
      </c>
      <c r="H7" s="11">
        <f>'Data Validation'!F7</f>
        <v>1</v>
      </c>
      <c r="I7" s="11">
        <f>'Data Validation'!T7</f>
        <v>1</v>
      </c>
      <c r="J7" s="12" t="str">
        <f>'Data Validation'!U7</f>
        <v>TRUE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1">
        <f>Discretization!B10</f>
        <v>25</v>
      </c>
      <c r="B8" s="11">
        <f>'Data Training'!F8</f>
        <v>1</v>
      </c>
      <c r="C8" s="11">
        <f>'Data Training'!T8</f>
        <v>1</v>
      </c>
      <c r="D8" s="12" t="str">
        <f>'Data Training'!U8</f>
        <v>TRUE</v>
      </c>
      <c r="E8" s="10"/>
      <c r="F8" s="10"/>
      <c r="G8" s="11">
        <f>Discretization!B51</f>
        <v>29</v>
      </c>
      <c r="H8" s="11">
        <f>'Data Validation'!F8</f>
        <v>1</v>
      </c>
      <c r="I8" s="11">
        <f>'Data Validation'!T8</f>
        <v>1</v>
      </c>
      <c r="J8" s="12" t="str">
        <f>'Data Validation'!U8</f>
        <v>TRUE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11">
        <f>Discretization!B11</f>
        <v>27</v>
      </c>
      <c r="B9" s="11">
        <f>'Data Training'!F9</f>
        <v>1</v>
      </c>
      <c r="C9" s="11">
        <f>'Data Training'!T9</f>
        <v>1</v>
      </c>
      <c r="D9" s="12" t="str">
        <f>'Data Training'!U9</f>
        <v>TRUE</v>
      </c>
      <c r="E9" s="10"/>
      <c r="F9" s="10"/>
      <c r="G9" s="11">
        <f>Discretization!B52</f>
        <v>50</v>
      </c>
      <c r="H9" s="11">
        <f>'Data Validation'!F9</f>
        <v>1</v>
      </c>
      <c r="I9" s="11">
        <f>'Data Validation'!T9</f>
        <v>1</v>
      </c>
      <c r="J9" s="12" t="str">
        <f>'Data Validation'!U9</f>
        <v>TRUE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11">
        <f>Discretization!B12</f>
        <v>21</v>
      </c>
      <c r="B10" s="11">
        <f>'Data Training'!F10</f>
        <v>1</v>
      </c>
      <c r="C10" s="11">
        <f>'Data Training'!T10</f>
        <v>1</v>
      </c>
      <c r="D10" s="12" t="str">
        <f>'Data Training'!U10</f>
        <v>TRUE</v>
      </c>
      <c r="E10" s="10"/>
      <c r="F10" s="10"/>
      <c r="G10" s="11">
        <f>Discretization!B53</f>
        <v>52</v>
      </c>
      <c r="H10" s="11">
        <f>'Data Validation'!F10</f>
        <v>1</v>
      </c>
      <c r="I10" s="11">
        <f>'Data Validation'!T10</f>
        <v>1</v>
      </c>
      <c r="J10" s="12" t="str">
        <f>'Data Validation'!U10</f>
        <v>TRUE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11">
        <f>Discretization!B13</f>
        <v>31</v>
      </c>
      <c r="B11" s="11">
        <f>'Data Training'!F11</f>
        <v>1</v>
      </c>
      <c r="C11" s="11">
        <f>'Data Training'!T11</f>
        <v>1</v>
      </c>
      <c r="D11" s="12" t="str">
        <f>'Data Training'!U11</f>
        <v>TRUE</v>
      </c>
      <c r="E11" s="10"/>
      <c r="F11" s="10"/>
      <c r="G11" s="11">
        <f>Discretization!B54</f>
        <v>55</v>
      </c>
      <c r="H11" s="11">
        <f>'Data Validation'!F11</f>
        <v>1</v>
      </c>
      <c r="I11" s="11">
        <f>'Data Validation'!T11</f>
        <v>1</v>
      </c>
      <c r="J11" s="12" t="str">
        <f>'Data Validation'!U11</f>
        <v>TRUE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11">
        <f>Discretization!B14</f>
        <v>36</v>
      </c>
      <c r="B12" s="11">
        <f>'Data Training'!F12</f>
        <v>1</v>
      </c>
      <c r="C12" s="11">
        <f>'Data Training'!T12</f>
        <v>1</v>
      </c>
      <c r="D12" s="12" t="str">
        <f>'Data Training'!U12</f>
        <v>TRUE</v>
      </c>
      <c r="E12" s="10"/>
      <c r="F12" s="10"/>
      <c r="G12" s="11">
        <f>Discretization!B55</f>
        <v>56</v>
      </c>
      <c r="H12" s="11">
        <f>'Data Validation'!F12</f>
        <v>1</v>
      </c>
      <c r="I12" s="11">
        <f>'Data Validation'!T12</f>
        <v>1</v>
      </c>
      <c r="J12" s="12" t="str">
        <f>'Data Validation'!U12</f>
        <v>TRUE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1">
        <f>Discretization!B15</f>
        <v>38</v>
      </c>
      <c r="B13" s="11">
        <f>'Data Training'!F13</f>
        <v>1</v>
      </c>
      <c r="C13" s="11">
        <f>'Data Training'!T13</f>
        <v>1</v>
      </c>
      <c r="D13" s="12" t="str">
        <f>'Data Training'!U13</f>
        <v>TRUE</v>
      </c>
      <c r="E13" s="10"/>
      <c r="F13" s="10"/>
      <c r="G13" s="11">
        <f>Discretization!B56</f>
        <v>1</v>
      </c>
      <c r="H13" s="11">
        <f>'Data Validation'!F13</f>
        <v>1</v>
      </c>
      <c r="I13" s="11">
        <f>'Data Validation'!T13</f>
        <v>1</v>
      </c>
      <c r="J13" s="12" t="str">
        <f>'Data Validation'!U13</f>
        <v>TRUE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11">
        <f>Discretization!B16</f>
        <v>46</v>
      </c>
      <c r="B14" s="11">
        <f>'Data Training'!F14</f>
        <v>1</v>
      </c>
      <c r="C14" s="11">
        <f>'Data Training'!T14</f>
        <v>1</v>
      </c>
      <c r="D14" s="12" t="str">
        <f>'Data Training'!U14</f>
        <v>TRUE</v>
      </c>
      <c r="E14" s="10"/>
      <c r="F14" s="10"/>
      <c r="G14" s="11">
        <f>Discretization!B57</f>
        <v>61</v>
      </c>
      <c r="H14" s="11">
        <f>'Data Validation'!F14</f>
        <v>1</v>
      </c>
      <c r="I14" s="11">
        <f>'Data Validation'!T14</f>
        <v>1</v>
      </c>
      <c r="J14" s="12" t="str">
        <f>'Data Validation'!U14</f>
        <v>TRUE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1">
        <f>Discretization!B17</f>
        <v>49</v>
      </c>
      <c r="B15" s="11">
        <f>'Data Training'!F15</f>
        <v>1</v>
      </c>
      <c r="C15" s="11">
        <f>'Data Training'!T15</f>
        <v>1</v>
      </c>
      <c r="D15" s="12" t="str">
        <f>'Data Training'!U15</f>
        <v>TRUE</v>
      </c>
      <c r="E15" s="10"/>
      <c r="F15" s="10"/>
      <c r="G15" s="11">
        <f>Discretization!B58</f>
        <v>62</v>
      </c>
      <c r="H15" s="11">
        <f>'Data Validation'!F15</f>
        <v>1</v>
      </c>
      <c r="I15" s="11">
        <f>'Data Validation'!T15</f>
        <v>1</v>
      </c>
      <c r="J15" s="12" t="str">
        <f>'Data Validation'!U15</f>
        <v>TRUE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>
      <c r="A16" s="11">
        <f>Discretization!B18</f>
        <v>17</v>
      </c>
      <c r="B16" s="11">
        <f>'Data Training'!F16</f>
        <v>1</v>
      </c>
      <c r="C16" s="11">
        <f>'Data Training'!T16</f>
        <v>1</v>
      </c>
      <c r="D16" s="12" t="str">
        <f>'Data Training'!U16</f>
        <v>TRUE</v>
      </c>
      <c r="E16" s="10"/>
      <c r="F16" s="10"/>
      <c r="G16" s="11">
        <f>Discretization!B59</f>
        <v>63</v>
      </c>
      <c r="H16" s="11">
        <f>'Data Validation'!F16</f>
        <v>1</v>
      </c>
      <c r="I16" s="11">
        <f>'Data Validation'!T16</f>
        <v>1</v>
      </c>
      <c r="J16" s="12" t="str">
        <f>'Data Validation'!U16</f>
        <v>TRUE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1">
        <f>Discretization!B19</f>
        <v>34</v>
      </c>
      <c r="B17" s="11">
        <f>'Data Training'!F17</f>
        <v>1</v>
      </c>
      <c r="C17" s="11">
        <f>'Data Training'!T17</f>
        <v>1</v>
      </c>
      <c r="D17" s="12" t="str">
        <f>'Data Training'!U17</f>
        <v>TRUE</v>
      </c>
      <c r="E17" s="10"/>
      <c r="F17" s="10"/>
      <c r="G17" s="11">
        <f>Discretization!B60</f>
        <v>23</v>
      </c>
      <c r="H17" s="11">
        <f>'Data Validation'!F17</f>
        <v>1</v>
      </c>
      <c r="I17" s="11">
        <f>'Data Validation'!T17</f>
        <v>1</v>
      </c>
      <c r="J17" s="12" t="str">
        <f>'Data Validation'!U17</f>
        <v>TRUE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1">
        <f>Discretization!B20</f>
        <v>6</v>
      </c>
      <c r="B18" s="11">
        <f>'Data Training'!F18</f>
        <v>1</v>
      </c>
      <c r="C18" s="11">
        <f>'Data Training'!T18</f>
        <v>1</v>
      </c>
      <c r="D18" s="12" t="str">
        <f>'Data Training'!U18</f>
        <v>TRUE</v>
      </c>
      <c r="E18" s="10"/>
      <c r="F18" s="10"/>
      <c r="G18" s="11">
        <f>Discretization!B61</f>
        <v>51</v>
      </c>
      <c r="H18" s="11">
        <f>'Data Validation'!F18</f>
        <v>1</v>
      </c>
      <c r="I18" s="11">
        <f>'Data Validation'!T18</f>
        <v>1</v>
      </c>
      <c r="J18" s="12" t="str">
        <f>'Data Validation'!U18</f>
        <v>TRUE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1">
        <f>Discretization!B21</f>
        <v>28</v>
      </c>
      <c r="B19" s="11">
        <f>'Data Training'!F19</f>
        <v>1</v>
      </c>
      <c r="C19" s="11">
        <f>'Data Training'!T19</f>
        <v>1</v>
      </c>
      <c r="D19" s="12" t="str">
        <f>'Data Training'!U19</f>
        <v>TRUE</v>
      </c>
      <c r="E19" s="10"/>
      <c r="F19" s="10"/>
      <c r="G19" s="11">
        <f>Discretization!B62</f>
        <v>64</v>
      </c>
      <c r="H19" s="11">
        <f>'Data Validation'!F19</f>
        <v>1</v>
      </c>
      <c r="I19" s="11">
        <f>'Data Validation'!T19</f>
        <v>1</v>
      </c>
      <c r="J19" s="12" t="str">
        <f>'Data Validation'!U19</f>
        <v>TRUE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1">
        <f>Discretization!B22</f>
        <v>37</v>
      </c>
      <c r="B20" s="11">
        <f>'Data Training'!F20</f>
        <v>1</v>
      </c>
      <c r="C20" s="11">
        <f>'Data Training'!T20</f>
        <v>1</v>
      </c>
      <c r="D20" s="12" t="str">
        <f>'Data Training'!U20</f>
        <v>TRUE</v>
      </c>
      <c r="E20" s="10"/>
      <c r="F20" s="10"/>
      <c r="G20" s="11">
        <f>Discretization!B63</f>
        <v>65</v>
      </c>
      <c r="H20" s="11">
        <f>'Data Validation'!F20</f>
        <v>1</v>
      </c>
      <c r="I20" s="11">
        <f>'Data Validation'!T20</f>
        <v>1</v>
      </c>
      <c r="J20" s="12" t="str">
        <f>'Data Validation'!U20</f>
        <v>TRUE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1">
        <f>Discretization!B23</f>
        <v>41</v>
      </c>
      <c r="B21" s="11">
        <f>'Data Training'!F21</f>
        <v>1</v>
      </c>
      <c r="C21" s="11">
        <f>'Data Training'!T21</f>
        <v>1</v>
      </c>
      <c r="D21" s="12" t="str">
        <f>'Data Training'!U21</f>
        <v>TRUE</v>
      </c>
      <c r="E21" s="10"/>
      <c r="F21" s="10"/>
      <c r="G21" s="11">
        <f>Discretization!B64</f>
        <v>44</v>
      </c>
      <c r="H21" s="11">
        <f>'Data Validation'!F21</f>
        <v>1</v>
      </c>
      <c r="I21" s="11">
        <f>'Data Validation'!T21</f>
        <v>1</v>
      </c>
      <c r="J21" s="12" t="str">
        <f>'Data Validation'!U21</f>
        <v>TRUE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1">
        <f>Discretization!B24</f>
        <v>13</v>
      </c>
      <c r="B22" s="11">
        <f>'Data Training'!F22</f>
        <v>1</v>
      </c>
      <c r="C22" s="11">
        <f>'Data Training'!T22</f>
        <v>1</v>
      </c>
      <c r="D22" s="12" t="str">
        <f>'Data Training'!U22</f>
        <v>TRUE</v>
      </c>
      <c r="E22" s="10"/>
      <c r="F22" s="10"/>
      <c r="G22" s="11">
        <f>Discretization!B65</f>
        <v>66</v>
      </c>
      <c r="H22" s="11">
        <f>'Data Validation'!F22</f>
        <v>1</v>
      </c>
      <c r="I22" s="11">
        <f>'Data Validation'!T22</f>
        <v>1</v>
      </c>
      <c r="J22" s="12" t="str">
        <f>'Data Validation'!U22</f>
        <v>TRUE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1">
        <f>Discretization!B25</f>
        <v>43</v>
      </c>
      <c r="B23" s="11">
        <f>'Data Training'!F23</f>
        <v>1</v>
      </c>
      <c r="C23" s="11">
        <f>'Data Training'!T23</f>
        <v>1</v>
      </c>
      <c r="D23" s="12" t="str">
        <f>'Data Training'!U23</f>
        <v>TRUE</v>
      </c>
      <c r="E23" s="10"/>
      <c r="F23" s="10"/>
      <c r="G23" s="11">
        <f>Discretization!B66</f>
        <v>15</v>
      </c>
      <c r="H23" s="11">
        <f>'Data Validation'!F23</f>
        <v>1</v>
      </c>
      <c r="I23" s="11">
        <f>'Data Validation'!T23</f>
        <v>1</v>
      </c>
      <c r="J23" s="12" t="str">
        <f>'Data Validation'!U23</f>
        <v>TRUE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11">
        <f>Discretization!B26</f>
        <v>48</v>
      </c>
      <c r="B24" s="11">
        <f>'Data Training'!F24</f>
        <v>1</v>
      </c>
      <c r="C24" s="11">
        <f>'Data Training'!T24</f>
        <v>1</v>
      </c>
      <c r="D24" s="12" t="str">
        <f>'Data Training'!U24</f>
        <v>TRUE</v>
      </c>
      <c r="E24" s="10"/>
      <c r="F24" s="10"/>
      <c r="G24" s="11">
        <f>Discretization!B67</f>
        <v>39</v>
      </c>
      <c r="H24" s="11">
        <f>'Data Validation'!F24</f>
        <v>1</v>
      </c>
      <c r="I24" s="11">
        <f>'Data Validation'!T24</f>
        <v>1</v>
      </c>
      <c r="J24" s="12" t="str">
        <f>'Data Validation'!U24</f>
        <v>TRUE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11">
        <f>Discretization!B27</f>
        <v>8</v>
      </c>
      <c r="B25" s="11">
        <f>'Data Training'!F25</f>
        <v>1</v>
      </c>
      <c r="C25" s="11">
        <f>'Data Training'!T25</f>
        <v>1</v>
      </c>
      <c r="D25" s="12" t="str">
        <f>'Data Training'!U25</f>
        <v>TRUE</v>
      </c>
      <c r="E25" s="10"/>
      <c r="F25" s="10"/>
      <c r="G25" s="11">
        <f>Discretization!B68</f>
        <v>40</v>
      </c>
      <c r="H25" s="11">
        <f>'Data Validation'!F25</f>
        <v>1</v>
      </c>
      <c r="I25" s="11">
        <f>'Data Validation'!T25</f>
        <v>1</v>
      </c>
      <c r="J25" s="12" t="str">
        <f>'Data Validation'!U25</f>
        <v>TRUE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1">
        <f>Discretization!B28</f>
        <v>47</v>
      </c>
      <c r="B26" s="11">
        <f>'Data Training'!F26</f>
        <v>1</v>
      </c>
      <c r="C26" s="11">
        <f>'Data Training'!T26</f>
        <v>1</v>
      </c>
      <c r="D26" s="12" t="str">
        <f>'Data Training'!U26</f>
        <v>TRUE</v>
      </c>
      <c r="E26" s="10"/>
      <c r="F26" s="10"/>
      <c r="G26" s="11">
        <f>Discretization!B69</f>
        <v>32</v>
      </c>
      <c r="H26" s="11">
        <f>'Data Validation'!F26</f>
        <v>1</v>
      </c>
      <c r="I26" s="11">
        <f>'Data Validation'!T26</f>
        <v>1</v>
      </c>
      <c r="J26" s="12" t="str">
        <f>'Data Validation'!U26</f>
        <v>TRUE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1">
        <f>Discretization!B29</f>
        <v>53</v>
      </c>
      <c r="B27" s="11">
        <f>'Data Training'!F27</f>
        <v>1</v>
      </c>
      <c r="C27" s="11">
        <f>'Data Training'!T27</f>
        <v>1</v>
      </c>
      <c r="D27" s="12" t="str">
        <f>'Data Training'!U27</f>
        <v>TRUE</v>
      </c>
      <c r="E27" s="10"/>
      <c r="F27" s="10"/>
      <c r="G27" s="11">
        <f>Discretization!B70</f>
        <v>45</v>
      </c>
      <c r="H27" s="11">
        <f>'Data Validation'!F27</f>
        <v>1</v>
      </c>
      <c r="I27" s="11">
        <f>'Data Validation'!T27</f>
        <v>1</v>
      </c>
      <c r="J27" s="12" t="str">
        <f>'Data Validation'!U27</f>
        <v>TRUE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11">
        <f>Discretization!B30</f>
        <v>54</v>
      </c>
      <c r="B28" s="11">
        <f>'Data Training'!F28</f>
        <v>1</v>
      </c>
      <c r="C28" s="11">
        <f>'Data Training'!T28</f>
        <v>1</v>
      </c>
      <c r="D28" s="12" t="str">
        <f>'Data Training'!U28</f>
        <v>TRUE</v>
      </c>
      <c r="E28" s="10"/>
      <c r="F28" s="10"/>
      <c r="G28" s="11">
        <f>Discretization!B71</f>
        <v>12</v>
      </c>
      <c r="H28" s="11">
        <f>'Data Validation'!F28</f>
        <v>1</v>
      </c>
      <c r="I28" s="11">
        <f>'Data Validation'!T28</f>
        <v>1</v>
      </c>
      <c r="J28" s="12" t="str">
        <f>'Data Validation'!U28</f>
        <v>TRUE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1">
        <f>Discretization!B31</f>
        <v>57</v>
      </c>
      <c r="B29" s="11">
        <f>'Data Training'!F29</f>
        <v>1</v>
      </c>
      <c r="C29" s="11">
        <f>'Data Training'!T29</f>
        <v>1</v>
      </c>
      <c r="D29" s="12" t="str">
        <f>'Data Training'!U29</f>
        <v>TRUE</v>
      </c>
      <c r="E29" s="10"/>
      <c r="F29" s="10"/>
      <c r="G29" s="11">
        <f>Discretization!B72</f>
        <v>10</v>
      </c>
      <c r="H29" s="11">
        <f>'Data Validation'!F29</f>
        <v>1</v>
      </c>
      <c r="I29" s="11">
        <f>'Data Validation'!T29</f>
        <v>1</v>
      </c>
      <c r="J29" s="12" t="str">
        <f>'Data Validation'!U29</f>
        <v>TRUE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1">
        <f>Discretization!B32</f>
        <v>35</v>
      </c>
      <c r="B30" s="11">
        <f>'Data Training'!F30</f>
        <v>1</v>
      </c>
      <c r="C30" s="11">
        <f>'Data Training'!T30</f>
        <v>1</v>
      </c>
      <c r="D30" s="12" t="str">
        <f>'Data Training'!U30</f>
        <v>TRUE</v>
      </c>
      <c r="E30" s="10"/>
      <c r="F30" s="10"/>
      <c r="G30" s="11">
        <f>Discretization!B73</f>
        <v>16</v>
      </c>
      <c r="H30" s="11">
        <f>'Data Validation'!F30</f>
        <v>1</v>
      </c>
      <c r="I30" s="11">
        <f>'Data Validation'!T30</f>
        <v>1</v>
      </c>
      <c r="J30" s="12" t="str">
        <f>'Data Validation'!U30</f>
        <v>TRUE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1">
        <f>Discretization!B33</f>
        <v>58</v>
      </c>
      <c r="B31" s="11">
        <f>'Data Training'!F31</f>
        <v>1</v>
      </c>
      <c r="C31" s="11">
        <f>'Data Training'!T31</f>
        <v>1</v>
      </c>
      <c r="D31" s="12" t="str">
        <f>'Data Training'!U31</f>
        <v>TRUE</v>
      </c>
      <c r="E31" s="10"/>
      <c r="F31" s="10"/>
      <c r="G31" s="11">
        <f>Discretization!B74</f>
        <v>2</v>
      </c>
      <c r="H31" s="11">
        <f>'Data Validation'!F31</f>
        <v>1</v>
      </c>
      <c r="I31" s="11">
        <f>'Data Validation'!T31</f>
        <v>1</v>
      </c>
      <c r="J31" s="12" t="str">
        <f>'Data Validation'!U31</f>
        <v>TRUE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1">
        <f>Discretization!B34</f>
        <v>59</v>
      </c>
      <c r="B32" s="11">
        <f>'Data Training'!F32</f>
        <v>1</v>
      </c>
      <c r="C32" s="11">
        <f>'Data Training'!T32</f>
        <v>1</v>
      </c>
      <c r="D32" s="12" t="str">
        <f>'Data Training'!U32</f>
        <v>TRUE</v>
      </c>
      <c r="E32" s="10"/>
      <c r="F32" s="10"/>
      <c r="G32" s="11">
        <f>Discretization!B75</f>
        <v>4</v>
      </c>
      <c r="H32" s="11">
        <f>'Data Validation'!F32</f>
        <v>1</v>
      </c>
      <c r="I32" s="11">
        <f>'Data Validation'!T32</f>
        <v>1</v>
      </c>
      <c r="J32" s="12" t="str">
        <f>'Data Validation'!U32</f>
        <v>TRUE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1">
        <f>Discretization!B35</f>
        <v>5</v>
      </c>
      <c r="B33" s="11">
        <f>'Data Training'!F33</f>
        <v>1</v>
      </c>
      <c r="C33" s="11">
        <f>'Data Training'!T33</f>
        <v>1</v>
      </c>
      <c r="D33" s="12" t="str">
        <f>'Data Training'!U33</f>
        <v>TRUE</v>
      </c>
      <c r="E33" s="10"/>
      <c r="F33" s="10"/>
      <c r="G33" s="11">
        <f>Discretization!B76</f>
        <v>9</v>
      </c>
      <c r="H33" s="11">
        <f>'Data Validation'!F33</f>
        <v>1</v>
      </c>
      <c r="I33" s="11">
        <f>'Data Validation'!T33</f>
        <v>1</v>
      </c>
      <c r="J33" s="12" t="str">
        <f>'Data Validation'!U33</f>
        <v>TRUE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1">
        <f>Discretization!B36</f>
        <v>33</v>
      </c>
      <c r="B34" s="11">
        <f>'Data Training'!F34</f>
        <v>1</v>
      </c>
      <c r="C34" s="11">
        <f>'Data Training'!T34</f>
        <v>1</v>
      </c>
      <c r="D34" s="12" t="str">
        <f>'Data Training'!U34</f>
        <v>TRUE</v>
      </c>
      <c r="E34" s="10"/>
      <c r="F34" s="10"/>
      <c r="G34" s="11">
        <f>Discretization!B77</f>
        <v>7</v>
      </c>
      <c r="H34" s="11">
        <f>'Data Validation'!F34</f>
        <v>1</v>
      </c>
      <c r="I34" s="11">
        <f>'Data Validation'!T34</f>
        <v>1</v>
      </c>
      <c r="J34" s="12" t="str">
        <f>'Data Validation'!U34</f>
        <v>TRUE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1">
        <f>Discretization!B37</f>
        <v>60</v>
      </c>
      <c r="B35" s="11">
        <f>'Data Training'!F35</f>
        <v>1</v>
      </c>
      <c r="C35" s="11">
        <f>'Data Training'!T35</f>
        <v>1</v>
      </c>
      <c r="D35" s="12" t="str">
        <f>'Data Training'!U35</f>
        <v>TRUE</v>
      </c>
      <c r="E35" s="10"/>
      <c r="F35" s="10"/>
      <c r="G35" s="11">
        <f>Discretization!B78</f>
        <v>11</v>
      </c>
      <c r="H35" s="11">
        <f>'Data Validation'!F35</f>
        <v>1</v>
      </c>
      <c r="I35" s="11">
        <f>'Data Validation'!T35</f>
        <v>1</v>
      </c>
      <c r="J35" s="12" t="str">
        <f>'Data Validation'!U35</f>
        <v>TRUE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1">
        <f>Discretization!B38</f>
        <v>75</v>
      </c>
      <c r="B36" s="11">
        <f>'Data Training'!F36</f>
        <v>0</v>
      </c>
      <c r="C36" s="11">
        <f>'Data Training'!T36</f>
        <v>1</v>
      </c>
      <c r="D36" s="12" t="str">
        <f>'Data Training'!U36</f>
        <v>FALSE</v>
      </c>
      <c r="E36" s="10"/>
      <c r="F36" s="10"/>
      <c r="G36" s="11">
        <f>Discretization!B79</f>
        <v>71</v>
      </c>
      <c r="H36" s="11">
        <f>'Data Validation'!F36</f>
        <v>0</v>
      </c>
      <c r="I36" s="11">
        <f>'Data Validation'!T36</f>
        <v>1</v>
      </c>
      <c r="J36" s="12" t="str">
        <f>'Data Validation'!U36</f>
        <v>FALSE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1">
        <f>Discretization!B39</f>
        <v>70</v>
      </c>
      <c r="B37" s="11">
        <f>'Data Training'!F37</f>
        <v>0</v>
      </c>
      <c r="C37" s="11">
        <f>'Data Training'!T37</f>
        <v>1</v>
      </c>
      <c r="D37" s="12" t="str">
        <f>'Data Training'!U37</f>
        <v>FALSE</v>
      </c>
      <c r="E37" s="10"/>
      <c r="F37" s="10"/>
      <c r="G37" s="11">
        <f>Discretization!B80</f>
        <v>76</v>
      </c>
      <c r="H37" s="11">
        <f>'Data Validation'!F37</f>
        <v>0</v>
      </c>
      <c r="I37" s="11">
        <f>'Data Validation'!T37</f>
        <v>1</v>
      </c>
      <c r="J37" s="12" t="str">
        <f>'Data Validation'!U37</f>
        <v>FALSE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1">
        <f>Discretization!B40</f>
        <v>74</v>
      </c>
      <c r="B38" s="11">
        <f>'Data Training'!F38</f>
        <v>0</v>
      </c>
      <c r="C38" s="11">
        <f>'Data Training'!T38</f>
        <v>1</v>
      </c>
      <c r="D38" s="12" t="str">
        <f>'Data Training'!U38</f>
        <v>FALSE</v>
      </c>
      <c r="E38" s="10"/>
      <c r="F38" s="10"/>
      <c r="G38" s="11">
        <f>Discretization!B81</f>
        <v>67</v>
      </c>
      <c r="H38" s="11">
        <f>'Data Validation'!F38</f>
        <v>0</v>
      </c>
      <c r="I38" s="11">
        <f>'Data Validation'!T38</f>
        <v>1</v>
      </c>
      <c r="J38" s="12" t="str">
        <f>'Data Validation'!U38</f>
        <v>FALSE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1">
        <f>Discretization!B41</f>
        <v>72</v>
      </c>
      <c r="B39" s="11">
        <f>'Data Training'!F39</f>
        <v>0</v>
      </c>
      <c r="C39" s="11">
        <f>'Data Training'!T39</f>
        <v>1</v>
      </c>
      <c r="D39" s="12" t="str">
        <f>'Data Training'!U39</f>
        <v>FALSE</v>
      </c>
      <c r="E39" s="10"/>
      <c r="F39" s="10"/>
      <c r="G39" s="11">
        <f>Discretization!B82</f>
        <v>69</v>
      </c>
      <c r="H39" s="11">
        <f>'Data Validation'!F39</f>
        <v>0</v>
      </c>
      <c r="I39" s="11">
        <f>'Data Validation'!T39</f>
        <v>1</v>
      </c>
      <c r="J39" s="12" t="str">
        <f>'Data Validation'!U39</f>
        <v>FALSE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1">
        <f>Discretization!B42</f>
        <v>68</v>
      </c>
      <c r="B40" s="11">
        <f>'Data Training'!F40</f>
        <v>0</v>
      </c>
      <c r="C40" s="11">
        <f>'Data Training'!T40</f>
        <v>1</v>
      </c>
      <c r="D40" s="12" t="str">
        <f>'Data Training'!U40</f>
        <v>FALSE</v>
      </c>
      <c r="E40" s="10"/>
      <c r="F40" s="10"/>
      <c r="G40" s="11">
        <f>Discretization!B83</f>
        <v>73</v>
      </c>
      <c r="H40" s="11">
        <f>'Data Validation'!F40</f>
        <v>0</v>
      </c>
      <c r="I40" s="11">
        <f>'Data Validation'!T40</f>
        <v>1</v>
      </c>
      <c r="J40" s="12" t="str">
        <f>'Data Validation'!U40</f>
        <v>FALSE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>
        <f>Discretization!B43</f>
        <v>0</v>
      </c>
      <c r="B41" s="10"/>
      <c r="C41" s="10"/>
      <c r="D41" s="10"/>
      <c r="E41" s="10"/>
      <c r="F41" s="10"/>
      <c r="G41" s="10">
        <f>Discretization!B84</f>
        <v>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>
        <f>Discretization!B85</f>
        <v>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47" t="s">
        <v>0</v>
      </c>
      <c r="B43" s="66"/>
      <c r="C43" s="66"/>
      <c r="D43" s="10"/>
      <c r="E43" s="10"/>
      <c r="F43" s="10"/>
      <c r="G43" s="47" t="s">
        <v>14</v>
      </c>
      <c r="H43" s="66"/>
      <c r="I43" s="6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3" t="s">
        <v>35</v>
      </c>
      <c r="B44" s="14" t="s">
        <v>36</v>
      </c>
      <c r="C44" s="14" t="s">
        <v>37</v>
      </c>
      <c r="D44" s="15"/>
      <c r="E44" s="15"/>
      <c r="F44" s="15"/>
      <c r="G44" s="13" t="s">
        <v>35</v>
      </c>
      <c r="H44" s="14" t="s">
        <v>36</v>
      </c>
      <c r="I44" s="14" t="s">
        <v>37</v>
      </c>
      <c r="J44" s="10"/>
      <c r="K44" s="10"/>
      <c r="L44" s="10"/>
      <c r="M44" s="13" t="s">
        <v>35</v>
      </c>
      <c r="N44" s="14" t="s">
        <v>36</v>
      </c>
      <c r="O44" s="14" t="s">
        <v>37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6" t="s">
        <v>38</v>
      </c>
      <c r="B45" s="17">
        <v>33</v>
      </c>
      <c r="C45" s="17">
        <v>5</v>
      </c>
      <c r="D45" s="15"/>
      <c r="E45" s="15"/>
      <c r="F45" s="15"/>
      <c r="G45" s="16" t="s">
        <v>38</v>
      </c>
      <c r="H45" s="17">
        <v>33</v>
      </c>
      <c r="I45" s="17">
        <v>5</v>
      </c>
      <c r="J45" s="10"/>
      <c r="K45" s="10"/>
      <c r="L45" s="10"/>
      <c r="M45" s="16" t="s">
        <v>38</v>
      </c>
      <c r="N45" s="17" t="s">
        <v>39</v>
      </c>
      <c r="O45" s="17" t="s">
        <v>40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8" t="s">
        <v>41</v>
      </c>
      <c r="B46" s="19">
        <v>0</v>
      </c>
      <c r="C46" s="19">
        <v>0</v>
      </c>
      <c r="D46" s="15"/>
      <c r="E46" s="15"/>
      <c r="F46" s="15"/>
      <c r="G46" s="18" t="s">
        <v>41</v>
      </c>
      <c r="H46" s="19">
        <v>0</v>
      </c>
      <c r="I46" s="19">
        <f>0</f>
        <v>0</v>
      </c>
      <c r="J46" s="10"/>
      <c r="K46" s="10"/>
      <c r="L46" s="10"/>
      <c r="M46" s="18" t="s">
        <v>41</v>
      </c>
      <c r="N46" s="19" t="s">
        <v>42</v>
      </c>
      <c r="O46" s="19" t="s">
        <v>43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 t="s">
        <v>44</v>
      </c>
      <c r="B48" s="10">
        <f>(C45)/(C45+C46)</f>
        <v>1</v>
      </c>
      <c r="C48" s="10"/>
      <c r="D48" s="10"/>
      <c r="E48" s="10"/>
      <c r="F48" s="10"/>
      <c r="G48" s="10" t="s">
        <v>44</v>
      </c>
      <c r="H48" s="10">
        <f>(I45)/(I45+I46)</f>
        <v>1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 t="s">
        <v>45</v>
      </c>
      <c r="B49" s="10">
        <f>(B46)/(B45+B46)</f>
        <v>0</v>
      </c>
      <c r="C49" s="10"/>
      <c r="D49" s="10"/>
      <c r="E49" s="10"/>
      <c r="F49" s="10"/>
      <c r="G49" s="10" t="s">
        <v>45</v>
      </c>
      <c r="H49" s="10">
        <f>(H46)/(H45+H46)</f>
        <v>0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 t="s">
        <v>46</v>
      </c>
      <c r="B50" s="10">
        <f>(B45+C46)/38</f>
        <v>0.86842105263157898</v>
      </c>
      <c r="C50" s="10"/>
      <c r="D50" s="10"/>
      <c r="E50" s="10"/>
      <c r="F50" s="10"/>
      <c r="G50" s="10" t="s">
        <v>46</v>
      </c>
      <c r="H50" s="10">
        <f>(H45+I46)/38</f>
        <v>0.86842105263157898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 t="s">
        <v>47</v>
      </c>
      <c r="B51" s="10">
        <f>(B46+C45)/38</f>
        <v>0.13157894736842105</v>
      </c>
      <c r="C51" s="10"/>
      <c r="D51" s="10"/>
      <c r="E51" s="10"/>
      <c r="F51" s="10"/>
      <c r="G51" s="10" t="s">
        <v>47</v>
      </c>
      <c r="H51" s="10">
        <f>(H46+I45)/38</f>
        <v>0.13157894736842105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 t="s">
        <v>48</v>
      </c>
      <c r="B52" s="10">
        <f>B45/(B45+C45)</f>
        <v>0.86842105263157898</v>
      </c>
      <c r="C52" s="10"/>
      <c r="D52" s="10"/>
      <c r="E52" s="10"/>
      <c r="F52" s="10"/>
      <c r="G52" s="10" t="s">
        <v>48</v>
      </c>
      <c r="H52" s="10">
        <f>H45/(H45+I45)</f>
        <v>0.86842105263157898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 t="s">
        <v>49</v>
      </c>
      <c r="B53" s="10">
        <f>B45/(B45+B46)</f>
        <v>1</v>
      </c>
      <c r="C53" s="10"/>
      <c r="D53" s="10"/>
      <c r="E53" s="10"/>
      <c r="F53" s="10"/>
      <c r="G53" s="10" t="s">
        <v>49</v>
      </c>
      <c r="H53" s="10">
        <f>H45/(H45+H46)</f>
        <v>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 t="s">
        <v>50</v>
      </c>
      <c r="B54" s="10">
        <f>C46/(C46+C45)</f>
        <v>0</v>
      </c>
      <c r="C54" s="10"/>
      <c r="D54" s="10"/>
      <c r="E54" s="10"/>
      <c r="F54" s="10"/>
      <c r="G54" s="10" t="s">
        <v>50</v>
      </c>
      <c r="H54" s="10">
        <f>I46/(I46+I45)</f>
        <v>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4F81D-0E84-4766-9963-B88646C65159}"/>
</file>

<file path=customXml/itemProps2.xml><?xml version="1.0" encoding="utf-8"?>
<ds:datastoreItem xmlns:ds="http://schemas.openxmlformats.org/officeDocument/2006/customXml" ds:itemID="{6C41263D-5CAE-41ED-B8D4-14BF325E3BCF}"/>
</file>

<file path=customXml/itemProps3.xml><?xml version="1.0" encoding="utf-8"?>
<ds:datastoreItem xmlns:ds="http://schemas.openxmlformats.org/officeDocument/2006/customXml" ds:itemID="{A668B616-498B-405B-8A0E-02309FC7F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cp:keywords/>
  <dc:description/>
  <cp:lastModifiedBy>Diane  D. Quitain</cp:lastModifiedBy>
  <cp:revision/>
  <dcterms:created xsi:type="dcterms:W3CDTF">2022-09-20T14:39:01Z</dcterms:created>
  <dcterms:modified xsi:type="dcterms:W3CDTF">2022-10-06T03:03:37Z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  <property fmtid="{D5CDD505-2E9C-101B-9397-08002B2CF9AE}" pid="3" name="MediaServiceImageTags">
    <vt:lpwstr/>
  </property>
</Properties>
</file>