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y Drive\Backup Files\Thesis\Naive Bayes Classifier\Discretized Data\SL_Excel Files\38-38\IEA GHG\"/>
    </mc:Choice>
  </mc:AlternateContent>
  <bookViews>
    <workbookView xWindow="0" yWindow="495" windowWidth="28800" windowHeight="15945" activeTab="4"/>
  </bookViews>
  <sheets>
    <sheet name="Sheet1" sheetId="1" r:id="rId1"/>
    <sheet name="Discretization" sheetId="2" r:id="rId2"/>
    <sheet name="Pivot Tables" sheetId="3" r:id="rId3"/>
    <sheet name="Data Training" sheetId="4" r:id="rId4"/>
    <sheet name="Data Validation" sheetId="5" r:id="rId5"/>
    <sheet name="Error" sheetId="6" r:id="rId6"/>
  </sheets>
  <calcPr calcId="152511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iSLHVGwRf+9HICnUkJxtRTPtlo4A=="/>
    </ext>
  </extLst>
</workbook>
</file>

<file path=xl/calcChain.xml><?xml version="1.0" encoding="utf-8"?>
<calcChain xmlns="http://schemas.openxmlformats.org/spreadsheetml/2006/main">
  <c r="P4" i="5" l="1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3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23" i="4"/>
  <c r="H54" i="6" l="1"/>
  <c r="H53" i="6"/>
  <c r="B53" i="6"/>
  <c r="H52" i="6"/>
  <c r="B52" i="6"/>
  <c r="H51" i="6"/>
  <c r="B51" i="6"/>
  <c r="H50" i="6"/>
  <c r="H49" i="6"/>
  <c r="B49" i="6"/>
  <c r="H48" i="6"/>
  <c r="B48" i="6"/>
  <c r="C46" i="6"/>
  <c r="G42" i="6"/>
  <c r="G41" i="6"/>
  <c r="H75" i="2"/>
  <c r="P75" i="2" s="1"/>
  <c r="C75" i="2"/>
  <c r="K75" i="2" s="1"/>
  <c r="G74" i="2"/>
  <c r="O74" i="2" s="1"/>
  <c r="C71" i="2"/>
  <c r="K71" i="2" s="1"/>
  <c r="G66" i="2"/>
  <c r="O66" i="2" s="1"/>
  <c r="H61" i="2"/>
  <c r="P61" i="2" s="1"/>
  <c r="G61" i="2"/>
  <c r="O61" i="2" s="1"/>
  <c r="H60" i="2"/>
  <c r="P60" i="2" s="1"/>
  <c r="G60" i="2"/>
  <c r="O60" i="2" s="1"/>
  <c r="H59" i="2"/>
  <c r="P59" i="2" s="1"/>
  <c r="F59" i="2"/>
  <c r="N59" i="2" s="1"/>
  <c r="C59" i="2"/>
  <c r="K59" i="2" s="1"/>
  <c r="H55" i="2"/>
  <c r="P55" i="2" s="1"/>
  <c r="C55" i="2"/>
  <c r="K55" i="2" s="1"/>
  <c r="H53" i="2"/>
  <c r="P53" i="2" s="1"/>
  <c r="G53" i="2"/>
  <c r="O53" i="2" s="1"/>
  <c r="G52" i="2"/>
  <c r="O52" i="2" s="1"/>
  <c r="G48" i="2"/>
  <c r="O48" i="2" s="1"/>
  <c r="C48" i="2"/>
  <c r="K48" i="2" s="1"/>
  <c r="F83" i="2"/>
  <c r="N83" i="2" s="1"/>
  <c r="H80" i="2"/>
  <c r="P80" i="2" s="1"/>
  <c r="C69" i="2"/>
  <c r="K69" i="2" s="1"/>
  <c r="G12" i="6"/>
  <c r="C52" i="2"/>
  <c r="K52" i="2" s="1"/>
  <c r="H74" i="2"/>
  <c r="P74" i="2" s="1"/>
  <c r="F75" i="2"/>
  <c r="N75" i="2" s="1"/>
  <c r="D75" i="2"/>
  <c r="L75" i="2" s="1"/>
  <c r="D39" i="2"/>
  <c r="L39" i="2" s="1"/>
  <c r="F28" i="2"/>
  <c r="N28" i="2" s="1"/>
  <c r="F25" i="2"/>
  <c r="N25" i="2" s="1"/>
  <c r="G24" i="2"/>
  <c r="O24" i="2" s="1"/>
  <c r="F15" i="2"/>
  <c r="N15" i="2" s="1"/>
  <c r="E15" i="2"/>
  <c r="M15" i="2" s="1"/>
  <c r="H5" i="2"/>
  <c r="P5" i="2" s="1"/>
  <c r="C39" i="2"/>
  <c r="K39" i="2" s="1"/>
  <c r="D28" i="2"/>
  <c r="L28" i="2" s="1"/>
  <c r="G8" i="6" l="1"/>
  <c r="C51" i="2"/>
  <c r="K51" i="2" s="1"/>
  <c r="G51" i="2"/>
  <c r="O51" i="2" s="1"/>
  <c r="F51" i="2"/>
  <c r="N51" i="2" s="1"/>
  <c r="H51" i="2"/>
  <c r="P51" i="2" s="1"/>
  <c r="E51" i="2"/>
  <c r="M51" i="2" s="1"/>
  <c r="G36" i="6"/>
  <c r="E79" i="2"/>
  <c r="M79" i="2" s="1"/>
  <c r="F79" i="2"/>
  <c r="N79" i="2" s="1"/>
  <c r="D79" i="2"/>
  <c r="L79" i="2" s="1"/>
  <c r="H79" i="2"/>
  <c r="P79" i="2" s="1"/>
  <c r="G79" i="2"/>
  <c r="O79" i="2" s="1"/>
  <c r="C79" i="2"/>
  <c r="K79" i="2" s="1"/>
  <c r="A10" i="6"/>
  <c r="E12" i="2"/>
  <c r="M12" i="2" s="1"/>
  <c r="D12" i="2"/>
  <c r="L12" i="2" s="1"/>
  <c r="C12" i="2"/>
  <c r="K12" i="2" s="1"/>
  <c r="H12" i="2"/>
  <c r="P12" i="2" s="1"/>
  <c r="E61" i="2"/>
  <c r="M61" i="2" s="1"/>
  <c r="E48" i="2"/>
  <c r="M48" i="2" s="1"/>
  <c r="E71" i="2"/>
  <c r="M71" i="2" s="1"/>
  <c r="E74" i="2"/>
  <c r="M74" i="2" s="1"/>
  <c r="F64" i="2"/>
  <c r="N64" i="2" s="1"/>
  <c r="G21" i="6"/>
  <c r="H64" i="2"/>
  <c r="P64" i="2" s="1"/>
  <c r="G64" i="2"/>
  <c r="O64" i="2" s="1"/>
  <c r="C64" i="2"/>
  <c r="K64" i="2" s="1"/>
  <c r="E64" i="2"/>
  <c r="M64" i="2" s="1"/>
  <c r="D64" i="2"/>
  <c r="L64" i="2" s="1"/>
  <c r="A36" i="6"/>
  <c r="E38" i="2"/>
  <c r="M38" i="2" s="1"/>
  <c r="C38" i="2"/>
  <c r="K38" i="2" s="1"/>
  <c r="H38" i="2"/>
  <c r="P38" i="2" s="1"/>
  <c r="G38" i="2"/>
  <c r="O38" i="2" s="1"/>
  <c r="F38" i="2"/>
  <c r="N38" i="2" s="1"/>
  <c r="D38" i="2"/>
  <c r="L38" i="2" s="1"/>
  <c r="A12" i="6"/>
  <c r="E14" i="2"/>
  <c r="M14" i="2" s="1"/>
  <c r="D14" i="2"/>
  <c r="L14" i="2" s="1"/>
  <c r="C14" i="2"/>
  <c r="K14" i="2" s="1"/>
  <c r="H14" i="2"/>
  <c r="P14" i="2" s="1"/>
  <c r="A35" i="6"/>
  <c r="C37" i="2"/>
  <c r="K37" i="2" s="1"/>
  <c r="E37" i="2"/>
  <c r="M37" i="2" s="1"/>
  <c r="D37" i="2"/>
  <c r="L37" i="2" s="1"/>
  <c r="H37" i="2"/>
  <c r="P37" i="2" s="1"/>
  <c r="G37" i="2"/>
  <c r="O37" i="2" s="1"/>
  <c r="F37" i="2"/>
  <c r="N37" i="2" s="1"/>
  <c r="F12" i="2"/>
  <c r="N12" i="2" s="1"/>
  <c r="G12" i="2"/>
  <c r="O12" i="2" s="1"/>
  <c r="D51" i="2"/>
  <c r="L51" i="2" s="1"/>
  <c r="A22" i="6"/>
  <c r="E24" i="2"/>
  <c r="M24" i="2" s="1"/>
  <c r="C24" i="2"/>
  <c r="K24" i="2" s="1"/>
  <c r="D24" i="2"/>
  <c r="L24" i="2" s="1"/>
  <c r="H24" i="2"/>
  <c r="P24" i="2" s="1"/>
  <c r="F24" i="2"/>
  <c r="N24" i="2" s="1"/>
  <c r="A23" i="6"/>
  <c r="C25" i="2"/>
  <c r="K25" i="2" s="1"/>
  <c r="D25" i="2"/>
  <c r="L25" i="2" s="1"/>
  <c r="H25" i="2"/>
  <c r="P25" i="2" s="1"/>
  <c r="G25" i="2"/>
  <c r="O25" i="2" s="1"/>
  <c r="E25" i="2"/>
  <c r="M25" i="2" s="1"/>
  <c r="F14" i="2"/>
  <c r="N14" i="2" s="1"/>
  <c r="G14" i="2"/>
  <c r="O14" i="2" s="1"/>
  <c r="E80" i="2"/>
  <c r="M80" i="2" s="1"/>
  <c r="F50" i="2"/>
  <c r="N50" i="2" s="1"/>
  <c r="E50" i="2"/>
  <c r="M50" i="2" s="1"/>
  <c r="G7" i="6"/>
  <c r="H50" i="2"/>
  <c r="P50" i="2" s="1"/>
  <c r="F62" i="2"/>
  <c r="N62" i="2" s="1"/>
  <c r="G19" i="6"/>
  <c r="H62" i="2"/>
  <c r="P62" i="2" s="1"/>
  <c r="F76" i="2"/>
  <c r="N76" i="2" s="1"/>
  <c r="G33" i="6"/>
  <c r="D76" i="2"/>
  <c r="L76" i="2" s="1"/>
  <c r="H69" i="2"/>
  <c r="P69" i="2" s="1"/>
  <c r="H76" i="2"/>
  <c r="P76" i="2" s="1"/>
  <c r="G80" i="2"/>
  <c r="O80" i="2" s="1"/>
  <c r="D83" i="2"/>
  <c r="L83" i="2" s="1"/>
  <c r="D71" i="2"/>
  <c r="L71" i="2" s="1"/>
  <c r="E83" i="2"/>
  <c r="M83" i="2" s="1"/>
  <c r="A26" i="6"/>
  <c r="E28" i="2"/>
  <c r="M28" i="2" s="1"/>
  <c r="H28" i="2"/>
  <c r="P28" i="2" s="1"/>
  <c r="G50" i="2"/>
  <c r="O50" i="2" s="1"/>
  <c r="A13" i="6"/>
  <c r="G15" i="2"/>
  <c r="O15" i="2" s="1"/>
  <c r="A37" i="6"/>
  <c r="F39" i="2"/>
  <c r="N39" i="2" s="1"/>
  <c r="F52" i="2"/>
  <c r="N52" i="2" s="1"/>
  <c r="G9" i="6"/>
  <c r="E52" i="2"/>
  <c r="M52" i="2" s="1"/>
  <c r="D52" i="2"/>
  <c r="L52" i="2" s="1"/>
  <c r="F66" i="2"/>
  <c r="N66" i="2" s="1"/>
  <c r="E66" i="2"/>
  <c r="M66" i="2" s="1"/>
  <c r="G23" i="6"/>
  <c r="D66" i="2"/>
  <c r="L66" i="2" s="1"/>
  <c r="C66" i="2"/>
  <c r="K66" i="2" s="1"/>
  <c r="D50" i="2"/>
  <c r="L50" i="2" s="1"/>
  <c r="D48" i="2"/>
  <c r="L48" i="2" s="1"/>
  <c r="D55" i="2"/>
  <c r="L55" i="2" s="1"/>
  <c r="A3" i="6"/>
  <c r="C5" i="2"/>
  <c r="K5" i="2" s="1"/>
  <c r="E5" i="2"/>
  <c r="M5" i="2" s="1"/>
  <c r="D5" i="2"/>
  <c r="L5" i="2" s="1"/>
  <c r="G28" i="2"/>
  <c r="O28" i="2" s="1"/>
  <c r="H66" i="2"/>
  <c r="P66" i="2" s="1"/>
  <c r="G16" i="6"/>
  <c r="G59" i="2"/>
  <c r="O59" i="2" s="1"/>
  <c r="E59" i="2"/>
  <c r="M59" i="2" s="1"/>
  <c r="D59" i="2"/>
  <c r="L59" i="2" s="1"/>
  <c r="G28" i="6"/>
  <c r="G71" i="2"/>
  <c r="O71" i="2" s="1"/>
  <c r="F71" i="2"/>
  <c r="N71" i="2" s="1"/>
  <c r="H15" i="2"/>
  <c r="P15" i="2" s="1"/>
  <c r="E39" i="2"/>
  <c r="M39" i="2" s="1"/>
  <c r="F80" i="2"/>
  <c r="N80" i="2" s="1"/>
  <c r="G37" i="6"/>
  <c r="D80" i="2"/>
  <c r="L80" i="2" s="1"/>
  <c r="C80" i="2"/>
  <c r="K80" i="2" s="1"/>
  <c r="C50" i="2"/>
  <c r="K50" i="2" s="1"/>
  <c r="H52" i="2"/>
  <c r="P52" i="2" s="1"/>
  <c r="G39" i="2"/>
  <c r="O39" i="2" s="1"/>
  <c r="F53" i="2"/>
  <c r="N53" i="2" s="1"/>
  <c r="G10" i="6"/>
  <c r="D53" i="2"/>
  <c r="L53" i="2" s="1"/>
  <c r="C53" i="2"/>
  <c r="K53" i="2" s="1"/>
  <c r="G26" i="6"/>
  <c r="F69" i="2"/>
  <c r="N69" i="2" s="1"/>
  <c r="G40" i="6"/>
  <c r="C83" i="2"/>
  <c r="K83" i="2" s="1"/>
  <c r="H83" i="2"/>
  <c r="P83" i="2" s="1"/>
  <c r="G83" i="2"/>
  <c r="O83" i="2" s="1"/>
  <c r="H39" i="2"/>
  <c r="P39" i="2" s="1"/>
  <c r="F70" i="2"/>
  <c r="N70" i="2" s="1"/>
  <c r="C70" i="2"/>
  <c r="K70" i="2" s="1"/>
  <c r="G27" i="6"/>
  <c r="H70" i="2"/>
  <c r="P70" i="2" s="1"/>
  <c r="C62" i="2"/>
  <c r="K62" i="2" s="1"/>
  <c r="D70" i="2"/>
  <c r="L70" i="2" s="1"/>
  <c r="E55" i="2"/>
  <c r="M55" i="2" s="1"/>
  <c r="D61" i="2"/>
  <c r="L61" i="2" s="1"/>
  <c r="D62" i="2"/>
  <c r="L62" i="2" s="1"/>
  <c r="D69" i="2"/>
  <c r="L69" i="2" s="1"/>
  <c r="E70" i="2"/>
  <c r="M70" i="2" s="1"/>
  <c r="H71" i="2"/>
  <c r="P71" i="2" s="1"/>
  <c r="C76" i="2"/>
  <c r="K76" i="2" s="1"/>
  <c r="F5" i="2"/>
  <c r="N5" i="2" s="1"/>
  <c r="C15" i="2"/>
  <c r="K15" i="2" s="1"/>
  <c r="F60" i="2"/>
  <c r="N60" i="2" s="1"/>
  <c r="D60" i="2"/>
  <c r="L60" i="2" s="1"/>
  <c r="G17" i="6"/>
  <c r="C60" i="2"/>
  <c r="K60" i="2" s="1"/>
  <c r="F74" i="2"/>
  <c r="N74" i="2" s="1"/>
  <c r="G31" i="6"/>
  <c r="C74" i="2"/>
  <c r="K74" i="2" s="1"/>
  <c r="F55" i="2"/>
  <c r="N55" i="2" s="1"/>
  <c r="E62" i="2"/>
  <c r="M62" i="2" s="1"/>
  <c r="E69" i="2"/>
  <c r="M69" i="2" s="1"/>
  <c r="G70" i="2"/>
  <c r="O70" i="2" s="1"/>
  <c r="E76" i="2"/>
  <c r="M76" i="2" s="1"/>
  <c r="G5" i="2"/>
  <c r="O5" i="2" s="1"/>
  <c r="D15" i="2"/>
  <c r="L15" i="2" s="1"/>
  <c r="C28" i="2"/>
  <c r="K28" i="2" s="1"/>
  <c r="F48" i="2"/>
  <c r="N48" i="2" s="1"/>
  <c r="G5" i="6"/>
  <c r="G18" i="6"/>
  <c r="C61" i="2"/>
  <c r="K61" i="2" s="1"/>
  <c r="G32" i="6"/>
  <c r="G75" i="2"/>
  <c r="O75" i="2" s="1"/>
  <c r="H48" i="2"/>
  <c r="P48" i="2" s="1"/>
  <c r="E53" i="2"/>
  <c r="M53" i="2" s="1"/>
  <c r="G55" i="2"/>
  <c r="O55" i="2" s="1"/>
  <c r="E60" i="2"/>
  <c r="M60" i="2" s="1"/>
  <c r="F61" i="2"/>
  <c r="N61" i="2" s="1"/>
  <c r="G62" i="2"/>
  <c r="O62" i="2" s="1"/>
  <c r="G69" i="2"/>
  <c r="O69" i="2" s="1"/>
  <c r="D74" i="2"/>
  <c r="L74" i="2" s="1"/>
  <c r="E75" i="2"/>
  <c r="M75" i="2" s="1"/>
  <c r="G76" i="2"/>
  <c r="O76" i="2" s="1"/>
  <c r="B54" i="6"/>
  <c r="B50" i="6"/>
  <c r="A9" i="6" l="1"/>
  <c r="D11" i="2"/>
  <c r="L11" i="2" s="1"/>
  <c r="C11" i="2"/>
  <c r="K11" i="2" s="1"/>
  <c r="E11" i="2"/>
  <c r="M11" i="2" s="1"/>
  <c r="H11" i="2"/>
  <c r="P11" i="2" s="1"/>
  <c r="F11" i="2"/>
  <c r="N11" i="2" s="1"/>
  <c r="G11" i="2"/>
  <c r="O11" i="2" s="1"/>
  <c r="F68" i="2"/>
  <c r="N68" i="2" s="1"/>
  <c r="G25" i="6"/>
  <c r="E68" i="2"/>
  <c r="M68" i="2" s="1"/>
  <c r="D68" i="2"/>
  <c r="L68" i="2" s="1"/>
  <c r="C68" i="2"/>
  <c r="K68" i="2" s="1"/>
  <c r="G68" i="2"/>
  <c r="O68" i="2" s="1"/>
  <c r="H68" i="2"/>
  <c r="P68" i="2" s="1"/>
  <c r="G20" i="6"/>
  <c r="E63" i="2"/>
  <c r="M63" i="2" s="1"/>
  <c r="H63" i="2"/>
  <c r="P63" i="2" s="1"/>
  <c r="G63" i="2"/>
  <c r="O63" i="2" s="1"/>
  <c r="F63" i="2"/>
  <c r="N63" i="2" s="1"/>
  <c r="D63" i="2"/>
  <c r="L63" i="2" s="1"/>
  <c r="C63" i="2"/>
  <c r="K63" i="2" s="1"/>
  <c r="A11" i="6"/>
  <c r="G13" i="2"/>
  <c r="O13" i="2" s="1"/>
  <c r="D13" i="2"/>
  <c r="L13" i="2" s="1"/>
  <c r="C13" i="2"/>
  <c r="K13" i="2" s="1"/>
  <c r="H13" i="2"/>
  <c r="P13" i="2" s="1"/>
  <c r="F13" i="2"/>
  <c r="N13" i="2" s="1"/>
  <c r="E13" i="2"/>
  <c r="M13" i="2" s="1"/>
  <c r="A17" i="6"/>
  <c r="H19" i="2"/>
  <c r="P19" i="2" s="1"/>
  <c r="D19" i="2"/>
  <c r="L19" i="2" s="1"/>
  <c r="C19" i="2"/>
  <c r="K19" i="2" s="1"/>
  <c r="G19" i="2"/>
  <c r="O19" i="2" s="1"/>
  <c r="F19" i="2"/>
  <c r="N19" i="2" s="1"/>
  <c r="E19" i="2"/>
  <c r="M19" i="2" s="1"/>
  <c r="F58" i="2"/>
  <c r="N58" i="2" s="1"/>
  <c r="G15" i="6"/>
  <c r="G58" i="2"/>
  <c r="O58" i="2" s="1"/>
  <c r="E58" i="2"/>
  <c r="M58" i="2" s="1"/>
  <c r="D58" i="2"/>
  <c r="L58" i="2" s="1"/>
  <c r="H58" i="2"/>
  <c r="P58" i="2" s="1"/>
  <c r="C58" i="2"/>
  <c r="K58" i="2" s="1"/>
  <c r="F72" i="2"/>
  <c r="N72" i="2" s="1"/>
  <c r="G29" i="6"/>
  <c r="G72" i="2"/>
  <c r="O72" i="2" s="1"/>
  <c r="E72" i="2"/>
  <c r="M72" i="2" s="1"/>
  <c r="D72" i="2"/>
  <c r="L72" i="2" s="1"/>
  <c r="H72" i="2"/>
  <c r="P72" i="2" s="1"/>
  <c r="C72" i="2"/>
  <c r="K72" i="2" s="1"/>
  <c r="A29" i="6"/>
  <c r="D31" i="2"/>
  <c r="L31" i="2" s="1"/>
  <c r="C31" i="2"/>
  <c r="K31" i="2" s="1"/>
  <c r="H31" i="2"/>
  <c r="P31" i="2" s="1"/>
  <c r="G31" i="2"/>
  <c r="O31" i="2" s="1"/>
  <c r="E31" i="2"/>
  <c r="M31" i="2" s="1"/>
  <c r="F31" i="2"/>
  <c r="N31" i="2" s="1"/>
  <c r="A33" i="6"/>
  <c r="H35" i="2"/>
  <c r="P35" i="2" s="1"/>
  <c r="G35" i="2"/>
  <c r="O35" i="2" s="1"/>
  <c r="F35" i="2"/>
  <c r="N35" i="2" s="1"/>
  <c r="E35" i="2"/>
  <c r="M35" i="2" s="1"/>
  <c r="D35" i="2"/>
  <c r="L35" i="2" s="1"/>
  <c r="C35" i="2"/>
  <c r="K35" i="2" s="1"/>
  <c r="G34" i="6"/>
  <c r="H77" i="2"/>
  <c r="P77" i="2" s="1"/>
  <c r="G77" i="2"/>
  <c r="O77" i="2" s="1"/>
  <c r="F77" i="2"/>
  <c r="N77" i="2" s="1"/>
  <c r="E77" i="2"/>
  <c r="M77" i="2" s="1"/>
  <c r="D77" i="2"/>
  <c r="L77" i="2" s="1"/>
  <c r="C77" i="2"/>
  <c r="K77" i="2" s="1"/>
  <c r="G6" i="6"/>
  <c r="H49" i="2"/>
  <c r="P49" i="2" s="1"/>
  <c r="G49" i="2"/>
  <c r="O49" i="2" s="1"/>
  <c r="D49" i="2"/>
  <c r="L49" i="2" s="1"/>
  <c r="F49" i="2"/>
  <c r="N49" i="2" s="1"/>
  <c r="E49" i="2"/>
  <c r="M49" i="2" s="1"/>
  <c r="C49" i="2"/>
  <c r="K49" i="2" s="1"/>
  <c r="A32" i="6"/>
  <c r="E34" i="2"/>
  <c r="M34" i="2" s="1"/>
  <c r="H34" i="2"/>
  <c r="P34" i="2" s="1"/>
  <c r="D34" i="2"/>
  <c r="L34" i="2" s="1"/>
  <c r="C34" i="2"/>
  <c r="K34" i="2" s="1"/>
  <c r="F34" i="2"/>
  <c r="N34" i="2" s="1"/>
  <c r="G34" i="2"/>
  <c r="O34" i="2" s="1"/>
  <c r="A16" i="6"/>
  <c r="E18" i="2"/>
  <c r="M18" i="2" s="1"/>
  <c r="C18" i="2"/>
  <c r="K18" i="2" s="1"/>
  <c r="D18" i="2"/>
  <c r="L18" i="2" s="1"/>
  <c r="H18" i="2"/>
  <c r="P18" i="2" s="1"/>
  <c r="G18" i="2"/>
  <c r="O18" i="2" s="1"/>
  <c r="F18" i="2"/>
  <c r="N18" i="2" s="1"/>
  <c r="A27" i="6"/>
  <c r="G29" i="2"/>
  <c r="O29" i="2" s="1"/>
  <c r="F29" i="2"/>
  <c r="N29" i="2" s="1"/>
  <c r="C29" i="2"/>
  <c r="K29" i="2" s="1"/>
  <c r="H29" i="2"/>
  <c r="P29" i="2" s="1"/>
  <c r="D29" i="2"/>
  <c r="L29" i="2" s="1"/>
  <c r="E29" i="2"/>
  <c r="M29" i="2" s="1"/>
  <c r="A6" i="6"/>
  <c r="E8" i="2"/>
  <c r="M8" i="2" s="1"/>
  <c r="C8" i="2"/>
  <c r="K8" i="2" s="1"/>
  <c r="H8" i="2"/>
  <c r="P8" i="2" s="1"/>
  <c r="D8" i="2"/>
  <c r="L8" i="2" s="1"/>
  <c r="G8" i="2"/>
  <c r="O8" i="2" s="1"/>
  <c r="F8" i="2"/>
  <c r="N8" i="2" s="1"/>
  <c r="G24" i="6"/>
  <c r="C67" i="2"/>
  <c r="K67" i="2" s="1"/>
  <c r="D67" i="2"/>
  <c r="L67" i="2" s="1"/>
  <c r="E67" i="2"/>
  <c r="M67" i="2" s="1"/>
  <c r="H67" i="2"/>
  <c r="P67" i="2" s="1"/>
  <c r="F67" i="2"/>
  <c r="N67" i="2" s="1"/>
  <c r="G67" i="2"/>
  <c r="O67" i="2" s="1"/>
  <c r="D57" i="2"/>
  <c r="L57" i="2" s="1"/>
  <c r="G14" i="6"/>
  <c r="H57" i="2"/>
  <c r="P57" i="2" s="1"/>
  <c r="G57" i="2"/>
  <c r="O57" i="2" s="1"/>
  <c r="C57" i="2"/>
  <c r="K57" i="2" s="1"/>
  <c r="F57" i="2"/>
  <c r="N57" i="2" s="1"/>
  <c r="E57" i="2"/>
  <c r="M57" i="2" s="1"/>
  <c r="A15" i="6"/>
  <c r="E17" i="2"/>
  <c r="M17" i="2" s="1"/>
  <c r="D17" i="2"/>
  <c r="L17" i="2" s="1"/>
  <c r="C17" i="2"/>
  <c r="K17" i="2" s="1"/>
  <c r="H17" i="2"/>
  <c r="P17" i="2" s="1"/>
  <c r="G17" i="2"/>
  <c r="O17" i="2" s="1"/>
  <c r="F17" i="2"/>
  <c r="N17" i="2" s="1"/>
  <c r="F78" i="2"/>
  <c r="N78" i="2" s="1"/>
  <c r="G35" i="6"/>
  <c r="H78" i="2"/>
  <c r="P78" i="2" s="1"/>
  <c r="G78" i="2"/>
  <c r="O78" i="2" s="1"/>
  <c r="E78" i="2"/>
  <c r="M78" i="2" s="1"/>
  <c r="D78" i="2"/>
  <c r="L78" i="2" s="1"/>
  <c r="C78" i="2"/>
  <c r="K78" i="2" s="1"/>
  <c r="F54" i="2"/>
  <c r="N54" i="2" s="1"/>
  <c r="G11" i="6"/>
  <c r="C54" i="2"/>
  <c r="K54" i="2" s="1"/>
  <c r="G54" i="2"/>
  <c r="O54" i="2" s="1"/>
  <c r="E54" i="2"/>
  <c r="M54" i="2" s="1"/>
  <c r="D54" i="2"/>
  <c r="L54" i="2" s="1"/>
  <c r="H54" i="2"/>
  <c r="P54" i="2" s="1"/>
  <c r="G38" i="6"/>
  <c r="H81" i="2"/>
  <c r="P81" i="2" s="1"/>
  <c r="C81" i="2"/>
  <c r="K81" i="2" s="1"/>
  <c r="E81" i="2"/>
  <c r="M81" i="2" s="1"/>
  <c r="D81" i="2"/>
  <c r="L81" i="2" s="1"/>
  <c r="F81" i="2"/>
  <c r="N81" i="2" s="1"/>
  <c r="G81" i="2"/>
  <c r="O81" i="2" s="1"/>
  <c r="A7" i="6"/>
  <c r="F9" i="2"/>
  <c r="N9" i="2" s="1"/>
  <c r="D9" i="2"/>
  <c r="L9" i="2" s="1"/>
  <c r="C9" i="2"/>
  <c r="K9" i="2" s="1"/>
  <c r="H9" i="2"/>
  <c r="P9" i="2" s="1"/>
  <c r="G9" i="2"/>
  <c r="O9" i="2" s="1"/>
  <c r="E9" i="2"/>
  <c r="M9" i="2" s="1"/>
  <c r="G4" i="6"/>
  <c r="E47" i="2"/>
  <c r="M47" i="2" s="1"/>
  <c r="C47" i="2"/>
  <c r="K47" i="2" s="1"/>
  <c r="G47" i="2"/>
  <c r="O47" i="2" s="1"/>
  <c r="F47" i="2"/>
  <c r="N47" i="2" s="1"/>
  <c r="D47" i="2"/>
  <c r="L47" i="2" s="1"/>
  <c r="H47" i="2"/>
  <c r="P47" i="2" s="1"/>
  <c r="F82" i="2"/>
  <c r="N82" i="2" s="1"/>
  <c r="E82" i="2"/>
  <c r="M82" i="2" s="1"/>
  <c r="G39" i="6"/>
  <c r="H82" i="2"/>
  <c r="P82" i="2" s="1"/>
  <c r="G82" i="2"/>
  <c r="O82" i="2" s="1"/>
  <c r="D82" i="2"/>
  <c r="L82" i="2" s="1"/>
  <c r="C82" i="2"/>
  <c r="K82" i="2" s="1"/>
  <c r="F56" i="2"/>
  <c r="N56" i="2" s="1"/>
  <c r="G13" i="6"/>
  <c r="G56" i="2"/>
  <c r="O56" i="2" s="1"/>
  <c r="H56" i="2"/>
  <c r="P56" i="2" s="1"/>
  <c r="E56" i="2"/>
  <c r="M56" i="2" s="1"/>
  <c r="D56" i="2"/>
  <c r="L56" i="2" s="1"/>
  <c r="C56" i="2"/>
  <c r="K56" i="2" s="1"/>
  <c r="G22" i="6"/>
  <c r="H65" i="2"/>
  <c r="P65" i="2" s="1"/>
  <c r="F65" i="2"/>
  <c r="N65" i="2" s="1"/>
  <c r="E65" i="2"/>
  <c r="M65" i="2" s="1"/>
  <c r="D65" i="2"/>
  <c r="L65" i="2" s="1"/>
  <c r="G65" i="2"/>
  <c r="O65" i="2" s="1"/>
  <c r="C65" i="2"/>
  <c r="K65" i="2" s="1"/>
  <c r="A8" i="6"/>
  <c r="E10" i="2"/>
  <c r="M10" i="2" s="1"/>
  <c r="G10" i="2"/>
  <c r="O10" i="2" s="1"/>
  <c r="D10" i="2"/>
  <c r="L10" i="2" s="1"/>
  <c r="C10" i="2"/>
  <c r="K10" i="2" s="1"/>
  <c r="H10" i="2"/>
  <c r="P10" i="2" s="1"/>
  <c r="F10" i="2"/>
  <c r="N10" i="2" s="1"/>
  <c r="A38" i="6"/>
  <c r="E40" i="2"/>
  <c r="M40" i="2" s="1"/>
  <c r="C40" i="2"/>
  <c r="K40" i="2" s="1"/>
  <c r="H40" i="2"/>
  <c r="P40" i="2" s="1"/>
  <c r="G40" i="2"/>
  <c r="O40" i="2" s="1"/>
  <c r="D40" i="2"/>
  <c r="L40" i="2" s="1"/>
  <c r="F40" i="2"/>
  <c r="N40" i="2" s="1"/>
  <c r="A14" i="6"/>
  <c r="E16" i="2"/>
  <c r="M16" i="2" s="1"/>
  <c r="H16" i="2"/>
  <c r="P16" i="2" s="1"/>
  <c r="F16" i="2"/>
  <c r="N16" i="2" s="1"/>
  <c r="C16" i="2"/>
  <c r="K16" i="2" s="1"/>
  <c r="G16" i="2"/>
  <c r="O16" i="2" s="1"/>
  <c r="D16" i="2"/>
  <c r="L16" i="2" s="1"/>
  <c r="A40" i="6"/>
  <c r="E42" i="2"/>
  <c r="M42" i="2" s="1"/>
  <c r="G42" i="2"/>
  <c r="O42" i="2" s="1"/>
  <c r="H42" i="2"/>
  <c r="P42" i="2" s="1"/>
  <c r="F42" i="2"/>
  <c r="N42" i="2" s="1"/>
  <c r="D42" i="2"/>
  <c r="L42" i="2" s="1"/>
  <c r="C42" i="2"/>
  <c r="K42" i="2" s="1"/>
  <c r="A18" i="6"/>
  <c r="E20" i="2"/>
  <c r="M20" i="2" s="1"/>
  <c r="F20" i="2"/>
  <c r="N20" i="2" s="1"/>
  <c r="C20" i="2"/>
  <c r="K20" i="2" s="1"/>
  <c r="H20" i="2"/>
  <c r="P20" i="2" s="1"/>
  <c r="G20" i="2"/>
  <c r="O20" i="2" s="1"/>
  <c r="D20" i="2"/>
  <c r="L20" i="2" s="1"/>
  <c r="A21" i="6"/>
  <c r="F23" i="2"/>
  <c r="N23" i="2" s="1"/>
  <c r="E23" i="2"/>
  <c r="M23" i="2" s="1"/>
  <c r="C23" i="2"/>
  <c r="K23" i="2" s="1"/>
  <c r="H23" i="2"/>
  <c r="P23" i="2" s="1"/>
  <c r="G23" i="2"/>
  <c r="O23" i="2" s="1"/>
  <c r="D23" i="2"/>
  <c r="L23" i="2" s="1"/>
  <c r="A25" i="6"/>
  <c r="D27" i="2"/>
  <c r="L27" i="2" s="1"/>
  <c r="C27" i="2"/>
  <c r="K27" i="2" s="1"/>
  <c r="H27" i="2"/>
  <c r="P27" i="2" s="1"/>
  <c r="G27" i="2"/>
  <c r="O27" i="2" s="1"/>
  <c r="E27" i="2"/>
  <c r="M27" i="2" s="1"/>
  <c r="F27" i="2"/>
  <c r="N27" i="2" s="1"/>
  <c r="A5" i="6"/>
  <c r="F7" i="2"/>
  <c r="N7" i="2" s="1"/>
  <c r="D7" i="2"/>
  <c r="L7" i="2" s="1"/>
  <c r="C7" i="2"/>
  <c r="K7" i="2" s="1"/>
  <c r="H7" i="2"/>
  <c r="P7" i="2" s="1"/>
  <c r="G7" i="2"/>
  <c r="O7" i="2" s="1"/>
  <c r="E7" i="2"/>
  <c r="M7" i="2" s="1"/>
  <c r="A28" i="6"/>
  <c r="E30" i="2"/>
  <c r="M30" i="2" s="1"/>
  <c r="D30" i="2"/>
  <c r="L30" i="2" s="1"/>
  <c r="F30" i="2"/>
  <c r="N30" i="2" s="1"/>
  <c r="H30" i="2"/>
  <c r="P30" i="2" s="1"/>
  <c r="C30" i="2"/>
  <c r="K30" i="2" s="1"/>
  <c r="G30" i="2"/>
  <c r="O30" i="2" s="1"/>
  <c r="A31" i="6"/>
  <c r="E33" i="2"/>
  <c r="M33" i="2" s="1"/>
  <c r="D33" i="2"/>
  <c r="L33" i="2" s="1"/>
  <c r="C33" i="2"/>
  <c r="K33" i="2" s="1"/>
  <c r="H33" i="2"/>
  <c r="P33" i="2" s="1"/>
  <c r="F33" i="2"/>
  <c r="N33" i="2" s="1"/>
  <c r="G33" i="2"/>
  <c r="O33" i="2" s="1"/>
  <c r="A20" i="6"/>
  <c r="E22" i="2"/>
  <c r="M22" i="2" s="1"/>
  <c r="G22" i="2"/>
  <c r="O22" i="2" s="1"/>
  <c r="C22" i="2"/>
  <c r="K22" i="2" s="1"/>
  <c r="H22" i="2"/>
  <c r="P22" i="2" s="1"/>
  <c r="F22" i="2"/>
  <c r="N22" i="2" s="1"/>
  <c r="D22" i="2"/>
  <c r="L22" i="2" s="1"/>
  <c r="A30" i="6"/>
  <c r="E32" i="2"/>
  <c r="M32" i="2" s="1"/>
  <c r="H32" i="2"/>
  <c r="P32" i="2" s="1"/>
  <c r="C32" i="2"/>
  <c r="K32" i="2" s="1"/>
  <c r="G32" i="2"/>
  <c r="O32" i="2" s="1"/>
  <c r="D32" i="2"/>
  <c r="L32" i="2" s="1"/>
  <c r="F32" i="2"/>
  <c r="N32" i="2" s="1"/>
  <c r="A39" i="6"/>
  <c r="H41" i="2"/>
  <c r="P41" i="2" s="1"/>
  <c r="G41" i="2"/>
  <c r="O41" i="2" s="1"/>
  <c r="D41" i="2"/>
  <c r="L41" i="2" s="1"/>
  <c r="C41" i="2"/>
  <c r="K41" i="2" s="1"/>
  <c r="E41" i="2"/>
  <c r="M41" i="2" s="1"/>
  <c r="F41" i="2"/>
  <c r="N41" i="2" s="1"/>
  <c r="A24" i="6"/>
  <c r="E26" i="2"/>
  <c r="M26" i="2" s="1"/>
  <c r="G26" i="2"/>
  <c r="O26" i="2" s="1"/>
  <c r="C26" i="2"/>
  <c r="K26" i="2" s="1"/>
  <c r="H26" i="2"/>
  <c r="P26" i="2" s="1"/>
  <c r="D26" i="2"/>
  <c r="L26" i="2" s="1"/>
  <c r="F26" i="2"/>
  <c r="N26" i="2" s="1"/>
  <c r="H46" i="2"/>
  <c r="P46" i="2" s="1"/>
  <c r="G3" i="6"/>
  <c r="G46" i="2"/>
  <c r="O46" i="2" s="1"/>
  <c r="F46" i="2"/>
  <c r="N46" i="2" s="1"/>
  <c r="E46" i="2"/>
  <c r="M46" i="2" s="1"/>
  <c r="D46" i="2"/>
  <c r="L46" i="2" s="1"/>
  <c r="C46" i="2"/>
  <c r="K46" i="2" s="1"/>
  <c r="D73" i="2"/>
  <c r="L73" i="2" s="1"/>
  <c r="G30" i="6"/>
  <c r="E73" i="2"/>
  <c r="M73" i="2" s="1"/>
  <c r="C73" i="2"/>
  <c r="K73" i="2" s="1"/>
  <c r="H73" i="2"/>
  <c r="P73" i="2" s="1"/>
  <c r="G73" i="2"/>
  <c r="O73" i="2" s="1"/>
  <c r="F73" i="2"/>
  <c r="N73" i="2" s="1"/>
  <c r="A19" i="6"/>
  <c r="C21" i="2"/>
  <c r="K21" i="2" s="1"/>
  <c r="H21" i="2"/>
  <c r="P21" i="2" s="1"/>
  <c r="D21" i="2"/>
  <c r="L21" i="2" s="1"/>
  <c r="G21" i="2"/>
  <c r="O21" i="2" s="1"/>
  <c r="F21" i="2"/>
  <c r="N21" i="2" s="1"/>
  <c r="E21" i="2"/>
  <c r="M21" i="2" s="1"/>
  <c r="A4" i="6"/>
  <c r="E6" i="2"/>
  <c r="M6" i="2" s="1"/>
  <c r="D6" i="2"/>
  <c r="L6" i="2" s="1"/>
  <c r="C6" i="2"/>
  <c r="K6" i="2" s="1"/>
  <c r="H6" i="2"/>
  <c r="P6" i="2" s="1"/>
  <c r="G6" i="2"/>
  <c r="O6" i="2" s="1"/>
  <c r="F6" i="2"/>
  <c r="N6" i="2" s="1"/>
  <c r="A34" i="6"/>
  <c r="E36" i="2"/>
  <c r="M36" i="2" s="1"/>
  <c r="F36" i="2"/>
  <c r="N36" i="2" s="1"/>
  <c r="G36" i="2"/>
  <c r="O36" i="2" s="1"/>
  <c r="D36" i="2"/>
  <c r="L36" i="2" s="1"/>
  <c r="H36" i="2"/>
  <c r="P36" i="2" s="1"/>
  <c r="C36" i="2"/>
  <c r="K36" i="2" s="1"/>
  <c r="B38" i="6" l="1"/>
  <c r="K34" i="4"/>
  <c r="B30" i="6"/>
  <c r="K26" i="4"/>
  <c r="B22" i="6"/>
  <c r="K18" i="4"/>
  <c r="B14" i="6"/>
  <c r="K10" i="4"/>
  <c r="B6" i="6"/>
  <c r="K39" i="4"/>
  <c r="K35" i="4"/>
  <c r="B28" i="6"/>
  <c r="B24" i="6"/>
  <c r="K22" i="4"/>
  <c r="B11" i="6"/>
  <c r="K9" i="4"/>
  <c r="B7" i="6"/>
  <c r="K5" i="4"/>
  <c r="B39" i="6"/>
  <c r="B33" i="6"/>
  <c r="K38" i="4"/>
  <c r="B36" i="6"/>
  <c r="K32" i="4"/>
  <c r="K29" i="4"/>
  <c r="B27" i="6"/>
  <c r="K23" i="4"/>
  <c r="B21" i="6"/>
  <c r="K20" i="4"/>
  <c r="B18" i="6"/>
  <c r="B15" i="6"/>
  <c r="K14" i="4"/>
  <c r="B12" i="6"/>
  <c r="K11" i="4"/>
  <c r="B9" i="6"/>
  <c r="B3" i="6"/>
  <c r="K17" i="4"/>
  <c r="K8" i="4"/>
  <c r="K25" i="4"/>
  <c r="K16" i="4"/>
  <c r="K13" i="4"/>
  <c r="K7" i="4"/>
  <c r="B5" i="6"/>
  <c r="K4" i="4"/>
  <c r="B19" i="6"/>
  <c r="B13" i="6"/>
  <c r="B10" i="6"/>
  <c r="B4" i="6"/>
  <c r="K40" i="4"/>
  <c r="K28" i="4"/>
  <c r="K19" i="4"/>
  <c r="K37" i="4"/>
  <c r="K31" i="4"/>
  <c r="K36" i="4"/>
  <c r="K27" i="4"/>
  <c r="K33" i="4"/>
  <c r="K30" i="4"/>
  <c r="K24" i="4"/>
  <c r="K21" i="4"/>
  <c r="K15" i="4"/>
  <c r="K12" i="4"/>
  <c r="K6" i="4"/>
  <c r="K3" i="4"/>
  <c r="B40" i="6"/>
  <c r="B37" i="6"/>
  <c r="B34" i="6"/>
  <c r="B31" i="6"/>
  <c r="B25" i="6"/>
  <c r="B16" i="6"/>
  <c r="B17" i="6"/>
  <c r="B35" i="6"/>
  <c r="B29" i="6"/>
  <c r="B23" i="6"/>
  <c r="B20" i="6"/>
  <c r="B32" i="6"/>
  <c r="B8" i="6"/>
  <c r="B26" i="6"/>
  <c r="H40" i="6"/>
  <c r="K36" i="5"/>
  <c r="H32" i="6"/>
  <c r="K28" i="5"/>
  <c r="H24" i="6"/>
  <c r="K20" i="5"/>
  <c r="H16" i="6"/>
  <c r="K12" i="5"/>
  <c r="H8" i="6"/>
  <c r="K4" i="5"/>
  <c r="K37" i="5"/>
  <c r="H30" i="6"/>
  <c r="H26" i="6"/>
  <c r="K24" i="5"/>
  <c r="H13" i="6"/>
  <c r="K11" i="5"/>
  <c r="H9" i="6"/>
  <c r="K7" i="5"/>
  <c r="K19" i="5"/>
  <c r="K10" i="5"/>
  <c r="K38" i="5"/>
  <c r="H27" i="6"/>
  <c r="H39" i="6"/>
  <c r="H36" i="6"/>
  <c r="H33" i="6"/>
  <c r="K29" i="5"/>
  <c r="H18" i="6"/>
  <c r="K35" i="5"/>
  <c r="K32" i="5"/>
  <c r="K26" i="5"/>
  <c r="K23" i="5"/>
  <c r="H21" i="6"/>
  <c r="K17" i="5"/>
  <c r="H15" i="6"/>
  <c r="K14" i="5"/>
  <c r="H12" i="6"/>
  <c r="K8" i="5"/>
  <c r="H6" i="6"/>
  <c r="K5" i="5"/>
  <c r="H3" i="6"/>
  <c r="K39" i="5"/>
  <c r="H37" i="6"/>
  <c r="H34" i="6"/>
  <c r="K33" i="5"/>
  <c r="H31" i="6"/>
  <c r="K30" i="5"/>
  <c r="H28" i="6"/>
  <c r="H25" i="6"/>
  <c r="H22" i="6"/>
  <c r="K21" i="5"/>
  <c r="H19" i="6"/>
  <c r="H10" i="6"/>
  <c r="K27" i="5"/>
  <c r="K18" i="5"/>
  <c r="K15" i="5"/>
  <c r="K9" i="5"/>
  <c r="H7" i="6"/>
  <c r="K6" i="5"/>
  <c r="H4" i="6"/>
  <c r="K3" i="5"/>
  <c r="H35" i="6"/>
  <c r="K25" i="5"/>
  <c r="K13" i="5"/>
  <c r="H23" i="6"/>
  <c r="K34" i="5"/>
  <c r="K22" i="5"/>
  <c r="H11" i="6"/>
  <c r="H38" i="6"/>
  <c r="H14" i="6"/>
  <c r="H17" i="6"/>
  <c r="K40" i="5"/>
  <c r="K16" i="5"/>
  <c r="K31" i="5"/>
  <c r="H29" i="6"/>
  <c r="H20" i="6"/>
  <c r="H5" i="6"/>
  <c r="M3" i="5" l="1"/>
  <c r="R3" i="5"/>
  <c r="N16" i="5"/>
  <c r="S16" i="5"/>
  <c r="R40" i="5"/>
  <c r="M40" i="5"/>
  <c r="J26" i="5"/>
  <c r="O26" i="5"/>
  <c r="S15" i="5"/>
  <c r="N15" i="5"/>
  <c r="L9" i="4"/>
  <c r="Q9" i="4"/>
  <c r="L37" i="4"/>
  <c r="Q37" i="4"/>
  <c r="S32" i="5"/>
  <c r="N32" i="5"/>
  <c r="N20" i="5"/>
  <c r="S20" i="5"/>
  <c r="N4" i="5"/>
  <c r="S4" i="5"/>
  <c r="J15" i="5"/>
  <c r="O15" i="5"/>
  <c r="R25" i="5"/>
  <c r="M25" i="5"/>
  <c r="S7" i="5"/>
  <c r="N7" i="5"/>
  <c r="J35" i="5"/>
  <c r="O35" i="5"/>
  <c r="L21" i="4"/>
  <c r="Q21" i="4"/>
  <c r="O28" i="4"/>
  <c r="J28" i="4"/>
  <c r="R24" i="4"/>
  <c r="M24" i="4"/>
  <c r="L36" i="4"/>
  <c r="Q36" i="4"/>
  <c r="M10" i="5"/>
  <c r="R10" i="5"/>
  <c r="Q22" i="5"/>
  <c r="L22" i="5"/>
  <c r="Q34" i="5"/>
  <c r="L34" i="5"/>
  <c r="S19" i="5"/>
  <c r="N19" i="5"/>
  <c r="R31" i="5"/>
  <c r="M31" i="5"/>
  <c r="Q9" i="5"/>
  <c r="L9" i="5"/>
  <c r="O39" i="4"/>
  <c r="J39" i="4"/>
  <c r="L19" i="5"/>
  <c r="Q19" i="5"/>
  <c r="L18" i="5"/>
  <c r="Q18" i="5"/>
  <c r="Q3" i="5"/>
  <c r="L3" i="5"/>
  <c r="S34" i="5"/>
  <c r="N34" i="5"/>
  <c r="M18" i="4"/>
  <c r="R18" i="4"/>
  <c r="R13" i="4"/>
  <c r="M13" i="4"/>
  <c r="M5" i="4"/>
  <c r="R5" i="4"/>
  <c r="M23" i="4"/>
  <c r="R23" i="4"/>
  <c r="R4" i="4"/>
  <c r="M4" i="4"/>
  <c r="Q28" i="5"/>
  <c r="L28" i="5"/>
  <c r="N3" i="5"/>
  <c r="S3" i="5"/>
  <c r="J30" i="5"/>
  <c r="O30" i="5"/>
  <c r="R15" i="5"/>
  <c r="M15" i="5"/>
  <c r="R27" i="5"/>
  <c r="M27" i="5"/>
  <c r="R32" i="5"/>
  <c r="M32" i="5"/>
  <c r="J3" i="4"/>
  <c r="O3" i="4"/>
  <c r="O36" i="4"/>
  <c r="J36" i="4"/>
  <c r="R16" i="4"/>
  <c r="M16" i="4"/>
  <c r="L40" i="4"/>
  <c r="Q40" i="4"/>
  <c r="S22" i="4"/>
  <c r="N22" i="4"/>
  <c r="J40" i="4"/>
  <c r="O40" i="4"/>
  <c r="S33" i="4"/>
  <c r="N33" i="4"/>
  <c r="Q14" i="4"/>
  <c r="L14" i="4"/>
  <c r="S5" i="4"/>
  <c r="N5" i="4"/>
  <c r="J17" i="5"/>
  <c r="O17" i="5"/>
  <c r="S27" i="5"/>
  <c r="N27" i="5"/>
  <c r="J27" i="5"/>
  <c r="O27" i="5"/>
  <c r="Q16" i="4"/>
  <c r="L16" i="4"/>
  <c r="M7" i="5"/>
  <c r="R7" i="5"/>
  <c r="N24" i="5"/>
  <c r="S24" i="5"/>
  <c r="Q17" i="5"/>
  <c r="L17" i="5"/>
  <c r="J7" i="5"/>
  <c r="O7" i="5"/>
  <c r="R6" i="5"/>
  <c r="M6" i="5"/>
  <c r="O24" i="4"/>
  <c r="J24" i="4"/>
  <c r="L13" i="4"/>
  <c r="Q13" i="4"/>
  <c r="S14" i="4"/>
  <c r="N14" i="4"/>
  <c r="S26" i="4"/>
  <c r="N26" i="4"/>
  <c r="M38" i="4"/>
  <c r="R38" i="4"/>
  <c r="J11" i="4"/>
  <c r="O11" i="4"/>
  <c r="J23" i="4"/>
  <c r="O23" i="4"/>
  <c r="R17" i="4"/>
  <c r="M17" i="4"/>
  <c r="J13" i="4"/>
  <c r="O13" i="4"/>
  <c r="S13" i="4"/>
  <c r="N13" i="4"/>
  <c r="J9" i="5"/>
  <c r="O9" i="5"/>
  <c r="J38" i="5"/>
  <c r="O38" i="5"/>
  <c r="N8" i="5"/>
  <c r="S8" i="5"/>
  <c r="Q10" i="4"/>
  <c r="L10" i="4"/>
  <c r="S12" i="4"/>
  <c r="N12" i="4"/>
  <c r="J7" i="4"/>
  <c r="O7" i="4"/>
  <c r="J34" i="5"/>
  <c r="O34" i="5"/>
  <c r="Q16" i="5"/>
  <c r="L16" i="5"/>
  <c r="L24" i="4"/>
  <c r="Q24" i="4"/>
  <c r="R19" i="5"/>
  <c r="M19" i="5"/>
  <c r="S28" i="5"/>
  <c r="N28" i="5"/>
  <c r="J14" i="5"/>
  <c r="O14" i="5"/>
  <c r="S36" i="5"/>
  <c r="N36" i="5"/>
  <c r="J31" i="5"/>
  <c r="O31" i="5"/>
  <c r="L29" i="4"/>
  <c r="Q29" i="4"/>
  <c r="J33" i="4"/>
  <c r="O33" i="4"/>
  <c r="R9" i="5"/>
  <c r="M9" i="5"/>
  <c r="Q4" i="5"/>
  <c r="L4" i="5"/>
  <c r="O8" i="5"/>
  <c r="J8" i="5"/>
  <c r="R39" i="5"/>
  <c r="M39" i="5"/>
  <c r="Q32" i="5"/>
  <c r="L32" i="5"/>
  <c r="J22" i="5"/>
  <c r="O22" i="5"/>
  <c r="S38" i="4"/>
  <c r="N38" i="4"/>
  <c r="O6" i="4"/>
  <c r="J6" i="4"/>
  <c r="M19" i="4"/>
  <c r="R19" i="4"/>
  <c r="S25" i="4"/>
  <c r="N25" i="4"/>
  <c r="S17" i="4"/>
  <c r="N17" i="4"/>
  <c r="R29" i="4"/>
  <c r="M29" i="4"/>
  <c r="O14" i="4"/>
  <c r="J14" i="4"/>
  <c r="J38" i="4"/>
  <c r="O38" i="4"/>
  <c r="O35" i="4"/>
  <c r="J35" i="4"/>
  <c r="R8" i="4"/>
  <c r="M8" i="4"/>
  <c r="Q20" i="4"/>
  <c r="L20" i="4"/>
  <c r="Q32" i="4"/>
  <c r="L32" i="4"/>
  <c r="S15" i="4"/>
  <c r="N15" i="4"/>
  <c r="O26" i="4"/>
  <c r="J26" i="4"/>
  <c r="S36" i="4"/>
  <c r="N36" i="4"/>
  <c r="J25" i="4"/>
  <c r="O25" i="4"/>
  <c r="J21" i="5"/>
  <c r="O21" i="5"/>
  <c r="J33" i="5"/>
  <c r="O33" i="5"/>
  <c r="R18" i="5"/>
  <c r="M18" i="5"/>
  <c r="Q30" i="5"/>
  <c r="L30" i="5"/>
  <c r="J29" i="5"/>
  <c r="O29" i="5"/>
  <c r="L23" i="5"/>
  <c r="Q23" i="5"/>
  <c r="J10" i="5"/>
  <c r="O10" i="5"/>
  <c r="Q35" i="5"/>
  <c r="L35" i="5"/>
  <c r="S11" i="5"/>
  <c r="N11" i="5"/>
  <c r="R23" i="5"/>
  <c r="M23" i="5"/>
  <c r="R35" i="5"/>
  <c r="M35" i="5"/>
  <c r="S17" i="5"/>
  <c r="N17" i="5"/>
  <c r="J28" i="5"/>
  <c r="O28" i="5"/>
  <c r="S38" i="5"/>
  <c r="N38" i="5"/>
  <c r="J19" i="5"/>
  <c r="O19" i="5"/>
  <c r="O18" i="4"/>
  <c r="J18" i="4"/>
  <c r="M3" i="4"/>
  <c r="R3" i="4"/>
  <c r="L34" i="4"/>
  <c r="Q34" i="4"/>
  <c r="M22" i="4"/>
  <c r="R22" i="4"/>
  <c r="S28" i="4"/>
  <c r="N28" i="4"/>
  <c r="O19" i="4"/>
  <c r="J19" i="4"/>
  <c r="J31" i="4"/>
  <c r="O31" i="4"/>
  <c r="S3" i="4"/>
  <c r="N3" i="4"/>
  <c r="M15" i="4"/>
  <c r="R15" i="4"/>
  <c r="S27" i="4"/>
  <c r="N27" i="4"/>
  <c r="R39" i="4"/>
  <c r="M39" i="4"/>
  <c r="S24" i="4"/>
  <c r="N24" i="4"/>
  <c r="R6" i="4"/>
  <c r="M6" i="4"/>
  <c r="R27" i="4"/>
  <c r="M27" i="4"/>
  <c r="J17" i="4"/>
  <c r="O17" i="4"/>
  <c r="Q35" i="4"/>
  <c r="L35" i="4"/>
  <c r="S26" i="5"/>
  <c r="N26" i="5"/>
  <c r="S6" i="5"/>
  <c r="N6" i="5"/>
  <c r="J37" i="5"/>
  <c r="O37" i="5"/>
  <c r="R13" i="5"/>
  <c r="M13" i="5"/>
  <c r="Q25" i="5"/>
  <c r="L25" i="5"/>
  <c r="R37" i="5"/>
  <c r="M37" i="5"/>
  <c r="S10" i="5"/>
  <c r="N10" i="5"/>
  <c r="S22" i="5"/>
  <c r="N22" i="5"/>
  <c r="R34" i="5"/>
  <c r="M34" i="5"/>
  <c r="Q12" i="5"/>
  <c r="L12" i="5"/>
  <c r="L24" i="5"/>
  <c r="Q24" i="5"/>
  <c r="Q36" i="5"/>
  <c r="L36" i="5"/>
  <c r="N18" i="5"/>
  <c r="S18" i="5"/>
  <c r="S30" i="5"/>
  <c r="N30" i="5"/>
  <c r="M5" i="5"/>
  <c r="R5" i="5"/>
  <c r="Q26" i="5"/>
  <c r="L26" i="5"/>
  <c r="J13" i="5"/>
  <c r="O13" i="5"/>
  <c r="J25" i="5"/>
  <c r="O25" i="5"/>
  <c r="R8" i="5"/>
  <c r="M8" i="5"/>
  <c r="R29" i="5"/>
  <c r="M29" i="5"/>
  <c r="J11" i="5"/>
  <c r="O11" i="5"/>
  <c r="Q29" i="5"/>
  <c r="L29" i="5"/>
  <c r="R38" i="5"/>
  <c r="M38" i="5"/>
  <c r="O12" i="4"/>
  <c r="J12" i="4"/>
  <c r="Q6" i="4"/>
  <c r="L6" i="4"/>
  <c r="L30" i="4"/>
  <c r="Q30" i="4"/>
  <c r="L25" i="4"/>
  <c r="Q25" i="4"/>
  <c r="R25" i="4"/>
  <c r="M25" i="4"/>
  <c r="S7" i="4"/>
  <c r="N7" i="4"/>
  <c r="S31" i="4"/>
  <c r="N31" i="4"/>
  <c r="S8" i="4"/>
  <c r="N8" i="4"/>
  <c r="S20" i="4"/>
  <c r="N20" i="4"/>
  <c r="R32" i="4"/>
  <c r="M32" i="4"/>
  <c r="J5" i="4"/>
  <c r="O5" i="4"/>
  <c r="O29" i="4"/>
  <c r="J29" i="4"/>
  <c r="L26" i="4"/>
  <c r="Q26" i="4"/>
  <c r="R11" i="4"/>
  <c r="M11" i="4"/>
  <c r="L23" i="4"/>
  <c r="Q23" i="4"/>
  <c r="R35" i="4"/>
  <c r="M35" i="4"/>
  <c r="L18" i="4"/>
  <c r="Q18" i="4"/>
  <c r="J9" i="4"/>
  <c r="O9" i="4"/>
  <c r="Q27" i="4"/>
  <c r="L27" i="4"/>
  <c r="R36" i="4"/>
  <c r="M36" i="4"/>
  <c r="Q10" i="5"/>
  <c r="L10" i="5"/>
  <c r="N12" i="5"/>
  <c r="S12" i="5"/>
  <c r="O12" i="5"/>
  <c r="J12" i="5"/>
  <c r="J24" i="5"/>
  <c r="O24" i="5"/>
  <c r="J36" i="5"/>
  <c r="O36" i="5"/>
  <c r="R21" i="5"/>
  <c r="M21" i="5"/>
  <c r="R33" i="5"/>
  <c r="M33" i="5"/>
  <c r="J20" i="5"/>
  <c r="O20" i="5"/>
  <c r="Q8" i="5"/>
  <c r="L8" i="5"/>
  <c r="S14" i="5"/>
  <c r="N14" i="5"/>
  <c r="R26" i="5"/>
  <c r="M26" i="5"/>
  <c r="Q20" i="5"/>
  <c r="L20" i="5"/>
  <c r="J3" i="5"/>
  <c r="O3" i="5"/>
  <c r="Q21" i="5"/>
  <c r="L21" i="5"/>
  <c r="R30" i="5"/>
  <c r="M30" i="5"/>
  <c r="N39" i="5"/>
  <c r="S39" i="5"/>
  <c r="O8" i="4"/>
  <c r="J8" i="4"/>
  <c r="O15" i="4"/>
  <c r="J15" i="4"/>
  <c r="R9" i="4"/>
  <c r="M9" i="4"/>
  <c r="L33" i="4"/>
  <c r="Q33" i="4"/>
  <c r="S4" i="4"/>
  <c r="N4" i="4"/>
  <c r="Q28" i="4"/>
  <c r="L28" i="4"/>
  <c r="S34" i="4"/>
  <c r="N34" i="4"/>
  <c r="O10" i="4"/>
  <c r="J10" i="4"/>
  <c r="O22" i="4"/>
  <c r="J22" i="4"/>
  <c r="O34" i="4"/>
  <c r="J34" i="4"/>
  <c r="S6" i="4"/>
  <c r="N6" i="4"/>
  <c r="S18" i="4"/>
  <c r="N18" i="4"/>
  <c r="M30" i="4"/>
  <c r="R30" i="4"/>
  <c r="S39" i="4"/>
  <c r="N39" i="4"/>
  <c r="S19" i="4"/>
  <c r="N19" i="4"/>
  <c r="O30" i="4"/>
  <c r="J30" i="4"/>
  <c r="R40" i="4"/>
  <c r="M40" i="4"/>
  <c r="L19" i="4"/>
  <c r="Q19" i="4"/>
  <c r="R28" i="4"/>
  <c r="M28" i="4"/>
  <c r="S37" i="4"/>
  <c r="N37" i="4"/>
  <c r="R4" i="5"/>
  <c r="M4" i="5"/>
  <c r="M16" i="5"/>
  <c r="R16" i="5"/>
  <c r="R28" i="5"/>
  <c r="M28" i="5"/>
  <c r="Q40" i="5"/>
  <c r="L40" i="5"/>
  <c r="S13" i="5"/>
  <c r="N13" i="5"/>
  <c r="S25" i="5"/>
  <c r="N25" i="5"/>
  <c r="S37" i="5"/>
  <c r="N37" i="5"/>
  <c r="Q27" i="5"/>
  <c r="L27" i="5"/>
  <c r="J23" i="5"/>
  <c r="O23" i="5"/>
  <c r="S9" i="5"/>
  <c r="N9" i="5"/>
  <c r="S33" i="5"/>
  <c r="N33" i="5"/>
  <c r="R11" i="5"/>
  <c r="M11" i="5"/>
  <c r="R20" i="5"/>
  <c r="M20" i="5"/>
  <c r="O4" i="5"/>
  <c r="J4" i="5"/>
  <c r="O16" i="5"/>
  <c r="J16" i="5"/>
  <c r="J40" i="5"/>
  <c r="O40" i="5"/>
  <c r="S21" i="5"/>
  <c r="N21" i="5"/>
  <c r="J32" i="5"/>
  <c r="O32" i="5"/>
  <c r="Q13" i="5"/>
  <c r="L13" i="5"/>
  <c r="R22" i="5"/>
  <c r="M22" i="5"/>
  <c r="S31" i="5"/>
  <c r="N31" i="5"/>
  <c r="J27" i="4"/>
  <c r="O27" i="4"/>
  <c r="L12" i="4"/>
  <c r="Q12" i="4"/>
  <c r="M7" i="4"/>
  <c r="R7" i="4"/>
  <c r="R31" i="4"/>
  <c r="M31" i="4"/>
  <c r="M37" i="4"/>
  <c r="R37" i="4"/>
  <c r="S11" i="4"/>
  <c r="N11" i="4"/>
  <c r="S23" i="4"/>
  <c r="N23" i="4"/>
  <c r="S35" i="4"/>
  <c r="N35" i="4"/>
  <c r="J20" i="4"/>
  <c r="O20" i="4"/>
  <c r="J32" i="4"/>
  <c r="O32" i="4"/>
  <c r="L5" i="4"/>
  <c r="Q5" i="4"/>
  <c r="L17" i="4"/>
  <c r="Q17" i="4"/>
  <c r="M14" i="4"/>
  <c r="R14" i="4"/>
  <c r="R26" i="4"/>
  <c r="M26" i="4"/>
  <c r="L38" i="4"/>
  <c r="Q38" i="4"/>
  <c r="M10" i="4"/>
  <c r="R10" i="4"/>
  <c r="L31" i="4"/>
  <c r="Q31" i="4"/>
  <c r="L11" i="4"/>
  <c r="Q11" i="4"/>
  <c r="R20" i="4"/>
  <c r="M20" i="4"/>
  <c r="S29" i="4"/>
  <c r="N29" i="4"/>
  <c r="J5" i="5"/>
  <c r="O5" i="5"/>
  <c r="Q6" i="5"/>
  <c r="L6" i="5"/>
  <c r="S35" i="5"/>
  <c r="N35" i="5"/>
  <c r="J6" i="5"/>
  <c r="O6" i="5"/>
  <c r="J18" i="5"/>
  <c r="O18" i="5"/>
  <c r="J39" i="5"/>
  <c r="O39" i="5"/>
  <c r="S40" i="5"/>
  <c r="N40" i="5"/>
  <c r="R24" i="5"/>
  <c r="M24" i="5"/>
  <c r="R36" i="5"/>
  <c r="M36" i="5"/>
  <c r="Q11" i="5"/>
  <c r="L11" i="5"/>
  <c r="Q14" i="5"/>
  <c r="L14" i="5"/>
  <c r="S5" i="5"/>
  <c r="N5" i="5"/>
  <c r="R17" i="5"/>
  <c r="M17" i="5"/>
  <c r="S29" i="5"/>
  <c r="N29" i="5"/>
  <c r="M12" i="5"/>
  <c r="R12" i="5"/>
  <c r="Q33" i="5"/>
  <c r="L33" i="5"/>
  <c r="Q5" i="5"/>
  <c r="L5" i="5"/>
  <c r="M14" i="5"/>
  <c r="R14" i="5"/>
  <c r="N23" i="5"/>
  <c r="S23" i="5"/>
  <c r="J21" i="4"/>
  <c r="O21" i="4"/>
  <c r="L15" i="4"/>
  <c r="Q15" i="4"/>
  <c r="Q39" i="4"/>
  <c r="L39" i="4"/>
  <c r="L7" i="4"/>
  <c r="Q7" i="4"/>
  <c r="S10" i="4"/>
  <c r="N10" i="4"/>
  <c r="M34" i="4"/>
  <c r="R34" i="4"/>
  <c r="S16" i="4"/>
  <c r="N16" i="4"/>
  <c r="S40" i="4"/>
  <c r="N40" i="4"/>
  <c r="J37" i="4"/>
  <c r="O37" i="4"/>
  <c r="S9" i="4"/>
  <c r="N9" i="4"/>
  <c r="M21" i="4"/>
  <c r="R21" i="4"/>
  <c r="R33" i="4"/>
  <c r="M33" i="4"/>
  <c r="S30" i="4"/>
  <c r="N30" i="4"/>
  <c r="O4" i="4"/>
  <c r="J4" i="4"/>
  <c r="J16" i="4"/>
  <c r="O16" i="4"/>
  <c r="S32" i="4"/>
  <c r="N32" i="4"/>
  <c r="R12" i="4"/>
  <c r="M12" i="4"/>
  <c r="S21" i="4"/>
  <c r="N21" i="4"/>
  <c r="V40" i="5"/>
  <c r="V6" i="4"/>
  <c r="V18" i="4"/>
  <c r="U38" i="5"/>
  <c r="V23" i="4"/>
  <c r="U40" i="4"/>
  <c r="V35" i="4"/>
  <c r="V30" i="5"/>
  <c r="V9" i="4"/>
  <c r="U4" i="5"/>
  <c r="U20" i="4"/>
  <c r="U14" i="5"/>
  <c r="V13" i="4"/>
  <c r="V27" i="4"/>
  <c r="V34" i="5"/>
  <c r="U33" i="5"/>
  <c r="V17" i="4"/>
  <c r="U19" i="5"/>
  <c r="V25" i="4"/>
  <c r="U12" i="4"/>
  <c r="V25" i="5"/>
  <c r="V20" i="5"/>
  <c r="V29" i="5"/>
  <c r="U8" i="5"/>
  <c r="U28" i="5"/>
  <c r="V33" i="4"/>
  <c r="V18" i="5"/>
  <c r="V19" i="4"/>
  <c r="V5" i="5"/>
  <c r="U6" i="5"/>
  <c r="U29" i="4"/>
  <c r="V31" i="5"/>
  <c r="V33" i="5"/>
  <c r="U11" i="5"/>
  <c r="U26" i="5"/>
  <c r="U13" i="5"/>
  <c r="U25" i="5"/>
  <c r="U30" i="4"/>
  <c r="U27" i="5"/>
  <c r="V23" i="5"/>
  <c r="V3" i="4"/>
  <c r="V28" i="5"/>
  <c r="V15" i="4"/>
  <c r="U6" i="4"/>
  <c r="U13" i="4"/>
  <c r="V20" i="4"/>
  <c r="U17" i="4"/>
  <c r="U18" i="5"/>
  <c r="V3" i="5"/>
  <c r="V4" i="5"/>
  <c r="U22" i="4"/>
  <c r="U10" i="5"/>
  <c r="V21" i="4"/>
  <c r="U35" i="4"/>
  <c r="V11" i="5"/>
  <c r="V37" i="4"/>
  <c r="V38" i="5"/>
  <c r="V7" i="4"/>
  <c r="U15" i="4"/>
  <c r="U32" i="5"/>
  <c r="U21" i="5"/>
  <c r="U38" i="4"/>
  <c r="V17" i="5"/>
  <c r="V10" i="5"/>
  <c r="U29" i="5"/>
  <c r="U30" i="5"/>
  <c r="V30" i="4"/>
  <c r="V13" i="5"/>
  <c r="U37" i="4"/>
  <c r="V36" i="4"/>
  <c r="U31" i="4"/>
  <c r="U24" i="5"/>
  <c r="V24" i="5"/>
  <c r="U15" i="5"/>
  <c r="V26" i="5"/>
  <c r="V8" i="5"/>
  <c r="U7" i="5"/>
  <c r="V22" i="5"/>
  <c r="V28" i="4"/>
  <c r="V16" i="5"/>
  <c r="V22" i="4"/>
  <c r="U36" i="4"/>
  <c r="U21" i="4"/>
  <c r="U17" i="5"/>
  <c r="U40" i="5"/>
  <c r="U12" i="5"/>
  <c r="V36" i="5"/>
  <c r="U5" i="5"/>
  <c r="U37" i="5"/>
  <c r="U25" i="4"/>
  <c r="V26" i="4"/>
  <c r="U14" i="4"/>
  <c r="V7" i="5"/>
  <c r="V24" i="4"/>
  <c r="U34" i="5"/>
  <c r="V15" i="5"/>
  <c r="V19" i="5"/>
  <c r="U11" i="4"/>
  <c r="V21" i="5"/>
  <c r="U4" i="4"/>
  <c r="U16" i="4"/>
  <c r="U8" i="4"/>
  <c r="V27" i="5"/>
  <c r="U24" i="4"/>
  <c r="V9" i="5"/>
  <c r="V11" i="4"/>
  <c r="V5" i="4"/>
  <c r="V31" i="4"/>
  <c r="V40" i="4"/>
  <c r="V8" i="4"/>
  <c r="U27" i="4"/>
  <c r="U7" i="4"/>
  <c r="U39" i="4"/>
  <c r="V14" i="4"/>
  <c r="V32" i="5"/>
  <c r="U34" i="4"/>
  <c r="V39" i="4"/>
  <c r="U32" i="4"/>
  <c r="V32" i="4"/>
  <c r="U26" i="4"/>
  <c r="V6" i="5"/>
  <c r="U33" i="4"/>
  <c r="V16" i="4"/>
  <c r="U22" i="5"/>
  <c r="U3" i="4"/>
  <c r="U5" i="4"/>
  <c r="U9" i="4"/>
  <c r="U20" i="5"/>
  <c r="U31" i="5"/>
  <c r="U28" i="4"/>
  <c r="V38" i="4"/>
  <c r="U23" i="5"/>
  <c r="U23" i="4"/>
  <c r="V12" i="4"/>
  <c r="V29" i="4"/>
  <c r="V12" i="5"/>
  <c r="U3" i="5"/>
  <c r="V10" i="4"/>
  <c r="V14" i="5"/>
  <c r="V4" i="4"/>
  <c r="V35" i="5"/>
  <c r="V34" i="4"/>
  <c r="U18" i="4"/>
  <c r="U19" i="4"/>
  <c r="V37" i="5"/>
  <c r="U9" i="5"/>
  <c r="U10" i="4"/>
  <c r="U16" i="5"/>
  <c r="U39" i="5"/>
  <c r="V39" i="5"/>
  <c r="U36" i="5"/>
  <c r="U35" i="5"/>
  <c r="X29" i="5" l="1"/>
  <c r="Y29" i="5" s="1"/>
  <c r="Z29" i="5" s="1"/>
  <c r="X33" i="4"/>
  <c r="Y33" i="4" s="1"/>
  <c r="Z33" i="4" s="1"/>
  <c r="X27" i="4"/>
  <c r="Y27" i="4" s="1"/>
  <c r="Z27" i="4" s="1"/>
  <c r="X19" i="5"/>
  <c r="Y19" i="5" s="1"/>
  <c r="Z19" i="5" s="1"/>
  <c r="X16" i="5"/>
  <c r="Y16" i="5" s="1"/>
  <c r="Z16" i="5" s="1"/>
  <c r="X37" i="5"/>
  <c r="Y37" i="5" s="1"/>
  <c r="Z37" i="5" s="1"/>
  <c r="X18" i="4"/>
  <c r="Y18" i="4" s="1"/>
  <c r="Z18" i="4" s="1"/>
  <c r="X13" i="4"/>
  <c r="Y13" i="4" s="1"/>
  <c r="Z13" i="4" s="1"/>
  <c r="X37" i="4"/>
  <c r="Y37" i="4" s="1"/>
  <c r="Z37" i="4" s="1"/>
  <c r="X32" i="5"/>
  <c r="Y32" i="5" s="1"/>
  <c r="Z32" i="5" s="1"/>
  <c r="X35" i="4"/>
  <c r="Y35" i="4" s="1"/>
  <c r="Z35" i="4" s="1"/>
  <c r="X15" i="4"/>
  <c r="Y15" i="4" s="1"/>
  <c r="Z15" i="4" s="1"/>
  <c r="X13" i="5"/>
  <c r="Y13" i="5" s="1"/>
  <c r="Z13" i="5" s="1"/>
  <c r="X6" i="4"/>
  <c r="Y6" i="4" s="1"/>
  <c r="Z6" i="4" s="1"/>
  <c r="X9" i="5"/>
  <c r="Y9" i="5" s="1"/>
  <c r="Z9" i="5" s="1"/>
  <c r="X7" i="5"/>
  <c r="Y7" i="5" s="1"/>
  <c r="Z7" i="5" s="1"/>
  <c r="X30" i="5"/>
  <c r="Y30" i="5" s="1"/>
  <c r="Z30" i="5" s="1"/>
  <c r="X15" i="5"/>
  <c r="Y15" i="5" s="1"/>
  <c r="Z15" i="5" s="1"/>
  <c r="X7" i="4"/>
  <c r="Y7" i="4" s="1"/>
  <c r="Z7" i="4" s="1"/>
  <c r="X23" i="5"/>
  <c r="Y23" i="5" s="1"/>
  <c r="Z23" i="5" s="1"/>
  <c r="X34" i="4"/>
  <c r="Y34" i="4" s="1"/>
  <c r="Z34" i="4" s="1"/>
  <c r="X14" i="4"/>
  <c r="Y14" i="4" s="1"/>
  <c r="Z14" i="4" s="1"/>
  <c r="X39" i="5"/>
  <c r="Y39" i="5" s="1"/>
  <c r="Z39" i="5" s="1"/>
  <c r="X11" i="5"/>
  <c r="Y11" i="5" s="1"/>
  <c r="Z11" i="5" s="1"/>
  <c r="X17" i="4"/>
  <c r="Y17" i="4" s="1"/>
  <c r="Z17" i="4" s="1"/>
  <c r="X14" i="5"/>
  <c r="Y14" i="5" s="1"/>
  <c r="Z14" i="5" s="1"/>
  <c r="X11" i="4"/>
  <c r="Y11" i="4" s="1"/>
  <c r="Z11" i="4" s="1"/>
  <c r="X21" i="4"/>
  <c r="Y21" i="4" s="1"/>
  <c r="Z21" i="4" s="1"/>
  <c r="X18" i="5"/>
  <c r="Y18" i="5" s="1"/>
  <c r="Z18" i="5" s="1"/>
  <c r="X19" i="4"/>
  <c r="Y19" i="4" s="1"/>
  <c r="Z19" i="4" s="1"/>
  <c r="X25" i="4"/>
  <c r="Y25" i="4" s="1"/>
  <c r="Z25" i="4" s="1"/>
  <c r="X24" i="4"/>
  <c r="Y24" i="4" s="1"/>
  <c r="Z24" i="4" s="1"/>
  <c r="X40" i="4"/>
  <c r="Y40" i="4" s="1"/>
  <c r="Z40" i="4" s="1"/>
  <c r="X36" i="4"/>
  <c r="Y36" i="4" s="1"/>
  <c r="Z36" i="4" s="1"/>
  <c r="X35" i="5"/>
  <c r="Y35" i="5" s="1"/>
  <c r="Z35" i="5" s="1"/>
  <c r="X40" i="5"/>
  <c r="Y40" i="5" s="1"/>
  <c r="Z40" i="5" s="1"/>
  <c r="X26" i="4"/>
  <c r="Y26" i="4" s="1"/>
  <c r="Z26" i="4" s="1"/>
  <c r="X8" i="5"/>
  <c r="Y8" i="5" s="1"/>
  <c r="Z8" i="5" s="1"/>
  <c r="X24" i="5"/>
  <c r="Y24" i="5" s="1"/>
  <c r="Z24" i="5" s="1"/>
  <c r="X3" i="5"/>
  <c r="Y3" i="5" s="1"/>
  <c r="Z3" i="5" s="1"/>
  <c r="X29" i="4"/>
  <c r="Y29" i="4" s="1"/>
  <c r="Z29" i="4" s="1"/>
  <c r="X25" i="5"/>
  <c r="Y25" i="5" s="1"/>
  <c r="Z25" i="5" s="1"/>
  <c r="X38" i="5"/>
  <c r="Y38" i="5" s="1"/>
  <c r="Z38" i="5" s="1"/>
  <c r="X22" i="5"/>
  <c r="Y22" i="5" s="1"/>
  <c r="Z22" i="5" s="1"/>
  <c r="X17" i="5"/>
  <c r="Y17" i="5" s="1"/>
  <c r="Z17" i="5" s="1"/>
  <c r="X22" i="4"/>
  <c r="Y22" i="4" s="1"/>
  <c r="Z22" i="4" s="1"/>
  <c r="X30" i="4"/>
  <c r="Y30" i="4" s="1"/>
  <c r="Z30" i="4" s="1"/>
  <c r="X32" i="4"/>
  <c r="Y32" i="4" s="1"/>
  <c r="Z32" i="4" s="1"/>
  <c r="X34" i="5"/>
  <c r="Y34" i="5" s="1"/>
  <c r="Z34" i="5" s="1"/>
  <c r="X28" i="4"/>
  <c r="Y28" i="4" s="1"/>
  <c r="Z28" i="4" s="1"/>
  <c r="X6" i="5"/>
  <c r="Y6" i="5" s="1"/>
  <c r="Z6" i="5" s="1"/>
  <c r="X20" i="4"/>
  <c r="Y20" i="4" s="1"/>
  <c r="Z20" i="4" s="1"/>
  <c r="X38" i="4"/>
  <c r="Y38" i="4" s="1"/>
  <c r="Z38" i="4" s="1"/>
  <c r="X23" i="4"/>
  <c r="Y23" i="4" s="1"/>
  <c r="Z23" i="4" s="1"/>
  <c r="X3" i="4"/>
  <c r="Y3" i="4" s="1"/>
  <c r="Z3" i="4" s="1"/>
  <c r="X12" i="5"/>
  <c r="Y12" i="5" s="1"/>
  <c r="Z12" i="5" s="1"/>
  <c r="X12" i="4"/>
  <c r="Y12" i="4" s="1"/>
  <c r="Z12" i="4" s="1"/>
  <c r="X21" i="5"/>
  <c r="Y21" i="5" s="1"/>
  <c r="Z21" i="5" s="1"/>
  <c r="X31" i="4"/>
  <c r="Y31" i="4" s="1"/>
  <c r="Z31" i="4" s="1"/>
  <c r="X10" i="5"/>
  <c r="Y10" i="5" s="1"/>
  <c r="Z10" i="5" s="1"/>
  <c r="X39" i="4"/>
  <c r="Y39" i="4" s="1"/>
  <c r="Z39" i="4" s="1"/>
  <c r="X4" i="5"/>
  <c r="Y4" i="5" s="1"/>
  <c r="Z4" i="5" s="1"/>
  <c r="X16" i="4"/>
  <c r="Y16" i="4" s="1"/>
  <c r="Z16" i="4" s="1"/>
  <c r="X5" i="5"/>
  <c r="Y5" i="5" s="1"/>
  <c r="Z5" i="5" s="1"/>
  <c r="X36" i="5"/>
  <c r="Y36" i="5" s="1"/>
  <c r="Z36" i="5" s="1"/>
  <c r="X28" i="5"/>
  <c r="Y28" i="5" s="1"/>
  <c r="Z28" i="5" s="1"/>
  <c r="X31" i="5"/>
  <c r="Y31" i="5" s="1"/>
  <c r="Z31" i="5" s="1"/>
  <c r="X4" i="4"/>
  <c r="Y4" i="4" s="1"/>
  <c r="Z4" i="4" s="1"/>
  <c r="X10" i="4"/>
  <c r="Y10" i="4" s="1"/>
  <c r="Z10" i="4" s="1"/>
  <c r="X8" i="4"/>
  <c r="Y8" i="4" s="1"/>
  <c r="Z8" i="4" s="1"/>
  <c r="X20" i="5"/>
  <c r="Y20" i="5" s="1"/>
  <c r="Z20" i="5" s="1"/>
  <c r="X9" i="4"/>
  <c r="Y9" i="4" s="1"/>
  <c r="Z9" i="4" s="1"/>
  <c r="X5" i="4"/>
  <c r="Y5" i="4" s="1"/>
  <c r="Z5" i="4" s="1"/>
  <c r="X33" i="5"/>
  <c r="Y33" i="5" s="1"/>
  <c r="Z33" i="5" s="1"/>
  <c r="X27" i="5"/>
  <c r="Y27" i="5" s="1"/>
  <c r="Z27" i="5" s="1"/>
  <c r="X26" i="5"/>
  <c r="Y26" i="5" s="1"/>
  <c r="Z26" i="5" s="1"/>
  <c r="AA5" i="5" l="1"/>
  <c r="J5" i="6" s="1"/>
  <c r="I5" i="6"/>
  <c r="C32" i="6"/>
  <c r="AA32" i="4"/>
  <c r="D32" i="6" s="1"/>
  <c r="C24" i="6"/>
  <c r="AA24" i="4"/>
  <c r="D24" i="6" s="1"/>
  <c r="AA7" i="5"/>
  <c r="J7" i="6" s="1"/>
  <c r="I7" i="6"/>
  <c r="I20" i="6"/>
  <c r="AA20" i="5"/>
  <c r="J20" i="6" s="1"/>
  <c r="C3" i="6"/>
  <c r="AA3" i="4"/>
  <c r="D3" i="6" s="1"/>
  <c r="I24" i="6"/>
  <c r="AA24" i="5"/>
  <c r="J24" i="6" s="1"/>
  <c r="AA39" i="5"/>
  <c r="J39" i="6" s="1"/>
  <c r="I39" i="6"/>
  <c r="C18" i="6"/>
  <c r="AA18" i="4"/>
  <c r="D18" i="6" s="1"/>
  <c r="AA4" i="5"/>
  <c r="J4" i="6" s="1"/>
  <c r="I4" i="6"/>
  <c r="C22" i="6"/>
  <c r="AA22" i="4"/>
  <c r="D22" i="6" s="1"/>
  <c r="C19" i="6"/>
  <c r="AA19" i="4"/>
  <c r="D19" i="6" s="1"/>
  <c r="AA37" i="5"/>
  <c r="J37" i="6" s="1"/>
  <c r="I37" i="6"/>
  <c r="C39" i="6"/>
  <c r="AA39" i="4"/>
  <c r="D39" i="6" s="1"/>
  <c r="I17" i="6"/>
  <c r="AA17" i="5"/>
  <c r="J17" i="6" s="1"/>
  <c r="C34" i="6"/>
  <c r="AA34" i="4"/>
  <c r="D34" i="6" s="1"/>
  <c r="AA10" i="5"/>
  <c r="J10" i="6" s="1"/>
  <c r="I10" i="6"/>
  <c r="C9" i="6"/>
  <c r="AA9" i="4"/>
  <c r="D9" i="6" s="1"/>
  <c r="AA12" i="5"/>
  <c r="J12" i="6" s="1"/>
  <c r="I12" i="6"/>
  <c r="AA3" i="5"/>
  <c r="J3" i="6" s="1"/>
  <c r="I3" i="6"/>
  <c r="AA11" i="5"/>
  <c r="J11" i="6" s="1"/>
  <c r="I11" i="6"/>
  <c r="C13" i="6"/>
  <c r="AA13" i="4"/>
  <c r="D13" i="6" s="1"/>
  <c r="C16" i="6"/>
  <c r="AA16" i="4"/>
  <c r="D16" i="6" s="1"/>
  <c r="C30" i="6"/>
  <c r="AA30" i="4"/>
  <c r="D30" i="6" s="1"/>
  <c r="C25" i="6"/>
  <c r="AA25" i="4"/>
  <c r="D25" i="6" s="1"/>
  <c r="AA9" i="5"/>
  <c r="J9" i="6" s="1"/>
  <c r="I9" i="6"/>
  <c r="C8" i="6"/>
  <c r="AA8" i="4"/>
  <c r="D8" i="6" s="1"/>
  <c r="C23" i="6"/>
  <c r="AA23" i="4"/>
  <c r="D23" i="6" s="1"/>
  <c r="AA8" i="5"/>
  <c r="J8" i="6" s="1"/>
  <c r="I8" i="6"/>
  <c r="C14" i="6"/>
  <c r="AA14" i="4"/>
  <c r="D14" i="6" s="1"/>
  <c r="C6" i="6"/>
  <c r="AA6" i="4"/>
  <c r="D6" i="6" s="1"/>
  <c r="C10" i="6"/>
  <c r="AA10" i="4"/>
  <c r="D10" i="6" s="1"/>
  <c r="C38" i="6"/>
  <c r="AA38" i="4"/>
  <c r="D38" i="6" s="1"/>
  <c r="C26" i="6"/>
  <c r="AA26" i="4"/>
  <c r="D26" i="6" s="1"/>
  <c r="I18" i="6"/>
  <c r="AA18" i="5"/>
  <c r="J18" i="6" s="1"/>
  <c r="AA13" i="5"/>
  <c r="J13" i="6" s="1"/>
  <c r="I13" i="6"/>
  <c r="AA16" i="5"/>
  <c r="J16" i="6" s="1"/>
  <c r="I16" i="6"/>
  <c r="I26" i="6"/>
  <c r="AA26" i="5"/>
  <c r="J26" i="6" s="1"/>
  <c r="C4" i="6"/>
  <c r="AA4" i="4"/>
  <c r="D4" i="6" s="1"/>
  <c r="C20" i="6"/>
  <c r="AA20" i="4"/>
  <c r="D20" i="6" s="1"/>
  <c r="I22" i="6"/>
  <c r="AA22" i="5"/>
  <c r="J22" i="6" s="1"/>
  <c r="AA40" i="5"/>
  <c r="J40" i="6" s="1"/>
  <c r="I40" i="6"/>
  <c r="C21" i="6"/>
  <c r="AA21" i="4"/>
  <c r="D21" i="6" s="1"/>
  <c r="I23" i="6"/>
  <c r="AA23" i="5"/>
  <c r="J23" i="6" s="1"/>
  <c r="C15" i="6"/>
  <c r="AA15" i="4"/>
  <c r="D15" i="6" s="1"/>
  <c r="I19" i="6"/>
  <c r="AA19" i="5"/>
  <c r="J19" i="6" s="1"/>
  <c r="AA27" i="5"/>
  <c r="J27" i="6" s="1"/>
  <c r="I27" i="6"/>
  <c r="AA31" i="5"/>
  <c r="J31" i="6" s="1"/>
  <c r="I31" i="6"/>
  <c r="C31" i="6"/>
  <c r="AA31" i="4"/>
  <c r="D31" i="6" s="1"/>
  <c r="AA6" i="5"/>
  <c r="J6" i="6" s="1"/>
  <c r="I6" i="6"/>
  <c r="AA38" i="5"/>
  <c r="J38" i="6" s="1"/>
  <c r="I38" i="6"/>
  <c r="AA35" i="5"/>
  <c r="J35" i="6" s="1"/>
  <c r="I35" i="6"/>
  <c r="C11" i="6"/>
  <c r="AA11" i="4"/>
  <c r="D11" i="6" s="1"/>
  <c r="C7" i="6"/>
  <c r="AA7" i="4"/>
  <c r="D7" i="6" s="1"/>
  <c r="C35" i="6"/>
  <c r="AA35" i="4"/>
  <c r="D35" i="6" s="1"/>
  <c r="C27" i="6"/>
  <c r="AA27" i="4"/>
  <c r="D27" i="6" s="1"/>
  <c r="AA33" i="5"/>
  <c r="J33" i="6" s="1"/>
  <c r="I33" i="6"/>
  <c r="AA28" i="5"/>
  <c r="J28" i="6" s="1"/>
  <c r="I28" i="6"/>
  <c r="I21" i="6"/>
  <c r="AA21" i="5"/>
  <c r="J21" i="6" s="1"/>
  <c r="C28" i="6"/>
  <c r="AA28" i="4"/>
  <c r="D28" i="6" s="1"/>
  <c r="I25" i="6"/>
  <c r="AA25" i="5"/>
  <c r="J25" i="6" s="1"/>
  <c r="C36" i="6"/>
  <c r="AA36" i="4"/>
  <c r="D36" i="6" s="1"/>
  <c r="AA14" i="5"/>
  <c r="J14" i="6" s="1"/>
  <c r="I14" i="6"/>
  <c r="AA15" i="5"/>
  <c r="J15" i="6" s="1"/>
  <c r="I15" i="6"/>
  <c r="AA32" i="5"/>
  <c r="J32" i="6" s="1"/>
  <c r="I32" i="6"/>
  <c r="C33" i="6"/>
  <c r="AA33" i="4"/>
  <c r="D33" i="6" s="1"/>
  <c r="C5" i="6"/>
  <c r="AA5" i="4"/>
  <c r="D5" i="6" s="1"/>
  <c r="AA36" i="5"/>
  <c r="J36" i="6" s="1"/>
  <c r="I36" i="6"/>
  <c r="C12" i="6"/>
  <c r="AA12" i="4"/>
  <c r="D12" i="6" s="1"/>
  <c r="AA34" i="5"/>
  <c r="J34" i="6" s="1"/>
  <c r="I34" i="6"/>
  <c r="C29" i="6"/>
  <c r="AA29" i="4"/>
  <c r="D29" i="6" s="1"/>
  <c r="C40" i="6"/>
  <c r="AA40" i="4"/>
  <c r="D40" i="6" s="1"/>
  <c r="C17" i="6"/>
  <c r="AA17" i="4"/>
  <c r="D17" i="6" s="1"/>
  <c r="AA30" i="5"/>
  <c r="J30" i="6" s="1"/>
  <c r="I30" i="6"/>
  <c r="C37" i="6"/>
  <c r="AA37" i="4"/>
  <c r="D37" i="6" s="1"/>
  <c r="AA29" i="5"/>
  <c r="J29" i="6" s="1"/>
  <c r="I29" i="6"/>
</calcChain>
</file>

<file path=xl/sharedStrings.xml><?xml version="1.0" encoding="utf-8"?>
<sst xmlns="http://schemas.openxmlformats.org/spreadsheetml/2006/main" count="409" uniqueCount="56">
  <si>
    <t>DATA TRAINING (38)</t>
  </si>
  <si>
    <t>No</t>
  </si>
  <si>
    <t>Depth (m)</t>
  </si>
  <si>
    <t>P (MPa)</t>
  </si>
  <si>
    <t>T (°C)</t>
  </si>
  <si>
    <r>
      <rPr>
        <b/>
        <sz val="8"/>
        <color rgb="FF000000"/>
        <rFont val="Arial"/>
        <family val="2"/>
      </rPr>
      <t>CO</t>
    </r>
    <r>
      <rPr>
        <b/>
        <vertAlign val="subscript"/>
        <sz val="8"/>
        <color rgb="FF000000"/>
        <rFont val="Arial"/>
        <family val="2"/>
      </rPr>
      <t xml:space="preserve">2 </t>
    </r>
    <r>
      <rPr>
        <b/>
        <sz val="8"/>
        <color rgb="FF000000"/>
        <rFont val="Arial"/>
        <family val="2"/>
      </rPr>
      <t>(%)</t>
    </r>
  </si>
  <si>
    <r>
      <rPr>
        <b/>
        <sz val="8"/>
        <color rgb="FF000000"/>
        <rFont val="Arial"/>
        <family val="2"/>
      </rPr>
      <t>CO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Density (kg/m</t>
    </r>
    <r>
      <rPr>
        <b/>
        <vertAlign val="superscript"/>
        <sz val="8"/>
        <color rgb="FF000000"/>
        <rFont val="Arial"/>
        <family val="2"/>
      </rPr>
      <t>3</t>
    </r>
    <r>
      <rPr>
        <b/>
        <sz val="8"/>
        <color rgb="FF000000"/>
        <rFont val="Arial"/>
        <family val="2"/>
      </rPr>
      <t>)</t>
    </r>
  </si>
  <si>
    <t>Reservoir Thickness (m)</t>
  </si>
  <si>
    <t>Seal Thickness (m)</t>
  </si>
  <si>
    <t>Fault</t>
  </si>
  <si>
    <t>Secure</t>
  </si>
  <si>
    <t>Yes</t>
  </si>
  <si>
    <t>NA</t>
  </si>
  <si>
    <t>Inconclusive</t>
  </si>
  <si>
    <t>DATA VALIDATION (38)</t>
  </si>
  <si>
    <r>
      <rPr>
        <b/>
        <sz val="8"/>
        <color rgb="FF000000"/>
        <rFont val="Arial"/>
        <family val="2"/>
      </rPr>
      <t>CO</t>
    </r>
    <r>
      <rPr>
        <b/>
        <vertAlign val="subscript"/>
        <sz val="8"/>
        <color rgb="FF000000"/>
        <rFont val="Arial"/>
        <family val="2"/>
      </rPr>
      <t xml:space="preserve">2 </t>
    </r>
    <r>
      <rPr>
        <b/>
        <sz val="8"/>
        <color rgb="FF000000"/>
        <rFont val="Arial"/>
        <family val="2"/>
      </rPr>
      <t>(%)</t>
    </r>
  </si>
  <si>
    <r>
      <rPr>
        <b/>
        <sz val="8"/>
        <color rgb="FF000000"/>
        <rFont val="Arial"/>
        <family val="2"/>
      </rPr>
      <t>CO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Density (kg/m</t>
    </r>
    <r>
      <rPr>
        <b/>
        <vertAlign val="superscript"/>
        <sz val="8"/>
        <color rgb="FF000000"/>
        <rFont val="Arial"/>
        <family val="2"/>
      </rPr>
      <t>3</t>
    </r>
    <r>
      <rPr>
        <b/>
        <sz val="8"/>
        <color rgb="FF000000"/>
        <rFont val="Arial"/>
        <family val="2"/>
      </rPr>
      <t>)</t>
    </r>
  </si>
  <si>
    <t>30?</t>
  </si>
  <si>
    <t>lower limit</t>
  </si>
  <si>
    <t>Count of Secure</t>
  </si>
  <si>
    <t>Grand Total</t>
  </si>
  <si>
    <t>P(x1|No)</t>
  </si>
  <si>
    <t>P(x2|No)</t>
  </si>
  <si>
    <t>P(x3|No)</t>
  </si>
  <si>
    <t>P(x4|No)</t>
  </si>
  <si>
    <t>P(x5|No)</t>
  </si>
  <si>
    <t>P(x1|Yes)</t>
  </si>
  <si>
    <t>P(x2|Yes)</t>
  </si>
  <si>
    <t>P(x3|Yes)</t>
  </si>
  <si>
    <t>P(4|Yes)</t>
  </si>
  <si>
    <t>P(x5|Yes)</t>
  </si>
  <si>
    <t>P(No|x_i)</t>
  </si>
  <si>
    <t>P(Yes|x_i)</t>
  </si>
  <si>
    <t>P(No)</t>
  </si>
  <si>
    <t>P(Yes)</t>
  </si>
  <si>
    <t>Prediction(Security)</t>
  </si>
  <si>
    <t>Validation</t>
  </si>
  <si>
    <t>Actual Security</t>
  </si>
  <si>
    <t>Predicted Security</t>
  </si>
  <si>
    <t>n=38</t>
  </si>
  <si>
    <t>Actual Positive</t>
  </si>
  <si>
    <t>Actual Negative</t>
  </si>
  <si>
    <t>Predicted Positive</t>
  </si>
  <si>
    <t>True Positive (TP)</t>
  </si>
  <si>
    <t>False Positive (FP) (Type 1 error)</t>
  </si>
  <si>
    <t>Predicted Negative</t>
  </si>
  <si>
    <t>False Negative (FN) (Type 2 error)</t>
  </si>
  <si>
    <t>True Negative (TN)</t>
  </si>
  <si>
    <t>Type I Error</t>
  </si>
  <si>
    <t>Type II Error</t>
  </si>
  <si>
    <t>Accuracy</t>
  </si>
  <si>
    <t>Error Rate</t>
  </si>
  <si>
    <t>Precision</t>
  </si>
  <si>
    <t>Sensitivity</t>
  </si>
  <si>
    <t>Specificity</t>
  </si>
  <si>
    <t>no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</si>
</sst>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000_);_(* \(#,##0.0000\);_(* &quot;-&quot;??_);_(@_)"/>
  </numFmts>
  <fonts count="17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Calibri"/>
      <family val="2"/>
    </font>
    <font>
      <b/>
      <sz val="8"/>
      <color rgb="FF000000"/>
      <name val="Calibri"/>
      <family val="2"/>
    </font>
    <font>
      <sz val="11"/>
      <name val="Calibri"/>
      <family val="2"/>
    </font>
    <font>
      <sz val="11"/>
      <color theme="1"/>
      <name val="Inconsolata"/>
    </font>
    <font>
      <sz val="11"/>
      <color theme="1"/>
      <name val="&quot;Times New Roman&quot;"/>
    </font>
    <font>
      <b/>
      <sz val="12"/>
      <color theme="1"/>
      <name val="&quot;Times New Roman&quot;"/>
    </font>
    <font>
      <sz val="12"/>
      <color theme="1"/>
      <name val="&quot;Times New Roman&quot;"/>
    </font>
    <font>
      <b/>
      <vertAlign val="subscript"/>
      <sz val="8"/>
      <color rgb="FF000000"/>
      <name val="Arial"/>
      <family val="2"/>
    </font>
    <font>
      <b/>
      <vertAlign val="superscript"/>
      <sz val="8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7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/>
    <xf numFmtId="0" fontId="10" fillId="0" borderId="8" xfId="0" applyFont="1" applyBorder="1" applyAlignment="1">
      <alignment horizontal="center" wrapText="1"/>
    </xf>
    <xf numFmtId="0" fontId="11" fillId="0" borderId="6" xfId="0" applyFont="1" applyBorder="1" applyAlignment="1">
      <alignment wrapText="1"/>
    </xf>
    <xf numFmtId="0" fontId="12" fillId="0" borderId="6" xfId="0" applyFont="1" applyBorder="1" applyAlignment="1">
      <alignment horizontal="center" wrapText="1"/>
    </xf>
    <xf numFmtId="0" fontId="12" fillId="0" borderId="10" xfId="0" applyFont="1" applyBorder="1" applyAlignment="1">
      <alignment wrapText="1"/>
    </xf>
    <xf numFmtId="0" fontId="13" fillId="0" borderId="10" xfId="0" applyFont="1" applyBorder="1" applyAlignment="1">
      <alignment horizontal="right" wrapText="1"/>
    </xf>
    <xf numFmtId="0" fontId="13" fillId="0" borderId="10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3" fillId="0" borderId="6" xfId="0" applyFont="1" applyBorder="1" applyAlignment="1">
      <alignment horizontal="right" wrapText="1"/>
    </xf>
    <xf numFmtId="0" fontId="13" fillId="0" borderId="6" xfId="0" applyFont="1" applyBorder="1" applyAlignment="1">
      <alignment wrapText="1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  <xf numFmtId="0" fontId="7" fillId="0" borderId="3" xfId="0" applyFont="1" applyBorder="1" applyAlignment="1">
      <alignment horizontal="center" wrapText="1"/>
    </xf>
    <xf numFmtId="0" fontId="9" fillId="0" borderId="4" xfId="0" applyFont="1" applyBorder="1"/>
    <xf numFmtId="0" fontId="9" fillId="0" borderId="5" xfId="0" applyFont="1" applyBorder="1"/>
    <xf numFmtId="0" fontId="7" fillId="0" borderId="6" xfId="0" applyFont="1" applyBorder="1"/>
    <xf numFmtId="0" fontId="9" fillId="0" borderId="6" xfId="0" applyFont="1" applyBorder="1"/>
    <xf numFmtId="0" fontId="7" fillId="0" borderId="6" xfId="0" applyFont="1" applyBorder="1" applyAlignment="1">
      <alignment horizontal="center" wrapText="1"/>
    </xf>
    <xf numFmtId="0" fontId="0" fillId="0" borderId="11" xfId="0" pivotButton="1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10" fontId="0" fillId="0" borderId="11" xfId="0" applyNumberFormat="1" applyBorder="1"/>
    <xf numFmtId="10" fontId="0" fillId="0" borderId="14" xfId="0" applyNumberFormat="1" applyBorder="1"/>
    <xf numFmtId="10" fontId="0" fillId="0" borderId="15" xfId="0" applyNumberFormat="1" applyBorder="1"/>
    <xf numFmtId="0" fontId="0" fillId="0" borderId="16" xfId="0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0" fontId="0" fillId="0" borderId="19" xfId="0" applyBorder="1"/>
    <xf numFmtId="10" fontId="0" fillId="0" borderId="19" xfId="0" applyNumberFormat="1" applyBorder="1"/>
    <xf numFmtId="10" fontId="0" fillId="0" borderId="20" xfId="0" applyNumberFormat="1" applyBorder="1"/>
    <xf numFmtId="165" fontId="5" fillId="0" borderId="1" xfId="1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0" xfId="0" applyFill="1"/>
    <xf numFmtId="165" fontId="5" fillId="0" borderId="1" xfId="1" applyNumberFormat="1" applyFont="1" applyFill="1" applyBorder="1" applyAlignment="1">
      <alignment horizontal="center"/>
    </xf>
    <xf numFmtId="0" fontId="7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6">
    <dxf>
      <fill>
        <patternFill patternType="solid">
          <fgColor rgb="FFFFC7CE"/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iane Quitain" refreshedDate="44841.285127546296" refreshedVersion="5" recordCount="38">
  <cacheSource type="worksheet">
    <worksheetSource ref="J4:P42" sheet="Discretization"/>
  </cacheSource>
  <cacheFields count="7">
    <cacheField name="No" numFmtId="0">
      <sharedItems containsSemiMixedTypes="0" containsString="0" containsNumber="1" containsInteger="1" minValue="3" maxValue="75"/>
    </cacheField>
    <cacheField name="Depth (m)" numFmtId="0">
      <sharedItems containsSemiMixedTypes="0" containsString="0" containsNumber="1" containsInteger="1" minValue="0" maxValue="1" count="2">
        <n v="1"/>
        <n v="0"/>
      </sharedItems>
    </cacheField>
    <cacheField name="P (MPa)" numFmtId="0">
      <sharedItems containsMixedTypes="1" containsNumber="1" containsInteger="1" minValue="0" maxValue="1" count="3">
        <n v="1"/>
        <n v="0"/>
        <s v="NA"/>
      </sharedItems>
    </cacheField>
    <cacheField name="T (°C)" numFmtId="0">
      <sharedItems containsMixedTypes="1" containsNumber="1" containsInteger="1" minValue="0" maxValue="1" count="3">
        <n v="0"/>
        <n v="1"/>
        <s v="NA"/>
      </sharedItems>
    </cacheField>
    <cacheField name="Seal Thickness (m)" numFmtId="0">
      <sharedItems containsMixedTypes="1" containsNumber="1" containsInteger="1" minValue="1" maxValue="1" count="2">
        <n v="1"/>
        <s v="NA"/>
      </sharedItems>
    </cacheField>
    <cacheField name="Fault" numFmtId="0">
      <sharedItems containsMixedTypes="1" containsNumber="1" containsInteger="1" minValue="0" maxValue="1" count="3">
        <n v="1"/>
        <n v="0"/>
        <s v="NA"/>
      </sharedItems>
    </cacheField>
    <cacheField name="Secur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14"/>
    <x v="0"/>
    <x v="0"/>
    <x v="0"/>
    <x v="0"/>
    <x v="0"/>
    <x v="0"/>
  </r>
  <r>
    <n v="20"/>
    <x v="1"/>
    <x v="1"/>
    <x v="0"/>
    <x v="0"/>
    <x v="0"/>
    <x v="0"/>
  </r>
  <r>
    <n v="3"/>
    <x v="0"/>
    <x v="0"/>
    <x v="1"/>
    <x v="0"/>
    <x v="0"/>
    <x v="0"/>
  </r>
  <r>
    <n v="18"/>
    <x v="0"/>
    <x v="0"/>
    <x v="1"/>
    <x v="0"/>
    <x v="0"/>
    <x v="0"/>
  </r>
  <r>
    <n v="24"/>
    <x v="0"/>
    <x v="0"/>
    <x v="1"/>
    <x v="0"/>
    <x v="1"/>
    <x v="0"/>
  </r>
  <r>
    <n v="25"/>
    <x v="1"/>
    <x v="1"/>
    <x v="0"/>
    <x v="0"/>
    <x v="0"/>
    <x v="0"/>
  </r>
  <r>
    <n v="27"/>
    <x v="1"/>
    <x v="1"/>
    <x v="1"/>
    <x v="0"/>
    <x v="0"/>
    <x v="0"/>
  </r>
  <r>
    <n v="21"/>
    <x v="0"/>
    <x v="0"/>
    <x v="1"/>
    <x v="1"/>
    <x v="2"/>
    <x v="0"/>
  </r>
  <r>
    <n v="31"/>
    <x v="0"/>
    <x v="2"/>
    <x v="2"/>
    <x v="0"/>
    <x v="1"/>
    <x v="0"/>
  </r>
  <r>
    <n v="36"/>
    <x v="0"/>
    <x v="0"/>
    <x v="1"/>
    <x v="0"/>
    <x v="0"/>
    <x v="0"/>
  </r>
  <r>
    <n v="38"/>
    <x v="0"/>
    <x v="0"/>
    <x v="1"/>
    <x v="0"/>
    <x v="1"/>
    <x v="0"/>
  </r>
  <r>
    <n v="46"/>
    <x v="0"/>
    <x v="0"/>
    <x v="1"/>
    <x v="1"/>
    <x v="1"/>
    <x v="0"/>
  </r>
  <r>
    <n v="49"/>
    <x v="0"/>
    <x v="0"/>
    <x v="1"/>
    <x v="1"/>
    <x v="2"/>
    <x v="0"/>
  </r>
  <r>
    <n v="17"/>
    <x v="0"/>
    <x v="0"/>
    <x v="1"/>
    <x v="0"/>
    <x v="0"/>
    <x v="0"/>
  </r>
  <r>
    <n v="34"/>
    <x v="0"/>
    <x v="0"/>
    <x v="1"/>
    <x v="0"/>
    <x v="1"/>
    <x v="0"/>
  </r>
  <r>
    <n v="6"/>
    <x v="0"/>
    <x v="0"/>
    <x v="1"/>
    <x v="0"/>
    <x v="1"/>
    <x v="0"/>
  </r>
  <r>
    <n v="28"/>
    <x v="0"/>
    <x v="0"/>
    <x v="1"/>
    <x v="1"/>
    <x v="0"/>
    <x v="0"/>
  </r>
  <r>
    <n v="37"/>
    <x v="0"/>
    <x v="1"/>
    <x v="1"/>
    <x v="0"/>
    <x v="1"/>
    <x v="0"/>
  </r>
  <r>
    <n v="41"/>
    <x v="0"/>
    <x v="0"/>
    <x v="1"/>
    <x v="0"/>
    <x v="1"/>
    <x v="0"/>
  </r>
  <r>
    <n v="13"/>
    <x v="1"/>
    <x v="1"/>
    <x v="0"/>
    <x v="0"/>
    <x v="2"/>
    <x v="0"/>
  </r>
  <r>
    <n v="43"/>
    <x v="1"/>
    <x v="0"/>
    <x v="1"/>
    <x v="0"/>
    <x v="1"/>
    <x v="0"/>
  </r>
  <r>
    <n v="48"/>
    <x v="0"/>
    <x v="0"/>
    <x v="1"/>
    <x v="1"/>
    <x v="2"/>
    <x v="0"/>
  </r>
  <r>
    <n v="8"/>
    <x v="0"/>
    <x v="0"/>
    <x v="1"/>
    <x v="0"/>
    <x v="0"/>
    <x v="0"/>
  </r>
  <r>
    <n v="47"/>
    <x v="0"/>
    <x v="0"/>
    <x v="1"/>
    <x v="1"/>
    <x v="2"/>
    <x v="0"/>
  </r>
  <r>
    <n v="53"/>
    <x v="0"/>
    <x v="0"/>
    <x v="1"/>
    <x v="0"/>
    <x v="1"/>
    <x v="0"/>
  </r>
  <r>
    <n v="54"/>
    <x v="0"/>
    <x v="0"/>
    <x v="1"/>
    <x v="1"/>
    <x v="0"/>
    <x v="0"/>
  </r>
  <r>
    <n v="57"/>
    <x v="0"/>
    <x v="0"/>
    <x v="1"/>
    <x v="0"/>
    <x v="1"/>
    <x v="0"/>
  </r>
  <r>
    <n v="35"/>
    <x v="0"/>
    <x v="0"/>
    <x v="1"/>
    <x v="1"/>
    <x v="1"/>
    <x v="0"/>
  </r>
  <r>
    <n v="58"/>
    <x v="0"/>
    <x v="0"/>
    <x v="1"/>
    <x v="1"/>
    <x v="1"/>
    <x v="0"/>
  </r>
  <r>
    <n v="59"/>
    <x v="0"/>
    <x v="0"/>
    <x v="1"/>
    <x v="0"/>
    <x v="0"/>
    <x v="0"/>
  </r>
  <r>
    <n v="5"/>
    <x v="0"/>
    <x v="0"/>
    <x v="1"/>
    <x v="0"/>
    <x v="1"/>
    <x v="0"/>
  </r>
  <r>
    <n v="33"/>
    <x v="0"/>
    <x v="0"/>
    <x v="1"/>
    <x v="1"/>
    <x v="1"/>
    <x v="0"/>
  </r>
  <r>
    <n v="60"/>
    <x v="0"/>
    <x v="0"/>
    <x v="1"/>
    <x v="1"/>
    <x v="0"/>
    <x v="0"/>
  </r>
  <r>
    <n v="75"/>
    <x v="0"/>
    <x v="0"/>
    <x v="1"/>
    <x v="0"/>
    <x v="0"/>
    <x v="1"/>
  </r>
  <r>
    <n v="70"/>
    <x v="0"/>
    <x v="2"/>
    <x v="1"/>
    <x v="1"/>
    <x v="1"/>
    <x v="1"/>
  </r>
  <r>
    <n v="74"/>
    <x v="0"/>
    <x v="0"/>
    <x v="1"/>
    <x v="0"/>
    <x v="1"/>
    <x v="1"/>
  </r>
  <r>
    <n v="72"/>
    <x v="0"/>
    <x v="0"/>
    <x v="1"/>
    <x v="0"/>
    <x v="1"/>
    <x v="1"/>
  </r>
  <r>
    <n v="68"/>
    <x v="1"/>
    <x v="1"/>
    <x v="1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 6" cacheId="8" applyNumberFormats="0" applyBorderFormats="0" applyFontFormats="0" applyPatternFormats="0" applyAlignmentFormats="0" applyWidthHeightFormats="0" dataCaption="" updatedVersion="5" compact="0" compactData="0">
  <location ref="B18:E21" firstHeaderRow="1" firstDataRow="2" firstDataCol="1"/>
  <pivotFields count="7">
    <pivotField name="No" compact="0" outline="0" multipleItemSelectionAllowed="1" showAll="0"/>
    <pivotField name="Depth (m)" compact="0" outline="0" multipleItemSelectionAllowed="1" showAll="0"/>
    <pivotField name="P (MPa)" compact="0" outline="0" multipleItemSelectionAllowed="1" showAll="0"/>
    <pivotField name="T (°C)" axis="axisRow" compact="0" outline="0" multipleItemSelectionAllowed="1" showAll="0" sortType="ascending">
      <items count="4">
        <item h="1" x="0"/>
        <item x="1"/>
        <item h="1" x="2"/>
        <item t="default"/>
      </items>
    </pivotField>
    <pivotField name="Seal Thickness (m)" compact="0" outline="0" multipleItemSelectionAllowed="1" showAll="0"/>
    <pivotField name="Fault" compact="0" outline="0" multipleItemSelectionAllowed="1" showAll="0"/>
    <pivotField name="Secure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3"/>
  </rowFields>
  <rowItems count="2"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ecure" fld="6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 Tables" cacheId="8" applyNumberFormats="0" applyBorderFormats="0" applyFontFormats="0" applyPatternFormats="0" applyAlignmentFormats="0" applyWidthHeightFormats="0" dataCaption="" updatedVersion="5" compact="0" compactData="0">
  <location ref="B3:E7" firstHeaderRow="1" firstDataRow="2" firstDataCol="1"/>
  <pivotFields count="7">
    <pivotField name="No" compact="0" outline="0" multipleItemSelectionAllowed="1" showAll="0"/>
    <pivotField name="Depth (m)" axis="axisRow" compact="0" outline="0" multipleItemSelectionAllowed="1" showAll="0" sortType="ascending">
      <items count="3">
        <item x="1"/>
        <item x="0"/>
        <item t="default"/>
      </items>
    </pivotField>
    <pivotField name="P (MPa)" compact="0" outline="0" multipleItemSelectionAllowed="1" showAll="0"/>
    <pivotField name="T (°C)" compact="0" outline="0" multipleItemSelectionAllowed="1" showAll="0"/>
    <pivotField name="Seal Thickness (m)" compact="0" outline="0" multipleItemSelectionAllowed="1" showAll="0"/>
    <pivotField name="Fault" compact="0" outline="0" multipleItemSelectionAllowed="1" showAll="0"/>
    <pivotField name="Secure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ecure" fld="6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 Tables 2" cacheId="8" applyNumberFormats="0" applyBorderFormats="0" applyFontFormats="0" applyPatternFormats="0" applyAlignmentFormats="0" applyWidthHeightFormats="0" dataCaption="" updatedVersion="5" compact="0" compactData="0">
  <location ref="G3:J6" firstHeaderRow="1" firstDataRow="2" firstDataCol="1"/>
  <pivotFields count="7">
    <pivotField name="No" compact="0" outline="0" multipleItemSelectionAllowed="1" showAll="0"/>
    <pivotField name="Depth (m)" compact="0" outline="0" multipleItemSelectionAllowed="1" showAll="0"/>
    <pivotField name="P (MPa)" compact="0" outline="0" multipleItemSelectionAllowed="1" showAll="0"/>
    <pivotField name="T (°C)" compact="0" outline="0" multipleItemSelectionAllowed="1" showAll="0"/>
    <pivotField name="Seal Thickness (m)" axis="axisRow" compact="0" outline="0" multipleItemSelectionAllowed="1" showAll="0" sortType="ascending">
      <items count="3">
        <item x="0"/>
        <item h="1" x="1"/>
        <item t="default"/>
      </items>
    </pivotField>
    <pivotField name="Fault" compact="0" outline="0" multipleItemSelectionAllowed="1" showAll="0"/>
    <pivotField name="Secure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4"/>
  </rowFields>
  <rowItems count="2">
    <i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ecure" fld="6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 Tables 3" cacheId="8" applyNumberFormats="0" applyBorderFormats="0" applyFontFormats="0" applyPatternFormats="0" applyAlignmentFormats="0" applyWidthHeightFormats="0" dataCaption="" updatedVersion="5" compact="0" compactData="0">
  <location ref="L3:M6" firstHeaderRow="1" firstDataRow="1" firstDataCol="1"/>
  <pivotFields count="7">
    <pivotField name="No" compact="0" outline="0" multipleItemSelectionAllowed="1" showAll="0"/>
    <pivotField name="Depth (m)" compact="0" outline="0" multipleItemSelectionAllowed="1" showAll="0"/>
    <pivotField name="P (MPa)" compact="0" outline="0" multipleItemSelectionAllowed="1" showAll="0"/>
    <pivotField name="T (°C)" compact="0" outline="0" multipleItemSelectionAllowed="1" showAll="0"/>
    <pivotField name="Seal Thickness (m)" compact="0" outline="0" multipleItemSelectionAllowed="1" showAll="0"/>
    <pivotField name="Fault" compact="0" outline="0" multipleItemSelectionAllowed="1" showAll="0"/>
    <pivotField name="Secure" axis="axisRow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Secure" fld="6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 Tables 4" cacheId="8" applyNumberFormats="0" applyBorderFormats="0" applyFontFormats="0" applyPatternFormats="0" applyAlignmentFormats="0" applyWidthHeightFormats="0" dataCaption="" updatedVersion="5" compact="0" compactData="0">
  <location ref="B10:E14" firstHeaderRow="1" firstDataRow="2" firstDataCol="1"/>
  <pivotFields count="7">
    <pivotField name="No" compact="0" outline="0" multipleItemSelectionAllowed="1" showAll="0"/>
    <pivotField name="Depth (m)" compact="0" outline="0" multipleItemSelectionAllowed="1" showAll="0"/>
    <pivotField name="P (MPa)" axis="axisRow" compact="0" outline="0" multipleItemSelectionAllowed="1" showAll="0" sortType="ascending">
      <items count="4">
        <item x="1"/>
        <item x="0"/>
        <item h="1" x="2"/>
        <item t="default"/>
      </items>
    </pivotField>
    <pivotField name="T (°C)" compact="0" outline="0" multipleItemSelectionAllowed="1" showAll="0"/>
    <pivotField name="Seal Thickness (m)" compact="0" outline="0" multipleItemSelectionAllowed="1" showAll="0"/>
    <pivotField name="Fault" compact="0" outline="0" multipleItemSelectionAllowed="1" showAll="0"/>
    <pivotField name="Secure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ecure" fld="6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 Tables 5" cacheId="8" applyNumberFormats="0" applyBorderFormats="0" applyFontFormats="0" applyPatternFormats="0" applyAlignmentFormats="0" applyWidthHeightFormats="0" dataCaption="" updatedVersion="5" compact="0" compactData="0">
  <location ref="G10:J14" firstHeaderRow="1" firstDataRow="2" firstDataCol="1"/>
  <pivotFields count="7">
    <pivotField name="No" compact="0" outline="0" multipleItemSelectionAllowed="1" showAll="0"/>
    <pivotField name="Depth (m)" compact="0" outline="0" multipleItemSelectionAllowed="1" showAll="0"/>
    <pivotField name="P (MPa)" compact="0" outline="0" multipleItemSelectionAllowed="1" showAll="0"/>
    <pivotField name="T (°C)" compact="0" outline="0" multipleItemSelectionAllowed="1" showAll="0"/>
    <pivotField name="Seal Thickness (m)" compact="0" outline="0" multipleItemSelectionAllowed="1" showAll="0"/>
    <pivotField name="Fault" axis="axisRow" compact="0" outline="0" multipleItemSelectionAllowed="1" showAll="0" sortType="ascending">
      <items count="4">
        <item x="1"/>
        <item x="0"/>
        <item h="1" x="2"/>
        <item t="default"/>
      </items>
    </pivotField>
    <pivotField name="Secure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Secure" fld="6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0"/>
  <sheetViews>
    <sheetView topLeftCell="A26" workbookViewId="0">
      <selection activeCell="B44" sqref="B44:B82"/>
    </sheetView>
  </sheetViews>
  <sheetFormatPr defaultColWidth="14.42578125" defaultRowHeight="15" customHeight="1"/>
  <cols>
    <col min="1" max="26" width="8.85546875" customWidth="1"/>
  </cols>
  <sheetData>
    <row r="2" spans="2:11">
      <c r="B2" s="38" t="s">
        <v>0</v>
      </c>
      <c r="C2" s="39"/>
    </row>
    <row r="3" spans="2:11" ht="33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2:11">
      <c r="B4" s="1">
        <v>14</v>
      </c>
      <c r="C4" s="2">
        <v>1097</v>
      </c>
      <c r="D4" s="2">
        <v>8.6</v>
      </c>
      <c r="E4" s="2">
        <v>32.799999999999997</v>
      </c>
      <c r="F4" s="2">
        <v>88</v>
      </c>
      <c r="G4" s="2">
        <v>683.3</v>
      </c>
      <c r="H4" s="2">
        <v>20</v>
      </c>
      <c r="I4" s="2">
        <v>210</v>
      </c>
      <c r="J4" s="2" t="s">
        <v>1</v>
      </c>
      <c r="K4" s="2" t="s">
        <v>11</v>
      </c>
    </row>
    <row r="5" spans="2:11">
      <c r="B5" s="1">
        <v>20</v>
      </c>
      <c r="C5" s="2">
        <v>450</v>
      </c>
      <c r="D5" s="2">
        <v>2.8</v>
      </c>
      <c r="E5" s="2">
        <v>27.2</v>
      </c>
      <c r="F5" s="2">
        <v>98</v>
      </c>
      <c r="G5" s="2">
        <v>58.2</v>
      </c>
      <c r="H5" s="2">
        <v>20</v>
      </c>
      <c r="I5" s="2">
        <v>40</v>
      </c>
      <c r="J5" s="2" t="s">
        <v>1</v>
      </c>
      <c r="K5" s="2" t="s">
        <v>11</v>
      </c>
    </row>
    <row r="6" spans="2:11">
      <c r="B6" s="1">
        <v>3</v>
      </c>
      <c r="C6" s="2">
        <v>2743</v>
      </c>
      <c r="D6" s="2">
        <v>27.3</v>
      </c>
      <c r="E6" s="2">
        <v>100.6</v>
      </c>
      <c r="F6" s="2">
        <v>95</v>
      </c>
      <c r="G6" s="2">
        <v>623.20000000000005</v>
      </c>
      <c r="H6" s="2">
        <v>18</v>
      </c>
      <c r="I6" s="2">
        <v>400</v>
      </c>
      <c r="J6" s="2" t="s">
        <v>1</v>
      </c>
      <c r="K6" s="2" t="s">
        <v>11</v>
      </c>
    </row>
    <row r="7" spans="2:11">
      <c r="B7" s="1">
        <v>18</v>
      </c>
      <c r="C7" s="2">
        <v>1067</v>
      </c>
      <c r="D7" s="2">
        <v>11.2</v>
      </c>
      <c r="E7" s="2">
        <v>39.4</v>
      </c>
      <c r="F7" s="2">
        <v>32</v>
      </c>
      <c r="G7" s="2">
        <v>700.6</v>
      </c>
      <c r="H7" s="2">
        <v>14</v>
      </c>
      <c r="I7" s="2">
        <v>85</v>
      </c>
      <c r="J7" s="2" t="s">
        <v>1</v>
      </c>
      <c r="K7" s="2" t="s">
        <v>11</v>
      </c>
    </row>
    <row r="8" spans="2:11">
      <c r="B8" s="1">
        <v>24</v>
      </c>
      <c r="C8" s="2">
        <v>2300</v>
      </c>
      <c r="D8" s="2">
        <v>20.9</v>
      </c>
      <c r="E8" s="2">
        <v>80</v>
      </c>
      <c r="F8" s="2">
        <v>50</v>
      </c>
      <c r="G8" s="2">
        <v>615.70000000000005</v>
      </c>
      <c r="H8" s="2">
        <v>100</v>
      </c>
      <c r="I8" s="2">
        <v>400</v>
      </c>
      <c r="J8" s="2" t="s">
        <v>11</v>
      </c>
      <c r="K8" s="2" t="s">
        <v>11</v>
      </c>
    </row>
    <row r="9" spans="2:11">
      <c r="B9" s="1">
        <v>25</v>
      </c>
      <c r="C9" s="2">
        <v>465</v>
      </c>
      <c r="D9" s="2">
        <v>4.5</v>
      </c>
      <c r="E9" s="2">
        <v>20</v>
      </c>
      <c r="F9" s="2">
        <v>97</v>
      </c>
      <c r="G9" s="2">
        <v>116.9</v>
      </c>
      <c r="H9" s="2">
        <v>300</v>
      </c>
      <c r="I9" s="2">
        <v>250</v>
      </c>
      <c r="J9" s="2" t="s">
        <v>1</v>
      </c>
      <c r="K9" s="2" t="s">
        <v>11</v>
      </c>
    </row>
    <row r="10" spans="2:11">
      <c r="B10" s="1">
        <v>27</v>
      </c>
      <c r="C10" s="2">
        <v>694</v>
      </c>
      <c r="D10" s="2">
        <v>6.3</v>
      </c>
      <c r="E10" s="2">
        <v>55.5</v>
      </c>
      <c r="F10" s="2">
        <v>97</v>
      </c>
      <c r="G10" s="2">
        <v>138.4</v>
      </c>
      <c r="H10" s="2">
        <v>100</v>
      </c>
      <c r="I10" s="2">
        <v>300</v>
      </c>
      <c r="J10" s="2" t="s">
        <v>1</v>
      </c>
      <c r="K10" s="2" t="s">
        <v>11</v>
      </c>
    </row>
    <row r="11" spans="2:11">
      <c r="B11" s="1">
        <v>21</v>
      </c>
      <c r="C11" s="2">
        <v>2800</v>
      </c>
      <c r="D11" s="2">
        <v>27.4</v>
      </c>
      <c r="E11" s="2">
        <v>100</v>
      </c>
      <c r="F11" s="2">
        <v>57</v>
      </c>
      <c r="G11" s="2">
        <v>627.29999999999995</v>
      </c>
      <c r="H11" s="2" t="s">
        <v>12</v>
      </c>
      <c r="I11" s="2" t="s">
        <v>12</v>
      </c>
      <c r="J11" s="2" t="s">
        <v>12</v>
      </c>
      <c r="K11" s="2" t="s">
        <v>11</v>
      </c>
    </row>
    <row r="12" spans="2:11">
      <c r="B12" s="1">
        <v>31</v>
      </c>
      <c r="C12" s="2">
        <v>1460</v>
      </c>
      <c r="D12" s="2" t="s">
        <v>12</v>
      </c>
      <c r="E12" s="2" t="s">
        <v>12</v>
      </c>
      <c r="F12" s="2">
        <v>90</v>
      </c>
      <c r="G12" s="2">
        <v>450.8</v>
      </c>
      <c r="H12" s="2">
        <v>250</v>
      </c>
      <c r="I12" s="2">
        <v>300</v>
      </c>
      <c r="J12" s="2" t="s">
        <v>11</v>
      </c>
      <c r="K12" s="2" t="s">
        <v>11</v>
      </c>
    </row>
    <row r="13" spans="2:11">
      <c r="B13" s="1">
        <v>36</v>
      </c>
      <c r="C13" s="2">
        <v>1450</v>
      </c>
      <c r="D13" s="2">
        <v>14.5</v>
      </c>
      <c r="E13" s="2">
        <v>70</v>
      </c>
      <c r="F13" s="2">
        <v>68</v>
      </c>
      <c r="G13" s="2">
        <v>769</v>
      </c>
      <c r="H13" s="2">
        <v>100</v>
      </c>
      <c r="I13" s="2">
        <v>250</v>
      </c>
      <c r="J13" s="2" t="s">
        <v>1</v>
      </c>
      <c r="K13" s="2" t="s">
        <v>11</v>
      </c>
    </row>
    <row r="14" spans="2:11">
      <c r="B14" s="1">
        <v>38</v>
      </c>
      <c r="C14" s="2">
        <v>2600</v>
      </c>
      <c r="D14" s="2">
        <v>26</v>
      </c>
      <c r="E14" s="2">
        <v>98.2</v>
      </c>
      <c r="F14" s="2">
        <v>97</v>
      </c>
      <c r="G14" s="2">
        <v>485.9</v>
      </c>
      <c r="H14" s="2">
        <v>360</v>
      </c>
      <c r="I14" s="2">
        <v>150</v>
      </c>
      <c r="J14" s="2" t="s">
        <v>11</v>
      </c>
      <c r="K14" s="2" t="s">
        <v>11</v>
      </c>
    </row>
    <row r="15" spans="2:11">
      <c r="B15" s="1">
        <v>46</v>
      </c>
      <c r="C15" s="2">
        <v>3300</v>
      </c>
      <c r="D15" s="2">
        <v>33</v>
      </c>
      <c r="E15" s="2">
        <v>160</v>
      </c>
      <c r="F15" s="2">
        <v>90</v>
      </c>
      <c r="G15" s="2">
        <v>506.2</v>
      </c>
      <c r="H15" s="2" t="s">
        <v>12</v>
      </c>
      <c r="I15" s="2" t="s">
        <v>12</v>
      </c>
      <c r="J15" s="2" t="s">
        <v>11</v>
      </c>
      <c r="K15" s="2" t="s">
        <v>11</v>
      </c>
    </row>
    <row r="16" spans="2:11">
      <c r="B16" s="1">
        <v>49</v>
      </c>
      <c r="C16" s="2">
        <v>1428</v>
      </c>
      <c r="D16" s="2">
        <v>14.23</v>
      </c>
      <c r="E16" s="2">
        <v>60.7</v>
      </c>
      <c r="F16" s="2">
        <v>63</v>
      </c>
      <c r="G16" s="2">
        <v>569</v>
      </c>
      <c r="H16" s="2" t="s">
        <v>12</v>
      </c>
      <c r="I16" s="2" t="s">
        <v>12</v>
      </c>
      <c r="J16" s="2" t="s">
        <v>12</v>
      </c>
      <c r="K16" s="2" t="s">
        <v>11</v>
      </c>
    </row>
    <row r="17" spans="2:11">
      <c r="B17" s="1">
        <v>17</v>
      </c>
      <c r="C17" s="2">
        <v>2034</v>
      </c>
      <c r="D17" s="2">
        <v>20.7</v>
      </c>
      <c r="E17" s="2">
        <v>52.2</v>
      </c>
      <c r="F17" s="2">
        <v>66</v>
      </c>
      <c r="G17" s="2">
        <v>781</v>
      </c>
      <c r="H17" s="2">
        <v>3</v>
      </c>
      <c r="I17" s="2">
        <v>160</v>
      </c>
      <c r="J17" s="2" t="s">
        <v>1</v>
      </c>
      <c r="K17" s="2" t="s">
        <v>11</v>
      </c>
    </row>
    <row r="18" spans="2:11">
      <c r="B18" s="1">
        <v>34</v>
      </c>
      <c r="C18" s="2">
        <v>2442</v>
      </c>
      <c r="D18" s="2">
        <v>24.42</v>
      </c>
      <c r="E18" s="2">
        <v>100</v>
      </c>
      <c r="F18" s="2">
        <v>95.09</v>
      </c>
      <c r="G18" s="2">
        <v>143.5</v>
      </c>
      <c r="H18" s="2">
        <v>20</v>
      </c>
      <c r="I18" s="2">
        <v>100</v>
      </c>
      <c r="J18" s="2" t="s">
        <v>11</v>
      </c>
      <c r="K18" s="2" t="s">
        <v>11</v>
      </c>
    </row>
    <row r="19" spans="2:11">
      <c r="B19" s="1">
        <v>6</v>
      </c>
      <c r="C19" s="2">
        <v>1524</v>
      </c>
      <c r="D19" s="2">
        <v>14.9</v>
      </c>
      <c r="E19" s="2">
        <v>69.400000000000006</v>
      </c>
      <c r="F19" s="2">
        <v>97</v>
      </c>
      <c r="G19" s="2">
        <v>509.6</v>
      </c>
      <c r="H19" s="2">
        <v>44</v>
      </c>
      <c r="I19" s="2">
        <v>300</v>
      </c>
      <c r="J19" s="2" t="s">
        <v>11</v>
      </c>
      <c r="K19" s="2" t="s">
        <v>11</v>
      </c>
    </row>
    <row r="20" spans="2:11">
      <c r="B20" s="1">
        <v>28</v>
      </c>
      <c r="C20" s="2">
        <v>4262</v>
      </c>
      <c r="D20" s="2">
        <v>61.8</v>
      </c>
      <c r="E20" s="2">
        <v>81</v>
      </c>
      <c r="F20" s="2">
        <v>97</v>
      </c>
      <c r="G20" s="2">
        <v>919.3</v>
      </c>
      <c r="H20" s="2">
        <v>192</v>
      </c>
      <c r="I20" s="2" t="s">
        <v>12</v>
      </c>
      <c r="J20" s="2" t="s">
        <v>1</v>
      </c>
      <c r="K20" s="2" t="s">
        <v>11</v>
      </c>
    </row>
    <row r="21" spans="2:11" ht="15.75" customHeight="1">
      <c r="B21" s="1">
        <v>37</v>
      </c>
      <c r="C21" s="2">
        <v>2793</v>
      </c>
      <c r="D21" s="2">
        <v>2.9</v>
      </c>
      <c r="E21" s="2">
        <v>110</v>
      </c>
      <c r="F21" s="2">
        <v>96.5</v>
      </c>
      <c r="G21" s="2">
        <v>563.1</v>
      </c>
      <c r="H21" s="2">
        <v>50</v>
      </c>
      <c r="I21" s="2">
        <v>800</v>
      </c>
      <c r="J21" s="2" t="s">
        <v>11</v>
      </c>
      <c r="K21" s="2" t="s">
        <v>11</v>
      </c>
    </row>
    <row r="22" spans="2:11" ht="15.75" customHeight="1">
      <c r="B22" s="1">
        <v>41</v>
      </c>
      <c r="C22" s="2">
        <v>1700</v>
      </c>
      <c r="D22" s="2">
        <v>16</v>
      </c>
      <c r="E22" s="2">
        <v>57.5</v>
      </c>
      <c r="F22" s="2">
        <v>93</v>
      </c>
      <c r="G22" s="2">
        <v>661</v>
      </c>
      <c r="H22" s="2">
        <v>200</v>
      </c>
      <c r="I22" s="2">
        <v>800</v>
      </c>
      <c r="J22" s="2" t="s">
        <v>11</v>
      </c>
      <c r="K22" s="2" t="s">
        <v>11</v>
      </c>
    </row>
    <row r="23" spans="2:11" ht="15.75" customHeight="1">
      <c r="B23" s="1">
        <v>13</v>
      </c>
      <c r="C23" s="2">
        <v>693</v>
      </c>
      <c r="D23" s="2">
        <v>7.3</v>
      </c>
      <c r="E23" s="2">
        <v>35</v>
      </c>
      <c r="F23" s="2">
        <v>95</v>
      </c>
      <c r="G23" s="2">
        <v>249.6</v>
      </c>
      <c r="H23" s="2">
        <v>52</v>
      </c>
      <c r="I23" s="2">
        <v>200</v>
      </c>
      <c r="J23" s="2" t="s">
        <v>12</v>
      </c>
      <c r="K23" s="2" t="s">
        <v>11</v>
      </c>
    </row>
    <row r="24" spans="2:11" ht="15.75" customHeight="1">
      <c r="B24" s="1">
        <v>43</v>
      </c>
      <c r="C24" s="2">
        <v>774</v>
      </c>
      <c r="D24" s="2">
        <v>7.7</v>
      </c>
      <c r="E24" s="2">
        <v>45</v>
      </c>
      <c r="F24" s="2">
        <v>90</v>
      </c>
      <c r="G24" s="2">
        <v>223.9</v>
      </c>
      <c r="H24" s="2">
        <v>50</v>
      </c>
      <c r="I24" s="2">
        <v>100</v>
      </c>
      <c r="J24" s="2" t="s">
        <v>11</v>
      </c>
      <c r="K24" s="2" t="s">
        <v>11</v>
      </c>
    </row>
    <row r="25" spans="2:11" ht="15.75" customHeight="1">
      <c r="B25" s="1">
        <v>48</v>
      </c>
      <c r="C25" s="2">
        <v>1655</v>
      </c>
      <c r="D25" s="2">
        <v>16.5</v>
      </c>
      <c r="E25" s="2">
        <v>69.5</v>
      </c>
      <c r="F25" s="2">
        <v>88.1</v>
      </c>
      <c r="G25" s="2">
        <v>573.70000000000005</v>
      </c>
      <c r="H25" s="2" t="s">
        <v>12</v>
      </c>
      <c r="I25" s="2" t="s">
        <v>12</v>
      </c>
      <c r="J25" s="2" t="s">
        <v>12</v>
      </c>
      <c r="K25" s="2" t="s">
        <v>11</v>
      </c>
    </row>
    <row r="26" spans="2:11" ht="15.75" customHeight="1">
      <c r="B26" s="1">
        <v>8</v>
      </c>
      <c r="C26" s="2">
        <v>4779</v>
      </c>
      <c r="D26" s="2">
        <v>45.4</v>
      </c>
      <c r="E26" s="2">
        <v>107.2</v>
      </c>
      <c r="F26" s="2">
        <v>85</v>
      </c>
      <c r="G26" s="2">
        <v>770.4</v>
      </c>
      <c r="H26" s="2">
        <v>84</v>
      </c>
      <c r="I26" s="2">
        <v>200</v>
      </c>
      <c r="J26" s="2" t="s">
        <v>1</v>
      </c>
      <c r="K26" s="2" t="s">
        <v>11</v>
      </c>
    </row>
    <row r="27" spans="2:11" ht="15.75" customHeight="1">
      <c r="B27" s="1">
        <v>47</v>
      </c>
      <c r="C27" s="2">
        <v>1280</v>
      </c>
      <c r="D27" s="2">
        <v>12.8</v>
      </c>
      <c r="E27" s="2">
        <v>70</v>
      </c>
      <c r="F27" s="2">
        <v>51</v>
      </c>
      <c r="G27" s="2">
        <v>392.9</v>
      </c>
      <c r="H27" s="2" t="s">
        <v>12</v>
      </c>
      <c r="I27" s="2" t="s">
        <v>12</v>
      </c>
      <c r="J27" s="2" t="s">
        <v>12</v>
      </c>
      <c r="K27" s="2" t="s">
        <v>11</v>
      </c>
    </row>
    <row r="28" spans="2:11" ht="15.75" customHeight="1">
      <c r="B28" s="1">
        <v>53</v>
      </c>
      <c r="C28" s="2">
        <v>2500</v>
      </c>
      <c r="D28" s="2">
        <v>25</v>
      </c>
      <c r="E28" s="2">
        <v>115</v>
      </c>
      <c r="F28" s="2">
        <v>60</v>
      </c>
      <c r="G28" s="2">
        <v>525.6</v>
      </c>
      <c r="H28" s="2">
        <v>160</v>
      </c>
      <c r="I28" s="2">
        <v>280</v>
      </c>
      <c r="J28" s="2" t="s">
        <v>11</v>
      </c>
      <c r="K28" s="2" t="s">
        <v>11</v>
      </c>
    </row>
    <row r="29" spans="2:11" ht="15.75" customHeight="1">
      <c r="B29" s="1">
        <v>54</v>
      </c>
      <c r="C29" s="2">
        <v>3400</v>
      </c>
      <c r="D29" s="2">
        <v>45.5</v>
      </c>
      <c r="E29" s="2">
        <v>102</v>
      </c>
      <c r="F29" s="2">
        <v>39</v>
      </c>
      <c r="G29" s="2">
        <v>786.6</v>
      </c>
      <c r="H29" s="2" t="s">
        <v>12</v>
      </c>
      <c r="I29" s="2" t="s">
        <v>12</v>
      </c>
      <c r="J29" s="2" t="s">
        <v>1</v>
      </c>
      <c r="K29" s="2" t="s">
        <v>11</v>
      </c>
    </row>
    <row r="30" spans="2:11" ht="15.75" customHeight="1">
      <c r="B30" s="1">
        <v>57</v>
      </c>
      <c r="C30" s="2">
        <v>1662</v>
      </c>
      <c r="D30" s="2">
        <v>18.399999999999999</v>
      </c>
      <c r="E30" s="2">
        <v>68.3</v>
      </c>
      <c r="F30" s="2">
        <v>86.1</v>
      </c>
      <c r="G30" s="2">
        <v>636.6</v>
      </c>
      <c r="H30" s="2">
        <v>83.5</v>
      </c>
      <c r="I30" s="2">
        <v>150</v>
      </c>
      <c r="J30" s="2" t="s">
        <v>11</v>
      </c>
      <c r="K30" s="2" t="s">
        <v>11</v>
      </c>
    </row>
    <row r="31" spans="2:11" ht="15.75" customHeight="1">
      <c r="B31" s="1">
        <v>35</v>
      </c>
      <c r="C31" s="2">
        <v>811</v>
      </c>
      <c r="D31" s="2">
        <v>8.11</v>
      </c>
      <c r="E31" s="2">
        <v>45</v>
      </c>
      <c r="F31" s="2">
        <v>94</v>
      </c>
      <c r="G31" s="2">
        <v>733.2</v>
      </c>
      <c r="H31" s="2">
        <v>10</v>
      </c>
      <c r="I31" s="2" t="s">
        <v>12</v>
      </c>
      <c r="J31" s="2" t="s">
        <v>11</v>
      </c>
      <c r="K31" s="2" t="s">
        <v>11</v>
      </c>
    </row>
    <row r="32" spans="2:11" ht="15.75" customHeight="1">
      <c r="B32" s="1">
        <v>58</v>
      </c>
      <c r="C32" s="2">
        <v>1188</v>
      </c>
      <c r="D32" s="3">
        <v>11.8</v>
      </c>
      <c r="E32" s="2">
        <v>44</v>
      </c>
      <c r="F32" s="2">
        <v>97</v>
      </c>
      <c r="G32" s="2">
        <v>667.3</v>
      </c>
      <c r="H32" s="2" t="s">
        <v>12</v>
      </c>
      <c r="I32" s="2" t="s">
        <v>12</v>
      </c>
      <c r="J32" s="2" t="s">
        <v>11</v>
      </c>
      <c r="K32" s="2" t="s">
        <v>11</v>
      </c>
    </row>
    <row r="33" spans="2:11" ht="15.75" customHeight="1">
      <c r="B33" s="1">
        <v>59</v>
      </c>
      <c r="C33" s="2">
        <v>1574</v>
      </c>
      <c r="D33" s="2">
        <v>16.5</v>
      </c>
      <c r="E33" s="2">
        <v>55</v>
      </c>
      <c r="F33" s="2">
        <v>82</v>
      </c>
      <c r="G33" s="2">
        <v>694.2</v>
      </c>
      <c r="H33" s="2">
        <v>180</v>
      </c>
      <c r="I33" s="2">
        <v>200</v>
      </c>
      <c r="J33" s="2" t="s">
        <v>1</v>
      </c>
      <c r="K33" s="2" t="s">
        <v>11</v>
      </c>
    </row>
    <row r="34" spans="2:11" ht="15.75" customHeight="1">
      <c r="B34" s="1">
        <v>5</v>
      </c>
      <c r="C34" s="2">
        <v>1829</v>
      </c>
      <c r="D34" s="2">
        <v>19.2</v>
      </c>
      <c r="E34" s="2">
        <v>81.7</v>
      </c>
      <c r="F34" s="2">
        <v>72</v>
      </c>
      <c r="G34" s="2">
        <v>564.29999999999995</v>
      </c>
      <c r="H34" s="2">
        <v>76</v>
      </c>
      <c r="I34" s="2">
        <v>300</v>
      </c>
      <c r="J34" s="2" t="s">
        <v>11</v>
      </c>
      <c r="K34" s="2" t="s">
        <v>11</v>
      </c>
    </row>
    <row r="35" spans="2:11" ht="15.75" customHeight="1">
      <c r="B35" s="1">
        <v>33</v>
      </c>
      <c r="C35" s="2">
        <v>2044</v>
      </c>
      <c r="D35" s="3">
        <v>22.4</v>
      </c>
      <c r="E35" s="2">
        <v>93</v>
      </c>
      <c r="F35" s="2">
        <v>88</v>
      </c>
      <c r="G35" s="2">
        <v>612.4</v>
      </c>
      <c r="H35" s="2" t="s">
        <v>12</v>
      </c>
      <c r="I35" s="2" t="s">
        <v>12</v>
      </c>
      <c r="J35" s="2" t="s">
        <v>11</v>
      </c>
      <c r="K35" s="2" t="s">
        <v>11</v>
      </c>
    </row>
    <row r="36" spans="2:11" ht="15.75" customHeight="1">
      <c r="B36" s="1">
        <v>60</v>
      </c>
      <c r="C36" s="2">
        <v>2804</v>
      </c>
      <c r="D36" s="3">
        <v>28</v>
      </c>
      <c r="E36" s="2">
        <v>90</v>
      </c>
      <c r="F36" s="2">
        <v>42.9</v>
      </c>
      <c r="G36" s="2">
        <v>679.9</v>
      </c>
      <c r="H36" s="2" t="s">
        <v>12</v>
      </c>
      <c r="I36" s="2" t="s">
        <v>12</v>
      </c>
      <c r="J36" s="2" t="s">
        <v>1</v>
      </c>
      <c r="K36" s="2" t="s">
        <v>11</v>
      </c>
    </row>
    <row r="37" spans="2:11" ht="15.75" customHeight="1">
      <c r="B37" s="1">
        <v>75</v>
      </c>
      <c r="C37" s="2">
        <v>2600</v>
      </c>
      <c r="D37" s="2">
        <v>34.5</v>
      </c>
      <c r="E37" s="2">
        <v>142.1</v>
      </c>
      <c r="F37" s="2">
        <v>90</v>
      </c>
      <c r="G37" s="2">
        <v>571.29999999999995</v>
      </c>
      <c r="H37" s="2">
        <v>280</v>
      </c>
      <c r="I37" s="2">
        <v>300</v>
      </c>
      <c r="J37" s="2" t="s">
        <v>1</v>
      </c>
      <c r="K37" s="2" t="s">
        <v>13</v>
      </c>
    </row>
    <row r="38" spans="2:11" ht="15.75" customHeight="1">
      <c r="B38" s="1">
        <v>70</v>
      </c>
      <c r="C38" s="2">
        <v>1000</v>
      </c>
      <c r="D38" s="2" t="s">
        <v>12</v>
      </c>
      <c r="E38" s="2">
        <v>200</v>
      </c>
      <c r="F38" s="2">
        <v>98</v>
      </c>
      <c r="G38" s="2">
        <v>121.9</v>
      </c>
      <c r="H38" s="2" t="s">
        <v>12</v>
      </c>
      <c r="I38" s="2" t="s">
        <v>12</v>
      </c>
      <c r="J38" s="2" t="s">
        <v>11</v>
      </c>
      <c r="K38" s="2" t="s">
        <v>1</v>
      </c>
    </row>
    <row r="39" spans="2:11" ht="15.75" customHeight="1">
      <c r="B39" s="1">
        <v>74</v>
      </c>
      <c r="C39" s="2">
        <v>2400</v>
      </c>
      <c r="D39" s="2">
        <v>36</v>
      </c>
      <c r="E39" s="2">
        <v>100</v>
      </c>
      <c r="F39" s="2">
        <v>97</v>
      </c>
      <c r="G39" s="2">
        <v>723.7</v>
      </c>
      <c r="H39" s="2">
        <v>80</v>
      </c>
      <c r="I39" s="2">
        <v>500</v>
      </c>
      <c r="J39" s="2" t="s">
        <v>11</v>
      </c>
      <c r="K39" s="2" t="s">
        <v>13</v>
      </c>
    </row>
    <row r="40" spans="2:11" ht="15.75" customHeight="1">
      <c r="B40" s="1">
        <v>72</v>
      </c>
      <c r="C40" s="2">
        <v>1163</v>
      </c>
      <c r="D40" s="2">
        <v>11.7</v>
      </c>
      <c r="E40" s="2">
        <v>123</v>
      </c>
      <c r="F40" s="2">
        <v>99.7</v>
      </c>
      <c r="G40" s="2">
        <v>199.7</v>
      </c>
      <c r="H40" s="2">
        <v>427</v>
      </c>
      <c r="I40" s="2">
        <v>150</v>
      </c>
      <c r="J40" s="2" t="s">
        <v>11</v>
      </c>
      <c r="K40" s="2" t="s">
        <v>1</v>
      </c>
    </row>
    <row r="41" spans="2:11" ht="15.75" customHeight="1">
      <c r="B41" s="1">
        <v>68</v>
      </c>
      <c r="C41" s="2">
        <v>180</v>
      </c>
      <c r="D41" s="2">
        <v>2.2999999999999998</v>
      </c>
      <c r="E41" s="2">
        <v>118.3</v>
      </c>
      <c r="F41" s="2">
        <v>95</v>
      </c>
      <c r="G41" s="2">
        <v>32.6</v>
      </c>
      <c r="H41" s="2">
        <v>70</v>
      </c>
      <c r="I41" s="2">
        <v>100</v>
      </c>
      <c r="J41" s="2" t="s">
        <v>11</v>
      </c>
      <c r="K41" s="2" t="s">
        <v>1</v>
      </c>
    </row>
    <row r="42" spans="2:11" ht="15.75" customHeight="1"/>
    <row r="43" spans="2:11" ht="15.75" customHeight="1">
      <c r="B43" s="4" t="s">
        <v>14</v>
      </c>
      <c r="C43" s="5"/>
      <c r="D43" s="5"/>
      <c r="E43" s="5"/>
      <c r="F43" s="5"/>
      <c r="G43" s="5"/>
      <c r="H43" s="5"/>
      <c r="I43" s="5"/>
      <c r="J43" s="5"/>
      <c r="K43" s="5"/>
    </row>
    <row r="44" spans="2:11" ht="15.75" customHeight="1">
      <c r="B44" s="1" t="s">
        <v>1</v>
      </c>
      <c r="C44" s="1" t="s">
        <v>2</v>
      </c>
      <c r="D44" s="1" t="s">
        <v>3</v>
      </c>
      <c r="E44" s="1" t="s">
        <v>4</v>
      </c>
      <c r="F44" s="1" t="s">
        <v>15</v>
      </c>
      <c r="G44" s="1" t="s">
        <v>16</v>
      </c>
      <c r="H44" s="1" t="s">
        <v>7</v>
      </c>
      <c r="I44" s="1" t="s">
        <v>8</v>
      </c>
      <c r="J44" s="1" t="s">
        <v>9</v>
      </c>
      <c r="K44" s="1" t="s">
        <v>10</v>
      </c>
    </row>
    <row r="45" spans="2:11" ht="15.75" customHeight="1">
      <c r="B45" s="1">
        <v>22</v>
      </c>
      <c r="C45" s="2">
        <v>1234</v>
      </c>
      <c r="D45" s="3">
        <v>6.4</v>
      </c>
      <c r="E45" s="2">
        <v>56</v>
      </c>
      <c r="F45" s="2">
        <v>74.239999999999995</v>
      </c>
      <c r="G45" s="2">
        <v>141</v>
      </c>
      <c r="H45" s="2" t="s">
        <v>12</v>
      </c>
      <c r="I45" s="2" t="s">
        <v>12</v>
      </c>
      <c r="J45" s="2" t="s">
        <v>12</v>
      </c>
      <c r="K45" s="2" t="s">
        <v>11</v>
      </c>
    </row>
    <row r="46" spans="2:11" ht="15.75" customHeight="1">
      <c r="B46" s="1">
        <v>26</v>
      </c>
      <c r="C46" s="2">
        <v>2715</v>
      </c>
      <c r="D46" s="3">
        <v>27.1</v>
      </c>
      <c r="E46" s="2">
        <v>100.4</v>
      </c>
      <c r="F46" s="2">
        <v>98.85</v>
      </c>
      <c r="G46" s="2">
        <v>621.20000000000005</v>
      </c>
      <c r="H46" s="2">
        <v>1432</v>
      </c>
      <c r="I46" s="2">
        <v>600</v>
      </c>
      <c r="J46" s="2" t="s">
        <v>1</v>
      </c>
      <c r="K46" s="2" t="s">
        <v>11</v>
      </c>
    </row>
    <row r="47" spans="2:11" ht="15.75" customHeight="1">
      <c r="B47" s="1">
        <v>42</v>
      </c>
      <c r="C47" s="2">
        <v>3350</v>
      </c>
      <c r="D47" s="3">
        <v>33.5</v>
      </c>
      <c r="E47" s="2">
        <v>100</v>
      </c>
      <c r="F47" s="2">
        <v>97.2</v>
      </c>
      <c r="G47" s="2">
        <v>700.3</v>
      </c>
      <c r="H47" s="2" t="s">
        <v>12</v>
      </c>
      <c r="I47" s="2">
        <v>250</v>
      </c>
      <c r="J47" s="2" t="s">
        <v>11</v>
      </c>
      <c r="K47" s="2" t="s">
        <v>11</v>
      </c>
    </row>
    <row r="48" spans="2:11" ht="15.75" customHeight="1">
      <c r="B48" s="1">
        <v>30</v>
      </c>
      <c r="C48" s="2">
        <v>3200</v>
      </c>
      <c r="D48" s="3">
        <v>29.5</v>
      </c>
      <c r="E48" s="2">
        <v>164</v>
      </c>
      <c r="F48" s="2">
        <v>81</v>
      </c>
      <c r="G48" s="2">
        <v>451.6</v>
      </c>
      <c r="H48" s="2">
        <v>100</v>
      </c>
      <c r="I48" s="2" t="s">
        <v>12</v>
      </c>
      <c r="J48" s="2" t="s">
        <v>12</v>
      </c>
      <c r="K48" s="2" t="s">
        <v>11</v>
      </c>
    </row>
    <row r="49" spans="2:11" ht="15.75" customHeight="1">
      <c r="B49" s="1">
        <v>19</v>
      </c>
      <c r="C49" s="2">
        <v>710</v>
      </c>
      <c r="D49" s="3">
        <v>0.9</v>
      </c>
      <c r="E49" s="3">
        <v>25.6</v>
      </c>
      <c r="F49" s="2">
        <v>99</v>
      </c>
      <c r="G49" s="2">
        <v>16.7</v>
      </c>
      <c r="H49" s="2">
        <v>15</v>
      </c>
      <c r="I49" s="2">
        <v>45</v>
      </c>
      <c r="J49" s="2" t="s">
        <v>1</v>
      </c>
      <c r="K49" s="2" t="s">
        <v>11</v>
      </c>
    </row>
    <row r="50" spans="2:11" ht="15.75" customHeight="1">
      <c r="B50" s="1">
        <v>29</v>
      </c>
      <c r="C50" s="2">
        <v>2700</v>
      </c>
      <c r="D50" s="3">
        <v>27</v>
      </c>
      <c r="E50" s="2">
        <v>115</v>
      </c>
      <c r="F50" s="2">
        <v>91</v>
      </c>
      <c r="G50" s="2">
        <v>559.70000000000005</v>
      </c>
      <c r="H50" s="2">
        <v>65</v>
      </c>
      <c r="I50" s="2" t="s">
        <v>12</v>
      </c>
      <c r="J50" s="2" t="s">
        <v>11</v>
      </c>
      <c r="K50" s="2" t="s">
        <v>11</v>
      </c>
    </row>
    <row r="51" spans="2:11" ht="15.75" customHeight="1">
      <c r="B51" s="1">
        <v>50</v>
      </c>
      <c r="C51" s="2">
        <v>3000</v>
      </c>
      <c r="D51" s="3">
        <v>41</v>
      </c>
      <c r="E51" s="2" t="s">
        <v>12</v>
      </c>
      <c r="F51" s="2">
        <v>72</v>
      </c>
      <c r="G51" s="2">
        <v>795.8</v>
      </c>
      <c r="H51" s="2">
        <v>1500</v>
      </c>
      <c r="I51" s="2">
        <v>3000</v>
      </c>
      <c r="J51" s="2" t="s">
        <v>1</v>
      </c>
      <c r="K51" s="2" t="s">
        <v>11</v>
      </c>
    </row>
    <row r="52" spans="2:11" ht="15.75" customHeight="1">
      <c r="B52" s="1">
        <v>52</v>
      </c>
      <c r="C52" s="2">
        <v>2791</v>
      </c>
      <c r="D52" s="2">
        <v>25.6</v>
      </c>
      <c r="E52" s="3">
        <v>86</v>
      </c>
      <c r="F52" s="2">
        <v>98.6</v>
      </c>
      <c r="G52" s="2">
        <v>665.5</v>
      </c>
      <c r="H52" s="2">
        <v>80</v>
      </c>
      <c r="I52" s="2">
        <v>200</v>
      </c>
      <c r="J52" s="2" t="s">
        <v>1</v>
      </c>
      <c r="K52" s="2" t="s">
        <v>11</v>
      </c>
    </row>
    <row r="53" spans="2:11" ht="15.75" customHeight="1">
      <c r="B53" s="1">
        <v>55</v>
      </c>
      <c r="C53" s="2">
        <v>1362.5</v>
      </c>
      <c r="D53" s="3">
        <v>16.2</v>
      </c>
      <c r="E53" s="2">
        <v>75</v>
      </c>
      <c r="F53" s="2">
        <v>96.7</v>
      </c>
      <c r="G53" s="2">
        <v>516.29999999999995</v>
      </c>
      <c r="H53" s="2">
        <v>25</v>
      </c>
      <c r="I53" s="2">
        <v>200</v>
      </c>
      <c r="J53" s="2" t="s">
        <v>11</v>
      </c>
      <c r="K53" s="2" t="s">
        <v>11</v>
      </c>
    </row>
    <row r="54" spans="2:11" ht="15.75" customHeight="1">
      <c r="B54" s="1">
        <v>56</v>
      </c>
      <c r="C54" s="2">
        <v>2051.3000000000002</v>
      </c>
      <c r="D54" s="3">
        <v>20.5</v>
      </c>
      <c r="E54" s="2" t="s">
        <v>12</v>
      </c>
      <c r="F54" s="2">
        <v>96.25</v>
      </c>
      <c r="G54" s="2">
        <v>723</v>
      </c>
      <c r="H54" s="2" t="s">
        <v>12</v>
      </c>
      <c r="I54" s="2" t="s">
        <v>12</v>
      </c>
      <c r="J54" s="2" t="s">
        <v>12</v>
      </c>
      <c r="K54" s="2" t="s">
        <v>11</v>
      </c>
    </row>
    <row r="55" spans="2:11" ht="15.75" customHeight="1">
      <c r="B55" s="1">
        <v>1</v>
      </c>
      <c r="C55" s="2">
        <v>2438</v>
      </c>
      <c r="D55" s="3">
        <v>24.3</v>
      </c>
      <c r="E55" s="2">
        <v>91.1</v>
      </c>
      <c r="F55" s="2">
        <v>98</v>
      </c>
      <c r="G55" s="2">
        <v>619.70000000000005</v>
      </c>
      <c r="H55" s="2">
        <v>29</v>
      </c>
      <c r="I55" s="2">
        <v>400</v>
      </c>
      <c r="J55" s="2" t="s">
        <v>1</v>
      </c>
      <c r="K55" s="2" t="s">
        <v>11</v>
      </c>
    </row>
    <row r="56" spans="2:11" ht="15.75" customHeight="1">
      <c r="B56" s="1">
        <v>61</v>
      </c>
      <c r="C56" s="2">
        <v>2500</v>
      </c>
      <c r="D56" s="3">
        <v>25</v>
      </c>
      <c r="E56" s="2" t="s">
        <v>12</v>
      </c>
      <c r="F56" s="2">
        <v>80</v>
      </c>
      <c r="G56" s="2">
        <v>712</v>
      </c>
      <c r="H56" s="2" t="s">
        <v>12</v>
      </c>
      <c r="I56" s="2" t="s">
        <v>12</v>
      </c>
      <c r="J56" s="2" t="s">
        <v>11</v>
      </c>
      <c r="K56" s="2" t="s">
        <v>11</v>
      </c>
    </row>
    <row r="57" spans="2:11" ht="15.75" customHeight="1">
      <c r="B57" s="1">
        <v>62</v>
      </c>
      <c r="C57" s="2">
        <v>618</v>
      </c>
      <c r="D57" s="3">
        <v>7.58</v>
      </c>
      <c r="E57" s="2">
        <v>32</v>
      </c>
      <c r="F57" s="2">
        <v>70</v>
      </c>
      <c r="G57" s="2">
        <v>544</v>
      </c>
      <c r="H57" s="2">
        <v>73</v>
      </c>
      <c r="I57" s="2" t="s">
        <v>12</v>
      </c>
      <c r="J57" s="2" t="s">
        <v>1</v>
      </c>
      <c r="K57" s="2" t="s">
        <v>11</v>
      </c>
    </row>
    <row r="58" spans="2:11" ht="15.75" customHeight="1">
      <c r="B58" s="1">
        <v>63</v>
      </c>
      <c r="C58" s="2">
        <v>1716</v>
      </c>
      <c r="D58" s="3">
        <v>17.100000000000001</v>
      </c>
      <c r="E58" s="2">
        <v>94</v>
      </c>
      <c r="F58" s="2">
        <v>91</v>
      </c>
      <c r="G58" s="2">
        <v>429.2</v>
      </c>
      <c r="H58" s="2">
        <v>200</v>
      </c>
      <c r="I58" s="2">
        <v>300</v>
      </c>
      <c r="J58" s="2" t="s">
        <v>1</v>
      </c>
      <c r="K58" s="2" t="s">
        <v>11</v>
      </c>
    </row>
    <row r="59" spans="2:11" ht="15.75" customHeight="1">
      <c r="B59" s="1">
        <v>23</v>
      </c>
      <c r="C59" s="2">
        <v>900</v>
      </c>
      <c r="D59" s="3">
        <v>5.8</v>
      </c>
      <c r="E59" s="3">
        <v>56</v>
      </c>
      <c r="F59" s="2">
        <v>60</v>
      </c>
      <c r="G59" s="2">
        <v>122.7</v>
      </c>
      <c r="H59" s="2">
        <v>90</v>
      </c>
      <c r="I59" s="2">
        <v>400</v>
      </c>
      <c r="J59" s="2" t="s">
        <v>1</v>
      </c>
      <c r="K59" s="2" t="s">
        <v>11</v>
      </c>
    </row>
    <row r="60" spans="2:11" ht="15.75" customHeight="1">
      <c r="B60" s="1">
        <v>51</v>
      </c>
      <c r="C60" s="2">
        <v>2474</v>
      </c>
      <c r="D60" s="3">
        <v>24.9</v>
      </c>
      <c r="E60" s="3">
        <v>105</v>
      </c>
      <c r="F60" s="2">
        <v>57</v>
      </c>
      <c r="G60" s="2">
        <v>565.1</v>
      </c>
      <c r="H60" s="2" t="s">
        <v>12</v>
      </c>
      <c r="I60" s="2" t="s">
        <v>12</v>
      </c>
      <c r="J60" s="2" t="s">
        <v>11</v>
      </c>
      <c r="K60" s="2" t="s">
        <v>11</v>
      </c>
    </row>
    <row r="61" spans="2:11" ht="15.75" customHeight="1">
      <c r="B61" s="1">
        <v>64</v>
      </c>
      <c r="C61" s="2">
        <v>3799.9</v>
      </c>
      <c r="D61" s="2">
        <v>38</v>
      </c>
      <c r="E61" s="2">
        <v>136</v>
      </c>
      <c r="F61" s="2">
        <v>65</v>
      </c>
      <c r="G61" s="2">
        <v>625.9</v>
      </c>
      <c r="H61" s="2">
        <v>90</v>
      </c>
      <c r="I61" s="2">
        <v>500</v>
      </c>
      <c r="J61" s="2" t="s">
        <v>12</v>
      </c>
      <c r="K61" s="2" t="s">
        <v>11</v>
      </c>
    </row>
    <row r="62" spans="2:11" ht="15.75" customHeight="1">
      <c r="B62" s="1">
        <v>65</v>
      </c>
      <c r="C62" s="2">
        <v>1832</v>
      </c>
      <c r="D62" s="2">
        <v>18.3</v>
      </c>
      <c r="E62" s="2">
        <v>92</v>
      </c>
      <c r="F62" s="2">
        <v>70.349999999999994</v>
      </c>
      <c r="G62" s="2">
        <v>476.5</v>
      </c>
      <c r="H62" s="2">
        <v>80</v>
      </c>
      <c r="I62" s="2">
        <v>300</v>
      </c>
      <c r="J62" s="2" t="s">
        <v>11</v>
      </c>
      <c r="K62" s="2" t="s">
        <v>11</v>
      </c>
    </row>
    <row r="63" spans="2:11" ht="15.75" customHeight="1">
      <c r="B63" s="1">
        <v>44</v>
      </c>
      <c r="C63" s="2">
        <v>2063</v>
      </c>
      <c r="D63" s="2">
        <v>20.6</v>
      </c>
      <c r="E63" s="2">
        <v>100</v>
      </c>
      <c r="F63" s="2">
        <v>80</v>
      </c>
      <c r="G63" s="2">
        <v>498.3</v>
      </c>
      <c r="H63" s="2" t="s">
        <v>17</v>
      </c>
      <c r="I63" s="2">
        <v>150</v>
      </c>
      <c r="J63" s="2" t="s">
        <v>11</v>
      </c>
      <c r="K63" s="2" t="s">
        <v>11</v>
      </c>
    </row>
    <row r="64" spans="2:11" ht="15.75" customHeight="1">
      <c r="B64" s="1">
        <v>66</v>
      </c>
      <c r="C64" s="2">
        <v>1486</v>
      </c>
      <c r="D64" s="2">
        <v>14.8</v>
      </c>
      <c r="E64" s="2">
        <v>78</v>
      </c>
      <c r="F64" s="2">
        <v>80.42</v>
      </c>
      <c r="G64" s="2">
        <v>437.3</v>
      </c>
      <c r="H64" s="2" t="s">
        <v>12</v>
      </c>
      <c r="I64" s="2">
        <v>300</v>
      </c>
      <c r="J64" s="2" t="s">
        <v>11</v>
      </c>
      <c r="K64" s="2" t="s">
        <v>11</v>
      </c>
    </row>
    <row r="65" spans="2:11" ht="15.75" customHeight="1">
      <c r="B65" s="1">
        <v>15</v>
      </c>
      <c r="C65" s="2">
        <v>1676</v>
      </c>
      <c r="D65" s="2">
        <v>16</v>
      </c>
      <c r="E65" s="2">
        <v>48.9</v>
      </c>
      <c r="F65" s="2">
        <v>92</v>
      </c>
      <c r="G65" s="2">
        <v>732</v>
      </c>
      <c r="H65" s="2">
        <v>30</v>
      </c>
      <c r="I65" s="2">
        <v>600</v>
      </c>
      <c r="J65" s="2" t="s">
        <v>11</v>
      </c>
      <c r="K65" s="2" t="s">
        <v>11</v>
      </c>
    </row>
    <row r="66" spans="2:11" ht="15.75" customHeight="1">
      <c r="B66" s="1">
        <v>39</v>
      </c>
      <c r="C66" s="2">
        <v>1980</v>
      </c>
      <c r="D66" s="2">
        <v>19.8</v>
      </c>
      <c r="E66" s="2">
        <v>85</v>
      </c>
      <c r="F66" s="2">
        <v>74</v>
      </c>
      <c r="G66" s="2">
        <v>554.1</v>
      </c>
      <c r="H66" s="2">
        <v>110</v>
      </c>
      <c r="I66" s="2">
        <v>100</v>
      </c>
      <c r="J66" s="2" t="s">
        <v>11</v>
      </c>
      <c r="K66" s="2" t="s">
        <v>11</v>
      </c>
    </row>
    <row r="67" spans="2:11" ht="15.75" customHeight="1">
      <c r="B67" s="1">
        <v>40</v>
      </c>
      <c r="C67" s="2">
        <v>1960</v>
      </c>
      <c r="D67" s="3">
        <v>19.600000000000001</v>
      </c>
      <c r="E67" s="2">
        <v>90</v>
      </c>
      <c r="F67" s="2">
        <v>90</v>
      </c>
      <c r="G67" s="2">
        <v>513.70000000000005</v>
      </c>
      <c r="H67" s="2">
        <v>25</v>
      </c>
      <c r="I67" s="2">
        <v>100</v>
      </c>
      <c r="J67" s="2" t="s">
        <v>11</v>
      </c>
      <c r="K67" s="2" t="s">
        <v>11</v>
      </c>
    </row>
    <row r="68" spans="2:11" ht="15.75" customHeight="1">
      <c r="B68" s="1">
        <v>32</v>
      </c>
      <c r="C68" s="2">
        <v>1600</v>
      </c>
      <c r="D68" s="2">
        <v>16</v>
      </c>
      <c r="E68" s="2">
        <v>77</v>
      </c>
      <c r="F68" s="2">
        <v>99</v>
      </c>
      <c r="G68" s="2">
        <v>624.29999999999995</v>
      </c>
      <c r="H68" s="2">
        <v>50</v>
      </c>
      <c r="I68" s="2">
        <v>200</v>
      </c>
      <c r="J68" s="2" t="s">
        <v>11</v>
      </c>
      <c r="K68" s="2" t="s">
        <v>11</v>
      </c>
    </row>
    <row r="69" spans="2:11" ht="15.75" customHeight="1">
      <c r="B69" s="1">
        <v>45</v>
      </c>
      <c r="C69" s="2">
        <v>2755</v>
      </c>
      <c r="D69" s="3">
        <v>2.75</v>
      </c>
      <c r="E69" s="2">
        <v>130</v>
      </c>
      <c r="F69" s="2">
        <v>84</v>
      </c>
      <c r="G69" s="2">
        <v>515.20000000000005</v>
      </c>
      <c r="H69" s="2">
        <v>300</v>
      </c>
      <c r="I69" s="2">
        <v>500</v>
      </c>
      <c r="J69" s="2" t="s">
        <v>1</v>
      </c>
      <c r="K69" s="2" t="s">
        <v>11</v>
      </c>
    </row>
    <row r="70" spans="2:11" ht="15.75" customHeight="1">
      <c r="B70" s="1">
        <v>12</v>
      </c>
      <c r="C70" s="2">
        <v>4724</v>
      </c>
      <c r="D70" s="2">
        <v>48.3</v>
      </c>
      <c r="E70" s="2">
        <v>170.6</v>
      </c>
      <c r="F70" s="2">
        <v>90</v>
      </c>
      <c r="G70" s="2">
        <v>626.5</v>
      </c>
      <c r="H70" s="2">
        <v>56</v>
      </c>
      <c r="I70" s="2">
        <v>180</v>
      </c>
      <c r="J70" s="2" t="s">
        <v>1</v>
      </c>
      <c r="K70" s="2" t="s">
        <v>11</v>
      </c>
    </row>
    <row r="71" spans="2:11" ht="15.75" customHeight="1">
      <c r="B71" s="1">
        <v>10</v>
      </c>
      <c r="C71" s="2">
        <v>5533</v>
      </c>
      <c r="D71" s="3">
        <v>52.6</v>
      </c>
      <c r="E71" s="2">
        <v>176.1</v>
      </c>
      <c r="F71" s="2">
        <v>81</v>
      </c>
      <c r="G71" s="2">
        <v>645</v>
      </c>
      <c r="H71" s="2">
        <v>84</v>
      </c>
      <c r="I71" s="2">
        <v>200</v>
      </c>
      <c r="J71" s="2" t="s">
        <v>1</v>
      </c>
      <c r="K71" s="2" t="s">
        <v>11</v>
      </c>
    </row>
    <row r="72" spans="2:11" ht="15.75" customHeight="1">
      <c r="B72" s="1">
        <v>16</v>
      </c>
      <c r="C72" s="2">
        <v>3834</v>
      </c>
      <c r="D72" s="3">
        <v>45.3</v>
      </c>
      <c r="E72" s="2">
        <v>101.1</v>
      </c>
      <c r="F72" s="2">
        <v>99</v>
      </c>
      <c r="G72" s="2">
        <v>788.1</v>
      </c>
      <c r="H72" s="2">
        <v>41</v>
      </c>
      <c r="I72" s="2">
        <v>280</v>
      </c>
      <c r="J72" s="2" t="s">
        <v>11</v>
      </c>
      <c r="K72" s="2" t="s">
        <v>11</v>
      </c>
    </row>
    <row r="73" spans="2:11" ht="15.75" customHeight="1">
      <c r="B73" s="1">
        <v>2</v>
      </c>
      <c r="C73" s="2">
        <v>777</v>
      </c>
      <c r="D73" s="2">
        <v>4.4000000000000004</v>
      </c>
      <c r="E73" s="2">
        <v>26.7</v>
      </c>
      <c r="F73" s="2">
        <v>97</v>
      </c>
      <c r="G73" s="2">
        <v>105.5</v>
      </c>
      <c r="H73" s="2">
        <v>38</v>
      </c>
      <c r="I73" s="2">
        <v>45</v>
      </c>
      <c r="J73" s="2" t="s">
        <v>11</v>
      </c>
      <c r="K73" s="2" t="s">
        <v>11</v>
      </c>
    </row>
    <row r="74" spans="2:11" ht="15.75" customHeight="1">
      <c r="B74" s="1">
        <v>4</v>
      </c>
      <c r="C74" s="2">
        <v>4133</v>
      </c>
      <c r="D74" s="3">
        <v>40.5</v>
      </c>
      <c r="E74" s="2">
        <v>103.3</v>
      </c>
      <c r="F74" s="2">
        <v>40</v>
      </c>
      <c r="G74" s="2">
        <v>748.8</v>
      </c>
      <c r="H74" s="2">
        <v>195</v>
      </c>
      <c r="I74" s="2" t="s">
        <v>12</v>
      </c>
      <c r="J74" s="2" t="s">
        <v>11</v>
      </c>
      <c r="K74" s="2" t="s">
        <v>11</v>
      </c>
    </row>
    <row r="75" spans="2:11" ht="15.75" customHeight="1">
      <c r="B75" s="1">
        <v>9</v>
      </c>
      <c r="C75" s="2">
        <v>4985</v>
      </c>
      <c r="D75" s="3">
        <v>47.4</v>
      </c>
      <c r="E75" s="2">
        <v>162.19999999999999</v>
      </c>
      <c r="F75" s="2">
        <v>74</v>
      </c>
      <c r="G75" s="2">
        <v>638.6</v>
      </c>
      <c r="H75" s="2">
        <v>84</v>
      </c>
      <c r="I75" s="2">
        <v>200</v>
      </c>
      <c r="J75" s="2" t="s">
        <v>1</v>
      </c>
      <c r="K75" s="2" t="s">
        <v>11</v>
      </c>
    </row>
    <row r="76" spans="2:11" ht="15.75" customHeight="1">
      <c r="B76" s="1">
        <v>7</v>
      </c>
      <c r="C76" s="2">
        <v>2926</v>
      </c>
      <c r="D76" s="3">
        <v>22.1</v>
      </c>
      <c r="E76" s="2">
        <v>106.7</v>
      </c>
      <c r="F76" s="2">
        <v>90</v>
      </c>
      <c r="G76" s="2">
        <v>501.8</v>
      </c>
      <c r="H76" s="2">
        <v>23</v>
      </c>
      <c r="I76" s="2" t="s">
        <v>12</v>
      </c>
      <c r="J76" s="2" t="s">
        <v>12</v>
      </c>
      <c r="K76" s="2" t="s">
        <v>11</v>
      </c>
    </row>
    <row r="77" spans="2:11" ht="15.75" customHeight="1">
      <c r="B77" s="1">
        <v>11</v>
      </c>
      <c r="C77" s="2">
        <v>7224</v>
      </c>
      <c r="D77" s="3">
        <v>76</v>
      </c>
      <c r="E77" s="2">
        <v>168.3</v>
      </c>
      <c r="F77" s="2">
        <v>20</v>
      </c>
      <c r="G77" s="2">
        <v>780.5</v>
      </c>
      <c r="H77" s="2">
        <v>53</v>
      </c>
      <c r="I77" s="2">
        <v>780</v>
      </c>
      <c r="J77" s="2" t="s">
        <v>1</v>
      </c>
      <c r="K77" s="2" t="s">
        <v>11</v>
      </c>
    </row>
    <row r="78" spans="2:11" ht="15.75" customHeight="1">
      <c r="B78" s="1">
        <v>71</v>
      </c>
      <c r="C78" s="2">
        <v>3600</v>
      </c>
      <c r="D78" s="2">
        <v>62</v>
      </c>
      <c r="E78" s="2">
        <v>117.2</v>
      </c>
      <c r="F78" s="2">
        <v>92.2</v>
      </c>
      <c r="G78" s="2">
        <v>830.4</v>
      </c>
      <c r="H78" s="2">
        <v>240</v>
      </c>
      <c r="I78" s="2">
        <v>300</v>
      </c>
      <c r="J78" s="2" t="s">
        <v>11</v>
      </c>
      <c r="K78" s="2" t="s">
        <v>1</v>
      </c>
    </row>
    <row r="79" spans="2:11" ht="15.75" customHeight="1">
      <c r="B79" s="1">
        <v>76</v>
      </c>
      <c r="C79" s="2">
        <v>375</v>
      </c>
      <c r="D79" s="2">
        <v>3.7</v>
      </c>
      <c r="E79" s="2">
        <v>32.4</v>
      </c>
      <c r="F79" s="2">
        <v>50</v>
      </c>
      <c r="G79" s="2">
        <v>81.099999999999994</v>
      </c>
      <c r="H79" s="2" t="s">
        <v>12</v>
      </c>
      <c r="I79" s="2">
        <v>150</v>
      </c>
      <c r="J79" s="2" t="s">
        <v>12</v>
      </c>
      <c r="K79" s="2" t="s">
        <v>13</v>
      </c>
    </row>
    <row r="80" spans="2:11" ht="15.75" customHeight="1">
      <c r="B80" s="1">
        <v>67</v>
      </c>
      <c r="C80" s="2">
        <v>465</v>
      </c>
      <c r="D80" s="2">
        <v>6.2</v>
      </c>
      <c r="E80" s="2">
        <v>30</v>
      </c>
      <c r="F80" s="2">
        <v>99</v>
      </c>
      <c r="G80" s="2">
        <v>184.3</v>
      </c>
      <c r="H80" s="2">
        <v>150</v>
      </c>
      <c r="I80" s="2">
        <v>220</v>
      </c>
      <c r="J80" s="2" t="s">
        <v>11</v>
      </c>
      <c r="K80" s="2" t="s">
        <v>1</v>
      </c>
    </row>
    <row r="81" spans="2:11" ht="15.75" customHeight="1">
      <c r="B81" s="1">
        <v>69</v>
      </c>
      <c r="C81" s="2">
        <v>200</v>
      </c>
      <c r="D81" s="2">
        <v>0.8</v>
      </c>
      <c r="E81" s="2">
        <v>25</v>
      </c>
      <c r="F81" s="2">
        <v>99.5</v>
      </c>
      <c r="G81" s="2">
        <v>14.8</v>
      </c>
      <c r="H81" s="2">
        <v>260</v>
      </c>
      <c r="I81" s="2">
        <v>20</v>
      </c>
      <c r="J81" s="2" t="s">
        <v>12</v>
      </c>
      <c r="K81" s="2" t="s">
        <v>1</v>
      </c>
    </row>
    <row r="82" spans="2:11" ht="15.75" customHeight="1">
      <c r="B82" s="6">
        <v>73</v>
      </c>
      <c r="C82" s="7">
        <v>1219</v>
      </c>
      <c r="D82" s="8">
        <v>15.2</v>
      </c>
      <c r="E82" s="8">
        <v>43.3</v>
      </c>
      <c r="F82" s="7">
        <v>99</v>
      </c>
      <c r="G82" s="7">
        <v>760.3</v>
      </c>
      <c r="H82" s="7">
        <v>12</v>
      </c>
      <c r="I82" s="7">
        <v>180</v>
      </c>
      <c r="J82" s="7" t="s">
        <v>11</v>
      </c>
      <c r="K82" s="7" t="s">
        <v>13</v>
      </c>
    </row>
    <row r="83" spans="2:11" ht="15.75" customHeight="1"/>
    <row r="84" spans="2:11" ht="15.75" customHeight="1"/>
    <row r="85" spans="2:11" ht="15.75" customHeight="1"/>
    <row r="86" spans="2:11" ht="15.75" customHeight="1"/>
    <row r="87" spans="2:11" ht="15.75" customHeight="1"/>
    <row r="88" spans="2:11" ht="15.75" customHeight="1"/>
    <row r="89" spans="2:11" ht="15.75" customHeight="1"/>
    <row r="90" spans="2:11" ht="15.75" customHeight="1"/>
    <row r="91" spans="2:11" ht="15.75" customHeight="1"/>
    <row r="92" spans="2:11" ht="15.75" customHeight="1"/>
    <row r="93" spans="2:11" ht="15.75" customHeight="1"/>
    <row r="94" spans="2:11" ht="15.75" customHeight="1"/>
    <row r="95" spans="2:11" ht="15.75" customHeight="1"/>
    <row r="96" spans="2:1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E23" zoomScale="125" workbookViewId="0">
      <selection activeCell="L25" sqref="L25"/>
    </sheetView>
  </sheetViews>
  <sheetFormatPr defaultColWidth="14.42578125" defaultRowHeight="15" customHeight="1"/>
  <cols>
    <col min="1" max="16" width="10.85546875" customWidth="1"/>
    <col min="17" max="26" width="10.7109375" customWidth="1"/>
  </cols>
  <sheetData>
    <row r="1" spans="1:26" ht="10.5" customHeight="1">
      <c r="A1" s="9"/>
      <c r="B1" s="9"/>
      <c r="C1" s="9"/>
      <c r="D1" s="9"/>
      <c r="E1" s="9"/>
      <c r="F1" s="9"/>
      <c r="G1" s="9"/>
      <c r="H1" s="9"/>
      <c r="I1" s="9"/>
      <c r="J1" s="9" t="s">
        <v>18</v>
      </c>
      <c r="K1" s="9">
        <v>800</v>
      </c>
      <c r="L1" s="9">
        <v>7.5</v>
      </c>
      <c r="M1" s="9">
        <v>35</v>
      </c>
      <c r="N1" s="9">
        <v>10</v>
      </c>
      <c r="O1" s="9" t="s">
        <v>55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0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0.5" customHeight="1">
      <c r="A3" s="9"/>
      <c r="B3" s="9" t="s">
        <v>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0.5" customHeight="1">
      <c r="A4" s="9"/>
      <c r="B4" s="1" t="s">
        <v>1</v>
      </c>
      <c r="C4" s="1" t="s">
        <v>2</v>
      </c>
      <c r="D4" s="1" t="s">
        <v>3</v>
      </c>
      <c r="E4" s="1" t="s">
        <v>4</v>
      </c>
      <c r="F4" s="1" t="s">
        <v>8</v>
      </c>
      <c r="G4" s="1" t="s">
        <v>9</v>
      </c>
      <c r="H4" s="1" t="s">
        <v>10</v>
      </c>
      <c r="I4" s="9"/>
      <c r="J4" s="1" t="s">
        <v>1</v>
      </c>
      <c r="K4" s="1" t="s">
        <v>2</v>
      </c>
      <c r="L4" s="1" t="s">
        <v>3</v>
      </c>
      <c r="M4" s="1" t="s">
        <v>4</v>
      </c>
      <c r="N4" s="1" t="s">
        <v>8</v>
      </c>
      <c r="O4" s="1" t="s">
        <v>9</v>
      </c>
      <c r="P4" s="1" t="s">
        <v>10</v>
      </c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0.5" customHeight="1">
      <c r="A5" s="9"/>
      <c r="B5" s="1">
        <v>14</v>
      </c>
      <c r="C5" s="11">
        <f>VLOOKUP($B5,Sheet1!$B$4:$K$41,MATCH(Discretization!C$4,Sheet1!$B$3:$K$3,0),FALSE)</f>
        <v>1097</v>
      </c>
      <c r="D5" s="11">
        <f>VLOOKUP($B5,Sheet1!$B$4:$K$41,MATCH(Discretization!D$4,Sheet1!$B$3:$K$3,0),FALSE)</f>
        <v>8.6</v>
      </c>
      <c r="E5" s="11">
        <f>VLOOKUP($B5,Sheet1!$B$4:$K$41,MATCH(Discretization!E$4,Sheet1!$B$3:$K$3,0),FALSE)</f>
        <v>32.799999999999997</v>
      </c>
      <c r="F5" s="11">
        <f>VLOOKUP($B5,Sheet1!$B$4:$K$41,MATCH(Discretization!F$4,Sheet1!$B$3:$K$3,0),FALSE)</f>
        <v>210</v>
      </c>
      <c r="G5" s="11" t="str">
        <f>VLOOKUP($B5,Sheet1!$B$4:$K$41,MATCH(Discretization!G$4,Sheet1!$B$3:$K$3,0),FALSE)</f>
        <v>No</v>
      </c>
      <c r="H5" s="11" t="str">
        <f>VLOOKUP($B5,Sheet1!$B$4:$K$41,MATCH(Discretization!H$4,Sheet1!$B$3:$K$3,0),FALSE)</f>
        <v>Yes</v>
      </c>
      <c r="I5" s="9"/>
      <c r="J5" s="1">
        <v>14</v>
      </c>
      <c r="K5" s="11">
        <f t="shared" ref="K5:K42" si="0">IF(C5="NA","NA",IF(C5&gt;$K$1,1,0))</f>
        <v>1</v>
      </c>
      <c r="L5" s="11">
        <f>IF(D5="NA","NA",IF(D5&gt;$L$1,1,0))</f>
        <v>1</v>
      </c>
      <c r="M5" s="11">
        <f t="shared" ref="M5:M42" si="1">IF(E5="NA","NA",IF(E5&gt;$M$1,1,0))</f>
        <v>0</v>
      </c>
      <c r="N5" s="11">
        <f t="shared" ref="N5:N42" si="2">IF(F5="NA","NA",IF(F5&gt;$N$1,1,0))</f>
        <v>1</v>
      </c>
      <c r="O5" s="11">
        <f t="shared" ref="O5:O42" si="3">IF(G5="NA","NA",IF(G5="Yes",0,1))</f>
        <v>1</v>
      </c>
      <c r="P5" s="12">
        <f t="shared" ref="P5:P42" si="4">IF(H5="Yes",1,0)</f>
        <v>1</v>
      </c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0.5" customHeight="1">
      <c r="A6" s="9"/>
      <c r="B6" s="1">
        <v>20</v>
      </c>
      <c r="C6" s="11">
        <f>VLOOKUP($B6,Sheet1!$B$4:$K$41,MATCH(Discretization!C$4,Sheet1!$B$3:$K$3,0),FALSE)</f>
        <v>450</v>
      </c>
      <c r="D6" s="11">
        <f>VLOOKUP($B6,Sheet1!$B$4:$K$41,MATCH(Discretization!D$4,Sheet1!$B$3:$K$3,0),FALSE)</f>
        <v>2.8</v>
      </c>
      <c r="E6" s="11">
        <f>VLOOKUP($B6,Sheet1!$B$4:$K$41,MATCH(Discretization!E$4,Sheet1!$B$3:$K$3,0),FALSE)</f>
        <v>27.2</v>
      </c>
      <c r="F6" s="11">
        <f>VLOOKUP($B6,Sheet1!$B$4:$K$41,MATCH(Discretization!F$4,Sheet1!$B$3:$K$3,0),FALSE)</f>
        <v>40</v>
      </c>
      <c r="G6" s="11" t="str">
        <f>VLOOKUP($B6,Sheet1!$B$4:$K$41,MATCH(Discretization!G$4,Sheet1!$B$3:$K$3,0),FALSE)</f>
        <v>No</v>
      </c>
      <c r="H6" s="11" t="str">
        <f>VLOOKUP($B6,Sheet1!$B$4:$K$41,MATCH(Discretization!H$4,Sheet1!$B$3:$K$3,0),FALSE)</f>
        <v>Yes</v>
      </c>
      <c r="I6" s="9"/>
      <c r="J6" s="1">
        <v>20</v>
      </c>
      <c r="K6" s="11">
        <f t="shared" si="0"/>
        <v>0</v>
      </c>
      <c r="L6" s="11">
        <f t="shared" ref="L6:L42" si="5">IF(D6="NA","NA",IF(D6&gt;$L$1,1,0))</f>
        <v>0</v>
      </c>
      <c r="M6" s="11">
        <f t="shared" si="1"/>
        <v>0</v>
      </c>
      <c r="N6" s="11">
        <f t="shared" si="2"/>
        <v>1</v>
      </c>
      <c r="O6" s="11">
        <f t="shared" si="3"/>
        <v>1</v>
      </c>
      <c r="P6" s="12">
        <f t="shared" si="4"/>
        <v>1</v>
      </c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0.5" customHeight="1">
      <c r="A7" s="9"/>
      <c r="B7" s="1">
        <v>3</v>
      </c>
      <c r="C7" s="11">
        <f>VLOOKUP($B7,Sheet1!$B$4:$K$41,MATCH(Discretization!C$4,Sheet1!$B$3:$K$3,0),FALSE)</f>
        <v>2743</v>
      </c>
      <c r="D7" s="11">
        <f>VLOOKUP($B7,Sheet1!$B$4:$K$41,MATCH(Discretization!D$4,Sheet1!$B$3:$K$3,0),FALSE)</f>
        <v>27.3</v>
      </c>
      <c r="E7" s="11">
        <f>VLOOKUP($B7,Sheet1!$B$4:$K$41,MATCH(Discretization!E$4,Sheet1!$B$3:$K$3,0),FALSE)</f>
        <v>100.6</v>
      </c>
      <c r="F7" s="11">
        <f>VLOOKUP($B7,Sheet1!$B$4:$K$41,MATCH(Discretization!F$4,Sheet1!$B$3:$K$3,0),FALSE)</f>
        <v>400</v>
      </c>
      <c r="G7" s="11" t="str">
        <f>VLOOKUP($B7,Sheet1!$B$4:$K$41,MATCH(Discretization!G$4,Sheet1!$B$3:$K$3,0),FALSE)</f>
        <v>No</v>
      </c>
      <c r="H7" s="11" t="str">
        <f>VLOOKUP($B7,Sheet1!$B$4:$K$41,MATCH(Discretization!H$4,Sheet1!$B$3:$K$3,0),FALSE)</f>
        <v>Yes</v>
      </c>
      <c r="I7" s="9"/>
      <c r="J7" s="1">
        <v>3</v>
      </c>
      <c r="K7" s="11">
        <f t="shared" si="0"/>
        <v>1</v>
      </c>
      <c r="L7" s="11">
        <f t="shared" si="5"/>
        <v>1</v>
      </c>
      <c r="M7" s="11">
        <f t="shared" si="1"/>
        <v>1</v>
      </c>
      <c r="N7" s="11">
        <f t="shared" si="2"/>
        <v>1</v>
      </c>
      <c r="O7" s="11">
        <f t="shared" si="3"/>
        <v>1</v>
      </c>
      <c r="P7" s="12">
        <f t="shared" si="4"/>
        <v>1</v>
      </c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0.5" customHeight="1">
      <c r="A8" s="9"/>
      <c r="B8" s="1">
        <v>18</v>
      </c>
      <c r="C8" s="11">
        <f>VLOOKUP($B8,Sheet1!$B$4:$K$41,MATCH(Discretization!C$4,Sheet1!$B$3:$K$3,0),FALSE)</f>
        <v>1067</v>
      </c>
      <c r="D8" s="11">
        <f>VLOOKUP($B8,Sheet1!$B$4:$K$41,MATCH(Discretization!D$4,Sheet1!$B$3:$K$3,0),FALSE)</f>
        <v>11.2</v>
      </c>
      <c r="E8" s="11">
        <f>VLOOKUP($B8,Sheet1!$B$4:$K$41,MATCH(Discretization!E$4,Sheet1!$B$3:$K$3,0),FALSE)</f>
        <v>39.4</v>
      </c>
      <c r="F8" s="11">
        <f>VLOOKUP($B8,Sheet1!$B$4:$K$41,MATCH(Discretization!F$4,Sheet1!$B$3:$K$3,0),FALSE)</f>
        <v>85</v>
      </c>
      <c r="G8" s="11" t="str">
        <f>VLOOKUP($B8,Sheet1!$B$4:$K$41,MATCH(Discretization!G$4,Sheet1!$B$3:$K$3,0),FALSE)</f>
        <v>No</v>
      </c>
      <c r="H8" s="11" t="str">
        <f>VLOOKUP($B8,Sheet1!$B$4:$K$41,MATCH(Discretization!H$4,Sheet1!$B$3:$K$3,0),FALSE)</f>
        <v>Yes</v>
      </c>
      <c r="I8" s="9"/>
      <c r="J8" s="1">
        <v>18</v>
      </c>
      <c r="K8" s="11">
        <f t="shared" si="0"/>
        <v>1</v>
      </c>
      <c r="L8" s="11">
        <f t="shared" si="5"/>
        <v>1</v>
      </c>
      <c r="M8" s="11">
        <f t="shared" si="1"/>
        <v>1</v>
      </c>
      <c r="N8" s="11">
        <f t="shared" si="2"/>
        <v>1</v>
      </c>
      <c r="O8" s="11">
        <f t="shared" si="3"/>
        <v>1</v>
      </c>
      <c r="P8" s="12">
        <f t="shared" si="4"/>
        <v>1</v>
      </c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0.5" customHeight="1">
      <c r="A9" s="9"/>
      <c r="B9" s="1">
        <v>24</v>
      </c>
      <c r="C9" s="11">
        <f>VLOOKUP($B9,Sheet1!$B$4:$K$41,MATCH(Discretization!C$4,Sheet1!$B$3:$K$3,0),FALSE)</f>
        <v>2300</v>
      </c>
      <c r="D9" s="11">
        <f>VLOOKUP($B9,Sheet1!$B$4:$K$41,MATCH(Discretization!D$4,Sheet1!$B$3:$K$3,0),FALSE)</f>
        <v>20.9</v>
      </c>
      <c r="E9" s="11">
        <f>VLOOKUP($B9,Sheet1!$B$4:$K$41,MATCH(Discretization!E$4,Sheet1!$B$3:$K$3,0),FALSE)</f>
        <v>80</v>
      </c>
      <c r="F9" s="11">
        <f>VLOOKUP($B9,Sheet1!$B$4:$K$41,MATCH(Discretization!F$4,Sheet1!$B$3:$K$3,0),FALSE)</f>
        <v>400</v>
      </c>
      <c r="G9" s="11" t="str">
        <f>VLOOKUP($B9,Sheet1!$B$4:$K$41,MATCH(Discretization!G$4,Sheet1!$B$3:$K$3,0),FALSE)</f>
        <v>Yes</v>
      </c>
      <c r="H9" s="11" t="str">
        <f>VLOOKUP($B9,Sheet1!$B$4:$K$41,MATCH(Discretization!H$4,Sheet1!$B$3:$K$3,0),FALSE)</f>
        <v>Yes</v>
      </c>
      <c r="I9" s="9"/>
      <c r="J9" s="1">
        <v>24</v>
      </c>
      <c r="K9" s="11">
        <f t="shared" si="0"/>
        <v>1</v>
      </c>
      <c r="L9" s="11">
        <f t="shared" si="5"/>
        <v>1</v>
      </c>
      <c r="M9" s="11">
        <f t="shared" si="1"/>
        <v>1</v>
      </c>
      <c r="N9" s="11">
        <f t="shared" si="2"/>
        <v>1</v>
      </c>
      <c r="O9" s="11">
        <f t="shared" si="3"/>
        <v>0</v>
      </c>
      <c r="P9" s="12">
        <f t="shared" si="4"/>
        <v>1</v>
      </c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0.5" customHeight="1">
      <c r="A10" s="9"/>
      <c r="B10" s="1">
        <v>25</v>
      </c>
      <c r="C10" s="11">
        <f>VLOOKUP($B10,Sheet1!$B$4:$K$41,MATCH(Discretization!C$4,Sheet1!$B$3:$K$3,0),FALSE)</f>
        <v>465</v>
      </c>
      <c r="D10" s="11">
        <f>VLOOKUP($B10,Sheet1!$B$4:$K$41,MATCH(Discretization!D$4,Sheet1!$B$3:$K$3,0),FALSE)</f>
        <v>4.5</v>
      </c>
      <c r="E10" s="11">
        <f>VLOOKUP($B10,Sheet1!$B$4:$K$41,MATCH(Discretization!E$4,Sheet1!$B$3:$K$3,0),FALSE)</f>
        <v>20</v>
      </c>
      <c r="F10" s="11">
        <f>VLOOKUP($B10,Sheet1!$B$4:$K$41,MATCH(Discretization!F$4,Sheet1!$B$3:$K$3,0),FALSE)</f>
        <v>250</v>
      </c>
      <c r="G10" s="11" t="str">
        <f>VLOOKUP($B10,Sheet1!$B$4:$K$41,MATCH(Discretization!G$4,Sheet1!$B$3:$K$3,0),FALSE)</f>
        <v>No</v>
      </c>
      <c r="H10" s="11" t="str">
        <f>VLOOKUP($B10,Sheet1!$B$4:$K$41,MATCH(Discretization!H$4,Sheet1!$B$3:$K$3,0),FALSE)</f>
        <v>Yes</v>
      </c>
      <c r="I10" s="9"/>
      <c r="J10" s="1">
        <v>25</v>
      </c>
      <c r="K10" s="11">
        <f t="shared" si="0"/>
        <v>0</v>
      </c>
      <c r="L10" s="11">
        <f t="shared" si="5"/>
        <v>0</v>
      </c>
      <c r="M10" s="11">
        <f t="shared" si="1"/>
        <v>0</v>
      </c>
      <c r="N10" s="11">
        <f t="shared" si="2"/>
        <v>1</v>
      </c>
      <c r="O10" s="11">
        <f t="shared" si="3"/>
        <v>1</v>
      </c>
      <c r="P10" s="12">
        <f t="shared" si="4"/>
        <v>1</v>
      </c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0.5" customHeight="1">
      <c r="A11" s="9"/>
      <c r="B11" s="1">
        <v>27</v>
      </c>
      <c r="C11" s="11">
        <f>VLOOKUP($B11,Sheet1!$B$4:$K$41,MATCH(Discretization!C$4,Sheet1!$B$3:$K$3,0),FALSE)</f>
        <v>694</v>
      </c>
      <c r="D11" s="11">
        <f>VLOOKUP($B11,Sheet1!$B$4:$K$41,MATCH(Discretization!D$4,Sheet1!$B$3:$K$3,0),FALSE)</f>
        <v>6.3</v>
      </c>
      <c r="E11" s="11">
        <f>VLOOKUP($B11,Sheet1!$B$4:$K$41,MATCH(Discretization!E$4,Sheet1!$B$3:$K$3,0),FALSE)</f>
        <v>55.5</v>
      </c>
      <c r="F11" s="11">
        <f>VLOOKUP($B11,Sheet1!$B$4:$K$41,MATCH(Discretization!F$4,Sheet1!$B$3:$K$3,0),FALSE)</f>
        <v>300</v>
      </c>
      <c r="G11" s="11" t="str">
        <f>VLOOKUP($B11,Sheet1!$B$4:$K$41,MATCH(Discretization!G$4,Sheet1!$B$3:$K$3,0),FALSE)</f>
        <v>No</v>
      </c>
      <c r="H11" s="11" t="str">
        <f>VLOOKUP($B11,Sheet1!$B$4:$K$41,MATCH(Discretization!H$4,Sheet1!$B$3:$K$3,0),FALSE)</f>
        <v>Yes</v>
      </c>
      <c r="I11" s="9"/>
      <c r="J11" s="1">
        <v>27</v>
      </c>
      <c r="K11" s="11">
        <f t="shared" si="0"/>
        <v>0</v>
      </c>
      <c r="L11" s="11">
        <f t="shared" si="5"/>
        <v>0</v>
      </c>
      <c r="M11" s="11">
        <f t="shared" si="1"/>
        <v>1</v>
      </c>
      <c r="N11" s="11">
        <f t="shared" si="2"/>
        <v>1</v>
      </c>
      <c r="O11" s="11">
        <f t="shared" si="3"/>
        <v>1</v>
      </c>
      <c r="P11" s="12">
        <f t="shared" si="4"/>
        <v>1</v>
      </c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0.5" customHeight="1">
      <c r="A12" s="9"/>
      <c r="B12" s="1">
        <v>21</v>
      </c>
      <c r="C12" s="11">
        <f>VLOOKUP($B12,Sheet1!$B$4:$K$41,MATCH(Discretization!C$4,Sheet1!$B$3:$K$3,0),FALSE)</f>
        <v>2800</v>
      </c>
      <c r="D12" s="11">
        <f>VLOOKUP($B12,Sheet1!$B$4:$K$41,MATCH(Discretization!D$4,Sheet1!$B$3:$K$3,0),FALSE)</f>
        <v>27.4</v>
      </c>
      <c r="E12" s="11">
        <f>VLOOKUP($B12,Sheet1!$B$4:$K$41,MATCH(Discretization!E$4,Sheet1!$B$3:$K$3,0),FALSE)</f>
        <v>100</v>
      </c>
      <c r="F12" s="11" t="str">
        <f>VLOOKUP($B12,Sheet1!$B$4:$K$41,MATCH(Discretization!F$4,Sheet1!$B$3:$K$3,0),FALSE)</f>
        <v>NA</v>
      </c>
      <c r="G12" s="11" t="str">
        <f>VLOOKUP($B12,Sheet1!$B$4:$K$41,MATCH(Discretization!G$4,Sheet1!$B$3:$K$3,0),FALSE)</f>
        <v>NA</v>
      </c>
      <c r="H12" s="11" t="str">
        <f>VLOOKUP($B12,Sheet1!$B$4:$K$41,MATCH(Discretization!H$4,Sheet1!$B$3:$K$3,0),FALSE)</f>
        <v>Yes</v>
      </c>
      <c r="I12" s="9"/>
      <c r="J12" s="1">
        <v>21</v>
      </c>
      <c r="K12" s="11">
        <f t="shared" si="0"/>
        <v>1</v>
      </c>
      <c r="L12" s="11">
        <f t="shared" si="5"/>
        <v>1</v>
      </c>
      <c r="M12" s="11">
        <f t="shared" si="1"/>
        <v>1</v>
      </c>
      <c r="N12" s="11" t="str">
        <f t="shared" si="2"/>
        <v>NA</v>
      </c>
      <c r="O12" s="11" t="str">
        <f t="shared" si="3"/>
        <v>NA</v>
      </c>
      <c r="P12" s="12">
        <f t="shared" si="4"/>
        <v>1</v>
      </c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0.5" customHeight="1">
      <c r="A13" s="9"/>
      <c r="B13" s="1">
        <v>31</v>
      </c>
      <c r="C13" s="11">
        <f>VLOOKUP($B13,Sheet1!$B$4:$K$41,MATCH(Discretization!C$4,Sheet1!$B$3:$K$3,0),FALSE)</f>
        <v>1460</v>
      </c>
      <c r="D13" s="11" t="str">
        <f>VLOOKUP($B13,Sheet1!$B$4:$K$41,MATCH(Discretization!D$4,Sheet1!$B$3:$K$3,0),FALSE)</f>
        <v>NA</v>
      </c>
      <c r="E13" s="11" t="str">
        <f>VLOOKUP($B13,Sheet1!$B$4:$K$41,MATCH(Discretization!E$4,Sheet1!$B$3:$K$3,0),FALSE)</f>
        <v>NA</v>
      </c>
      <c r="F13" s="11">
        <f>VLOOKUP($B13,Sheet1!$B$4:$K$41,MATCH(Discretization!F$4,Sheet1!$B$3:$K$3,0),FALSE)</f>
        <v>300</v>
      </c>
      <c r="G13" s="11" t="str">
        <f>VLOOKUP($B13,Sheet1!$B$4:$K$41,MATCH(Discretization!G$4,Sheet1!$B$3:$K$3,0),FALSE)</f>
        <v>Yes</v>
      </c>
      <c r="H13" s="11" t="str">
        <f>VLOOKUP($B13,Sheet1!$B$4:$K$41,MATCH(Discretization!H$4,Sheet1!$B$3:$K$3,0),FALSE)</f>
        <v>Yes</v>
      </c>
      <c r="I13" s="9"/>
      <c r="J13" s="1">
        <v>31</v>
      </c>
      <c r="K13" s="11">
        <f t="shared" si="0"/>
        <v>1</v>
      </c>
      <c r="L13" s="11" t="str">
        <f t="shared" si="5"/>
        <v>NA</v>
      </c>
      <c r="M13" s="11" t="str">
        <f t="shared" si="1"/>
        <v>NA</v>
      </c>
      <c r="N13" s="11">
        <f t="shared" si="2"/>
        <v>1</v>
      </c>
      <c r="O13" s="11">
        <f t="shared" si="3"/>
        <v>0</v>
      </c>
      <c r="P13" s="12">
        <f t="shared" si="4"/>
        <v>1</v>
      </c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0.5" customHeight="1">
      <c r="A14" s="9"/>
      <c r="B14" s="1">
        <v>36</v>
      </c>
      <c r="C14" s="11">
        <f>VLOOKUP($B14,Sheet1!$B$4:$K$41,MATCH(Discretization!C$4,Sheet1!$B$3:$K$3,0),FALSE)</f>
        <v>1450</v>
      </c>
      <c r="D14" s="11">
        <f>VLOOKUP($B14,Sheet1!$B$4:$K$41,MATCH(Discretization!D$4,Sheet1!$B$3:$K$3,0),FALSE)</f>
        <v>14.5</v>
      </c>
      <c r="E14" s="11">
        <f>VLOOKUP($B14,Sheet1!$B$4:$K$41,MATCH(Discretization!E$4,Sheet1!$B$3:$K$3,0),FALSE)</f>
        <v>70</v>
      </c>
      <c r="F14" s="11">
        <f>VLOOKUP($B14,Sheet1!$B$4:$K$41,MATCH(Discretization!F$4,Sheet1!$B$3:$K$3,0),FALSE)</f>
        <v>250</v>
      </c>
      <c r="G14" s="11" t="str">
        <f>VLOOKUP($B14,Sheet1!$B$4:$K$41,MATCH(Discretization!G$4,Sheet1!$B$3:$K$3,0),FALSE)</f>
        <v>No</v>
      </c>
      <c r="H14" s="11" t="str">
        <f>VLOOKUP($B14,Sheet1!$B$4:$K$41,MATCH(Discretization!H$4,Sheet1!$B$3:$K$3,0),FALSE)</f>
        <v>Yes</v>
      </c>
      <c r="I14" s="9"/>
      <c r="J14" s="1">
        <v>36</v>
      </c>
      <c r="K14" s="11">
        <f t="shared" si="0"/>
        <v>1</v>
      </c>
      <c r="L14" s="11">
        <f t="shared" si="5"/>
        <v>1</v>
      </c>
      <c r="M14" s="11">
        <f t="shared" si="1"/>
        <v>1</v>
      </c>
      <c r="N14" s="11">
        <f t="shared" si="2"/>
        <v>1</v>
      </c>
      <c r="O14" s="11">
        <f t="shared" si="3"/>
        <v>1</v>
      </c>
      <c r="P14" s="12">
        <f t="shared" si="4"/>
        <v>1</v>
      </c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0.5" customHeight="1">
      <c r="A15" s="9"/>
      <c r="B15" s="1">
        <v>38</v>
      </c>
      <c r="C15" s="11">
        <f>VLOOKUP($B15,Sheet1!$B$4:$K$41,MATCH(Discretization!C$4,Sheet1!$B$3:$K$3,0),FALSE)</f>
        <v>2600</v>
      </c>
      <c r="D15" s="11">
        <f>VLOOKUP($B15,Sheet1!$B$4:$K$41,MATCH(Discretization!D$4,Sheet1!$B$3:$K$3,0),FALSE)</f>
        <v>26</v>
      </c>
      <c r="E15" s="11">
        <f>VLOOKUP($B15,Sheet1!$B$4:$K$41,MATCH(Discretization!E$4,Sheet1!$B$3:$K$3,0),FALSE)</f>
        <v>98.2</v>
      </c>
      <c r="F15" s="11">
        <f>VLOOKUP($B15,Sheet1!$B$4:$K$41,MATCH(Discretization!F$4,Sheet1!$B$3:$K$3,0),FALSE)</f>
        <v>150</v>
      </c>
      <c r="G15" s="11" t="str">
        <f>VLOOKUP($B15,Sheet1!$B$4:$K$41,MATCH(Discretization!G$4,Sheet1!$B$3:$K$3,0),FALSE)</f>
        <v>Yes</v>
      </c>
      <c r="H15" s="11" t="str">
        <f>VLOOKUP($B15,Sheet1!$B$4:$K$41,MATCH(Discretization!H$4,Sheet1!$B$3:$K$3,0),FALSE)</f>
        <v>Yes</v>
      </c>
      <c r="I15" s="9"/>
      <c r="J15" s="1">
        <v>38</v>
      </c>
      <c r="K15" s="11">
        <f t="shared" si="0"/>
        <v>1</v>
      </c>
      <c r="L15" s="11">
        <f t="shared" si="5"/>
        <v>1</v>
      </c>
      <c r="M15" s="11">
        <f t="shared" si="1"/>
        <v>1</v>
      </c>
      <c r="N15" s="11">
        <f t="shared" si="2"/>
        <v>1</v>
      </c>
      <c r="O15" s="11">
        <f t="shared" si="3"/>
        <v>0</v>
      </c>
      <c r="P15" s="12">
        <f t="shared" si="4"/>
        <v>1</v>
      </c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0.5" customHeight="1">
      <c r="A16" s="9"/>
      <c r="B16" s="1">
        <v>46</v>
      </c>
      <c r="C16" s="11">
        <f>VLOOKUP($B16,Sheet1!$B$4:$K$41,MATCH(Discretization!C$4,Sheet1!$B$3:$K$3,0),FALSE)</f>
        <v>3300</v>
      </c>
      <c r="D16" s="11">
        <f>VLOOKUP($B16,Sheet1!$B$4:$K$41,MATCH(Discretization!D$4,Sheet1!$B$3:$K$3,0),FALSE)</f>
        <v>33</v>
      </c>
      <c r="E16" s="11">
        <f>VLOOKUP($B16,Sheet1!$B$4:$K$41,MATCH(Discretization!E$4,Sheet1!$B$3:$K$3,0),FALSE)</f>
        <v>160</v>
      </c>
      <c r="F16" s="11" t="str">
        <f>VLOOKUP($B16,Sheet1!$B$4:$K$41,MATCH(Discretization!F$4,Sheet1!$B$3:$K$3,0),FALSE)</f>
        <v>NA</v>
      </c>
      <c r="G16" s="11" t="str">
        <f>VLOOKUP($B16,Sheet1!$B$4:$K$41,MATCH(Discretization!G$4,Sheet1!$B$3:$K$3,0),FALSE)</f>
        <v>Yes</v>
      </c>
      <c r="H16" s="11" t="str">
        <f>VLOOKUP($B16,Sheet1!$B$4:$K$41,MATCH(Discretization!H$4,Sheet1!$B$3:$K$3,0),FALSE)</f>
        <v>Yes</v>
      </c>
      <c r="I16" s="9"/>
      <c r="J16" s="1">
        <v>46</v>
      </c>
      <c r="K16" s="11">
        <f t="shared" si="0"/>
        <v>1</v>
      </c>
      <c r="L16" s="11">
        <f t="shared" si="5"/>
        <v>1</v>
      </c>
      <c r="M16" s="11">
        <f t="shared" si="1"/>
        <v>1</v>
      </c>
      <c r="N16" s="11" t="str">
        <f t="shared" si="2"/>
        <v>NA</v>
      </c>
      <c r="O16" s="11">
        <f t="shared" si="3"/>
        <v>0</v>
      </c>
      <c r="P16" s="12">
        <f t="shared" si="4"/>
        <v>1</v>
      </c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0.5" customHeight="1">
      <c r="A17" s="9"/>
      <c r="B17" s="1">
        <v>49</v>
      </c>
      <c r="C17" s="11">
        <f>VLOOKUP($B17,Sheet1!$B$4:$K$41,MATCH(Discretization!C$4,Sheet1!$B$3:$K$3,0),FALSE)</f>
        <v>1428</v>
      </c>
      <c r="D17" s="11">
        <f>VLOOKUP($B17,Sheet1!$B$4:$K$41,MATCH(Discretization!D$4,Sheet1!$B$3:$K$3,0),FALSE)</f>
        <v>14.23</v>
      </c>
      <c r="E17" s="11">
        <f>VLOOKUP($B17,Sheet1!$B$4:$K$41,MATCH(Discretization!E$4,Sheet1!$B$3:$K$3,0),FALSE)</f>
        <v>60.7</v>
      </c>
      <c r="F17" s="11" t="str">
        <f>VLOOKUP($B17,Sheet1!$B$4:$K$41,MATCH(Discretization!F$4,Sheet1!$B$3:$K$3,0),FALSE)</f>
        <v>NA</v>
      </c>
      <c r="G17" s="11" t="str">
        <f>VLOOKUP($B17,Sheet1!$B$4:$K$41,MATCH(Discretization!G$4,Sheet1!$B$3:$K$3,0),FALSE)</f>
        <v>NA</v>
      </c>
      <c r="H17" s="11" t="str">
        <f>VLOOKUP($B17,Sheet1!$B$4:$K$41,MATCH(Discretization!H$4,Sheet1!$B$3:$K$3,0),FALSE)</f>
        <v>Yes</v>
      </c>
      <c r="I17" s="9"/>
      <c r="J17" s="1">
        <v>49</v>
      </c>
      <c r="K17" s="11">
        <f t="shared" si="0"/>
        <v>1</v>
      </c>
      <c r="L17" s="11">
        <f t="shared" si="5"/>
        <v>1</v>
      </c>
      <c r="M17" s="11">
        <f t="shared" si="1"/>
        <v>1</v>
      </c>
      <c r="N17" s="11" t="str">
        <f t="shared" si="2"/>
        <v>NA</v>
      </c>
      <c r="O17" s="11" t="str">
        <f t="shared" si="3"/>
        <v>NA</v>
      </c>
      <c r="P17" s="12">
        <f t="shared" si="4"/>
        <v>1</v>
      </c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0.5" customHeight="1">
      <c r="A18" s="9"/>
      <c r="B18" s="1">
        <v>17</v>
      </c>
      <c r="C18" s="11">
        <f>VLOOKUP($B18,Sheet1!$B$4:$K$41,MATCH(Discretization!C$4,Sheet1!$B$3:$K$3,0),FALSE)</f>
        <v>2034</v>
      </c>
      <c r="D18" s="11">
        <f>VLOOKUP($B18,Sheet1!$B$4:$K$41,MATCH(Discretization!D$4,Sheet1!$B$3:$K$3,0),FALSE)</f>
        <v>20.7</v>
      </c>
      <c r="E18" s="11">
        <f>VLOOKUP($B18,Sheet1!$B$4:$K$41,MATCH(Discretization!E$4,Sheet1!$B$3:$K$3,0),FALSE)</f>
        <v>52.2</v>
      </c>
      <c r="F18" s="11">
        <f>VLOOKUP($B18,Sheet1!$B$4:$K$41,MATCH(Discretization!F$4,Sheet1!$B$3:$K$3,0),FALSE)</f>
        <v>160</v>
      </c>
      <c r="G18" s="11" t="str">
        <f>VLOOKUP($B18,Sheet1!$B$4:$K$41,MATCH(Discretization!G$4,Sheet1!$B$3:$K$3,0),FALSE)</f>
        <v>No</v>
      </c>
      <c r="H18" s="11" t="str">
        <f>VLOOKUP($B18,Sheet1!$B$4:$K$41,MATCH(Discretization!H$4,Sheet1!$B$3:$K$3,0),FALSE)</f>
        <v>Yes</v>
      </c>
      <c r="I18" s="9"/>
      <c r="J18" s="1">
        <v>17</v>
      </c>
      <c r="K18" s="11">
        <f t="shared" si="0"/>
        <v>1</v>
      </c>
      <c r="L18" s="11">
        <f t="shared" si="5"/>
        <v>1</v>
      </c>
      <c r="M18" s="11">
        <f t="shared" si="1"/>
        <v>1</v>
      </c>
      <c r="N18" s="11">
        <f t="shared" si="2"/>
        <v>1</v>
      </c>
      <c r="O18" s="11">
        <f t="shared" si="3"/>
        <v>1</v>
      </c>
      <c r="P18" s="12">
        <f t="shared" si="4"/>
        <v>1</v>
      </c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0.5" customHeight="1">
      <c r="A19" s="9"/>
      <c r="B19" s="1">
        <v>34</v>
      </c>
      <c r="C19" s="11">
        <f>VLOOKUP($B19,Sheet1!$B$4:$K$41,MATCH(Discretization!C$4,Sheet1!$B$3:$K$3,0),FALSE)</f>
        <v>2442</v>
      </c>
      <c r="D19" s="11">
        <f>VLOOKUP($B19,Sheet1!$B$4:$K$41,MATCH(Discretization!D$4,Sheet1!$B$3:$K$3,0),FALSE)</f>
        <v>24.42</v>
      </c>
      <c r="E19" s="11">
        <f>VLOOKUP($B19,Sheet1!$B$4:$K$41,MATCH(Discretization!E$4,Sheet1!$B$3:$K$3,0),FALSE)</f>
        <v>100</v>
      </c>
      <c r="F19" s="11">
        <f>VLOOKUP($B19,Sheet1!$B$4:$K$41,MATCH(Discretization!F$4,Sheet1!$B$3:$K$3,0),FALSE)</f>
        <v>100</v>
      </c>
      <c r="G19" s="11" t="str">
        <f>VLOOKUP($B19,Sheet1!$B$4:$K$41,MATCH(Discretization!G$4,Sheet1!$B$3:$K$3,0),FALSE)</f>
        <v>Yes</v>
      </c>
      <c r="H19" s="11" t="str">
        <f>VLOOKUP($B19,Sheet1!$B$4:$K$41,MATCH(Discretization!H$4,Sheet1!$B$3:$K$3,0),FALSE)</f>
        <v>Yes</v>
      </c>
      <c r="I19" s="9"/>
      <c r="J19" s="1">
        <v>34</v>
      </c>
      <c r="K19" s="11">
        <f t="shared" si="0"/>
        <v>1</v>
      </c>
      <c r="L19" s="11">
        <f t="shared" si="5"/>
        <v>1</v>
      </c>
      <c r="M19" s="11">
        <f t="shared" si="1"/>
        <v>1</v>
      </c>
      <c r="N19" s="11">
        <f t="shared" si="2"/>
        <v>1</v>
      </c>
      <c r="O19" s="11">
        <f t="shared" si="3"/>
        <v>0</v>
      </c>
      <c r="P19" s="12">
        <f t="shared" si="4"/>
        <v>1</v>
      </c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0.5" customHeight="1">
      <c r="A20" s="9"/>
      <c r="B20" s="1">
        <v>6</v>
      </c>
      <c r="C20" s="11">
        <f>VLOOKUP($B20,Sheet1!$B$4:$K$41,MATCH(Discretization!C$4,Sheet1!$B$3:$K$3,0),FALSE)</f>
        <v>1524</v>
      </c>
      <c r="D20" s="11">
        <f>VLOOKUP($B20,Sheet1!$B$4:$K$41,MATCH(Discretization!D$4,Sheet1!$B$3:$K$3,0),FALSE)</f>
        <v>14.9</v>
      </c>
      <c r="E20" s="11">
        <f>VLOOKUP($B20,Sheet1!$B$4:$K$41,MATCH(Discretization!E$4,Sheet1!$B$3:$K$3,0),FALSE)</f>
        <v>69.400000000000006</v>
      </c>
      <c r="F20" s="11">
        <f>VLOOKUP($B20,Sheet1!$B$4:$K$41,MATCH(Discretization!F$4,Sheet1!$B$3:$K$3,0),FALSE)</f>
        <v>300</v>
      </c>
      <c r="G20" s="11" t="str">
        <f>VLOOKUP($B20,Sheet1!$B$4:$K$41,MATCH(Discretization!G$4,Sheet1!$B$3:$K$3,0),FALSE)</f>
        <v>Yes</v>
      </c>
      <c r="H20" s="11" t="str">
        <f>VLOOKUP($B20,Sheet1!$B$4:$K$41,MATCH(Discretization!H$4,Sheet1!$B$3:$K$3,0),FALSE)</f>
        <v>Yes</v>
      </c>
      <c r="I20" s="9"/>
      <c r="J20" s="1">
        <v>6</v>
      </c>
      <c r="K20" s="11">
        <f t="shared" si="0"/>
        <v>1</v>
      </c>
      <c r="L20" s="11">
        <f t="shared" si="5"/>
        <v>1</v>
      </c>
      <c r="M20" s="11">
        <f t="shared" si="1"/>
        <v>1</v>
      </c>
      <c r="N20" s="11">
        <f t="shared" si="2"/>
        <v>1</v>
      </c>
      <c r="O20" s="11">
        <f t="shared" si="3"/>
        <v>0</v>
      </c>
      <c r="P20" s="12">
        <f t="shared" si="4"/>
        <v>1</v>
      </c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0.5" customHeight="1">
      <c r="A21" s="9"/>
      <c r="B21" s="1">
        <v>28</v>
      </c>
      <c r="C21" s="11">
        <f>VLOOKUP($B21,Sheet1!$B$4:$K$41,MATCH(Discretization!C$4,Sheet1!$B$3:$K$3,0),FALSE)</f>
        <v>4262</v>
      </c>
      <c r="D21" s="11">
        <f>VLOOKUP($B21,Sheet1!$B$4:$K$41,MATCH(Discretization!D$4,Sheet1!$B$3:$K$3,0),FALSE)</f>
        <v>61.8</v>
      </c>
      <c r="E21" s="11">
        <f>VLOOKUP($B21,Sheet1!$B$4:$K$41,MATCH(Discretization!E$4,Sheet1!$B$3:$K$3,0),FALSE)</f>
        <v>81</v>
      </c>
      <c r="F21" s="11" t="str">
        <f>VLOOKUP($B21,Sheet1!$B$4:$K$41,MATCH(Discretization!F$4,Sheet1!$B$3:$K$3,0),FALSE)</f>
        <v>NA</v>
      </c>
      <c r="G21" s="11" t="str">
        <f>VLOOKUP($B21,Sheet1!$B$4:$K$41,MATCH(Discretization!G$4,Sheet1!$B$3:$K$3,0),FALSE)</f>
        <v>No</v>
      </c>
      <c r="H21" s="11" t="str">
        <f>VLOOKUP($B21,Sheet1!$B$4:$K$41,MATCH(Discretization!H$4,Sheet1!$B$3:$K$3,0),FALSE)</f>
        <v>Yes</v>
      </c>
      <c r="I21" s="9"/>
      <c r="J21" s="1">
        <v>28</v>
      </c>
      <c r="K21" s="11">
        <f t="shared" si="0"/>
        <v>1</v>
      </c>
      <c r="L21" s="11">
        <f t="shared" si="5"/>
        <v>1</v>
      </c>
      <c r="M21" s="11">
        <f t="shared" si="1"/>
        <v>1</v>
      </c>
      <c r="N21" s="11" t="str">
        <f t="shared" si="2"/>
        <v>NA</v>
      </c>
      <c r="O21" s="11">
        <f t="shared" si="3"/>
        <v>1</v>
      </c>
      <c r="P21" s="12">
        <f t="shared" si="4"/>
        <v>1</v>
      </c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0.5" customHeight="1">
      <c r="A22" s="9"/>
      <c r="B22" s="1">
        <v>37</v>
      </c>
      <c r="C22" s="11">
        <f>VLOOKUP($B22,Sheet1!$B$4:$K$41,MATCH(Discretization!C$4,Sheet1!$B$3:$K$3,0),FALSE)</f>
        <v>2793</v>
      </c>
      <c r="D22" s="11">
        <f>VLOOKUP($B22,Sheet1!$B$4:$K$41,MATCH(Discretization!D$4,Sheet1!$B$3:$K$3,0),FALSE)</f>
        <v>2.9</v>
      </c>
      <c r="E22" s="11">
        <f>VLOOKUP($B22,Sheet1!$B$4:$K$41,MATCH(Discretization!E$4,Sheet1!$B$3:$K$3,0),FALSE)</f>
        <v>110</v>
      </c>
      <c r="F22" s="11">
        <f>VLOOKUP($B22,Sheet1!$B$4:$K$41,MATCH(Discretization!F$4,Sheet1!$B$3:$K$3,0),FALSE)</f>
        <v>800</v>
      </c>
      <c r="G22" s="11" t="str">
        <f>VLOOKUP($B22,Sheet1!$B$4:$K$41,MATCH(Discretization!G$4,Sheet1!$B$3:$K$3,0),FALSE)</f>
        <v>Yes</v>
      </c>
      <c r="H22" s="11" t="str">
        <f>VLOOKUP($B22,Sheet1!$B$4:$K$41,MATCH(Discretization!H$4,Sheet1!$B$3:$K$3,0),FALSE)</f>
        <v>Yes</v>
      </c>
      <c r="I22" s="9"/>
      <c r="J22" s="1">
        <v>37</v>
      </c>
      <c r="K22" s="11">
        <f t="shared" si="0"/>
        <v>1</v>
      </c>
      <c r="L22" s="11">
        <f t="shared" si="5"/>
        <v>0</v>
      </c>
      <c r="M22" s="11">
        <f t="shared" si="1"/>
        <v>1</v>
      </c>
      <c r="N22" s="11">
        <f t="shared" si="2"/>
        <v>1</v>
      </c>
      <c r="O22" s="11">
        <f t="shared" si="3"/>
        <v>0</v>
      </c>
      <c r="P22" s="12">
        <f t="shared" si="4"/>
        <v>1</v>
      </c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0.5" customHeight="1">
      <c r="A23" s="9"/>
      <c r="B23" s="1">
        <v>41</v>
      </c>
      <c r="C23" s="11">
        <f>VLOOKUP($B23,Sheet1!$B$4:$K$41,MATCH(Discretization!C$4,Sheet1!$B$3:$K$3,0),FALSE)</f>
        <v>1700</v>
      </c>
      <c r="D23" s="11">
        <f>VLOOKUP($B23,Sheet1!$B$4:$K$41,MATCH(Discretization!D$4,Sheet1!$B$3:$K$3,0),FALSE)</f>
        <v>16</v>
      </c>
      <c r="E23" s="11">
        <f>VLOOKUP($B23,Sheet1!$B$4:$K$41,MATCH(Discretization!E$4,Sheet1!$B$3:$K$3,0),FALSE)</f>
        <v>57.5</v>
      </c>
      <c r="F23" s="11">
        <f>VLOOKUP($B23,Sheet1!$B$4:$K$41,MATCH(Discretization!F$4,Sheet1!$B$3:$K$3,0),FALSE)</f>
        <v>800</v>
      </c>
      <c r="G23" s="11" t="str">
        <f>VLOOKUP($B23,Sheet1!$B$4:$K$41,MATCH(Discretization!G$4,Sheet1!$B$3:$K$3,0),FALSE)</f>
        <v>Yes</v>
      </c>
      <c r="H23" s="11" t="str">
        <f>VLOOKUP($B23,Sheet1!$B$4:$K$41,MATCH(Discretization!H$4,Sheet1!$B$3:$K$3,0),FALSE)</f>
        <v>Yes</v>
      </c>
      <c r="I23" s="9"/>
      <c r="J23" s="1">
        <v>41</v>
      </c>
      <c r="K23" s="11">
        <f t="shared" si="0"/>
        <v>1</v>
      </c>
      <c r="L23" s="11">
        <f t="shared" si="5"/>
        <v>1</v>
      </c>
      <c r="M23" s="11">
        <f t="shared" si="1"/>
        <v>1</v>
      </c>
      <c r="N23" s="11">
        <f t="shared" si="2"/>
        <v>1</v>
      </c>
      <c r="O23" s="11">
        <f t="shared" si="3"/>
        <v>0</v>
      </c>
      <c r="P23" s="12">
        <f t="shared" si="4"/>
        <v>1</v>
      </c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0.5" customHeight="1">
      <c r="A24" s="9"/>
      <c r="B24" s="1">
        <v>13</v>
      </c>
      <c r="C24" s="11">
        <f>VLOOKUP($B24,Sheet1!$B$4:$K$41,MATCH(Discretization!C$4,Sheet1!$B$3:$K$3,0),FALSE)</f>
        <v>693</v>
      </c>
      <c r="D24" s="11">
        <f>VLOOKUP($B24,Sheet1!$B$4:$K$41,MATCH(Discretization!D$4,Sheet1!$B$3:$K$3,0),FALSE)</f>
        <v>7.3</v>
      </c>
      <c r="E24" s="11">
        <f>VLOOKUP($B24,Sheet1!$B$4:$K$41,MATCH(Discretization!E$4,Sheet1!$B$3:$K$3,0),FALSE)</f>
        <v>35</v>
      </c>
      <c r="F24" s="11">
        <f>VLOOKUP($B24,Sheet1!$B$4:$K$41,MATCH(Discretization!F$4,Sheet1!$B$3:$K$3,0),FALSE)</f>
        <v>200</v>
      </c>
      <c r="G24" s="11" t="str">
        <f>VLOOKUP($B24,Sheet1!$B$4:$K$41,MATCH(Discretization!G$4,Sheet1!$B$3:$K$3,0),FALSE)</f>
        <v>NA</v>
      </c>
      <c r="H24" s="11" t="str">
        <f>VLOOKUP($B24,Sheet1!$B$4:$K$41,MATCH(Discretization!H$4,Sheet1!$B$3:$K$3,0),FALSE)</f>
        <v>Yes</v>
      </c>
      <c r="I24" s="9"/>
      <c r="J24" s="1">
        <v>13</v>
      </c>
      <c r="K24" s="11">
        <f t="shared" si="0"/>
        <v>0</v>
      </c>
      <c r="L24" s="11">
        <f t="shared" si="5"/>
        <v>0</v>
      </c>
      <c r="M24" s="11">
        <f t="shared" si="1"/>
        <v>0</v>
      </c>
      <c r="N24" s="11">
        <f t="shared" si="2"/>
        <v>1</v>
      </c>
      <c r="O24" s="11" t="str">
        <f t="shared" si="3"/>
        <v>NA</v>
      </c>
      <c r="P24" s="12">
        <f t="shared" si="4"/>
        <v>1</v>
      </c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0.5" customHeight="1">
      <c r="A25" s="9"/>
      <c r="B25" s="1">
        <v>43</v>
      </c>
      <c r="C25" s="11">
        <f>VLOOKUP($B25,Sheet1!$B$4:$K$41,MATCH(Discretization!C$4,Sheet1!$B$3:$K$3,0),FALSE)</f>
        <v>774</v>
      </c>
      <c r="D25" s="11">
        <f>VLOOKUP($B25,Sheet1!$B$4:$K$41,MATCH(Discretization!D$4,Sheet1!$B$3:$K$3,0),FALSE)</f>
        <v>7.7</v>
      </c>
      <c r="E25" s="11">
        <f>VLOOKUP($B25,Sheet1!$B$4:$K$41,MATCH(Discretization!E$4,Sheet1!$B$3:$K$3,0),FALSE)</f>
        <v>45</v>
      </c>
      <c r="F25" s="11">
        <f>VLOOKUP($B25,Sheet1!$B$4:$K$41,MATCH(Discretization!F$4,Sheet1!$B$3:$K$3,0),FALSE)</f>
        <v>100</v>
      </c>
      <c r="G25" s="11" t="str">
        <f>VLOOKUP($B25,Sheet1!$B$4:$K$41,MATCH(Discretization!G$4,Sheet1!$B$3:$K$3,0),FALSE)</f>
        <v>Yes</v>
      </c>
      <c r="H25" s="11" t="str">
        <f>VLOOKUP($B25,Sheet1!$B$4:$K$41,MATCH(Discretization!H$4,Sheet1!$B$3:$K$3,0),FALSE)</f>
        <v>Yes</v>
      </c>
      <c r="I25" s="9"/>
      <c r="J25" s="1">
        <v>43</v>
      </c>
      <c r="K25" s="11">
        <f t="shared" si="0"/>
        <v>0</v>
      </c>
      <c r="L25" s="11">
        <f t="shared" si="5"/>
        <v>1</v>
      </c>
      <c r="M25" s="11">
        <f t="shared" si="1"/>
        <v>1</v>
      </c>
      <c r="N25" s="11">
        <f t="shared" si="2"/>
        <v>1</v>
      </c>
      <c r="O25" s="11">
        <f t="shared" si="3"/>
        <v>0</v>
      </c>
      <c r="P25" s="12">
        <f t="shared" si="4"/>
        <v>1</v>
      </c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0.5" customHeight="1">
      <c r="A26" s="9"/>
      <c r="B26" s="1">
        <v>48</v>
      </c>
      <c r="C26" s="11">
        <f>VLOOKUP($B26,Sheet1!$B$4:$K$41,MATCH(Discretization!C$4,Sheet1!$B$3:$K$3,0),FALSE)</f>
        <v>1655</v>
      </c>
      <c r="D26" s="11">
        <f>VLOOKUP($B26,Sheet1!$B$4:$K$41,MATCH(Discretization!D$4,Sheet1!$B$3:$K$3,0),FALSE)</f>
        <v>16.5</v>
      </c>
      <c r="E26" s="11">
        <f>VLOOKUP($B26,Sheet1!$B$4:$K$41,MATCH(Discretization!E$4,Sheet1!$B$3:$K$3,0),FALSE)</f>
        <v>69.5</v>
      </c>
      <c r="F26" s="11" t="str">
        <f>VLOOKUP($B26,Sheet1!$B$4:$K$41,MATCH(Discretization!F$4,Sheet1!$B$3:$K$3,0),FALSE)</f>
        <v>NA</v>
      </c>
      <c r="G26" s="11" t="str">
        <f>VLOOKUP($B26,Sheet1!$B$4:$K$41,MATCH(Discretization!G$4,Sheet1!$B$3:$K$3,0),FALSE)</f>
        <v>NA</v>
      </c>
      <c r="H26" s="11" t="str">
        <f>VLOOKUP($B26,Sheet1!$B$4:$K$41,MATCH(Discretization!H$4,Sheet1!$B$3:$K$3,0),FALSE)</f>
        <v>Yes</v>
      </c>
      <c r="I26" s="9"/>
      <c r="J26" s="1">
        <v>48</v>
      </c>
      <c r="K26" s="11">
        <f t="shared" si="0"/>
        <v>1</v>
      </c>
      <c r="L26" s="11">
        <f t="shared" si="5"/>
        <v>1</v>
      </c>
      <c r="M26" s="11">
        <f t="shared" si="1"/>
        <v>1</v>
      </c>
      <c r="N26" s="11" t="str">
        <f t="shared" si="2"/>
        <v>NA</v>
      </c>
      <c r="O26" s="11" t="str">
        <f t="shared" si="3"/>
        <v>NA</v>
      </c>
      <c r="P26" s="12">
        <f t="shared" si="4"/>
        <v>1</v>
      </c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0.5" customHeight="1">
      <c r="A27" s="9"/>
      <c r="B27" s="1">
        <v>8</v>
      </c>
      <c r="C27" s="11">
        <f>VLOOKUP($B27,Sheet1!$B$4:$K$41,MATCH(Discretization!C$4,Sheet1!$B$3:$K$3,0),FALSE)</f>
        <v>4779</v>
      </c>
      <c r="D27" s="11">
        <f>VLOOKUP($B27,Sheet1!$B$4:$K$41,MATCH(Discretization!D$4,Sheet1!$B$3:$K$3,0),FALSE)</f>
        <v>45.4</v>
      </c>
      <c r="E27" s="11">
        <f>VLOOKUP($B27,Sheet1!$B$4:$K$41,MATCH(Discretization!E$4,Sheet1!$B$3:$K$3,0),FALSE)</f>
        <v>107.2</v>
      </c>
      <c r="F27" s="11">
        <f>VLOOKUP($B27,Sheet1!$B$4:$K$41,MATCH(Discretization!F$4,Sheet1!$B$3:$K$3,0),FALSE)</f>
        <v>200</v>
      </c>
      <c r="G27" s="11" t="str">
        <f>VLOOKUP($B27,Sheet1!$B$4:$K$41,MATCH(Discretization!G$4,Sheet1!$B$3:$K$3,0),FALSE)</f>
        <v>No</v>
      </c>
      <c r="H27" s="11" t="str">
        <f>VLOOKUP($B27,Sheet1!$B$4:$K$41,MATCH(Discretization!H$4,Sheet1!$B$3:$K$3,0),FALSE)</f>
        <v>Yes</v>
      </c>
      <c r="I27" s="9"/>
      <c r="J27" s="1">
        <v>8</v>
      </c>
      <c r="K27" s="11">
        <f t="shared" si="0"/>
        <v>1</v>
      </c>
      <c r="L27" s="11">
        <f t="shared" si="5"/>
        <v>1</v>
      </c>
      <c r="M27" s="11">
        <f t="shared" si="1"/>
        <v>1</v>
      </c>
      <c r="N27" s="11">
        <f t="shared" si="2"/>
        <v>1</v>
      </c>
      <c r="O27" s="11">
        <f t="shared" si="3"/>
        <v>1</v>
      </c>
      <c r="P27" s="12">
        <f t="shared" si="4"/>
        <v>1</v>
      </c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0.5" customHeight="1">
      <c r="A28" s="9"/>
      <c r="B28" s="1">
        <v>47</v>
      </c>
      <c r="C28" s="11">
        <f>VLOOKUP($B28,Sheet1!$B$4:$K$41,MATCH(Discretization!C$4,Sheet1!$B$3:$K$3,0),FALSE)</f>
        <v>1280</v>
      </c>
      <c r="D28" s="11">
        <f>VLOOKUP($B28,Sheet1!$B$4:$K$41,MATCH(Discretization!D$4,Sheet1!$B$3:$K$3,0),FALSE)</f>
        <v>12.8</v>
      </c>
      <c r="E28" s="11">
        <f>VLOOKUP($B28,Sheet1!$B$4:$K$41,MATCH(Discretization!E$4,Sheet1!$B$3:$K$3,0),FALSE)</f>
        <v>70</v>
      </c>
      <c r="F28" s="11" t="str">
        <f>VLOOKUP($B28,Sheet1!$B$4:$K$41,MATCH(Discretization!F$4,Sheet1!$B$3:$K$3,0),FALSE)</f>
        <v>NA</v>
      </c>
      <c r="G28" s="11" t="str">
        <f>VLOOKUP($B28,Sheet1!$B$4:$K$41,MATCH(Discretization!G$4,Sheet1!$B$3:$K$3,0),FALSE)</f>
        <v>NA</v>
      </c>
      <c r="H28" s="11" t="str">
        <f>VLOOKUP($B28,Sheet1!$B$4:$K$41,MATCH(Discretization!H$4,Sheet1!$B$3:$K$3,0),FALSE)</f>
        <v>Yes</v>
      </c>
      <c r="I28" s="9"/>
      <c r="J28" s="1">
        <v>47</v>
      </c>
      <c r="K28" s="11">
        <f t="shared" si="0"/>
        <v>1</v>
      </c>
      <c r="L28" s="11">
        <f t="shared" si="5"/>
        <v>1</v>
      </c>
      <c r="M28" s="11">
        <f t="shared" si="1"/>
        <v>1</v>
      </c>
      <c r="N28" s="11" t="str">
        <f t="shared" si="2"/>
        <v>NA</v>
      </c>
      <c r="O28" s="11" t="str">
        <f t="shared" si="3"/>
        <v>NA</v>
      </c>
      <c r="P28" s="12">
        <f t="shared" si="4"/>
        <v>1</v>
      </c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0.5" customHeight="1">
      <c r="A29" s="9"/>
      <c r="B29" s="1">
        <v>53</v>
      </c>
      <c r="C29" s="11">
        <f>VLOOKUP($B29,Sheet1!$B$4:$K$41,MATCH(Discretization!C$4,Sheet1!$B$3:$K$3,0),FALSE)</f>
        <v>2500</v>
      </c>
      <c r="D29" s="11">
        <f>VLOOKUP($B29,Sheet1!$B$4:$K$41,MATCH(Discretization!D$4,Sheet1!$B$3:$K$3,0),FALSE)</f>
        <v>25</v>
      </c>
      <c r="E29" s="11">
        <f>VLOOKUP($B29,Sheet1!$B$4:$K$41,MATCH(Discretization!E$4,Sheet1!$B$3:$K$3,0),FALSE)</f>
        <v>115</v>
      </c>
      <c r="F29" s="11">
        <f>VLOOKUP($B29,Sheet1!$B$4:$K$41,MATCH(Discretization!F$4,Sheet1!$B$3:$K$3,0),FALSE)</f>
        <v>280</v>
      </c>
      <c r="G29" s="11" t="str">
        <f>VLOOKUP($B29,Sheet1!$B$4:$K$41,MATCH(Discretization!G$4,Sheet1!$B$3:$K$3,0),FALSE)</f>
        <v>Yes</v>
      </c>
      <c r="H29" s="11" t="str">
        <f>VLOOKUP($B29,Sheet1!$B$4:$K$41,MATCH(Discretization!H$4,Sheet1!$B$3:$K$3,0),FALSE)</f>
        <v>Yes</v>
      </c>
      <c r="I29" s="9"/>
      <c r="J29" s="1">
        <v>53</v>
      </c>
      <c r="K29" s="11">
        <f t="shared" si="0"/>
        <v>1</v>
      </c>
      <c r="L29" s="11">
        <f t="shared" si="5"/>
        <v>1</v>
      </c>
      <c r="M29" s="11">
        <f t="shared" si="1"/>
        <v>1</v>
      </c>
      <c r="N29" s="11">
        <f t="shared" si="2"/>
        <v>1</v>
      </c>
      <c r="O29" s="11">
        <f t="shared" si="3"/>
        <v>0</v>
      </c>
      <c r="P29" s="12">
        <f t="shared" si="4"/>
        <v>1</v>
      </c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0.5" customHeight="1">
      <c r="A30" s="9"/>
      <c r="B30" s="1">
        <v>54</v>
      </c>
      <c r="C30" s="11">
        <f>VLOOKUP($B30,Sheet1!$B$4:$K$41,MATCH(Discretization!C$4,Sheet1!$B$3:$K$3,0),FALSE)</f>
        <v>3400</v>
      </c>
      <c r="D30" s="11">
        <f>VLOOKUP($B30,Sheet1!$B$4:$K$41,MATCH(Discretization!D$4,Sheet1!$B$3:$K$3,0),FALSE)</f>
        <v>45.5</v>
      </c>
      <c r="E30" s="11">
        <f>VLOOKUP($B30,Sheet1!$B$4:$K$41,MATCH(Discretization!E$4,Sheet1!$B$3:$K$3,0),FALSE)</f>
        <v>102</v>
      </c>
      <c r="F30" s="11" t="str">
        <f>VLOOKUP($B30,Sheet1!$B$4:$K$41,MATCH(Discretization!F$4,Sheet1!$B$3:$K$3,0),FALSE)</f>
        <v>NA</v>
      </c>
      <c r="G30" s="11" t="str">
        <f>VLOOKUP($B30,Sheet1!$B$4:$K$41,MATCH(Discretization!G$4,Sheet1!$B$3:$K$3,0),FALSE)</f>
        <v>No</v>
      </c>
      <c r="H30" s="11" t="str">
        <f>VLOOKUP($B30,Sheet1!$B$4:$K$41,MATCH(Discretization!H$4,Sheet1!$B$3:$K$3,0),FALSE)</f>
        <v>Yes</v>
      </c>
      <c r="I30" s="9"/>
      <c r="J30" s="1">
        <v>54</v>
      </c>
      <c r="K30" s="11">
        <f t="shared" si="0"/>
        <v>1</v>
      </c>
      <c r="L30" s="11">
        <f t="shared" si="5"/>
        <v>1</v>
      </c>
      <c r="M30" s="11">
        <f t="shared" si="1"/>
        <v>1</v>
      </c>
      <c r="N30" s="11" t="str">
        <f t="shared" si="2"/>
        <v>NA</v>
      </c>
      <c r="O30" s="11">
        <f t="shared" si="3"/>
        <v>1</v>
      </c>
      <c r="P30" s="12">
        <f t="shared" si="4"/>
        <v>1</v>
      </c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0.5" customHeight="1">
      <c r="A31" s="9"/>
      <c r="B31" s="1">
        <v>57</v>
      </c>
      <c r="C31" s="11">
        <f>VLOOKUP($B31,Sheet1!$B$4:$K$41,MATCH(Discretization!C$4,Sheet1!$B$3:$K$3,0),FALSE)</f>
        <v>1662</v>
      </c>
      <c r="D31" s="11">
        <f>VLOOKUP($B31,Sheet1!$B$4:$K$41,MATCH(Discretization!D$4,Sheet1!$B$3:$K$3,0),FALSE)</f>
        <v>18.399999999999999</v>
      </c>
      <c r="E31" s="11">
        <f>VLOOKUP($B31,Sheet1!$B$4:$K$41,MATCH(Discretization!E$4,Sheet1!$B$3:$K$3,0),FALSE)</f>
        <v>68.3</v>
      </c>
      <c r="F31" s="11">
        <f>VLOOKUP($B31,Sheet1!$B$4:$K$41,MATCH(Discretization!F$4,Sheet1!$B$3:$K$3,0),FALSE)</f>
        <v>150</v>
      </c>
      <c r="G31" s="11" t="str">
        <f>VLOOKUP($B31,Sheet1!$B$4:$K$41,MATCH(Discretization!G$4,Sheet1!$B$3:$K$3,0),FALSE)</f>
        <v>Yes</v>
      </c>
      <c r="H31" s="11" t="str">
        <f>VLOOKUP($B31,Sheet1!$B$4:$K$41,MATCH(Discretization!H$4,Sheet1!$B$3:$K$3,0),FALSE)</f>
        <v>Yes</v>
      </c>
      <c r="I31" s="9"/>
      <c r="J31" s="1">
        <v>57</v>
      </c>
      <c r="K31" s="11">
        <f t="shared" si="0"/>
        <v>1</v>
      </c>
      <c r="L31" s="11">
        <f t="shared" si="5"/>
        <v>1</v>
      </c>
      <c r="M31" s="11">
        <f t="shared" si="1"/>
        <v>1</v>
      </c>
      <c r="N31" s="11">
        <f t="shared" si="2"/>
        <v>1</v>
      </c>
      <c r="O31" s="11">
        <f t="shared" si="3"/>
        <v>0</v>
      </c>
      <c r="P31" s="12">
        <f t="shared" si="4"/>
        <v>1</v>
      </c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0.5" customHeight="1">
      <c r="A32" s="9"/>
      <c r="B32" s="1">
        <v>35</v>
      </c>
      <c r="C32" s="11">
        <f>VLOOKUP($B32,Sheet1!$B$4:$K$41,MATCH(Discretization!C$4,Sheet1!$B$3:$K$3,0),FALSE)</f>
        <v>811</v>
      </c>
      <c r="D32" s="11">
        <f>VLOOKUP($B32,Sheet1!$B$4:$K$41,MATCH(Discretization!D$4,Sheet1!$B$3:$K$3,0),FALSE)</f>
        <v>8.11</v>
      </c>
      <c r="E32" s="11">
        <f>VLOOKUP($B32,Sheet1!$B$4:$K$41,MATCH(Discretization!E$4,Sheet1!$B$3:$K$3,0),FALSE)</f>
        <v>45</v>
      </c>
      <c r="F32" s="11" t="str">
        <f>VLOOKUP($B32,Sheet1!$B$4:$K$41,MATCH(Discretization!F$4,Sheet1!$B$3:$K$3,0),FALSE)</f>
        <v>NA</v>
      </c>
      <c r="G32" s="11" t="str">
        <f>VLOOKUP($B32,Sheet1!$B$4:$K$41,MATCH(Discretization!G$4,Sheet1!$B$3:$K$3,0),FALSE)</f>
        <v>Yes</v>
      </c>
      <c r="H32" s="11" t="str">
        <f>VLOOKUP($B32,Sheet1!$B$4:$K$41,MATCH(Discretization!H$4,Sheet1!$B$3:$K$3,0),FALSE)</f>
        <v>Yes</v>
      </c>
      <c r="I32" s="9"/>
      <c r="J32" s="1">
        <v>35</v>
      </c>
      <c r="K32" s="11">
        <f t="shared" si="0"/>
        <v>1</v>
      </c>
      <c r="L32" s="11">
        <f t="shared" si="5"/>
        <v>1</v>
      </c>
      <c r="M32" s="11">
        <f t="shared" si="1"/>
        <v>1</v>
      </c>
      <c r="N32" s="11" t="str">
        <f t="shared" si="2"/>
        <v>NA</v>
      </c>
      <c r="O32" s="11">
        <f t="shared" si="3"/>
        <v>0</v>
      </c>
      <c r="P32" s="12">
        <f t="shared" si="4"/>
        <v>1</v>
      </c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0.5" customHeight="1">
      <c r="A33" s="9"/>
      <c r="B33" s="1">
        <v>58</v>
      </c>
      <c r="C33" s="11">
        <f>VLOOKUP($B33,Sheet1!$B$4:$K$41,MATCH(Discretization!C$4,Sheet1!$B$3:$K$3,0),FALSE)</f>
        <v>1188</v>
      </c>
      <c r="D33" s="11">
        <f>VLOOKUP($B33,Sheet1!$B$4:$K$41,MATCH(Discretization!D$4,Sheet1!$B$3:$K$3,0),FALSE)</f>
        <v>11.8</v>
      </c>
      <c r="E33" s="11">
        <f>VLOOKUP($B33,Sheet1!$B$4:$K$41,MATCH(Discretization!E$4,Sheet1!$B$3:$K$3,0),FALSE)</f>
        <v>44</v>
      </c>
      <c r="F33" s="11" t="str">
        <f>VLOOKUP($B33,Sheet1!$B$4:$K$41,MATCH(Discretization!F$4,Sheet1!$B$3:$K$3,0),FALSE)</f>
        <v>NA</v>
      </c>
      <c r="G33" s="11" t="str">
        <f>VLOOKUP($B33,Sheet1!$B$4:$K$41,MATCH(Discretization!G$4,Sheet1!$B$3:$K$3,0),FALSE)</f>
        <v>Yes</v>
      </c>
      <c r="H33" s="11" t="str">
        <f>VLOOKUP($B33,Sheet1!$B$4:$K$41,MATCH(Discretization!H$4,Sheet1!$B$3:$K$3,0),FALSE)</f>
        <v>Yes</v>
      </c>
      <c r="I33" s="9"/>
      <c r="J33" s="1">
        <v>58</v>
      </c>
      <c r="K33" s="11">
        <f t="shared" si="0"/>
        <v>1</v>
      </c>
      <c r="L33" s="11">
        <f t="shared" si="5"/>
        <v>1</v>
      </c>
      <c r="M33" s="11">
        <f t="shared" si="1"/>
        <v>1</v>
      </c>
      <c r="N33" s="11" t="str">
        <f t="shared" si="2"/>
        <v>NA</v>
      </c>
      <c r="O33" s="11">
        <f t="shared" si="3"/>
        <v>0</v>
      </c>
      <c r="P33" s="12">
        <f t="shared" si="4"/>
        <v>1</v>
      </c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0.5" customHeight="1">
      <c r="A34" s="9"/>
      <c r="B34" s="1">
        <v>59</v>
      </c>
      <c r="C34" s="11">
        <f>VLOOKUP($B34,Sheet1!$B$4:$K$41,MATCH(Discretization!C$4,Sheet1!$B$3:$K$3,0),FALSE)</f>
        <v>1574</v>
      </c>
      <c r="D34" s="11">
        <f>VLOOKUP($B34,Sheet1!$B$4:$K$41,MATCH(Discretization!D$4,Sheet1!$B$3:$K$3,0),FALSE)</f>
        <v>16.5</v>
      </c>
      <c r="E34" s="11">
        <f>VLOOKUP($B34,Sheet1!$B$4:$K$41,MATCH(Discretization!E$4,Sheet1!$B$3:$K$3,0),FALSE)</f>
        <v>55</v>
      </c>
      <c r="F34" s="11">
        <f>VLOOKUP($B34,Sheet1!$B$4:$K$41,MATCH(Discretization!F$4,Sheet1!$B$3:$K$3,0),FALSE)</f>
        <v>200</v>
      </c>
      <c r="G34" s="11" t="str">
        <f>VLOOKUP($B34,Sheet1!$B$4:$K$41,MATCH(Discretization!G$4,Sheet1!$B$3:$K$3,0),FALSE)</f>
        <v>No</v>
      </c>
      <c r="H34" s="11" t="str">
        <f>VLOOKUP($B34,Sheet1!$B$4:$K$41,MATCH(Discretization!H$4,Sheet1!$B$3:$K$3,0),FALSE)</f>
        <v>Yes</v>
      </c>
      <c r="I34" s="9"/>
      <c r="J34" s="1">
        <v>59</v>
      </c>
      <c r="K34" s="11">
        <f t="shared" si="0"/>
        <v>1</v>
      </c>
      <c r="L34" s="11">
        <f t="shared" si="5"/>
        <v>1</v>
      </c>
      <c r="M34" s="11">
        <f t="shared" si="1"/>
        <v>1</v>
      </c>
      <c r="N34" s="11">
        <f t="shared" si="2"/>
        <v>1</v>
      </c>
      <c r="O34" s="11">
        <f t="shared" si="3"/>
        <v>1</v>
      </c>
      <c r="P34" s="12">
        <f t="shared" si="4"/>
        <v>1</v>
      </c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0.5" customHeight="1">
      <c r="A35" s="9"/>
      <c r="B35" s="1">
        <v>5</v>
      </c>
      <c r="C35" s="11">
        <f>VLOOKUP($B35,Sheet1!$B$4:$K$41,MATCH(Discretization!C$4,Sheet1!$B$3:$K$3,0),FALSE)</f>
        <v>1829</v>
      </c>
      <c r="D35" s="11">
        <f>VLOOKUP($B35,Sheet1!$B$4:$K$41,MATCH(Discretization!D$4,Sheet1!$B$3:$K$3,0),FALSE)</f>
        <v>19.2</v>
      </c>
      <c r="E35" s="11">
        <f>VLOOKUP($B35,Sheet1!$B$4:$K$41,MATCH(Discretization!E$4,Sheet1!$B$3:$K$3,0),FALSE)</f>
        <v>81.7</v>
      </c>
      <c r="F35" s="11">
        <f>VLOOKUP($B35,Sheet1!$B$4:$K$41,MATCH(Discretization!F$4,Sheet1!$B$3:$K$3,0),FALSE)</f>
        <v>300</v>
      </c>
      <c r="G35" s="11" t="str">
        <f>VLOOKUP($B35,Sheet1!$B$4:$K$41,MATCH(Discretization!G$4,Sheet1!$B$3:$K$3,0),FALSE)</f>
        <v>Yes</v>
      </c>
      <c r="H35" s="11" t="str">
        <f>VLOOKUP($B35,Sheet1!$B$4:$K$41,MATCH(Discretization!H$4,Sheet1!$B$3:$K$3,0),FALSE)</f>
        <v>Yes</v>
      </c>
      <c r="I35" s="9"/>
      <c r="J35" s="1">
        <v>5</v>
      </c>
      <c r="K35" s="11">
        <f t="shared" si="0"/>
        <v>1</v>
      </c>
      <c r="L35" s="11">
        <f t="shared" si="5"/>
        <v>1</v>
      </c>
      <c r="M35" s="11">
        <f t="shared" si="1"/>
        <v>1</v>
      </c>
      <c r="N35" s="11">
        <f t="shared" si="2"/>
        <v>1</v>
      </c>
      <c r="O35" s="11">
        <f t="shared" si="3"/>
        <v>0</v>
      </c>
      <c r="P35" s="12">
        <f t="shared" si="4"/>
        <v>1</v>
      </c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0.5" customHeight="1">
      <c r="A36" s="9"/>
      <c r="B36" s="1">
        <v>33</v>
      </c>
      <c r="C36" s="11">
        <f>VLOOKUP($B36,Sheet1!$B$4:$K$41,MATCH(Discretization!C$4,Sheet1!$B$3:$K$3,0),FALSE)</f>
        <v>2044</v>
      </c>
      <c r="D36" s="11">
        <f>VLOOKUP($B36,Sheet1!$B$4:$K$41,MATCH(Discretization!D$4,Sheet1!$B$3:$K$3,0),FALSE)</f>
        <v>22.4</v>
      </c>
      <c r="E36" s="11">
        <f>VLOOKUP($B36,Sheet1!$B$4:$K$41,MATCH(Discretization!E$4,Sheet1!$B$3:$K$3,0),FALSE)</f>
        <v>93</v>
      </c>
      <c r="F36" s="11" t="str">
        <f>VLOOKUP($B36,Sheet1!$B$4:$K$41,MATCH(Discretization!F$4,Sheet1!$B$3:$K$3,0),FALSE)</f>
        <v>NA</v>
      </c>
      <c r="G36" s="11" t="str">
        <f>VLOOKUP($B36,Sheet1!$B$4:$K$41,MATCH(Discretization!G$4,Sheet1!$B$3:$K$3,0),FALSE)</f>
        <v>Yes</v>
      </c>
      <c r="H36" s="11" t="str">
        <f>VLOOKUP($B36,Sheet1!$B$4:$K$41,MATCH(Discretization!H$4,Sheet1!$B$3:$K$3,0),FALSE)</f>
        <v>Yes</v>
      </c>
      <c r="I36" s="9"/>
      <c r="J36" s="1">
        <v>33</v>
      </c>
      <c r="K36" s="11">
        <f t="shared" si="0"/>
        <v>1</v>
      </c>
      <c r="L36" s="11">
        <f t="shared" si="5"/>
        <v>1</v>
      </c>
      <c r="M36" s="11">
        <f t="shared" si="1"/>
        <v>1</v>
      </c>
      <c r="N36" s="11" t="str">
        <f t="shared" si="2"/>
        <v>NA</v>
      </c>
      <c r="O36" s="11">
        <f t="shared" si="3"/>
        <v>0</v>
      </c>
      <c r="P36" s="12">
        <f t="shared" si="4"/>
        <v>1</v>
      </c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0.5" customHeight="1">
      <c r="A37" s="9"/>
      <c r="B37" s="1">
        <v>60</v>
      </c>
      <c r="C37" s="11">
        <f>VLOOKUP($B37,Sheet1!$B$4:$K$41,MATCH(Discretization!C$4,Sheet1!$B$3:$K$3,0),FALSE)</f>
        <v>2804</v>
      </c>
      <c r="D37" s="11">
        <f>VLOOKUP($B37,Sheet1!$B$4:$K$41,MATCH(Discretization!D$4,Sheet1!$B$3:$K$3,0),FALSE)</f>
        <v>28</v>
      </c>
      <c r="E37" s="11">
        <f>VLOOKUP($B37,Sheet1!$B$4:$K$41,MATCH(Discretization!E$4,Sheet1!$B$3:$K$3,0),FALSE)</f>
        <v>90</v>
      </c>
      <c r="F37" s="11" t="str">
        <f>VLOOKUP($B37,Sheet1!$B$4:$K$41,MATCH(Discretization!F$4,Sheet1!$B$3:$K$3,0),FALSE)</f>
        <v>NA</v>
      </c>
      <c r="G37" s="11" t="str">
        <f>VLOOKUP($B37,Sheet1!$B$4:$K$41,MATCH(Discretization!G$4,Sheet1!$B$3:$K$3,0),FALSE)</f>
        <v>No</v>
      </c>
      <c r="H37" s="11" t="str">
        <f>VLOOKUP($B37,Sheet1!$B$4:$K$41,MATCH(Discretization!H$4,Sheet1!$B$3:$K$3,0),FALSE)</f>
        <v>Yes</v>
      </c>
      <c r="I37" s="9"/>
      <c r="J37" s="1">
        <v>60</v>
      </c>
      <c r="K37" s="11">
        <f t="shared" si="0"/>
        <v>1</v>
      </c>
      <c r="L37" s="11">
        <f t="shared" si="5"/>
        <v>1</v>
      </c>
      <c r="M37" s="11">
        <f t="shared" si="1"/>
        <v>1</v>
      </c>
      <c r="N37" s="11" t="str">
        <f t="shared" si="2"/>
        <v>NA</v>
      </c>
      <c r="O37" s="11">
        <f t="shared" si="3"/>
        <v>1</v>
      </c>
      <c r="P37" s="12">
        <f t="shared" si="4"/>
        <v>1</v>
      </c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0.5" customHeight="1">
      <c r="A38" s="9"/>
      <c r="B38" s="1">
        <v>75</v>
      </c>
      <c r="C38" s="11">
        <f>VLOOKUP($B38,Sheet1!$B$4:$K$41,MATCH(Discretization!C$4,Sheet1!$B$3:$K$3,0),FALSE)</f>
        <v>2600</v>
      </c>
      <c r="D38" s="11">
        <f>VLOOKUP($B38,Sheet1!$B$4:$K$41,MATCH(Discretization!D$4,Sheet1!$B$3:$K$3,0),FALSE)</f>
        <v>34.5</v>
      </c>
      <c r="E38" s="11">
        <f>VLOOKUP($B38,Sheet1!$B$4:$K$41,MATCH(Discretization!E$4,Sheet1!$B$3:$K$3,0),FALSE)</f>
        <v>142.1</v>
      </c>
      <c r="F38" s="11">
        <f>VLOOKUP($B38,Sheet1!$B$4:$K$41,MATCH(Discretization!F$4,Sheet1!$B$3:$K$3,0),FALSE)</f>
        <v>300</v>
      </c>
      <c r="G38" s="11" t="str">
        <f>VLOOKUP($B38,Sheet1!$B$4:$K$41,MATCH(Discretization!G$4,Sheet1!$B$3:$K$3,0),FALSE)</f>
        <v>No</v>
      </c>
      <c r="H38" s="11" t="str">
        <f>VLOOKUP($B38,Sheet1!$B$4:$K$41,MATCH(Discretization!H$4,Sheet1!$B$3:$K$3,0),FALSE)</f>
        <v>Inconclusive</v>
      </c>
      <c r="I38" s="9"/>
      <c r="J38" s="1">
        <v>75</v>
      </c>
      <c r="K38" s="11">
        <f t="shared" si="0"/>
        <v>1</v>
      </c>
      <c r="L38" s="11">
        <f t="shared" si="5"/>
        <v>1</v>
      </c>
      <c r="M38" s="11">
        <f t="shared" si="1"/>
        <v>1</v>
      </c>
      <c r="N38" s="11">
        <f t="shared" si="2"/>
        <v>1</v>
      </c>
      <c r="O38" s="11">
        <f t="shared" si="3"/>
        <v>1</v>
      </c>
      <c r="P38" s="12">
        <f t="shared" si="4"/>
        <v>0</v>
      </c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0.5" customHeight="1">
      <c r="A39" s="9"/>
      <c r="B39" s="1">
        <v>70</v>
      </c>
      <c r="C39" s="11">
        <f>VLOOKUP($B39,Sheet1!$B$4:$K$41,MATCH(Discretization!C$4,Sheet1!$B$3:$K$3,0),FALSE)</f>
        <v>1000</v>
      </c>
      <c r="D39" s="11" t="str">
        <f>VLOOKUP($B39,Sheet1!$B$4:$K$41,MATCH(Discretization!D$4,Sheet1!$B$3:$K$3,0),FALSE)</f>
        <v>NA</v>
      </c>
      <c r="E39" s="11">
        <f>VLOOKUP($B39,Sheet1!$B$4:$K$41,MATCH(Discretization!E$4,Sheet1!$B$3:$K$3,0),FALSE)</f>
        <v>200</v>
      </c>
      <c r="F39" s="11" t="str">
        <f>VLOOKUP($B39,Sheet1!$B$4:$K$41,MATCH(Discretization!F$4,Sheet1!$B$3:$K$3,0),FALSE)</f>
        <v>NA</v>
      </c>
      <c r="G39" s="11" t="str">
        <f>VLOOKUP($B39,Sheet1!$B$4:$K$41,MATCH(Discretization!G$4,Sheet1!$B$3:$K$3,0),FALSE)</f>
        <v>Yes</v>
      </c>
      <c r="H39" s="11" t="str">
        <f>VLOOKUP($B39,Sheet1!$B$4:$K$41,MATCH(Discretization!H$4,Sheet1!$B$3:$K$3,0),FALSE)</f>
        <v>No</v>
      </c>
      <c r="I39" s="9"/>
      <c r="J39" s="1">
        <v>70</v>
      </c>
      <c r="K39" s="11">
        <f t="shared" si="0"/>
        <v>1</v>
      </c>
      <c r="L39" s="11" t="str">
        <f t="shared" si="5"/>
        <v>NA</v>
      </c>
      <c r="M39" s="11">
        <f t="shared" si="1"/>
        <v>1</v>
      </c>
      <c r="N39" s="11" t="str">
        <f t="shared" si="2"/>
        <v>NA</v>
      </c>
      <c r="O39" s="11">
        <f t="shared" si="3"/>
        <v>0</v>
      </c>
      <c r="P39" s="12">
        <f t="shared" si="4"/>
        <v>0</v>
      </c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0.5" customHeight="1">
      <c r="A40" s="9"/>
      <c r="B40" s="1">
        <v>74</v>
      </c>
      <c r="C40" s="11">
        <f>VLOOKUP($B40,Sheet1!$B$4:$K$41,MATCH(Discretization!C$4,Sheet1!$B$3:$K$3,0),FALSE)</f>
        <v>2400</v>
      </c>
      <c r="D40" s="11">
        <f>VLOOKUP($B40,Sheet1!$B$4:$K$41,MATCH(Discretization!D$4,Sheet1!$B$3:$K$3,0),FALSE)</f>
        <v>36</v>
      </c>
      <c r="E40" s="11">
        <f>VLOOKUP($B40,Sheet1!$B$4:$K$41,MATCH(Discretization!E$4,Sheet1!$B$3:$K$3,0),FALSE)</f>
        <v>100</v>
      </c>
      <c r="F40" s="11">
        <f>VLOOKUP($B40,Sheet1!$B$4:$K$41,MATCH(Discretization!F$4,Sheet1!$B$3:$K$3,0),FALSE)</f>
        <v>500</v>
      </c>
      <c r="G40" s="11" t="str">
        <f>VLOOKUP($B40,Sheet1!$B$4:$K$41,MATCH(Discretization!G$4,Sheet1!$B$3:$K$3,0),FALSE)</f>
        <v>Yes</v>
      </c>
      <c r="H40" s="11" t="str">
        <f>VLOOKUP($B40,Sheet1!$B$4:$K$41,MATCH(Discretization!H$4,Sheet1!$B$3:$K$3,0),FALSE)</f>
        <v>Inconclusive</v>
      </c>
      <c r="I40" s="9"/>
      <c r="J40" s="1">
        <v>74</v>
      </c>
      <c r="K40" s="11">
        <f t="shared" si="0"/>
        <v>1</v>
      </c>
      <c r="L40" s="11">
        <f t="shared" si="5"/>
        <v>1</v>
      </c>
      <c r="M40" s="11">
        <f t="shared" si="1"/>
        <v>1</v>
      </c>
      <c r="N40" s="11">
        <f t="shared" si="2"/>
        <v>1</v>
      </c>
      <c r="O40" s="11">
        <f t="shared" si="3"/>
        <v>0</v>
      </c>
      <c r="P40" s="12">
        <f t="shared" si="4"/>
        <v>0</v>
      </c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0.5" customHeight="1">
      <c r="A41" s="9"/>
      <c r="B41" s="1">
        <v>72</v>
      </c>
      <c r="C41" s="11">
        <f>VLOOKUP($B41,Sheet1!$B$4:$K$41,MATCH(Discretization!C$4,Sheet1!$B$3:$K$3,0),FALSE)</f>
        <v>1163</v>
      </c>
      <c r="D41" s="11">
        <f>VLOOKUP($B41,Sheet1!$B$4:$K$41,MATCH(Discretization!D$4,Sheet1!$B$3:$K$3,0),FALSE)</f>
        <v>11.7</v>
      </c>
      <c r="E41" s="11">
        <f>VLOOKUP($B41,Sheet1!$B$4:$K$41,MATCH(Discretization!E$4,Sheet1!$B$3:$K$3,0),FALSE)</f>
        <v>123</v>
      </c>
      <c r="F41" s="11">
        <f>VLOOKUP($B41,Sheet1!$B$4:$K$41,MATCH(Discretization!F$4,Sheet1!$B$3:$K$3,0),FALSE)</f>
        <v>150</v>
      </c>
      <c r="G41" s="11" t="str">
        <f>VLOOKUP($B41,Sheet1!$B$4:$K$41,MATCH(Discretization!G$4,Sheet1!$B$3:$K$3,0),FALSE)</f>
        <v>Yes</v>
      </c>
      <c r="H41" s="11" t="str">
        <f>VLOOKUP($B41,Sheet1!$B$4:$K$41,MATCH(Discretization!H$4,Sheet1!$B$3:$K$3,0),FALSE)</f>
        <v>No</v>
      </c>
      <c r="I41" s="9"/>
      <c r="J41" s="1">
        <v>72</v>
      </c>
      <c r="K41" s="11">
        <f t="shared" si="0"/>
        <v>1</v>
      </c>
      <c r="L41" s="11">
        <f t="shared" si="5"/>
        <v>1</v>
      </c>
      <c r="M41" s="11">
        <f t="shared" si="1"/>
        <v>1</v>
      </c>
      <c r="N41" s="11">
        <f t="shared" si="2"/>
        <v>1</v>
      </c>
      <c r="O41" s="11">
        <f t="shared" si="3"/>
        <v>0</v>
      </c>
      <c r="P41" s="12">
        <f t="shared" si="4"/>
        <v>0</v>
      </c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0.5" customHeight="1">
      <c r="A42" s="9"/>
      <c r="B42" s="1">
        <v>68</v>
      </c>
      <c r="C42" s="11">
        <f>VLOOKUP($B42,Sheet1!$B$4:$K$41,MATCH(Discretization!C$4,Sheet1!$B$3:$K$3,0),FALSE)</f>
        <v>180</v>
      </c>
      <c r="D42" s="11">
        <f>VLOOKUP($B42,Sheet1!$B$4:$K$41,MATCH(Discretization!D$4,Sheet1!$B$3:$K$3,0),FALSE)</f>
        <v>2.2999999999999998</v>
      </c>
      <c r="E42" s="11">
        <f>VLOOKUP($B42,Sheet1!$B$4:$K$41,MATCH(Discretization!E$4,Sheet1!$B$3:$K$3,0),FALSE)</f>
        <v>118.3</v>
      </c>
      <c r="F42" s="11">
        <f>VLOOKUP($B42,Sheet1!$B$4:$K$41,MATCH(Discretization!F$4,Sheet1!$B$3:$K$3,0),FALSE)</f>
        <v>100</v>
      </c>
      <c r="G42" s="11" t="str">
        <f>VLOOKUP($B42,Sheet1!$B$4:$K$41,MATCH(Discretization!G$4,Sheet1!$B$3:$K$3,0),FALSE)</f>
        <v>Yes</v>
      </c>
      <c r="H42" s="11" t="str">
        <f>VLOOKUP($B42,Sheet1!$B$4:$K$41,MATCH(Discretization!H$4,Sheet1!$B$3:$K$3,0),FALSE)</f>
        <v>No</v>
      </c>
      <c r="I42" s="9"/>
      <c r="J42" s="1">
        <v>68</v>
      </c>
      <c r="K42" s="11">
        <f t="shared" si="0"/>
        <v>0</v>
      </c>
      <c r="L42" s="11">
        <f t="shared" si="5"/>
        <v>0</v>
      </c>
      <c r="M42" s="11">
        <f t="shared" si="1"/>
        <v>1</v>
      </c>
      <c r="N42" s="11">
        <f t="shared" si="2"/>
        <v>1</v>
      </c>
      <c r="O42" s="11">
        <f t="shared" si="3"/>
        <v>0</v>
      </c>
      <c r="P42" s="12">
        <f t="shared" si="4"/>
        <v>0</v>
      </c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0.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0.5" customHeight="1">
      <c r="A44" s="9"/>
      <c r="B44" s="13" t="s">
        <v>14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8.5" customHeight="1">
      <c r="A45" s="9"/>
      <c r="B45" s="1" t="s">
        <v>1</v>
      </c>
      <c r="C45" s="1" t="s">
        <v>2</v>
      </c>
      <c r="D45" s="1" t="s">
        <v>3</v>
      </c>
      <c r="E45" s="1" t="s">
        <v>4</v>
      </c>
      <c r="F45" s="1" t="s">
        <v>8</v>
      </c>
      <c r="G45" s="1" t="s">
        <v>9</v>
      </c>
      <c r="H45" s="1" t="s">
        <v>10</v>
      </c>
      <c r="I45" s="9"/>
      <c r="J45" s="1" t="s">
        <v>1</v>
      </c>
      <c r="K45" s="1" t="s">
        <v>2</v>
      </c>
      <c r="L45" s="1" t="s">
        <v>3</v>
      </c>
      <c r="M45" s="1" t="s">
        <v>4</v>
      </c>
      <c r="N45" s="1" t="s">
        <v>8</v>
      </c>
      <c r="O45" s="1" t="s">
        <v>9</v>
      </c>
      <c r="P45" s="1" t="s">
        <v>10</v>
      </c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0.5" customHeight="1">
      <c r="A46" s="9"/>
      <c r="B46" s="1">
        <v>22</v>
      </c>
      <c r="C46" s="11">
        <f>VLOOKUP($B46,Sheet1!$B$45:$K$82,MATCH(Discretization!C$45,Sheet1!$B$44:$K$44,0),FALSE)</f>
        <v>1234</v>
      </c>
      <c r="D46" s="11">
        <f>VLOOKUP($B46,Sheet1!$B$45:$K$82,MATCH(Discretization!D$45,Sheet1!$B$44:$K$44,0),FALSE)</f>
        <v>6.4</v>
      </c>
      <c r="E46" s="11">
        <f>VLOOKUP($B46,Sheet1!$B$45:$K$82,MATCH(Discretization!E$45,Sheet1!$B$44:$K$44,0),FALSE)</f>
        <v>56</v>
      </c>
      <c r="F46" s="11" t="str">
        <f>VLOOKUP($B46,Sheet1!$B$45:$K$82,MATCH(Discretization!F$45,Sheet1!$B$44:$K$44,0),FALSE)</f>
        <v>NA</v>
      </c>
      <c r="G46" s="11" t="str">
        <f>VLOOKUP($B46,Sheet1!$B$45:$K$82,MATCH(Discretization!G$45,Sheet1!$B$44:$K$44,0),FALSE)</f>
        <v>NA</v>
      </c>
      <c r="H46" s="11" t="str">
        <f>VLOOKUP($B46,Sheet1!$B$45:$K$82,MATCH(Discretization!H$45,Sheet1!$B$44:$K$44,0),FALSE)</f>
        <v>Yes</v>
      </c>
      <c r="I46" s="9"/>
      <c r="J46" s="1">
        <v>22</v>
      </c>
      <c r="K46" s="11">
        <f t="shared" ref="K46:K83" si="6">IF(C46="NA","NA",IF(C46&gt;$K$1,1,0))</f>
        <v>1</v>
      </c>
      <c r="L46" s="11">
        <f t="shared" ref="L46:L83" si="7">IF(D46="NA","NA",IF(D46&gt;$L$1,1,0))</f>
        <v>0</v>
      </c>
      <c r="M46" s="11">
        <f t="shared" ref="M46:M83" si="8">IF(E46="NA","NA",IF(E46&gt;$M$1,1,0))</f>
        <v>1</v>
      </c>
      <c r="N46" s="11" t="str">
        <f t="shared" ref="N46:N83" si="9">IF(F46="NA","NA",IF(F46&gt;$N$1,1,0))</f>
        <v>NA</v>
      </c>
      <c r="O46" s="11" t="str">
        <f t="shared" ref="O46:O83" si="10">IF(G46="NA","NA",IF(G46="Yes",0,1))</f>
        <v>NA</v>
      </c>
      <c r="P46" s="12">
        <f t="shared" ref="P46:P83" si="11">IF(H46="Yes",1,0)</f>
        <v>1</v>
      </c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0.5" customHeight="1">
      <c r="A47" s="9"/>
      <c r="B47" s="1">
        <v>26</v>
      </c>
      <c r="C47" s="11">
        <f>VLOOKUP($B47,Sheet1!$B$45:$K$82,MATCH(Discretization!C$45,Sheet1!$B$44:$K$44,0),FALSE)</f>
        <v>2715</v>
      </c>
      <c r="D47" s="11">
        <f>VLOOKUP($B47,Sheet1!$B$45:$K$82,MATCH(Discretization!D$45,Sheet1!$B$44:$K$44,0),FALSE)</f>
        <v>27.1</v>
      </c>
      <c r="E47" s="11">
        <f>VLOOKUP($B47,Sheet1!$B$45:$K$82,MATCH(Discretization!E$45,Sheet1!$B$44:$K$44,0),FALSE)</f>
        <v>100.4</v>
      </c>
      <c r="F47" s="11">
        <f>VLOOKUP($B47,Sheet1!$B$45:$K$82,MATCH(Discretization!F$45,Sheet1!$B$44:$K$44,0),FALSE)</f>
        <v>600</v>
      </c>
      <c r="G47" s="11" t="str">
        <f>VLOOKUP($B47,Sheet1!$B$45:$K$82,MATCH(Discretization!G$45,Sheet1!$B$44:$K$44,0),FALSE)</f>
        <v>No</v>
      </c>
      <c r="H47" s="11" t="str">
        <f>VLOOKUP($B47,Sheet1!$B$45:$K$82,MATCH(Discretization!H$45,Sheet1!$B$44:$K$44,0),FALSE)</f>
        <v>Yes</v>
      </c>
      <c r="I47" s="9"/>
      <c r="J47" s="1">
        <v>26</v>
      </c>
      <c r="K47" s="11">
        <f t="shared" si="6"/>
        <v>1</v>
      </c>
      <c r="L47" s="11">
        <f t="shared" si="7"/>
        <v>1</v>
      </c>
      <c r="M47" s="11">
        <f t="shared" si="8"/>
        <v>1</v>
      </c>
      <c r="N47" s="11">
        <f t="shared" si="9"/>
        <v>1</v>
      </c>
      <c r="O47" s="11">
        <f t="shared" si="10"/>
        <v>1</v>
      </c>
      <c r="P47" s="12">
        <f t="shared" si="11"/>
        <v>1</v>
      </c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0.5" customHeight="1">
      <c r="A48" s="9"/>
      <c r="B48" s="1">
        <v>42</v>
      </c>
      <c r="C48" s="11">
        <f>VLOOKUP($B48,Sheet1!$B$45:$K$82,MATCH(Discretization!C$45,Sheet1!$B$44:$K$44,0),FALSE)</f>
        <v>3350</v>
      </c>
      <c r="D48" s="11">
        <f>VLOOKUP($B48,Sheet1!$B$45:$K$82,MATCH(Discretization!D$45,Sheet1!$B$44:$K$44,0),FALSE)</f>
        <v>33.5</v>
      </c>
      <c r="E48" s="11">
        <f>VLOOKUP($B48,Sheet1!$B$45:$K$82,MATCH(Discretization!E$45,Sheet1!$B$44:$K$44,0),FALSE)</f>
        <v>100</v>
      </c>
      <c r="F48" s="11">
        <f>VLOOKUP($B48,Sheet1!$B$45:$K$82,MATCH(Discretization!F$45,Sheet1!$B$44:$K$44,0),FALSE)</f>
        <v>250</v>
      </c>
      <c r="G48" s="11" t="str">
        <f>VLOOKUP($B48,Sheet1!$B$45:$K$82,MATCH(Discretization!G$45,Sheet1!$B$44:$K$44,0),FALSE)</f>
        <v>Yes</v>
      </c>
      <c r="H48" s="11" t="str">
        <f>VLOOKUP($B48,Sheet1!$B$45:$K$82,MATCH(Discretization!H$45,Sheet1!$B$44:$K$44,0),FALSE)</f>
        <v>Yes</v>
      </c>
      <c r="I48" s="9"/>
      <c r="J48" s="1">
        <v>42</v>
      </c>
      <c r="K48" s="11">
        <f t="shared" si="6"/>
        <v>1</v>
      </c>
      <c r="L48" s="11">
        <f t="shared" si="7"/>
        <v>1</v>
      </c>
      <c r="M48" s="11">
        <f t="shared" si="8"/>
        <v>1</v>
      </c>
      <c r="N48" s="11">
        <f t="shared" si="9"/>
        <v>1</v>
      </c>
      <c r="O48" s="11">
        <f t="shared" si="10"/>
        <v>0</v>
      </c>
      <c r="P48" s="12">
        <f t="shared" si="11"/>
        <v>1</v>
      </c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0.5" customHeight="1">
      <c r="A49" s="9"/>
      <c r="B49" s="1">
        <v>30</v>
      </c>
      <c r="C49" s="11">
        <f>VLOOKUP($B49,Sheet1!$B$45:$K$82,MATCH(Discretization!C$45,Sheet1!$B$44:$K$44,0),FALSE)</f>
        <v>3200</v>
      </c>
      <c r="D49" s="11">
        <f>VLOOKUP($B49,Sheet1!$B$45:$K$82,MATCH(Discretization!D$45,Sheet1!$B$44:$K$44,0),FALSE)</f>
        <v>29.5</v>
      </c>
      <c r="E49" s="11">
        <f>VLOOKUP($B49,Sheet1!$B$45:$K$82,MATCH(Discretization!E$45,Sheet1!$B$44:$K$44,0),FALSE)</f>
        <v>164</v>
      </c>
      <c r="F49" s="11" t="str">
        <f>VLOOKUP($B49,Sheet1!$B$45:$K$82,MATCH(Discretization!F$45,Sheet1!$B$44:$K$44,0),FALSE)</f>
        <v>NA</v>
      </c>
      <c r="G49" s="11" t="str">
        <f>VLOOKUP($B49,Sheet1!$B$45:$K$82,MATCH(Discretization!G$45,Sheet1!$B$44:$K$44,0),FALSE)</f>
        <v>NA</v>
      </c>
      <c r="H49" s="11" t="str">
        <f>VLOOKUP($B49,Sheet1!$B$45:$K$82,MATCH(Discretization!H$45,Sheet1!$B$44:$K$44,0),FALSE)</f>
        <v>Yes</v>
      </c>
      <c r="I49" s="9"/>
      <c r="J49" s="1">
        <v>30</v>
      </c>
      <c r="K49" s="11">
        <f t="shared" si="6"/>
        <v>1</v>
      </c>
      <c r="L49" s="11">
        <f t="shared" si="7"/>
        <v>1</v>
      </c>
      <c r="M49" s="11">
        <f t="shared" si="8"/>
        <v>1</v>
      </c>
      <c r="N49" s="11" t="str">
        <f t="shared" si="9"/>
        <v>NA</v>
      </c>
      <c r="O49" s="11" t="str">
        <f t="shared" si="10"/>
        <v>NA</v>
      </c>
      <c r="P49" s="12">
        <f t="shared" si="11"/>
        <v>1</v>
      </c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0.5" customHeight="1">
      <c r="A50" s="9"/>
      <c r="B50" s="1">
        <v>19</v>
      </c>
      <c r="C50" s="11">
        <f>VLOOKUP($B50,Sheet1!$B$45:$K$82,MATCH(Discretization!C$45,Sheet1!$B$44:$K$44,0),FALSE)</f>
        <v>710</v>
      </c>
      <c r="D50" s="11">
        <f>VLOOKUP($B50,Sheet1!$B$45:$K$82,MATCH(Discretization!D$45,Sheet1!$B$44:$K$44,0),FALSE)</f>
        <v>0.9</v>
      </c>
      <c r="E50" s="11">
        <f>VLOOKUP($B50,Sheet1!$B$45:$K$82,MATCH(Discretization!E$45,Sheet1!$B$44:$K$44,0),FALSE)</f>
        <v>25.6</v>
      </c>
      <c r="F50" s="11">
        <f>VLOOKUP($B50,Sheet1!$B$45:$K$82,MATCH(Discretization!F$45,Sheet1!$B$44:$K$44,0),FALSE)</f>
        <v>45</v>
      </c>
      <c r="G50" s="11" t="str">
        <f>VLOOKUP($B50,Sheet1!$B$45:$K$82,MATCH(Discretization!G$45,Sheet1!$B$44:$K$44,0),FALSE)</f>
        <v>No</v>
      </c>
      <c r="H50" s="11" t="str">
        <f>VLOOKUP($B50,Sheet1!$B$45:$K$82,MATCH(Discretization!H$45,Sheet1!$B$44:$K$44,0),FALSE)</f>
        <v>Yes</v>
      </c>
      <c r="I50" s="9"/>
      <c r="J50" s="1">
        <v>19</v>
      </c>
      <c r="K50" s="11">
        <f t="shared" si="6"/>
        <v>0</v>
      </c>
      <c r="L50" s="11">
        <f t="shared" si="7"/>
        <v>0</v>
      </c>
      <c r="M50" s="11">
        <f t="shared" si="8"/>
        <v>0</v>
      </c>
      <c r="N50" s="11">
        <f t="shared" si="9"/>
        <v>1</v>
      </c>
      <c r="O50" s="11">
        <f t="shared" si="10"/>
        <v>1</v>
      </c>
      <c r="P50" s="12">
        <f t="shared" si="11"/>
        <v>1</v>
      </c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0.5" customHeight="1">
      <c r="A51" s="9"/>
      <c r="B51" s="1">
        <v>29</v>
      </c>
      <c r="C51" s="11">
        <f>VLOOKUP($B51,Sheet1!$B$45:$K$82,MATCH(Discretization!C$45,Sheet1!$B$44:$K$44,0),FALSE)</f>
        <v>2700</v>
      </c>
      <c r="D51" s="11">
        <f>VLOOKUP($B51,Sheet1!$B$45:$K$82,MATCH(Discretization!D$45,Sheet1!$B$44:$K$44,0),FALSE)</f>
        <v>27</v>
      </c>
      <c r="E51" s="11">
        <f>VLOOKUP($B51,Sheet1!$B$45:$K$82,MATCH(Discretization!E$45,Sheet1!$B$44:$K$44,0),FALSE)</f>
        <v>115</v>
      </c>
      <c r="F51" s="11" t="str">
        <f>VLOOKUP($B51,Sheet1!$B$45:$K$82,MATCH(Discretization!F$45,Sheet1!$B$44:$K$44,0),FALSE)</f>
        <v>NA</v>
      </c>
      <c r="G51" s="11" t="str">
        <f>VLOOKUP($B51,Sheet1!$B$45:$K$82,MATCH(Discretization!G$45,Sheet1!$B$44:$K$44,0),FALSE)</f>
        <v>Yes</v>
      </c>
      <c r="H51" s="11" t="str">
        <f>VLOOKUP($B51,Sheet1!$B$45:$K$82,MATCH(Discretization!H$45,Sheet1!$B$44:$K$44,0),FALSE)</f>
        <v>Yes</v>
      </c>
      <c r="I51" s="9"/>
      <c r="J51" s="1">
        <v>29</v>
      </c>
      <c r="K51" s="11">
        <f t="shared" si="6"/>
        <v>1</v>
      </c>
      <c r="L51" s="11">
        <f t="shared" si="7"/>
        <v>1</v>
      </c>
      <c r="M51" s="11">
        <f t="shared" si="8"/>
        <v>1</v>
      </c>
      <c r="N51" s="11" t="str">
        <f t="shared" si="9"/>
        <v>NA</v>
      </c>
      <c r="O51" s="11">
        <f t="shared" si="10"/>
        <v>0</v>
      </c>
      <c r="P51" s="12">
        <f t="shared" si="11"/>
        <v>1</v>
      </c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0.5" customHeight="1">
      <c r="A52" s="9"/>
      <c r="B52" s="1">
        <v>50</v>
      </c>
      <c r="C52" s="11">
        <f>VLOOKUP($B52,Sheet1!$B$45:$K$82,MATCH(Discretization!C$45,Sheet1!$B$44:$K$44,0),FALSE)</f>
        <v>3000</v>
      </c>
      <c r="D52" s="11">
        <f>VLOOKUP($B52,Sheet1!$B$45:$K$82,MATCH(Discretization!D$45,Sheet1!$B$44:$K$44,0),FALSE)</f>
        <v>41</v>
      </c>
      <c r="E52" s="11" t="str">
        <f>VLOOKUP($B52,Sheet1!$B$45:$K$82,MATCH(Discretization!E$45,Sheet1!$B$44:$K$44,0),FALSE)</f>
        <v>NA</v>
      </c>
      <c r="F52" s="11">
        <f>VLOOKUP($B52,Sheet1!$B$45:$K$82,MATCH(Discretization!F$45,Sheet1!$B$44:$K$44,0),FALSE)</f>
        <v>3000</v>
      </c>
      <c r="G52" s="11" t="str">
        <f>VLOOKUP($B52,Sheet1!$B$45:$K$82,MATCH(Discretization!G$45,Sheet1!$B$44:$K$44,0),FALSE)</f>
        <v>No</v>
      </c>
      <c r="H52" s="11" t="str">
        <f>VLOOKUP($B52,Sheet1!$B$45:$K$82,MATCH(Discretization!H$45,Sheet1!$B$44:$K$44,0),FALSE)</f>
        <v>Yes</v>
      </c>
      <c r="I52" s="9"/>
      <c r="J52" s="1">
        <v>50</v>
      </c>
      <c r="K52" s="11">
        <f t="shared" si="6"/>
        <v>1</v>
      </c>
      <c r="L52" s="11">
        <f t="shared" si="7"/>
        <v>1</v>
      </c>
      <c r="M52" s="11" t="str">
        <f t="shared" si="8"/>
        <v>NA</v>
      </c>
      <c r="N52" s="11">
        <f t="shared" si="9"/>
        <v>1</v>
      </c>
      <c r="O52" s="11">
        <f t="shared" si="10"/>
        <v>1</v>
      </c>
      <c r="P52" s="12">
        <f t="shared" si="11"/>
        <v>1</v>
      </c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0.5" customHeight="1">
      <c r="A53" s="9"/>
      <c r="B53" s="1">
        <v>52</v>
      </c>
      <c r="C53" s="11">
        <f>VLOOKUP($B53,Sheet1!$B$45:$K$82,MATCH(Discretization!C$45,Sheet1!$B$44:$K$44,0),FALSE)</f>
        <v>2791</v>
      </c>
      <c r="D53" s="11">
        <f>VLOOKUP($B53,Sheet1!$B$45:$K$82,MATCH(Discretization!D$45,Sheet1!$B$44:$K$44,0),FALSE)</f>
        <v>25.6</v>
      </c>
      <c r="E53" s="11">
        <f>VLOOKUP($B53,Sheet1!$B$45:$K$82,MATCH(Discretization!E$45,Sheet1!$B$44:$K$44,0),FALSE)</f>
        <v>86</v>
      </c>
      <c r="F53" s="11">
        <f>VLOOKUP($B53,Sheet1!$B$45:$K$82,MATCH(Discretization!F$45,Sheet1!$B$44:$K$44,0),FALSE)</f>
        <v>200</v>
      </c>
      <c r="G53" s="11" t="str">
        <f>VLOOKUP($B53,Sheet1!$B$45:$K$82,MATCH(Discretization!G$45,Sheet1!$B$44:$K$44,0),FALSE)</f>
        <v>No</v>
      </c>
      <c r="H53" s="11" t="str">
        <f>VLOOKUP($B53,Sheet1!$B$45:$K$82,MATCH(Discretization!H$45,Sheet1!$B$44:$K$44,0),FALSE)</f>
        <v>Yes</v>
      </c>
      <c r="I53" s="9"/>
      <c r="J53" s="1">
        <v>52</v>
      </c>
      <c r="K53" s="11">
        <f t="shared" si="6"/>
        <v>1</v>
      </c>
      <c r="L53" s="11">
        <f t="shared" si="7"/>
        <v>1</v>
      </c>
      <c r="M53" s="11">
        <f t="shared" si="8"/>
        <v>1</v>
      </c>
      <c r="N53" s="11">
        <f t="shared" si="9"/>
        <v>1</v>
      </c>
      <c r="O53" s="11">
        <f t="shared" si="10"/>
        <v>1</v>
      </c>
      <c r="P53" s="12">
        <f t="shared" si="11"/>
        <v>1</v>
      </c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0.5" customHeight="1">
      <c r="A54" s="9"/>
      <c r="B54" s="1">
        <v>55</v>
      </c>
      <c r="C54" s="11">
        <f>VLOOKUP($B54,Sheet1!$B$45:$K$82,MATCH(Discretization!C$45,Sheet1!$B$44:$K$44,0),FALSE)</f>
        <v>1362.5</v>
      </c>
      <c r="D54" s="11">
        <f>VLOOKUP($B54,Sheet1!$B$45:$K$82,MATCH(Discretization!D$45,Sheet1!$B$44:$K$44,0),FALSE)</f>
        <v>16.2</v>
      </c>
      <c r="E54" s="11">
        <f>VLOOKUP($B54,Sheet1!$B$45:$K$82,MATCH(Discretization!E$45,Sheet1!$B$44:$K$44,0),FALSE)</f>
        <v>75</v>
      </c>
      <c r="F54" s="11">
        <f>VLOOKUP($B54,Sheet1!$B$45:$K$82,MATCH(Discretization!F$45,Sheet1!$B$44:$K$44,0),FALSE)</f>
        <v>200</v>
      </c>
      <c r="G54" s="11" t="str">
        <f>VLOOKUP($B54,Sheet1!$B$45:$K$82,MATCH(Discretization!G$45,Sheet1!$B$44:$K$44,0),FALSE)</f>
        <v>Yes</v>
      </c>
      <c r="H54" s="11" t="str">
        <f>VLOOKUP($B54,Sheet1!$B$45:$K$82,MATCH(Discretization!H$45,Sheet1!$B$44:$K$44,0),FALSE)</f>
        <v>Yes</v>
      </c>
      <c r="I54" s="9"/>
      <c r="J54" s="1">
        <v>55</v>
      </c>
      <c r="K54" s="11">
        <f t="shared" si="6"/>
        <v>1</v>
      </c>
      <c r="L54" s="11">
        <f t="shared" si="7"/>
        <v>1</v>
      </c>
      <c r="M54" s="11">
        <f t="shared" si="8"/>
        <v>1</v>
      </c>
      <c r="N54" s="11">
        <f t="shared" si="9"/>
        <v>1</v>
      </c>
      <c r="O54" s="11">
        <f t="shared" si="10"/>
        <v>0</v>
      </c>
      <c r="P54" s="12">
        <f t="shared" si="11"/>
        <v>1</v>
      </c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0.5" customHeight="1">
      <c r="A55" s="9"/>
      <c r="B55" s="1">
        <v>56</v>
      </c>
      <c r="C55" s="11">
        <f>VLOOKUP($B55,Sheet1!$B$45:$K$82,MATCH(Discretization!C$45,Sheet1!$B$44:$K$44,0),FALSE)</f>
        <v>2051.3000000000002</v>
      </c>
      <c r="D55" s="11">
        <f>VLOOKUP($B55,Sheet1!$B$45:$K$82,MATCH(Discretization!D$45,Sheet1!$B$44:$K$44,0),FALSE)</f>
        <v>20.5</v>
      </c>
      <c r="E55" s="11" t="str">
        <f>VLOOKUP($B55,Sheet1!$B$45:$K$82,MATCH(Discretization!E$45,Sheet1!$B$44:$K$44,0),FALSE)</f>
        <v>NA</v>
      </c>
      <c r="F55" s="11" t="str">
        <f>VLOOKUP($B55,Sheet1!$B$45:$K$82,MATCH(Discretization!F$45,Sheet1!$B$44:$K$44,0),FALSE)</f>
        <v>NA</v>
      </c>
      <c r="G55" s="11" t="str">
        <f>VLOOKUP($B55,Sheet1!$B$45:$K$82,MATCH(Discretization!G$45,Sheet1!$B$44:$K$44,0),FALSE)</f>
        <v>NA</v>
      </c>
      <c r="H55" s="11" t="str">
        <f>VLOOKUP($B55,Sheet1!$B$45:$K$82,MATCH(Discretization!H$45,Sheet1!$B$44:$K$44,0),FALSE)</f>
        <v>Yes</v>
      </c>
      <c r="I55" s="9"/>
      <c r="J55" s="1">
        <v>56</v>
      </c>
      <c r="K55" s="11">
        <f t="shared" si="6"/>
        <v>1</v>
      </c>
      <c r="L55" s="11">
        <f t="shared" si="7"/>
        <v>1</v>
      </c>
      <c r="M55" s="11" t="str">
        <f t="shared" si="8"/>
        <v>NA</v>
      </c>
      <c r="N55" s="11" t="str">
        <f t="shared" si="9"/>
        <v>NA</v>
      </c>
      <c r="O55" s="11" t="str">
        <f t="shared" si="10"/>
        <v>NA</v>
      </c>
      <c r="P55" s="12">
        <f t="shared" si="11"/>
        <v>1</v>
      </c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0.5" customHeight="1">
      <c r="A56" s="9"/>
      <c r="B56" s="1">
        <v>1</v>
      </c>
      <c r="C56" s="11">
        <f>VLOOKUP($B56,Sheet1!$B$45:$K$82,MATCH(Discretization!C$45,Sheet1!$B$44:$K$44,0),FALSE)</f>
        <v>2438</v>
      </c>
      <c r="D56" s="11">
        <f>VLOOKUP($B56,Sheet1!$B$45:$K$82,MATCH(Discretization!D$45,Sheet1!$B$44:$K$44,0),FALSE)</f>
        <v>24.3</v>
      </c>
      <c r="E56" s="11">
        <f>VLOOKUP($B56,Sheet1!$B$45:$K$82,MATCH(Discretization!E$45,Sheet1!$B$44:$K$44,0),FALSE)</f>
        <v>91.1</v>
      </c>
      <c r="F56" s="11">
        <f>VLOOKUP($B56,Sheet1!$B$45:$K$82,MATCH(Discretization!F$45,Sheet1!$B$44:$K$44,0),FALSE)</f>
        <v>400</v>
      </c>
      <c r="G56" s="11" t="str">
        <f>VLOOKUP($B56,Sheet1!$B$45:$K$82,MATCH(Discretization!G$45,Sheet1!$B$44:$K$44,0),FALSE)</f>
        <v>No</v>
      </c>
      <c r="H56" s="11" t="str">
        <f>VLOOKUP($B56,Sheet1!$B$45:$K$82,MATCH(Discretization!H$45,Sheet1!$B$44:$K$44,0),FALSE)</f>
        <v>Yes</v>
      </c>
      <c r="I56" s="9"/>
      <c r="J56" s="1">
        <v>1</v>
      </c>
      <c r="K56" s="11">
        <f t="shared" si="6"/>
        <v>1</v>
      </c>
      <c r="L56" s="11">
        <f t="shared" si="7"/>
        <v>1</v>
      </c>
      <c r="M56" s="11">
        <f t="shared" si="8"/>
        <v>1</v>
      </c>
      <c r="N56" s="11">
        <f t="shared" si="9"/>
        <v>1</v>
      </c>
      <c r="O56" s="11">
        <f t="shared" si="10"/>
        <v>1</v>
      </c>
      <c r="P56" s="12">
        <f t="shared" si="11"/>
        <v>1</v>
      </c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0.5" customHeight="1">
      <c r="A57" s="9"/>
      <c r="B57" s="1">
        <v>61</v>
      </c>
      <c r="C57" s="11">
        <f>VLOOKUP($B57,Sheet1!$B$45:$K$82,MATCH(Discretization!C$45,Sheet1!$B$44:$K$44,0),FALSE)</f>
        <v>2500</v>
      </c>
      <c r="D57" s="11">
        <f>VLOOKUP($B57,Sheet1!$B$45:$K$82,MATCH(Discretization!D$45,Sheet1!$B$44:$K$44,0),FALSE)</f>
        <v>25</v>
      </c>
      <c r="E57" s="11" t="str">
        <f>VLOOKUP($B57,Sheet1!$B$45:$K$82,MATCH(Discretization!E$45,Sheet1!$B$44:$K$44,0),FALSE)</f>
        <v>NA</v>
      </c>
      <c r="F57" s="11" t="str">
        <f>VLOOKUP($B57,Sheet1!$B$45:$K$82,MATCH(Discretization!F$45,Sheet1!$B$44:$K$44,0),FALSE)</f>
        <v>NA</v>
      </c>
      <c r="G57" s="11" t="str">
        <f>VLOOKUP($B57,Sheet1!$B$45:$K$82,MATCH(Discretization!G$45,Sheet1!$B$44:$K$44,0),FALSE)</f>
        <v>Yes</v>
      </c>
      <c r="H57" s="11" t="str">
        <f>VLOOKUP($B57,Sheet1!$B$45:$K$82,MATCH(Discretization!H$45,Sheet1!$B$44:$K$44,0),FALSE)</f>
        <v>Yes</v>
      </c>
      <c r="I57" s="9"/>
      <c r="J57" s="1">
        <v>61</v>
      </c>
      <c r="K57" s="11">
        <f t="shared" si="6"/>
        <v>1</v>
      </c>
      <c r="L57" s="11">
        <f t="shared" si="7"/>
        <v>1</v>
      </c>
      <c r="M57" s="11" t="str">
        <f t="shared" si="8"/>
        <v>NA</v>
      </c>
      <c r="N57" s="11" t="str">
        <f t="shared" si="9"/>
        <v>NA</v>
      </c>
      <c r="O57" s="11">
        <f t="shared" si="10"/>
        <v>0</v>
      </c>
      <c r="P57" s="12">
        <f t="shared" si="11"/>
        <v>1</v>
      </c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0.5" customHeight="1">
      <c r="A58" s="9"/>
      <c r="B58" s="1">
        <v>62</v>
      </c>
      <c r="C58" s="11">
        <f>VLOOKUP($B58,Sheet1!$B$45:$K$82,MATCH(Discretization!C$45,Sheet1!$B$44:$K$44,0),FALSE)</f>
        <v>618</v>
      </c>
      <c r="D58" s="11">
        <f>VLOOKUP($B58,Sheet1!$B$45:$K$82,MATCH(Discretization!D$45,Sheet1!$B$44:$K$44,0),FALSE)</f>
        <v>7.58</v>
      </c>
      <c r="E58" s="11">
        <f>VLOOKUP($B58,Sheet1!$B$45:$K$82,MATCH(Discretization!E$45,Sheet1!$B$44:$K$44,0),FALSE)</f>
        <v>32</v>
      </c>
      <c r="F58" s="11" t="str">
        <f>VLOOKUP($B58,Sheet1!$B$45:$K$82,MATCH(Discretization!F$45,Sheet1!$B$44:$K$44,0),FALSE)</f>
        <v>NA</v>
      </c>
      <c r="G58" s="11" t="str">
        <f>VLOOKUP($B58,Sheet1!$B$45:$K$82,MATCH(Discretization!G$45,Sheet1!$B$44:$K$44,0),FALSE)</f>
        <v>No</v>
      </c>
      <c r="H58" s="11" t="str">
        <f>VLOOKUP($B58,Sheet1!$B$45:$K$82,MATCH(Discretization!H$45,Sheet1!$B$44:$K$44,0),FALSE)</f>
        <v>Yes</v>
      </c>
      <c r="I58" s="9"/>
      <c r="J58" s="1">
        <v>62</v>
      </c>
      <c r="K58" s="11">
        <f t="shared" si="6"/>
        <v>0</v>
      </c>
      <c r="L58" s="11">
        <f t="shared" si="7"/>
        <v>1</v>
      </c>
      <c r="M58" s="11">
        <f t="shared" si="8"/>
        <v>0</v>
      </c>
      <c r="N58" s="11" t="str">
        <f t="shared" si="9"/>
        <v>NA</v>
      </c>
      <c r="O58" s="11">
        <f t="shared" si="10"/>
        <v>1</v>
      </c>
      <c r="P58" s="12">
        <f t="shared" si="11"/>
        <v>1</v>
      </c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0.5" customHeight="1">
      <c r="A59" s="9"/>
      <c r="B59" s="1">
        <v>63</v>
      </c>
      <c r="C59" s="11">
        <f>VLOOKUP($B59,Sheet1!$B$45:$K$82,MATCH(Discretization!C$45,Sheet1!$B$44:$K$44,0),FALSE)</f>
        <v>1716</v>
      </c>
      <c r="D59" s="11">
        <f>VLOOKUP($B59,Sheet1!$B$45:$K$82,MATCH(Discretization!D$45,Sheet1!$B$44:$K$44,0),FALSE)</f>
        <v>17.100000000000001</v>
      </c>
      <c r="E59" s="11">
        <f>VLOOKUP($B59,Sheet1!$B$45:$K$82,MATCH(Discretization!E$45,Sheet1!$B$44:$K$44,0),FALSE)</f>
        <v>94</v>
      </c>
      <c r="F59" s="11">
        <f>VLOOKUP($B59,Sheet1!$B$45:$K$82,MATCH(Discretization!F$45,Sheet1!$B$44:$K$44,0),FALSE)</f>
        <v>300</v>
      </c>
      <c r="G59" s="11" t="str">
        <f>VLOOKUP($B59,Sheet1!$B$45:$K$82,MATCH(Discretization!G$45,Sheet1!$B$44:$K$44,0),FALSE)</f>
        <v>No</v>
      </c>
      <c r="H59" s="11" t="str">
        <f>VLOOKUP($B59,Sheet1!$B$45:$K$82,MATCH(Discretization!H$45,Sheet1!$B$44:$K$44,0),FALSE)</f>
        <v>Yes</v>
      </c>
      <c r="I59" s="9"/>
      <c r="J59" s="1">
        <v>63</v>
      </c>
      <c r="K59" s="11">
        <f t="shared" si="6"/>
        <v>1</v>
      </c>
      <c r="L59" s="11">
        <f t="shared" si="7"/>
        <v>1</v>
      </c>
      <c r="M59" s="11">
        <f t="shared" si="8"/>
        <v>1</v>
      </c>
      <c r="N59" s="11">
        <f t="shared" si="9"/>
        <v>1</v>
      </c>
      <c r="O59" s="11">
        <f t="shared" si="10"/>
        <v>1</v>
      </c>
      <c r="P59" s="12">
        <f t="shared" si="11"/>
        <v>1</v>
      </c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0.5" customHeight="1">
      <c r="A60" s="9"/>
      <c r="B60" s="1">
        <v>23</v>
      </c>
      <c r="C60" s="11">
        <f>VLOOKUP($B60,Sheet1!$B$45:$K$82,MATCH(Discretization!C$45,Sheet1!$B$44:$K$44,0),FALSE)</f>
        <v>900</v>
      </c>
      <c r="D60" s="11">
        <f>VLOOKUP($B60,Sheet1!$B$45:$K$82,MATCH(Discretization!D$45,Sheet1!$B$44:$K$44,0),FALSE)</f>
        <v>5.8</v>
      </c>
      <c r="E60" s="11">
        <f>VLOOKUP($B60,Sheet1!$B$45:$K$82,MATCH(Discretization!E$45,Sheet1!$B$44:$K$44,0),FALSE)</f>
        <v>56</v>
      </c>
      <c r="F60" s="11">
        <f>VLOOKUP($B60,Sheet1!$B$45:$K$82,MATCH(Discretization!F$45,Sheet1!$B$44:$K$44,0),FALSE)</f>
        <v>400</v>
      </c>
      <c r="G60" s="11" t="str">
        <f>VLOOKUP($B60,Sheet1!$B$45:$K$82,MATCH(Discretization!G$45,Sheet1!$B$44:$K$44,0),FALSE)</f>
        <v>No</v>
      </c>
      <c r="H60" s="11" t="str">
        <f>VLOOKUP($B60,Sheet1!$B$45:$K$82,MATCH(Discretization!H$45,Sheet1!$B$44:$K$44,0),FALSE)</f>
        <v>Yes</v>
      </c>
      <c r="I60" s="9"/>
      <c r="J60" s="1">
        <v>23</v>
      </c>
      <c r="K60" s="11">
        <f t="shared" si="6"/>
        <v>1</v>
      </c>
      <c r="L60" s="11">
        <f t="shared" si="7"/>
        <v>0</v>
      </c>
      <c r="M60" s="11">
        <f t="shared" si="8"/>
        <v>1</v>
      </c>
      <c r="N60" s="11">
        <f t="shared" si="9"/>
        <v>1</v>
      </c>
      <c r="O60" s="11">
        <f t="shared" si="10"/>
        <v>1</v>
      </c>
      <c r="P60" s="12">
        <f t="shared" si="11"/>
        <v>1</v>
      </c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0.5" customHeight="1">
      <c r="A61" s="9"/>
      <c r="B61" s="1">
        <v>51</v>
      </c>
      <c r="C61" s="11">
        <f>VLOOKUP($B61,Sheet1!$B$45:$K$82,MATCH(Discretization!C$45,Sheet1!$B$44:$K$44,0),FALSE)</f>
        <v>2474</v>
      </c>
      <c r="D61" s="11">
        <f>VLOOKUP($B61,Sheet1!$B$45:$K$82,MATCH(Discretization!D$45,Sheet1!$B$44:$K$44,0),FALSE)</f>
        <v>24.9</v>
      </c>
      <c r="E61" s="11">
        <f>VLOOKUP($B61,Sheet1!$B$45:$K$82,MATCH(Discretization!E$45,Sheet1!$B$44:$K$44,0),FALSE)</f>
        <v>105</v>
      </c>
      <c r="F61" s="11" t="str">
        <f>VLOOKUP($B61,Sheet1!$B$45:$K$82,MATCH(Discretization!F$45,Sheet1!$B$44:$K$44,0),FALSE)</f>
        <v>NA</v>
      </c>
      <c r="G61" s="11" t="str">
        <f>VLOOKUP($B61,Sheet1!$B$45:$K$82,MATCH(Discretization!G$45,Sheet1!$B$44:$K$44,0),FALSE)</f>
        <v>Yes</v>
      </c>
      <c r="H61" s="11" t="str">
        <f>VLOOKUP($B61,Sheet1!$B$45:$K$82,MATCH(Discretization!H$45,Sheet1!$B$44:$K$44,0),FALSE)</f>
        <v>Yes</v>
      </c>
      <c r="I61" s="9"/>
      <c r="J61" s="1">
        <v>51</v>
      </c>
      <c r="K61" s="11">
        <f t="shared" si="6"/>
        <v>1</v>
      </c>
      <c r="L61" s="11">
        <f t="shared" si="7"/>
        <v>1</v>
      </c>
      <c r="M61" s="11">
        <f t="shared" si="8"/>
        <v>1</v>
      </c>
      <c r="N61" s="11" t="str">
        <f t="shared" si="9"/>
        <v>NA</v>
      </c>
      <c r="O61" s="11">
        <f t="shared" si="10"/>
        <v>0</v>
      </c>
      <c r="P61" s="12">
        <f t="shared" si="11"/>
        <v>1</v>
      </c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0.5" customHeight="1">
      <c r="A62" s="9"/>
      <c r="B62" s="1">
        <v>64</v>
      </c>
      <c r="C62" s="11">
        <f>VLOOKUP($B62,Sheet1!$B$45:$K$82,MATCH(Discretization!C$45,Sheet1!$B$44:$K$44,0),FALSE)</f>
        <v>3799.9</v>
      </c>
      <c r="D62" s="11">
        <f>VLOOKUP($B62,Sheet1!$B$45:$K$82,MATCH(Discretization!D$45,Sheet1!$B$44:$K$44,0),FALSE)</f>
        <v>38</v>
      </c>
      <c r="E62" s="11">
        <f>VLOOKUP($B62,Sheet1!$B$45:$K$82,MATCH(Discretization!E$45,Sheet1!$B$44:$K$44,0),FALSE)</f>
        <v>136</v>
      </c>
      <c r="F62" s="11">
        <f>VLOOKUP($B62,Sheet1!$B$45:$K$82,MATCH(Discretization!F$45,Sheet1!$B$44:$K$44,0),FALSE)</f>
        <v>500</v>
      </c>
      <c r="G62" s="11" t="str">
        <f>VLOOKUP($B62,Sheet1!$B$45:$K$82,MATCH(Discretization!G$45,Sheet1!$B$44:$K$44,0),FALSE)</f>
        <v>NA</v>
      </c>
      <c r="H62" s="11" t="str">
        <f>VLOOKUP($B62,Sheet1!$B$45:$K$82,MATCH(Discretization!H$45,Sheet1!$B$44:$K$44,0),FALSE)</f>
        <v>Yes</v>
      </c>
      <c r="I62" s="9"/>
      <c r="J62" s="1">
        <v>64</v>
      </c>
      <c r="K62" s="11">
        <f t="shared" si="6"/>
        <v>1</v>
      </c>
      <c r="L62" s="11">
        <f t="shared" si="7"/>
        <v>1</v>
      </c>
      <c r="M62" s="11">
        <f t="shared" si="8"/>
        <v>1</v>
      </c>
      <c r="N62" s="11">
        <f t="shared" si="9"/>
        <v>1</v>
      </c>
      <c r="O62" s="11" t="str">
        <f t="shared" si="10"/>
        <v>NA</v>
      </c>
      <c r="P62" s="12">
        <f t="shared" si="11"/>
        <v>1</v>
      </c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0.5" customHeight="1">
      <c r="A63" s="9"/>
      <c r="B63" s="1">
        <v>65</v>
      </c>
      <c r="C63" s="11">
        <f>VLOOKUP($B63,Sheet1!$B$45:$K$82,MATCH(Discretization!C$45,Sheet1!$B$44:$K$44,0),FALSE)</f>
        <v>1832</v>
      </c>
      <c r="D63" s="11">
        <f>VLOOKUP($B63,Sheet1!$B$45:$K$82,MATCH(Discretization!D$45,Sheet1!$B$44:$K$44,0),FALSE)</f>
        <v>18.3</v>
      </c>
      <c r="E63" s="11">
        <f>VLOOKUP($B63,Sheet1!$B$45:$K$82,MATCH(Discretization!E$45,Sheet1!$B$44:$K$44,0),FALSE)</f>
        <v>92</v>
      </c>
      <c r="F63" s="11">
        <f>VLOOKUP($B63,Sheet1!$B$45:$K$82,MATCH(Discretization!F$45,Sheet1!$B$44:$K$44,0),FALSE)</f>
        <v>300</v>
      </c>
      <c r="G63" s="11" t="str">
        <f>VLOOKUP($B63,Sheet1!$B$45:$K$82,MATCH(Discretization!G$45,Sheet1!$B$44:$K$44,0),FALSE)</f>
        <v>Yes</v>
      </c>
      <c r="H63" s="11" t="str">
        <f>VLOOKUP($B63,Sheet1!$B$45:$K$82,MATCH(Discretization!H$45,Sheet1!$B$44:$K$44,0),FALSE)</f>
        <v>Yes</v>
      </c>
      <c r="I63" s="9"/>
      <c r="J63" s="1">
        <v>65</v>
      </c>
      <c r="K63" s="11">
        <f t="shared" si="6"/>
        <v>1</v>
      </c>
      <c r="L63" s="11">
        <f t="shared" si="7"/>
        <v>1</v>
      </c>
      <c r="M63" s="11">
        <f t="shared" si="8"/>
        <v>1</v>
      </c>
      <c r="N63" s="11">
        <f t="shared" si="9"/>
        <v>1</v>
      </c>
      <c r="O63" s="11">
        <f t="shared" si="10"/>
        <v>0</v>
      </c>
      <c r="P63" s="12">
        <f t="shared" si="11"/>
        <v>1</v>
      </c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0.5" customHeight="1">
      <c r="A64" s="9"/>
      <c r="B64" s="1">
        <v>44</v>
      </c>
      <c r="C64" s="11">
        <f>VLOOKUP($B64,Sheet1!$B$45:$K$82,MATCH(Discretization!C$45,Sheet1!$B$44:$K$44,0),FALSE)</f>
        <v>2063</v>
      </c>
      <c r="D64" s="11">
        <f>VLOOKUP($B64,Sheet1!$B$45:$K$82,MATCH(Discretization!D$45,Sheet1!$B$44:$K$44,0),FALSE)</f>
        <v>20.6</v>
      </c>
      <c r="E64" s="11">
        <f>VLOOKUP($B64,Sheet1!$B$45:$K$82,MATCH(Discretization!E$45,Sheet1!$B$44:$K$44,0),FALSE)</f>
        <v>100</v>
      </c>
      <c r="F64" s="11">
        <f>VLOOKUP($B64,Sheet1!$B$45:$K$82,MATCH(Discretization!F$45,Sheet1!$B$44:$K$44,0),FALSE)</f>
        <v>150</v>
      </c>
      <c r="G64" s="11" t="str">
        <f>VLOOKUP($B64,Sheet1!$B$45:$K$82,MATCH(Discretization!G$45,Sheet1!$B$44:$K$44,0),FALSE)</f>
        <v>Yes</v>
      </c>
      <c r="H64" s="11" t="str">
        <f>VLOOKUP($B64,Sheet1!$B$45:$K$82,MATCH(Discretization!H$45,Sheet1!$B$44:$K$44,0),FALSE)</f>
        <v>Yes</v>
      </c>
      <c r="I64" s="9"/>
      <c r="J64" s="1">
        <v>44</v>
      </c>
      <c r="K64" s="11">
        <f t="shared" si="6"/>
        <v>1</v>
      </c>
      <c r="L64" s="11">
        <f t="shared" si="7"/>
        <v>1</v>
      </c>
      <c r="M64" s="11">
        <f t="shared" si="8"/>
        <v>1</v>
      </c>
      <c r="N64" s="11">
        <f t="shared" si="9"/>
        <v>1</v>
      </c>
      <c r="O64" s="11">
        <f t="shared" si="10"/>
        <v>0</v>
      </c>
      <c r="P64" s="12">
        <f t="shared" si="11"/>
        <v>1</v>
      </c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0.5" customHeight="1">
      <c r="A65" s="9"/>
      <c r="B65" s="1">
        <v>66</v>
      </c>
      <c r="C65" s="11">
        <f>VLOOKUP($B65,Sheet1!$B$45:$K$82,MATCH(Discretization!C$45,Sheet1!$B$44:$K$44,0),FALSE)</f>
        <v>1486</v>
      </c>
      <c r="D65" s="11">
        <f>VLOOKUP($B65,Sheet1!$B$45:$K$82,MATCH(Discretization!D$45,Sheet1!$B$44:$K$44,0),FALSE)</f>
        <v>14.8</v>
      </c>
      <c r="E65" s="11">
        <f>VLOOKUP($B65,Sheet1!$B$45:$K$82,MATCH(Discretization!E$45,Sheet1!$B$44:$K$44,0),FALSE)</f>
        <v>78</v>
      </c>
      <c r="F65" s="11">
        <f>VLOOKUP($B65,Sheet1!$B$45:$K$82,MATCH(Discretization!F$45,Sheet1!$B$44:$K$44,0),FALSE)</f>
        <v>300</v>
      </c>
      <c r="G65" s="11" t="str">
        <f>VLOOKUP($B65,Sheet1!$B$45:$K$82,MATCH(Discretization!G$45,Sheet1!$B$44:$K$44,0),FALSE)</f>
        <v>Yes</v>
      </c>
      <c r="H65" s="11" t="str">
        <f>VLOOKUP($B65,Sheet1!$B$45:$K$82,MATCH(Discretization!H$45,Sheet1!$B$44:$K$44,0),FALSE)</f>
        <v>Yes</v>
      </c>
      <c r="I65" s="9"/>
      <c r="J65" s="1">
        <v>66</v>
      </c>
      <c r="K65" s="11">
        <f t="shared" si="6"/>
        <v>1</v>
      </c>
      <c r="L65" s="11">
        <f t="shared" si="7"/>
        <v>1</v>
      </c>
      <c r="M65" s="11">
        <f t="shared" si="8"/>
        <v>1</v>
      </c>
      <c r="N65" s="11">
        <f t="shared" si="9"/>
        <v>1</v>
      </c>
      <c r="O65" s="11">
        <f t="shared" si="10"/>
        <v>0</v>
      </c>
      <c r="P65" s="12">
        <f t="shared" si="11"/>
        <v>1</v>
      </c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0.5" customHeight="1">
      <c r="A66" s="9"/>
      <c r="B66" s="1">
        <v>15</v>
      </c>
      <c r="C66" s="11">
        <f>VLOOKUP($B66,Sheet1!$B$45:$K$82,MATCH(Discretization!C$45,Sheet1!$B$44:$K$44,0),FALSE)</f>
        <v>1676</v>
      </c>
      <c r="D66" s="11">
        <f>VLOOKUP($B66,Sheet1!$B$45:$K$82,MATCH(Discretization!D$45,Sheet1!$B$44:$K$44,0),FALSE)</f>
        <v>16</v>
      </c>
      <c r="E66" s="11">
        <f>VLOOKUP($B66,Sheet1!$B$45:$K$82,MATCH(Discretization!E$45,Sheet1!$B$44:$K$44,0),FALSE)</f>
        <v>48.9</v>
      </c>
      <c r="F66" s="11">
        <f>VLOOKUP($B66,Sheet1!$B$45:$K$82,MATCH(Discretization!F$45,Sheet1!$B$44:$K$44,0),FALSE)</f>
        <v>600</v>
      </c>
      <c r="G66" s="11" t="str">
        <f>VLOOKUP($B66,Sheet1!$B$45:$K$82,MATCH(Discretization!G$45,Sheet1!$B$44:$K$44,0),FALSE)</f>
        <v>Yes</v>
      </c>
      <c r="H66" s="11" t="str">
        <f>VLOOKUP($B66,Sheet1!$B$45:$K$82,MATCH(Discretization!H$45,Sheet1!$B$44:$K$44,0),FALSE)</f>
        <v>Yes</v>
      </c>
      <c r="I66" s="9"/>
      <c r="J66" s="1">
        <v>15</v>
      </c>
      <c r="K66" s="11">
        <f t="shared" si="6"/>
        <v>1</v>
      </c>
      <c r="L66" s="11">
        <f t="shared" si="7"/>
        <v>1</v>
      </c>
      <c r="M66" s="11">
        <f t="shared" si="8"/>
        <v>1</v>
      </c>
      <c r="N66" s="11">
        <f t="shared" si="9"/>
        <v>1</v>
      </c>
      <c r="O66" s="11">
        <f t="shared" si="10"/>
        <v>0</v>
      </c>
      <c r="P66" s="12">
        <f t="shared" si="11"/>
        <v>1</v>
      </c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0.5" customHeight="1">
      <c r="A67" s="9"/>
      <c r="B67" s="1">
        <v>39</v>
      </c>
      <c r="C67" s="11">
        <f>VLOOKUP($B67,Sheet1!$B$45:$K$82,MATCH(Discretization!C$45,Sheet1!$B$44:$K$44,0),FALSE)</f>
        <v>1980</v>
      </c>
      <c r="D67" s="11">
        <f>VLOOKUP($B67,Sheet1!$B$45:$K$82,MATCH(Discretization!D$45,Sheet1!$B$44:$K$44,0),FALSE)</f>
        <v>19.8</v>
      </c>
      <c r="E67" s="11">
        <f>VLOOKUP($B67,Sheet1!$B$45:$K$82,MATCH(Discretization!E$45,Sheet1!$B$44:$K$44,0),FALSE)</f>
        <v>85</v>
      </c>
      <c r="F67" s="11">
        <f>VLOOKUP($B67,Sheet1!$B$45:$K$82,MATCH(Discretization!F$45,Sheet1!$B$44:$K$44,0),FALSE)</f>
        <v>100</v>
      </c>
      <c r="G67" s="11" t="str">
        <f>VLOOKUP($B67,Sheet1!$B$45:$K$82,MATCH(Discretization!G$45,Sheet1!$B$44:$K$44,0),FALSE)</f>
        <v>Yes</v>
      </c>
      <c r="H67" s="11" t="str">
        <f>VLOOKUP($B67,Sheet1!$B$45:$K$82,MATCH(Discretization!H$45,Sheet1!$B$44:$K$44,0),FALSE)</f>
        <v>Yes</v>
      </c>
      <c r="I67" s="9"/>
      <c r="J67" s="1">
        <v>39</v>
      </c>
      <c r="K67" s="11">
        <f t="shared" si="6"/>
        <v>1</v>
      </c>
      <c r="L67" s="11">
        <f t="shared" si="7"/>
        <v>1</v>
      </c>
      <c r="M67" s="11">
        <f t="shared" si="8"/>
        <v>1</v>
      </c>
      <c r="N67" s="11">
        <f t="shared" si="9"/>
        <v>1</v>
      </c>
      <c r="O67" s="11">
        <f t="shared" si="10"/>
        <v>0</v>
      </c>
      <c r="P67" s="12">
        <f t="shared" si="11"/>
        <v>1</v>
      </c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0.5" customHeight="1">
      <c r="A68" s="9"/>
      <c r="B68" s="1">
        <v>40</v>
      </c>
      <c r="C68" s="11">
        <f>VLOOKUP($B68,Sheet1!$B$45:$K$82,MATCH(Discretization!C$45,Sheet1!$B$44:$K$44,0),FALSE)</f>
        <v>1960</v>
      </c>
      <c r="D68" s="11">
        <f>VLOOKUP($B68,Sheet1!$B$45:$K$82,MATCH(Discretization!D$45,Sheet1!$B$44:$K$44,0),FALSE)</f>
        <v>19.600000000000001</v>
      </c>
      <c r="E68" s="11">
        <f>VLOOKUP($B68,Sheet1!$B$45:$K$82,MATCH(Discretization!E$45,Sheet1!$B$44:$K$44,0),FALSE)</f>
        <v>90</v>
      </c>
      <c r="F68" s="11">
        <f>VLOOKUP($B68,Sheet1!$B$45:$K$82,MATCH(Discretization!F$45,Sheet1!$B$44:$K$44,0),FALSE)</f>
        <v>100</v>
      </c>
      <c r="G68" s="11" t="str">
        <f>VLOOKUP($B68,Sheet1!$B$45:$K$82,MATCH(Discretization!G$45,Sheet1!$B$44:$K$44,0),FALSE)</f>
        <v>Yes</v>
      </c>
      <c r="H68" s="11" t="str">
        <f>VLOOKUP($B68,Sheet1!$B$45:$K$82,MATCH(Discretization!H$45,Sheet1!$B$44:$K$44,0),FALSE)</f>
        <v>Yes</v>
      </c>
      <c r="I68" s="9"/>
      <c r="J68" s="1">
        <v>40</v>
      </c>
      <c r="K68" s="11">
        <f t="shared" si="6"/>
        <v>1</v>
      </c>
      <c r="L68" s="11">
        <f t="shared" si="7"/>
        <v>1</v>
      </c>
      <c r="M68" s="11">
        <f t="shared" si="8"/>
        <v>1</v>
      </c>
      <c r="N68" s="11">
        <f t="shared" si="9"/>
        <v>1</v>
      </c>
      <c r="O68" s="11">
        <f t="shared" si="10"/>
        <v>0</v>
      </c>
      <c r="P68" s="12">
        <f t="shared" si="11"/>
        <v>1</v>
      </c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0.5" customHeight="1">
      <c r="A69" s="9"/>
      <c r="B69" s="1">
        <v>32</v>
      </c>
      <c r="C69" s="11">
        <f>VLOOKUP($B69,Sheet1!$B$45:$K$82,MATCH(Discretization!C$45,Sheet1!$B$44:$K$44,0),FALSE)</f>
        <v>1600</v>
      </c>
      <c r="D69" s="11">
        <f>VLOOKUP($B69,Sheet1!$B$45:$K$82,MATCH(Discretization!D$45,Sheet1!$B$44:$K$44,0),FALSE)</f>
        <v>16</v>
      </c>
      <c r="E69" s="11">
        <f>VLOOKUP($B69,Sheet1!$B$45:$K$82,MATCH(Discretization!E$45,Sheet1!$B$44:$K$44,0),FALSE)</f>
        <v>77</v>
      </c>
      <c r="F69" s="11">
        <f>VLOOKUP($B69,Sheet1!$B$45:$K$82,MATCH(Discretization!F$45,Sheet1!$B$44:$K$44,0),FALSE)</f>
        <v>200</v>
      </c>
      <c r="G69" s="11" t="str">
        <f>VLOOKUP($B69,Sheet1!$B$45:$K$82,MATCH(Discretization!G$45,Sheet1!$B$44:$K$44,0),FALSE)</f>
        <v>Yes</v>
      </c>
      <c r="H69" s="11" t="str">
        <f>VLOOKUP($B69,Sheet1!$B$45:$K$82,MATCH(Discretization!H$45,Sheet1!$B$44:$K$44,0),FALSE)</f>
        <v>Yes</v>
      </c>
      <c r="I69" s="9"/>
      <c r="J69" s="1">
        <v>32</v>
      </c>
      <c r="K69" s="11">
        <f t="shared" si="6"/>
        <v>1</v>
      </c>
      <c r="L69" s="11">
        <f t="shared" si="7"/>
        <v>1</v>
      </c>
      <c r="M69" s="11">
        <f t="shared" si="8"/>
        <v>1</v>
      </c>
      <c r="N69" s="11">
        <f t="shared" si="9"/>
        <v>1</v>
      </c>
      <c r="O69" s="11">
        <f t="shared" si="10"/>
        <v>0</v>
      </c>
      <c r="P69" s="12">
        <f t="shared" si="11"/>
        <v>1</v>
      </c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0.5" customHeight="1">
      <c r="A70" s="9"/>
      <c r="B70" s="1">
        <v>45</v>
      </c>
      <c r="C70" s="11">
        <f>VLOOKUP($B70,Sheet1!$B$45:$K$82,MATCH(Discretization!C$45,Sheet1!$B$44:$K$44,0),FALSE)</f>
        <v>2755</v>
      </c>
      <c r="D70" s="11">
        <f>VLOOKUP($B70,Sheet1!$B$45:$K$82,MATCH(Discretization!D$45,Sheet1!$B$44:$K$44,0),FALSE)</f>
        <v>2.75</v>
      </c>
      <c r="E70" s="11">
        <f>VLOOKUP($B70,Sheet1!$B$45:$K$82,MATCH(Discretization!E$45,Sheet1!$B$44:$K$44,0),FALSE)</f>
        <v>130</v>
      </c>
      <c r="F70" s="11">
        <f>VLOOKUP($B70,Sheet1!$B$45:$K$82,MATCH(Discretization!F$45,Sheet1!$B$44:$K$44,0),FALSE)</f>
        <v>500</v>
      </c>
      <c r="G70" s="11" t="str">
        <f>VLOOKUP($B70,Sheet1!$B$45:$K$82,MATCH(Discretization!G$45,Sheet1!$B$44:$K$44,0),FALSE)</f>
        <v>No</v>
      </c>
      <c r="H70" s="11" t="str">
        <f>VLOOKUP($B70,Sheet1!$B$45:$K$82,MATCH(Discretization!H$45,Sheet1!$B$44:$K$44,0),FALSE)</f>
        <v>Yes</v>
      </c>
      <c r="I70" s="9"/>
      <c r="J70" s="1">
        <v>45</v>
      </c>
      <c r="K70" s="11">
        <f t="shared" si="6"/>
        <v>1</v>
      </c>
      <c r="L70" s="11">
        <f t="shared" si="7"/>
        <v>0</v>
      </c>
      <c r="M70" s="11">
        <f t="shared" si="8"/>
        <v>1</v>
      </c>
      <c r="N70" s="11">
        <f t="shared" si="9"/>
        <v>1</v>
      </c>
      <c r="O70" s="11">
        <f t="shared" si="10"/>
        <v>1</v>
      </c>
      <c r="P70" s="12">
        <f t="shared" si="11"/>
        <v>1</v>
      </c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0.5" customHeight="1">
      <c r="A71" s="9"/>
      <c r="B71" s="1">
        <v>12</v>
      </c>
      <c r="C71" s="11">
        <f>VLOOKUP($B71,Sheet1!$B$45:$K$82,MATCH(Discretization!C$45,Sheet1!$B$44:$K$44,0),FALSE)</f>
        <v>4724</v>
      </c>
      <c r="D71" s="11">
        <f>VLOOKUP($B71,Sheet1!$B$45:$K$82,MATCH(Discretization!D$45,Sheet1!$B$44:$K$44,0),FALSE)</f>
        <v>48.3</v>
      </c>
      <c r="E71" s="11">
        <f>VLOOKUP($B71,Sheet1!$B$45:$K$82,MATCH(Discretization!E$45,Sheet1!$B$44:$K$44,0),FALSE)</f>
        <v>170.6</v>
      </c>
      <c r="F71" s="11">
        <f>VLOOKUP($B71,Sheet1!$B$45:$K$82,MATCH(Discretization!F$45,Sheet1!$B$44:$K$44,0),FALSE)</f>
        <v>180</v>
      </c>
      <c r="G71" s="11" t="str">
        <f>VLOOKUP($B71,Sheet1!$B$45:$K$82,MATCH(Discretization!G$45,Sheet1!$B$44:$K$44,0),FALSE)</f>
        <v>No</v>
      </c>
      <c r="H71" s="11" t="str">
        <f>VLOOKUP($B71,Sheet1!$B$45:$K$82,MATCH(Discretization!H$45,Sheet1!$B$44:$K$44,0),FALSE)</f>
        <v>Yes</v>
      </c>
      <c r="I71" s="9"/>
      <c r="J71" s="1">
        <v>12</v>
      </c>
      <c r="K71" s="11">
        <f t="shared" si="6"/>
        <v>1</v>
      </c>
      <c r="L71" s="11">
        <f t="shared" si="7"/>
        <v>1</v>
      </c>
      <c r="M71" s="11">
        <f t="shared" si="8"/>
        <v>1</v>
      </c>
      <c r="N71" s="11">
        <f t="shared" si="9"/>
        <v>1</v>
      </c>
      <c r="O71" s="11">
        <f t="shared" si="10"/>
        <v>1</v>
      </c>
      <c r="P71" s="12">
        <f t="shared" si="11"/>
        <v>1</v>
      </c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0.5" customHeight="1">
      <c r="A72" s="9"/>
      <c r="B72" s="1">
        <v>10</v>
      </c>
      <c r="C72" s="11">
        <f>VLOOKUP($B72,Sheet1!$B$45:$K$82,MATCH(Discretization!C$45,Sheet1!$B$44:$K$44,0),FALSE)</f>
        <v>5533</v>
      </c>
      <c r="D72" s="11">
        <f>VLOOKUP($B72,Sheet1!$B$45:$K$82,MATCH(Discretization!D$45,Sheet1!$B$44:$K$44,0),FALSE)</f>
        <v>52.6</v>
      </c>
      <c r="E72" s="11">
        <f>VLOOKUP($B72,Sheet1!$B$45:$K$82,MATCH(Discretization!E$45,Sheet1!$B$44:$K$44,0),FALSE)</f>
        <v>176.1</v>
      </c>
      <c r="F72" s="11">
        <f>VLOOKUP($B72,Sheet1!$B$45:$K$82,MATCH(Discretization!F$45,Sheet1!$B$44:$K$44,0),FALSE)</f>
        <v>200</v>
      </c>
      <c r="G72" s="11" t="str">
        <f>VLOOKUP($B72,Sheet1!$B$45:$K$82,MATCH(Discretization!G$45,Sheet1!$B$44:$K$44,0),FALSE)</f>
        <v>No</v>
      </c>
      <c r="H72" s="11" t="str">
        <f>VLOOKUP($B72,Sheet1!$B$45:$K$82,MATCH(Discretization!H$45,Sheet1!$B$44:$K$44,0),FALSE)</f>
        <v>Yes</v>
      </c>
      <c r="I72" s="9"/>
      <c r="J72" s="1">
        <v>10</v>
      </c>
      <c r="K72" s="11">
        <f t="shared" si="6"/>
        <v>1</v>
      </c>
      <c r="L72" s="11">
        <f t="shared" si="7"/>
        <v>1</v>
      </c>
      <c r="M72" s="11">
        <f t="shared" si="8"/>
        <v>1</v>
      </c>
      <c r="N72" s="11">
        <f t="shared" si="9"/>
        <v>1</v>
      </c>
      <c r="O72" s="11">
        <f t="shared" si="10"/>
        <v>1</v>
      </c>
      <c r="P72" s="12">
        <f t="shared" si="11"/>
        <v>1</v>
      </c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0.5" customHeight="1">
      <c r="A73" s="9"/>
      <c r="B73" s="1">
        <v>16</v>
      </c>
      <c r="C73" s="11">
        <f>VLOOKUP($B73,Sheet1!$B$45:$K$82,MATCH(Discretization!C$45,Sheet1!$B$44:$K$44,0),FALSE)</f>
        <v>3834</v>
      </c>
      <c r="D73" s="11">
        <f>VLOOKUP($B73,Sheet1!$B$45:$K$82,MATCH(Discretization!D$45,Sheet1!$B$44:$K$44,0),FALSE)</f>
        <v>45.3</v>
      </c>
      <c r="E73" s="11">
        <f>VLOOKUP($B73,Sheet1!$B$45:$K$82,MATCH(Discretization!E$45,Sheet1!$B$44:$K$44,0),FALSE)</f>
        <v>101.1</v>
      </c>
      <c r="F73" s="11">
        <f>VLOOKUP($B73,Sheet1!$B$45:$K$82,MATCH(Discretization!F$45,Sheet1!$B$44:$K$44,0),FALSE)</f>
        <v>280</v>
      </c>
      <c r="G73" s="11" t="str">
        <f>VLOOKUP($B73,Sheet1!$B$45:$K$82,MATCH(Discretization!G$45,Sheet1!$B$44:$K$44,0),FALSE)</f>
        <v>Yes</v>
      </c>
      <c r="H73" s="11" t="str">
        <f>VLOOKUP($B73,Sheet1!$B$45:$K$82,MATCH(Discretization!H$45,Sheet1!$B$44:$K$44,0),FALSE)</f>
        <v>Yes</v>
      </c>
      <c r="I73" s="9"/>
      <c r="J73" s="1">
        <v>16</v>
      </c>
      <c r="K73" s="11">
        <f t="shared" si="6"/>
        <v>1</v>
      </c>
      <c r="L73" s="11">
        <f t="shared" si="7"/>
        <v>1</v>
      </c>
      <c r="M73" s="11">
        <f t="shared" si="8"/>
        <v>1</v>
      </c>
      <c r="N73" s="11">
        <f t="shared" si="9"/>
        <v>1</v>
      </c>
      <c r="O73" s="11">
        <f t="shared" si="10"/>
        <v>0</v>
      </c>
      <c r="P73" s="12">
        <f t="shared" si="11"/>
        <v>1</v>
      </c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0.5" customHeight="1">
      <c r="A74" s="9"/>
      <c r="B74" s="1">
        <v>2</v>
      </c>
      <c r="C74" s="11">
        <f>VLOOKUP($B74,Sheet1!$B$45:$K$82,MATCH(Discretization!C$45,Sheet1!$B$44:$K$44,0),FALSE)</f>
        <v>777</v>
      </c>
      <c r="D74" s="11">
        <f>VLOOKUP($B74,Sheet1!$B$45:$K$82,MATCH(Discretization!D$45,Sheet1!$B$44:$K$44,0),FALSE)</f>
        <v>4.4000000000000004</v>
      </c>
      <c r="E74" s="11">
        <f>VLOOKUP($B74,Sheet1!$B$45:$K$82,MATCH(Discretization!E$45,Sheet1!$B$44:$K$44,0),FALSE)</f>
        <v>26.7</v>
      </c>
      <c r="F74" s="11">
        <f>VLOOKUP($B74,Sheet1!$B$45:$K$82,MATCH(Discretization!F$45,Sheet1!$B$44:$K$44,0),FALSE)</f>
        <v>45</v>
      </c>
      <c r="G74" s="11" t="str">
        <f>VLOOKUP($B74,Sheet1!$B$45:$K$82,MATCH(Discretization!G$45,Sheet1!$B$44:$K$44,0),FALSE)</f>
        <v>Yes</v>
      </c>
      <c r="H74" s="11" t="str">
        <f>VLOOKUP($B74,Sheet1!$B$45:$K$82,MATCH(Discretization!H$45,Sheet1!$B$44:$K$44,0),FALSE)</f>
        <v>Yes</v>
      </c>
      <c r="I74" s="9"/>
      <c r="J74" s="1">
        <v>2</v>
      </c>
      <c r="K74" s="11">
        <f t="shared" si="6"/>
        <v>0</v>
      </c>
      <c r="L74" s="11">
        <f t="shared" si="7"/>
        <v>0</v>
      </c>
      <c r="M74" s="11">
        <f t="shared" si="8"/>
        <v>0</v>
      </c>
      <c r="N74" s="11">
        <f t="shared" si="9"/>
        <v>1</v>
      </c>
      <c r="O74" s="11">
        <f t="shared" si="10"/>
        <v>0</v>
      </c>
      <c r="P74" s="12">
        <f t="shared" si="11"/>
        <v>1</v>
      </c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0.5" customHeight="1">
      <c r="A75" s="9"/>
      <c r="B75" s="1">
        <v>4</v>
      </c>
      <c r="C75" s="11">
        <f>VLOOKUP($B75,Sheet1!$B$45:$K$82,MATCH(Discretization!C$45,Sheet1!$B$44:$K$44,0),FALSE)</f>
        <v>4133</v>
      </c>
      <c r="D75" s="11">
        <f>VLOOKUP($B75,Sheet1!$B$45:$K$82,MATCH(Discretization!D$45,Sheet1!$B$44:$K$44,0),FALSE)</f>
        <v>40.5</v>
      </c>
      <c r="E75" s="11">
        <f>VLOOKUP($B75,Sheet1!$B$45:$K$82,MATCH(Discretization!E$45,Sheet1!$B$44:$K$44,0),FALSE)</f>
        <v>103.3</v>
      </c>
      <c r="F75" s="11" t="str">
        <f>VLOOKUP($B75,Sheet1!$B$45:$K$82,MATCH(Discretization!F$45,Sheet1!$B$44:$K$44,0),FALSE)</f>
        <v>NA</v>
      </c>
      <c r="G75" s="11" t="str">
        <f>VLOOKUP($B75,Sheet1!$B$45:$K$82,MATCH(Discretization!G$45,Sheet1!$B$44:$K$44,0),FALSE)</f>
        <v>Yes</v>
      </c>
      <c r="H75" s="11" t="str">
        <f>VLOOKUP($B75,Sheet1!$B$45:$K$82,MATCH(Discretization!H$45,Sheet1!$B$44:$K$44,0),FALSE)</f>
        <v>Yes</v>
      </c>
      <c r="I75" s="9"/>
      <c r="J75" s="1">
        <v>4</v>
      </c>
      <c r="K75" s="11">
        <f t="shared" si="6"/>
        <v>1</v>
      </c>
      <c r="L75" s="11">
        <f t="shared" si="7"/>
        <v>1</v>
      </c>
      <c r="M75" s="11">
        <f t="shared" si="8"/>
        <v>1</v>
      </c>
      <c r="N75" s="11" t="str">
        <f t="shared" si="9"/>
        <v>NA</v>
      </c>
      <c r="O75" s="11">
        <f t="shared" si="10"/>
        <v>0</v>
      </c>
      <c r="P75" s="12">
        <f t="shared" si="11"/>
        <v>1</v>
      </c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0.5" customHeight="1">
      <c r="A76" s="9"/>
      <c r="B76" s="1">
        <v>9</v>
      </c>
      <c r="C76" s="11">
        <f>VLOOKUP($B76,Sheet1!$B$45:$K$82,MATCH(Discretization!C$45,Sheet1!$B$44:$K$44,0),FALSE)</f>
        <v>4985</v>
      </c>
      <c r="D76" s="11">
        <f>VLOOKUP($B76,Sheet1!$B$45:$K$82,MATCH(Discretization!D$45,Sheet1!$B$44:$K$44,0),FALSE)</f>
        <v>47.4</v>
      </c>
      <c r="E76" s="11">
        <f>VLOOKUP($B76,Sheet1!$B$45:$K$82,MATCH(Discretization!E$45,Sheet1!$B$44:$K$44,0),FALSE)</f>
        <v>162.19999999999999</v>
      </c>
      <c r="F76" s="11">
        <f>VLOOKUP($B76,Sheet1!$B$45:$K$82,MATCH(Discretization!F$45,Sheet1!$B$44:$K$44,0),FALSE)</f>
        <v>200</v>
      </c>
      <c r="G76" s="11" t="str">
        <f>VLOOKUP($B76,Sheet1!$B$45:$K$82,MATCH(Discretization!G$45,Sheet1!$B$44:$K$44,0),FALSE)</f>
        <v>No</v>
      </c>
      <c r="H76" s="11" t="str">
        <f>VLOOKUP($B76,Sheet1!$B$45:$K$82,MATCH(Discretization!H$45,Sheet1!$B$44:$K$44,0),FALSE)</f>
        <v>Yes</v>
      </c>
      <c r="I76" s="9"/>
      <c r="J76" s="1">
        <v>9</v>
      </c>
      <c r="K76" s="11">
        <f t="shared" si="6"/>
        <v>1</v>
      </c>
      <c r="L76" s="11">
        <f t="shared" si="7"/>
        <v>1</v>
      </c>
      <c r="M76" s="11">
        <f t="shared" si="8"/>
        <v>1</v>
      </c>
      <c r="N76" s="11">
        <f t="shared" si="9"/>
        <v>1</v>
      </c>
      <c r="O76" s="11">
        <f t="shared" si="10"/>
        <v>1</v>
      </c>
      <c r="P76" s="12">
        <f t="shared" si="11"/>
        <v>1</v>
      </c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0.5" customHeight="1">
      <c r="A77" s="9"/>
      <c r="B77" s="1">
        <v>7</v>
      </c>
      <c r="C77" s="11">
        <f>VLOOKUP($B77,Sheet1!$B$45:$K$82,MATCH(Discretization!C$45,Sheet1!$B$44:$K$44,0),FALSE)</f>
        <v>2926</v>
      </c>
      <c r="D77" s="11">
        <f>VLOOKUP($B77,Sheet1!$B$45:$K$82,MATCH(Discretization!D$45,Sheet1!$B$44:$K$44,0),FALSE)</f>
        <v>22.1</v>
      </c>
      <c r="E77" s="11">
        <f>VLOOKUP($B77,Sheet1!$B$45:$K$82,MATCH(Discretization!E$45,Sheet1!$B$44:$K$44,0),FALSE)</f>
        <v>106.7</v>
      </c>
      <c r="F77" s="11" t="str">
        <f>VLOOKUP($B77,Sheet1!$B$45:$K$82,MATCH(Discretization!F$45,Sheet1!$B$44:$K$44,0),FALSE)</f>
        <v>NA</v>
      </c>
      <c r="G77" s="11" t="str">
        <f>VLOOKUP($B77,Sheet1!$B$45:$K$82,MATCH(Discretization!G$45,Sheet1!$B$44:$K$44,0),FALSE)</f>
        <v>NA</v>
      </c>
      <c r="H77" s="11" t="str">
        <f>VLOOKUP($B77,Sheet1!$B$45:$K$82,MATCH(Discretization!H$45,Sheet1!$B$44:$K$44,0),FALSE)</f>
        <v>Yes</v>
      </c>
      <c r="I77" s="9"/>
      <c r="J77" s="1">
        <v>7</v>
      </c>
      <c r="K77" s="11">
        <f t="shared" si="6"/>
        <v>1</v>
      </c>
      <c r="L77" s="11">
        <f t="shared" si="7"/>
        <v>1</v>
      </c>
      <c r="M77" s="11">
        <f t="shared" si="8"/>
        <v>1</v>
      </c>
      <c r="N77" s="11" t="str">
        <f t="shared" si="9"/>
        <v>NA</v>
      </c>
      <c r="O77" s="11" t="str">
        <f t="shared" si="10"/>
        <v>NA</v>
      </c>
      <c r="P77" s="12">
        <f t="shared" si="11"/>
        <v>1</v>
      </c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0.5" customHeight="1">
      <c r="A78" s="9"/>
      <c r="B78" s="1">
        <v>11</v>
      </c>
      <c r="C78" s="11">
        <f>VLOOKUP($B78,Sheet1!$B$45:$K$82,MATCH(Discretization!C$45,Sheet1!$B$44:$K$44,0),FALSE)</f>
        <v>7224</v>
      </c>
      <c r="D78" s="11">
        <f>VLOOKUP($B78,Sheet1!$B$45:$K$82,MATCH(Discretization!D$45,Sheet1!$B$44:$K$44,0),FALSE)</f>
        <v>76</v>
      </c>
      <c r="E78" s="11">
        <f>VLOOKUP($B78,Sheet1!$B$45:$K$82,MATCH(Discretization!E$45,Sheet1!$B$44:$K$44,0),FALSE)</f>
        <v>168.3</v>
      </c>
      <c r="F78" s="11">
        <f>VLOOKUP($B78,Sheet1!$B$45:$K$82,MATCH(Discretization!F$45,Sheet1!$B$44:$K$44,0),FALSE)</f>
        <v>780</v>
      </c>
      <c r="G78" s="11" t="str">
        <f>VLOOKUP($B78,Sheet1!$B$45:$K$82,MATCH(Discretization!G$45,Sheet1!$B$44:$K$44,0),FALSE)</f>
        <v>No</v>
      </c>
      <c r="H78" s="11" t="str">
        <f>VLOOKUP($B78,Sheet1!$B$45:$K$82,MATCH(Discretization!H$45,Sheet1!$B$44:$K$44,0),FALSE)</f>
        <v>Yes</v>
      </c>
      <c r="I78" s="9"/>
      <c r="J78" s="1">
        <v>11</v>
      </c>
      <c r="K78" s="11">
        <f t="shared" si="6"/>
        <v>1</v>
      </c>
      <c r="L78" s="11">
        <f t="shared" si="7"/>
        <v>1</v>
      </c>
      <c r="M78" s="11">
        <f t="shared" si="8"/>
        <v>1</v>
      </c>
      <c r="N78" s="11">
        <f t="shared" si="9"/>
        <v>1</v>
      </c>
      <c r="O78" s="11">
        <f t="shared" si="10"/>
        <v>1</v>
      </c>
      <c r="P78" s="12">
        <f t="shared" si="11"/>
        <v>1</v>
      </c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0.5" customHeight="1">
      <c r="A79" s="9"/>
      <c r="B79" s="1">
        <v>71</v>
      </c>
      <c r="C79" s="11">
        <f>VLOOKUP($B79,Sheet1!$B$45:$K$82,MATCH(Discretization!C$45,Sheet1!$B$44:$K$44,0),FALSE)</f>
        <v>3600</v>
      </c>
      <c r="D79" s="11">
        <f>VLOOKUP($B79,Sheet1!$B$45:$K$82,MATCH(Discretization!D$45,Sheet1!$B$44:$K$44,0),FALSE)</f>
        <v>62</v>
      </c>
      <c r="E79" s="11">
        <f>VLOOKUP($B79,Sheet1!$B$45:$K$82,MATCH(Discretization!E$45,Sheet1!$B$44:$K$44,0),FALSE)</f>
        <v>117.2</v>
      </c>
      <c r="F79" s="11">
        <f>VLOOKUP($B79,Sheet1!$B$45:$K$82,MATCH(Discretization!F$45,Sheet1!$B$44:$K$44,0),FALSE)</f>
        <v>300</v>
      </c>
      <c r="G79" s="11" t="str">
        <f>VLOOKUP($B79,Sheet1!$B$45:$K$82,MATCH(Discretization!G$45,Sheet1!$B$44:$K$44,0),FALSE)</f>
        <v>Yes</v>
      </c>
      <c r="H79" s="11" t="str">
        <f>VLOOKUP($B79,Sheet1!$B$45:$K$82,MATCH(Discretization!H$45,Sheet1!$B$44:$K$44,0),FALSE)</f>
        <v>No</v>
      </c>
      <c r="I79" s="9"/>
      <c r="J79" s="1">
        <v>71</v>
      </c>
      <c r="K79" s="11">
        <f t="shared" si="6"/>
        <v>1</v>
      </c>
      <c r="L79" s="11">
        <f t="shared" si="7"/>
        <v>1</v>
      </c>
      <c r="M79" s="11">
        <f t="shared" si="8"/>
        <v>1</v>
      </c>
      <c r="N79" s="11">
        <f t="shared" si="9"/>
        <v>1</v>
      </c>
      <c r="O79" s="11">
        <f t="shared" si="10"/>
        <v>0</v>
      </c>
      <c r="P79" s="12">
        <f t="shared" si="11"/>
        <v>0</v>
      </c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0.5" customHeight="1">
      <c r="A80" s="9"/>
      <c r="B80" s="1">
        <v>76</v>
      </c>
      <c r="C80" s="11">
        <f>VLOOKUP($B80,Sheet1!$B$45:$K$82,MATCH(Discretization!C$45,Sheet1!$B$44:$K$44,0),FALSE)</f>
        <v>375</v>
      </c>
      <c r="D80" s="11">
        <f>VLOOKUP($B80,Sheet1!$B$45:$K$82,MATCH(Discretization!D$45,Sheet1!$B$44:$K$44,0),FALSE)</f>
        <v>3.7</v>
      </c>
      <c r="E80" s="11">
        <f>VLOOKUP($B80,Sheet1!$B$45:$K$82,MATCH(Discretization!E$45,Sheet1!$B$44:$K$44,0),FALSE)</f>
        <v>32.4</v>
      </c>
      <c r="F80" s="11">
        <f>VLOOKUP($B80,Sheet1!$B$45:$K$82,MATCH(Discretization!F$45,Sheet1!$B$44:$K$44,0),FALSE)</f>
        <v>150</v>
      </c>
      <c r="G80" s="11" t="str">
        <f>VLOOKUP($B80,Sheet1!$B$45:$K$82,MATCH(Discretization!G$45,Sheet1!$B$44:$K$44,0),FALSE)</f>
        <v>NA</v>
      </c>
      <c r="H80" s="11" t="str">
        <f>VLOOKUP($B80,Sheet1!$B$45:$K$82,MATCH(Discretization!H$45,Sheet1!$B$44:$K$44,0),FALSE)</f>
        <v>Inconclusive</v>
      </c>
      <c r="I80" s="9"/>
      <c r="J80" s="1">
        <v>76</v>
      </c>
      <c r="K80" s="11">
        <f t="shared" si="6"/>
        <v>0</v>
      </c>
      <c r="L80" s="11">
        <f t="shared" si="7"/>
        <v>0</v>
      </c>
      <c r="M80" s="11">
        <f t="shared" si="8"/>
        <v>0</v>
      </c>
      <c r="N80" s="11">
        <f t="shared" si="9"/>
        <v>1</v>
      </c>
      <c r="O80" s="11" t="str">
        <f t="shared" si="10"/>
        <v>NA</v>
      </c>
      <c r="P80" s="12">
        <f t="shared" si="11"/>
        <v>0</v>
      </c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0.5" customHeight="1">
      <c r="A81" s="9"/>
      <c r="B81" s="1">
        <v>67</v>
      </c>
      <c r="C81" s="11">
        <f>VLOOKUP($B81,Sheet1!$B$45:$K$82,MATCH(Discretization!C$45,Sheet1!$B$44:$K$44,0),FALSE)</f>
        <v>465</v>
      </c>
      <c r="D81" s="11">
        <f>VLOOKUP($B81,Sheet1!$B$45:$K$82,MATCH(Discretization!D$45,Sheet1!$B$44:$K$44,0),FALSE)</f>
        <v>6.2</v>
      </c>
      <c r="E81" s="11">
        <f>VLOOKUP($B81,Sheet1!$B$45:$K$82,MATCH(Discretization!E$45,Sheet1!$B$44:$K$44,0),FALSE)</f>
        <v>30</v>
      </c>
      <c r="F81" s="11">
        <f>VLOOKUP($B81,Sheet1!$B$45:$K$82,MATCH(Discretization!F$45,Sheet1!$B$44:$K$44,0),FALSE)</f>
        <v>220</v>
      </c>
      <c r="G81" s="11" t="str">
        <f>VLOOKUP($B81,Sheet1!$B$45:$K$82,MATCH(Discretization!G$45,Sheet1!$B$44:$K$44,0),FALSE)</f>
        <v>Yes</v>
      </c>
      <c r="H81" s="11" t="str">
        <f>VLOOKUP($B81,Sheet1!$B$45:$K$82,MATCH(Discretization!H$45,Sheet1!$B$44:$K$44,0),FALSE)</f>
        <v>No</v>
      </c>
      <c r="I81" s="9"/>
      <c r="J81" s="1">
        <v>67</v>
      </c>
      <c r="K81" s="11">
        <f t="shared" si="6"/>
        <v>0</v>
      </c>
      <c r="L81" s="11">
        <f t="shared" si="7"/>
        <v>0</v>
      </c>
      <c r="M81" s="11">
        <f t="shared" si="8"/>
        <v>0</v>
      </c>
      <c r="N81" s="11">
        <f t="shared" si="9"/>
        <v>1</v>
      </c>
      <c r="O81" s="11">
        <f t="shared" si="10"/>
        <v>0</v>
      </c>
      <c r="P81" s="12">
        <f t="shared" si="11"/>
        <v>0</v>
      </c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0.5" customHeight="1">
      <c r="A82" s="9"/>
      <c r="B82" s="1">
        <v>69</v>
      </c>
      <c r="C82" s="11">
        <f>VLOOKUP($B82,Sheet1!$B$45:$K$82,MATCH(Discretization!C$45,Sheet1!$B$44:$K$44,0),FALSE)</f>
        <v>200</v>
      </c>
      <c r="D82" s="11">
        <f>VLOOKUP($B82,Sheet1!$B$45:$K$82,MATCH(Discretization!D$45,Sheet1!$B$44:$K$44,0),FALSE)</f>
        <v>0.8</v>
      </c>
      <c r="E82" s="11">
        <f>VLOOKUP($B82,Sheet1!$B$45:$K$82,MATCH(Discretization!E$45,Sheet1!$B$44:$K$44,0),FALSE)</f>
        <v>25</v>
      </c>
      <c r="F82" s="11">
        <f>VLOOKUP($B82,Sheet1!$B$45:$K$82,MATCH(Discretization!F$45,Sheet1!$B$44:$K$44,0),FALSE)</f>
        <v>20</v>
      </c>
      <c r="G82" s="11" t="str">
        <f>VLOOKUP($B82,Sheet1!$B$45:$K$82,MATCH(Discretization!G$45,Sheet1!$B$44:$K$44,0),FALSE)</f>
        <v>NA</v>
      </c>
      <c r="H82" s="11" t="str">
        <f>VLOOKUP($B82,Sheet1!$B$45:$K$82,MATCH(Discretization!H$45,Sheet1!$B$44:$K$44,0),FALSE)</f>
        <v>No</v>
      </c>
      <c r="I82" s="9"/>
      <c r="J82" s="1">
        <v>69</v>
      </c>
      <c r="K82" s="11">
        <f t="shared" si="6"/>
        <v>0</v>
      </c>
      <c r="L82" s="11">
        <f t="shared" si="7"/>
        <v>0</v>
      </c>
      <c r="M82" s="11">
        <f t="shared" si="8"/>
        <v>0</v>
      </c>
      <c r="N82" s="11">
        <f t="shared" si="9"/>
        <v>1</v>
      </c>
      <c r="O82" s="11" t="str">
        <f t="shared" si="10"/>
        <v>NA</v>
      </c>
      <c r="P82" s="12">
        <f t="shared" si="11"/>
        <v>0</v>
      </c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0.5" customHeight="1">
      <c r="A83" s="9"/>
      <c r="B83" s="6">
        <v>73</v>
      </c>
      <c r="C83" s="11">
        <f>VLOOKUP($B83,Sheet1!$B$45:$K$82,MATCH(Discretization!C$45,Sheet1!$B$44:$K$44,0),FALSE)</f>
        <v>1219</v>
      </c>
      <c r="D83" s="11">
        <f>VLOOKUP($B83,Sheet1!$B$45:$K$82,MATCH(Discretization!D$45,Sheet1!$B$44:$K$44,0),FALSE)</f>
        <v>15.2</v>
      </c>
      <c r="E83" s="11">
        <f>VLOOKUP($B83,Sheet1!$B$45:$K$82,MATCH(Discretization!E$45,Sheet1!$B$44:$K$44,0),FALSE)</f>
        <v>43.3</v>
      </c>
      <c r="F83" s="11">
        <f>VLOOKUP($B83,Sheet1!$B$45:$K$82,MATCH(Discretization!F$45,Sheet1!$B$44:$K$44,0),FALSE)</f>
        <v>180</v>
      </c>
      <c r="G83" s="11" t="str">
        <f>VLOOKUP($B83,Sheet1!$B$45:$K$82,MATCH(Discretization!G$45,Sheet1!$B$44:$K$44,0),FALSE)</f>
        <v>Yes</v>
      </c>
      <c r="H83" s="11" t="str">
        <f>VLOOKUP($B83,Sheet1!$B$45:$K$82,MATCH(Discretization!H$45,Sheet1!$B$44:$K$44,0),FALSE)</f>
        <v>Inconclusive</v>
      </c>
      <c r="I83" s="9"/>
      <c r="J83" s="6">
        <v>73</v>
      </c>
      <c r="K83" s="11">
        <f t="shared" si="6"/>
        <v>1</v>
      </c>
      <c r="L83" s="11">
        <f t="shared" si="7"/>
        <v>1</v>
      </c>
      <c r="M83" s="11">
        <f t="shared" si="8"/>
        <v>1</v>
      </c>
      <c r="N83" s="11">
        <f t="shared" si="9"/>
        <v>1</v>
      </c>
      <c r="O83" s="11">
        <f t="shared" si="10"/>
        <v>0</v>
      </c>
      <c r="P83" s="12">
        <f t="shared" si="11"/>
        <v>0</v>
      </c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0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0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0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0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0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0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0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0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0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0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0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0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0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0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0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0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0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0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0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0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0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0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0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0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0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0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0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0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0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0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0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0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0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0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0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0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0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0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0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0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0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0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0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0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0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0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0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0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0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0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0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0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0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0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0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0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0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0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0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0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0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0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0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0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0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0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0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0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0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0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0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0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0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0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0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0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0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0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0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0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0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0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0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0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0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0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0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0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0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0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0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0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0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0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0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0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0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0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0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0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0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0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0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0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0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0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0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0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0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0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0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0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0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0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0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0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0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0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0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0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0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0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0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0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0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0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0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0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0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0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0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0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0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0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0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0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0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0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0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0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0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0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0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0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0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0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0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0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0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0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0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0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0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0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0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0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0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0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0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0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0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0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0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0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0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0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0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0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0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0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0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0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0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0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0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0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0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0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0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0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0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0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0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0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0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0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0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0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0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0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0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0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0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0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0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0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0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0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0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0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0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0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0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0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0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0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0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0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0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0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0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0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0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0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0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0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0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0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0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0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0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0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0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0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0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0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0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0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0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0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0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0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0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0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0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0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0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0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0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0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0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0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0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0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0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0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0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0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0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0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0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0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0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0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0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0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0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0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0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0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0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0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0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0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0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0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0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0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0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0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0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0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0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0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0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0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0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0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0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0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0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0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0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0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0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0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0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0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0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0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0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0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0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0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0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0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0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0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0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0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0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0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0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0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0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0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0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0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0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0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0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0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0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0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0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0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0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0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0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0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0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0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0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0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0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0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0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0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0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0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0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0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0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0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0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0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0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0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0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0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0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0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0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0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0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0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0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0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0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0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0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0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0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0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0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0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0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0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0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0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0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0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0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0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0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0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0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0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0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0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0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0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0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0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0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0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0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0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0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0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0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0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0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0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0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0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0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0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0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0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0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0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0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0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0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0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0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0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0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0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0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0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0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0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0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0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0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0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0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0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0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0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0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0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0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0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0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0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0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0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0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0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0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0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0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0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0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0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0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0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0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0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0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0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0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0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0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0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0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0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0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0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0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0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0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0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0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0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0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0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0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0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0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0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0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0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0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0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0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0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0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0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0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0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0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0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0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0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0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0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0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0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0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0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0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0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0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0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0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0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0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0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0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0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0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0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0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0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0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0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0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0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0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0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0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0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0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0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0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0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0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0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0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0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0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0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0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0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0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0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0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0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0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0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0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0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0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0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0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0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0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0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0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0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0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0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0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0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0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0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0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0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0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0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0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0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0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0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0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0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0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0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0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0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0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0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0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0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0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0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0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0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0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0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0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0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0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0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0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0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0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0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0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0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0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0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0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0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0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0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0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0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0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0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0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0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0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0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0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0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0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0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0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0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0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0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0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0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0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0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0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0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0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0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0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0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0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0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0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0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0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0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0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0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0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0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0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0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0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0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0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0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0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0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0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0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0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0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0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0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0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0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0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0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0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0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0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0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0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0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0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0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0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0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0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0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0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0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0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0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0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0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0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0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0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0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0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0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0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0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0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0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0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0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0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0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0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0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0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0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0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0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0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0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0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0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0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0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0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0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0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0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0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0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0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0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0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0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0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0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0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0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0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0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0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0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0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0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0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0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0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0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0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0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0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0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0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0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0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0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0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0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0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0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0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0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0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0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0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0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0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0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0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0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0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0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0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0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0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0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0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0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0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0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0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0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0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0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0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0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0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0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0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0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0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0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0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0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0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0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0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0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0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0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0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0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0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0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0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0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0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0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0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0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0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0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0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0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0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0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0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0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0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0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0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0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0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0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0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0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0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0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0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0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0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0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0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0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0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0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0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0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0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0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0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0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0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0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0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0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0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0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0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0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0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0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0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0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0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0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0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0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0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0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0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0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0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0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0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0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0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0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0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0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0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0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0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0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0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0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0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0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0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0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0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0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0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0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0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0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0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0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0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0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0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0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0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0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0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0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0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0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0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0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0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0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0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0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0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0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0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0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0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0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0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0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0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0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0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0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0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0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0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0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0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0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0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0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0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0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0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0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0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0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0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0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0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0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0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0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0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0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0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0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0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0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0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0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0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0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0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0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0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0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0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0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0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0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0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0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0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0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0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0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0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0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0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0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0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0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0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0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0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0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0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0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0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000"/>
  <sheetViews>
    <sheetView workbookViewId="0">
      <selection activeCell="H22" sqref="H22"/>
    </sheetView>
  </sheetViews>
  <sheetFormatPr defaultColWidth="14.42578125" defaultRowHeight="15" customHeight="1"/>
  <cols>
    <col min="1" max="1" width="10.7109375" customWidth="1"/>
    <col min="2" max="2" width="13.28515625" customWidth="1"/>
    <col min="3" max="3" width="14.85546875" customWidth="1"/>
    <col min="4" max="4" width="8" customWidth="1"/>
    <col min="5" max="5" width="10" customWidth="1"/>
    <col min="6" max="6" width="10.7109375" customWidth="1"/>
    <col min="7" max="7" width="13.28515625" customWidth="1"/>
    <col min="8" max="8" width="14.85546875" customWidth="1"/>
    <col min="9" max="9" width="8" customWidth="1"/>
    <col min="10" max="10" width="10" customWidth="1"/>
    <col min="11" max="11" width="10.7109375" customWidth="1"/>
    <col min="12" max="12" width="12.140625" customWidth="1"/>
    <col min="13" max="13" width="13.28515625" customWidth="1"/>
    <col min="14" max="26" width="10.7109375" customWidth="1"/>
  </cols>
  <sheetData>
    <row r="3" spans="2:13">
      <c r="B3" s="46" t="s">
        <v>19</v>
      </c>
      <c r="C3" s="46" t="s">
        <v>10</v>
      </c>
      <c r="D3" s="47"/>
      <c r="E3" s="48"/>
      <c r="G3" s="46" t="s">
        <v>19</v>
      </c>
      <c r="H3" s="46" t="s">
        <v>10</v>
      </c>
      <c r="I3" s="47"/>
      <c r="J3" s="48"/>
      <c r="L3" s="46" t="s">
        <v>10</v>
      </c>
      <c r="M3" s="51" t="s">
        <v>19</v>
      </c>
    </row>
    <row r="4" spans="2:13">
      <c r="B4" s="46" t="s">
        <v>2</v>
      </c>
      <c r="C4" s="49">
        <v>0</v>
      </c>
      <c r="D4" s="50">
        <v>1</v>
      </c>
      <c r="E4" s="51" t="s">
        <v>20</v>
      </c>
      <c r="G4" s="46" t="s">
        <v>8</v>
      </c>
      <c r="H4" s="49">
        <v>0</v>
      </c>
      <c r="I4" s="50">
        <v>1</v>
      </c>
      <c r="J4" s="51" t="s">
        <v>20</v>
      </c>
      <c r="L4" s="49">
        <v>0</v>
      </c>
      <c r="M4" s="54">
        <v>0.13157894736842105</v>
      </c>
    </row>
    <row r="5" spans="2:13">
      <c r="B5" s="49">
        <v>0</v>
      </c>
      <c r="C5" s="52">
        <v>0.2</v>
      </c>
      <c r="D5" s="53">
        <v>0.15151515151515152</v>
      </c>
      <c r="E5" s="54">
        <v>0.15789473684210525</v>
      </c>
      <c r="G5" s="49">
        <v>1</v>
      </c>
      <c r="H5" s="52">
        <v>1</v>
      </c>
      <c r="I5" s="53">
        <v>1</v>
      </c>
      <c r="J5" s="54">
        <v>1</v>
      </c>
      <c r="L5" s="59">
        <v>1</v>
      </c>
      <c r="M5" s="61">
        <v>0.86842105263157898</v>
      </c>
    </row>
    <row r="6" spans="2:13">
      <c r="B6" s="59">
        <v>1</v>
      </c>
      <c r="C6" s="60">
        <v>0.8</v>
      </c>
      <c r="D6" s="37">
        <v>0.84848484848484851</v>
      </c>
      <c r="E6" s="61">
        <v>0.84210526315789469</v>
      </c>
      <c r="G6" s="55" t="s">
        <v>20</v>
      </c>
      <c r="H6" s="56">
        <v>1</v>
      </c>
      <c r="I6" s="57">
        <v>1</v>
      </c>
      <c r="J6" s="58">
        <v>1</v>
      </c>
      <c r="L6" s="55" t="s">
        <v>20</v>
      </c>
      <c r="M6" s="58">
        <v>1</v>
      </c>
    </row>
    <row r="7" spans="2:13">
      <c r="B7" s="55" t="s">
        <v>20</v>
      </c>
      <c r="C7" s="56">
        <v>1</v>
      </c>
      <c r="D7" s="57">
        <v>1</v>
      </c>
      <c r="E7" s="58">
        <v>1</v>
      </c>
    </row>
    <row r="10" spans="2:13">
      <c r="B10" s="46" t="s">
        <v>19</v>
      </c>
      <c r="C10" s="46" t="s">
        <v>10</v>
      </c>
      <c r="D10" s="47"/>
      <c r="E10" s="48"/>
      <c r="G10" s="46" t="s">
        <v>19</v>
      </c>
      <c r="H10" s="46" t="s">
        <v>10</v>
      </c>
      <c r="I10" s="47"/>
      <c r="J10" s="48"/>
    </row>
    <row r="11" spans="2:13">
      <c r="B11" s="46" t="s">
        <v>3</v>
      </c>
      <c r="C11" s="49">
        <v>0</v>
      </c>
      <c r="D11" s="50">
        <v>1</v>
      </c>
      <c r="E11" s="51" t="s">
        <v>20</v>
      </c>
      <c r="G11" s="46" t="s">
        <v>9</v>
      </c>
      <c r="H11" s="49">
        <v>0</v>
      </c>
      <c r="I11" s="50">
        <v>1</v>
      </c>
      <c r="J11" s="51" t="s">
        <v>20</v>
      </c>
    </row>
    <row r="12" spans="2:13">
      <c r="B12" s="49">
        <v>0</v>
      </c>
      <c r="C12" s="52">
        <v>0.25</v>
      </c>
      <c r="D12" s="53">
        <v>0.15625</v>
      </c>
      <c r="E12" s="54">
        <v>0.16666666666666666</v>
      </c>
      <c r="G12" s="49">
        <v>0</v>
      </c>
      <c r="H12" s="52">
        <v>0.8</v>
      </c>
      <c r="I12" s="53">
        <v>0.5357142857142857</v>
      </c>
      <c r="J12" s="54">
        <v>0.5757575757575758</v>
      </c>
    </row>
    <row r="13" spans="2:13">
      <c r="B13" s="59">
        <v>1</v>
      </c>
      <c r="C13" s="60">
        <v>0.75</v>
      </c>
      <c r="D13" s="37">
        <v>0.84375</v>
      </c>
      <c r="E13" s="61">
        <v>0.83333333333333337</v>
      </c>
      <c r="G13" s="59">
        <v>1</v>
      </c>
      <c r="H13" s="60">
        <v>0.2</v>
      </c>
      <c r="I13" s="37">
        <v>0.4642857142857143</v>
      </c>
      <c r="J13" s="61">
        <v>0.42424242424242425</v>
      </c>
    </row>
    <row r="14" spans="2:13">
      <c r="B14" s="55" t="s">
        <v>20</v>
      </c>
      <c r="C14" s="56">
        <v>1</v>
      </c>
      <c r="D14" s="57">
        <v>1</v>
      </c>
      <c r="E14" s="58">
        <v>1</v>
      </c>
      <c r="G14" s="55" t="s">
        <v>20</v>
      </c>
      <c r="H14" s="56">
        <v>1</v>
      </c>
      <c r="I14" s="57">
        <v>1</v>
      </c>
      <c r="J14" s="58">
        <v>1</v>
      </c>
    </row>
    <row r="18" spans="2:5">
      <c r="B18" s="46" t="s">
        <v>19</v>
      </c>
      <c r="C18" s="46" t="s">
        <v>10</v>
      </c>
      <c r="D18" s="47"/>
      <c r="E18" s="48"/>
    </row>
    <row r="19" spans="2:5">
      <c r="B19" s="46" t="s">
        <v>4</v>
      </c>
      <c r="C19" s="49">
        <v>0</v>
      </c>
      <c r="D19" s="50">
        <v>1</v>
      </c>
      <c r="E19" s="51" t="s">
        <v>20</v>
      </c>
    </row>
    <row r="20" spans="2:5">
      <c r="B20" s="49">
        <v>1</v>
      </c>
      <c r="C20" s="52">
        <v>1</v>
      </c>
      <c r="D20" s="53">
        <v>1</v>
      </c>
      <c r="E20" s="54">
        <v>1</v>
      </c>
    </row>
    <row r="21" spans="2:5" ht="15.75" customHeight="1">
      <c r="B21" s="55" t="s">
        <v>20</v>
      </c>
      <c r="C21" s="56">
        <v>1</v>
      </c>
      <c r="D21" s="57">
        <v>1</v>
      </c>
      <c r="E21" s="58">
        <v>1</v>
      </c>
    </row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000"/>
  <sheetViews>
    <sheetView topLeftCell="E18" zoomScale="75" workbookViewId="0">
      <selection activeCell="AA40" sqref="AA40"/>
    </sheetView>
  </sheetViews>
  <sheetFormatPr defaultColWidth="14.42578125" defaultRowHeight="15" customHeight="1"/>
  <cols>
    <col min="1" max="27" width="10.7109375" customWidth="1"/>
  </cols>
  <sheetData>
    <row r="2" spans="2:27" ht="45">
      <c r="B2" s="15" t="s">
        <v>1</v>
      </c>
      <c r="C2" s="15" t="s">
        <v>2</v>
      </c>
      <c r="D2" s="15" t="s">
        <v>3</v>
      </c>
      <c r="E2" s="15" t="s">
        <v>4</v>
      </c>
      <c r="F2" s="15" t="s">
        <v>8</v>
      </c>
      <c r="G2" s="15" t="s">
        <v>9</v>
      </c>
      <c r="H2" s="15" t="s">
        <v>10</v>
      </c>
      <c r="J2" s="16" t="s">
        <v>21</v>
      </c>
      <c r="K2" s="16" t="s">
        <v>22</v>
      </c>
      <c r="L2" s="16" t="s">
        <v>23</v>
      </c>
      <c r="M2" s="16" t="s">
        <v>24</v>
      </c>
      <c r="N2" s="16" t="s">
        <v>25</v>
      </c>
      <c r="O2" s="16" t="s">
        <v>26</v>
      </c>
      <c r="P2" s="16" t="s">
        <v>27</v>
      </c>
      <c r="Q2" s="16" t="s">
        <v>28</v>
      </c>
      <c r="R2" s="16" t="s">
        <v>29</v>
      </c>
      <c r="S2" s="16" t="s">
        <v>30</v>
      </c>
      <c r="U2" s="17" t="s">
        <v>31</v>
      </c>
      <c r="V2" s="17" t="s">
        <v>32</v>
      </c>
      <c r="X2" s="17" t="s">
        <v>33</v>
      </c>
      <c r="Y2" s="17" t="s">
        <v>34</v>
      </c>
      <c r="Z2" s="17" t="s">
        <v>35</v>
      </c>
      <c r="AA2" s="17" t="s">
        <v>36</v>
      </c>
    </row>
    <row r="3" spans="2:27">
      <c r="B3" s="18">
        <v>14</v>
      </c>
      <c r="C3" s="19">
        <v>1</v>
      </c>
      <c r="D3" s="19">
        <v>1</v>
      </c>
      <c r="E3" s="19">
        <v>0</v>
      </c>
      <c r="F3" s="19">
        <v>1</v>
      </c>
      <c r="G3" s="19">
        <v>1</v>
      </c>
      <c r="H3" s="19">
        <v>1</v>
      </c>
      <c r="J3" s="62">
        <f>IF(C3="NA",1,VLOOKUP(C3,'Pivot Tables'!$B$3:$E$7,2,FALSE))</f>
        <v>0.8</v>
      </c>
      <c r="K3" s="62">
        <f>IF(D3="NA",1,VLOOKUP(D3,'Pivot Tables'!$B$10:$E$14,2,FALSE))</f>
        <v>0.75</v>
      </c>
      <c r="L3" s="62">
        <v>1</v>
      </c>
      <c r="M3" s="62">
        <f>IF(F3="NA",1,VLOOKUP(F3,'Pivot Tables'!$G$3:$J$6,2,FALSE))</f>
        <v>1</v>
      </c>
      <c r="N3" s="62">
        <f>IF(G3="NA",1,VLOOKUP(G3,'Pivot Tables'!$G$10:$J$14,2,FALSE))</f>
        <v>0.2</v>
      </c>
      <c r="O3" s="62">
        <f>IF(C3="NA",1,VLOOKUP(C3,'Pivot Tables'!$B$3:$E$7,3,FALSE))</f>
        <v>0.84848484848484851</v>
      </c>
      <c r="P3" s="66">
        <f>IF(D3="NA",1,VLOOKUP(D3,'Pivot Tables'!$B$10:$E$14,3,FALSE))</f>
        <v>0.84375</v>
      </c>
      <c r="Q3" s="62">
        <v>1</v>
      </c>
      <c r="R3" s="62">
        <f>IF(F3="NA",1,VLOOKUP(F3,'Pivot Tables'!$G$3:$J$6,3,FALSE))</f>
        <v>1</v>
      </c>
      <c r="S3" s="62">
        <f>IF(G3="NA",1,VLOOKUP(G3,'Pivot Tables'!$G$10:$J$14,3,FALSE))</f>
        <v>0.4642857142857143</v>
      </c>
      <c r="U3" s="21">
        <f>PRODUCT(J3:N3)*GETPIVOTDATA("Secure",'Pivot Tables'!$L$3,"Secure",0)</f>
        <v>1.5789473684210527E-2</v>
      </c>
      <c r="V3" s="21">
        <f>PRODUCT(O3:S3)*GETPIVOTDATA("Secure",'Pivot Tables'!$L$3,"Secure",1)</f>
        <v>0.28865131578947373</v>
      </c>
      <c r="X3" s="11">
        <f t="shared" ref="X3:X40" si="0">U3/(U3+V3)</f>
        <v>5.1863857374392218E-2</v>
      </c>
      <c r="Y3" s="11">
        <f t="shared" ref="Y3:Y40" si="1">1-X3</f>
        <v>0.94813614262560775</v>
      </c>
      <c r="Z3" s="11">
        <f t="shared" ref="Z3:Z40" si="2">IF(Y3&gt;X3,1,0)</f>
        <v>1</v>
      </c>
      <c r="AA3" s="10" t="str">
        <f t="shared" ref="AA3:AA40" si="3">IF(Z3=H3,"TRUE","FALSE")</f>
        <v>TRUE</v>
      </c>
    </row>
    <row r="4" spans="2:27">
      <c r="B4" s="18">
        <v>20</v>
      </c>
      <c r="C4" s="19">
        <v>0</v>
      </c>
      <c r="D4" s="19">
        <v>0</v>
      </c>
      <c r="E4" s="19">
        <v>0</v>
      </c>
      <c r="F4" s="19">
        <v>1</v>
      </c>
      <c r="G4" s="19">
        <v>1</v>
      </c>
      <c r="H4" s="19">
        <v>1</v>
      </c>
      <c r="J4" s="62">
        <f>IF(C4="NA",1,VLOOKUP(C4,'Pivot Tables'!$B$3:$E$7,2,FALSE))</f>
        <v>0.2</v>
      </c>
      <c r="K4" s="62">
        <f>IF(D4="NA",1,VLOOKUP(D4,'Pivot Tables'!$B$10:$E$14,2,FALSE))</f>
        <v>0.25</v>
      </c>
      <c r="L4" s="62">
        <v>1</v>
      </c>
      <c r="M4" s="62">
        <f>IF(F4="NA",1,VLOOKUP(F4,'Pivot Tables'!$G$3:$J$6,2,FALSE))</f>
        <v>1</v>
      </c>
      <c r="N4" s="62">
        <f>IF(G4="NA",1,VLOOKUP(G4,'Pivot Tables'!$G$10:$J$14,2,FALSE))</f>
        <v>0.2</v>
      </c>
      <c r="O4" s="62">
        <f>IF(C4="NA",1,VLOOKUP(C4,'Pivot Tables'!$B$3:$E$7,3,FALSE))</f>
        <v>0.15151515151515152</v>
      </c>
      <c r="P4" s="66">
        <f>IF(D4="NA",1,VLOOKUP(D4,'Pivot Tables'!$B$10:$E$14,3,FALSE))</f>
        <v>0.15625</v>
      </c>
      <c r="Q4" s="62">
        <v>1</v>
      </c>
      <c r="R4" s="62">
        <f>IF(F4="NA",1,VLOOKUP(F4,'Pivot Tables'!$G$3:$J$6,3,FALSE))</f>
        <v>1</v>
      </c>
      <c r="S4" s="62">
        <f>IF(G4="NA",1,VLOOKUP(G4,'Pivot Tables'!$G$10:$J$14,3,FALSE))</f>
        <v>0.4642857142857143</v>
      </c>
      <c r="U4" s="21">
        <f>PRODUCT(J4:N4)*GETPIVOTDATA("Secure",'Pivot Tables'!$L$3,"Secure",0)</f>
        <v>1.3157894736842107E-3</v>
      </c>
      <c r="V4" s="21">
        <f>PRODUCT(O4:S4)*GETPIVOTDATA("Secure",'Pivot Tables'!$L$3,"Secure",1)</f>
        <v>9.5453477443609019E-3</v>
      </c>
      <c r="X4" s="11">
        <f t="shared" si="0"/>
        <v>0.12114656571119525</v>
      </c>
      <c r="Y4" s="11">
        <f t="shared" si="1"/>
        <v>0.8788534342888048</v>
      </c>
      <c r="Z4" s="11">
        <f t="shared" si="2"/>
        <v>1</v>
      </c>
      <c r="AA4" s="10" t="str">
        <f t="shared" si="3"/>
        <v>TRUE</v>
      </c>
    </row>
    <row r="5" spans="2:27">
      <c r="B5" s="18">
        <v>3</v>
      </c>
      <c r="C5" s="19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J5" s="62">
        <f>IF(C5="NA",1,VLOOKUP(C5,'Pivot Tables'!$B$3:$E$7,2,FALSE))</f>
        <v>0.8</v>
      </c>
      <c r="K5" s="62">
        <f>IF(D5="NA",1,VLOOKUP(D5,'Pivot Tables'!$B$10:$E$14,2,FALSE))</f>
        <v>0.75</v>
      </c>
      <c r="L5" s="62">
        <f>IF(E5="NA",1,VLOOKUP(E5,'Pivot Tables'!$B$18:$E$21,2,FALSE))</f>
        <v>1</v>
      </c>
      <c r="M5" s="62">
        <f>IF(F5="NA",1,VLOOKUP(F5,'Pivot Tables'!$G$3:$J$6,2,FALSE))</f>
        <v>1</v>
      </c>
      <c r="N5" s="62">
        <f>IF(G5="NA",1,VLOOKUP(G5,'Pivot Tables'!$G$10:$J$14,2,FALSE))</f>
        <v>0.2</v>
      </c>
      <c r="O5" s="62">
        <f>IF(C5="NA",1,VLOOKUP(C5,'Pivot Tables'!$B$3:$E$7,3,FALSE))</f>
        <v>0.84848484848484851</v>
      </c>
      <c r="P5" s="66">
        <f>IF(D5="NA",1,VLOOKUP(D5,'Pivot Tables'!$B$10:$E$14,3,FALSE))</f>
        <v>0.84375</v>
      </c>
      <c r="Q5" s="62">
        <f>IF(E5="NA",1,VLOOKUP(E5,'Pivot Tables'!$B$18:$E$21,3,FALSE))</f>
        <v>1</v>
      </c>
      <c r="R5" s="62">
        <f>IF(F5="NA",1,VLOOKUP(F5,'Pivot Tables'!$G$3:$J$6,3,FALSE))</f>
        <v>1</v>
      </c>
      <c r="S5" s="62">
        <f>IF(G5="NA",1,VLOOKUP(G5,'Pivot Tables'!$G$10:$J$14,3,FALSE))</f>
        <v>0.4642857142857143</v>
      </c>
      <c r="U5" s="21">
        <f>PRODUCT(J5:N5)*GETPIVOTDATA("Secure",'Pivot Tables'!$L$3,"Secure",0)</f>
        <v>1.5789473684210527E-2</v>
      </c>
      <c r="V5" s="21">
        <f>PRODUCT(O5:S5)*GETPIVOTDATA("Secure",'Pivot Tables'!$L$3,"Secure",1)</f>
        <v>0.28865131578947373</v>
      </c>
      <c r="X5" s="11">
        <f t="shared" si="0"/>
        <v>5.1863857374392218E-2</v>
      </c>
      <c r="Y5" s="11">
        <f t="shared" si="1"/>
        <v>0.94813614262560775</v>
      </c>
      <c r="Z5" s="11">
        <f t="shared" si="2"/>
        <v>1</v>
      </c>
      <c r="AA5" s="10" t="str">
        <f t="shared" si="3"/>
        <v>TRUE</v>
      </c>
    </row>
    <row r="6" spans="2:27">
      <c r="B6" s="18">
        <v>18</v>
      </c>
      <c r="C6" s="19">
        <v>1</v>
      </c>
      <c r="D6" s="19">
        <v>1</v>
      </c>
      <c r="E6" s="19">
        <v>1</v>
      </c>
      <c r="F6" s="19">
        <v>1</v>
      </c>
      <c r="G6" s="19">
        <v>1</v>
      </c>
      <c r="H6" s="19">
        <v>1</v>
      </c>
      <c r="J6" s="62">
        <f>IF(C6="NA",1,VLOOKUP(C6,'Pivot Tables'!$B$3:$E$7,2,FALSE))</f>
        <v>0.8</v>
      </c>
      <c r="K6" s="62">
        <f>IF(D6="NA",1,VLOOKUP(D6,'Pivot Tables'!$B$10:$E$14,2,FALSE))</f>
        <v>0.75</v>
      </c>
      <c r="L6" s="62">
        <f>IF(E6="NA",1,VLOOKUP(E6,'Pivot Tables'!$B$18:$E$21,2,FALSE))</f>
        <v>1</v>
      </c>
      <c r="M6" s="62">
        <f>IF(F6="NA",1,VLOOKUP(F6,'Pivot Tables'!$G$3:$J$6,2,FALSE))</f>
        <v>1</v>
      </c>
      <c r="N6" s="62">
        <f>IF(G6="NA",1,VLOOKUP(G6,'Pivot Tables'!$G$10:$J$14,2,FALSE))</f>
        <v>0.2</v>
      </c>
      <c r="O6" s="62">
        <f>IF(C6="NA",1,VLOOKUP(C6,'Pivot Tables'!$B$3:$E$7,3,FALSE))</f>
        <v>0.84848484848484851</v>
      </c>
      <c r="P6" s="66">
        <f>IF(D6="NA",1,VLOOKUP(D6,'Pivot Tables'!$B$10:$E$14,3,FALSE))</f>
        <v>0.84375</v>
      </c>
      <c r="Q6" s="62">
        <f>IF(E6="NA",1,VLOOKUP(E6,'Pivot Tables'!$B$18:$E$21,3,FALSE))</f>
        <v>1</v>
      </c>
      <c r="R6" s="62">
        <f>IF(F6="NA",1,VLOOKUP(F6,'Pivot Tables'!$G$3:$J$6,3,FALSE))</f>
        <v>1</v>
      </c>
      <c r="S6" s="62">
        <f>IF(G6="NA",1,VLOOKUP(G6,'Pivot Tables'!$G$10:$J$14,3,FALSE))</f>
        <v>0.4642857142857143</v>
      </c>
      <c r="U6" s="21">
        <f>PRODUCT(J6:N6)*GETPIVOTDATA("Secure",'Pivot Tables'!$L$3,"Secure",0)</f>
        <v>1.5789473684210527E-2</v>
      </c>
      <c r="V6" s="21">
        <f>PRODUCT(O6:S6)*GETPIVOTDATA("Secure",'Pivot Tables'!$L$3,"Secure",1)</f>
        <v>0.28865131578947373</v>
      </c>
      <c r="X6" s="11">
        <f t="shared" si="0"/>
        <v>5.1863857374392218E-2</v>
      </c>
      <c r="Y6" s="11">
        <f t="shared" si="1"/>
        <v>0.94813614262560775</v>
      </c>
      <c r="Z6" s="11">
        <f t="shared" si="2"/>
        <v>1</v>
      </c>
      <c r="AA6" s="10" t="str">
        <f t="shared" si="3"/>
        <v>TRUE</v>
      </c>
    </row>
    <row r="7" spans="2:27">
      <c r="B7" s="18">
        <v>24</v>
      </c>
      <c r="C7" s="19">
        <v>1</v>
      </c>
      <c r="D7" s="19">
        <v>1</v>
      </c>
      <c r="E7" s="19">
        <v>1</v>
      </c>
      <c r="F7" s="19">
        <v>1</v>
      </c>
      <c r="G7" s="19">
        <v>0</v>
      </c>
      <c r="H7" s="19">
        <v>1</v>
      </c>
      <c r="J7" s="62">
        <f>IF(C7="NA",1,VLOOKUP(C7,'Pivot Tables'!$B$3:$E$7,2,FALSE))</f>
        <v>0.8</v>
      </c>
      <c r="K7" s="62">
        <f>IF(D7="NA",1,VLOOKUP(D7,'Pivot Tables'!$B$10:$E$14,2,FALSE))</f>
        <v>0.75</v>
      </c>
      <c r="L7" s="62">
        <f>IF(E7="NA",1,VLOOKUP(E7,'Pivot Tables'!$B$18:$E$21,2,FALSE))</f>
        <v>1</v>
      </c>
      <c r="M7" s="62">
        <f>IF(F7="NA",1,VLOOKUP(F7,'Pivot Tables'!$G$3:$J$6,2,FALSE))</f>
        <v>1</v>
      </c>
      <c r="N7" s="62">
        <f>IF(G7="NA",1,VLOOKUP(G7,'Pivot Tables'!$G$10:$J$14,2,FALSE))</f>
        <v>0.8</v>
      </c>
      <c r="O7" s="62">
        <f>IF(C7="NA",1,VLOOKUP(C7,'Pivot Tables'!$B$3:$E$7,3,FALSE))</f>
        <v>0.84848484848484851</v>
      </c>
      <c r="P7" s="66">
        <f>IF(D7="NA",1,VLOOKUP(D7,'Pivot Tables'!$B$10:$E$14,3,FALSE))</f>
        <v>0.84375</v>
      </c>
      <c r="Q7" s="62">
        <f>IF(E7="NA",1,VLOOKUP(E7,'Pivot Tables'!$B$18:$E$21,3,FALSE))</f>
        <v>1</v>
      </c>
      <c r="R7" s="62">
        <f>IF(F7="NA",1,VLOOKUP(F7,'Pivot Tables'!$G$3:$J$6,3,FALSE))</f>
        <v>1</v>
      </c>
      <c r="S7" s="62">
        <f>IF(G7="NA",1,VLOOKUP(G7,'Pivot Tables'!$G$10:$J$14,3,FALSE))</f>
        <v>0.5357142857142857</v>
      </c>
      <c r="U7" s="21">
        <f>PRODUCT(J7:N7)*GETPIVOTDATA("Secure",'Pivot Tables'!$L$3,"Secure",0)</f>
        <v>6.3157894736842107E-2</v>
      </c>
      <c r="V7" s="21">
        <f>PRODUCT(O7:S7)*GETPIVOTDATA("Secure",'Pivot Tables'!$L$3,"Secure",1)</f>
        <v>0.33305921052631582</v>
      </c>
      <c r="X7" s="11">
        <f t="shared" si="0"/>
        <v>0.15940224159402241</v>
      </c>
      <c r="Y7" s="11">
        <f t="shared" si="1"/>
        <v>0.84059775840597761</v>
      </c>
      <c r="Z7" s="11">
        <f t="shared" si="2"/>
        <v>1</v>
      </c>
      <c r="AA7" s="10" t="str">
        <f t="shared" si="3"/>
        <v>TRUE</v>
      </c>
    </row>
    <row r="8" spans="2:27">
      <c r="B8" s="18">
        <v>25</v>
      </c>
      <c r="C8" s="19">
        <v>0</v>
      </c>
      <c r="D8" s="19">
        <v>0</v>
      </c>
      <c r="E8" s="19">
        <v>0</v>
      </c>
      <c r="F8" s="19">
        <v>1</v>
      </c>
      <c r="G8" s="19">
        <v>1</v>
      </c>
      <c r="H8" s="19">
        <v>1</v>
      </c>
      <c r="J8" s="62">
        <f>IF(C8="NA",1,VLOOKUP(C8,'Pivot Tables'!$B$3:$E$7,2,FALSE))</f>
        <v>0.2</v>
      </c>
      <c r="K8" s="62">
        <f>IF(D8="NA",1,VLOOKUP(D8,'Pivot Tables'!$B$10:$E$14,2,FALSE))</f>
        <v>0.25</v>
      </c>
      <c r="L8" s="62">
        <v>1</v>
      </c>
      <c r="M8" s="62">
        <f>IF(F8="NA",1,VLOOKUP(F8,'Pivot Tables'!$G$3:$J$6,2,FALSE))</f>
        <v>1</v>
      </c>
      <c r="N8" s="62">
        <f>IF(G8="NA",1,VLOOKUP(G8,'Pivot Tables'!$G$10:$J$14,2,FALSE))</f>
        <v>0.2</v>
      </c>
      <c r="O8" s="62">
        <f>IF(C8="NA",1,VLOOKUP(C8,'Pivot Tables'!$B$3:$E$7,3,FALSE))</f>
        <v>0.15151515151515152</v>
      </c>
      <c r="P8" s="66">
        <f>IF(D8="NA",1,VLOOKUP(D8,'Pivot Tables'!$B$10:$E$14,3,FALSE))</f>
        <v>0.15625</v>
      </c>
      <c r="Q8" s="62">
        <v>1</v>
      </c>
      <c r="R8" s="62">
        <f>IF(F8="NA",1,VLOOKUP(F8,'Pivot Tables'!$G$3:$J$6,3,FALSE))</f>
        <v>1</v>
      </c>
      <c r="S8" s="62">
        <f>IF(G8="NA",1,VLOOKUP(G8,'Pivot Tables'!$G$10:$J$14,3,FALSE))</f>
        <v>0.4642857142857143</v>
      </c>
      <c r="U8" s="21">
        <f>PRODUCT(J8:N8)*GETPIVOTDATA("Secure",'Pivot Tables'!$L$3,"Secure",0)</f>
        <v>1.3157894736842107E-3</v>
      </c>
      <c r="V8" s="21">
        <f>PRODUCT(O8:S8)*GETPIVOTDATA("Secure",'Pivot Tables'!$L$3,"Secure",1)</f>
        <v>9.5453477443609019E-3</v>
      </c>
      <c r="X8" s="11">
        <f t="shared" si="0"/>
        <v>0.12114656571119525</v>
      </c>
      <c r="Y8" s="11">
        <f t="shared" si="1"/>
        <v>0.8788534342888048</v>
      </c>
      <c r="Z8" s="11">
        <f t="shared" si="2"/>
        <v>1</v>
      </c>
      <c r="AA8" s="10" t="str">
        <f t="shared" si="3"/>
        <v>TRUE</v>
      </c>
    </row>
    <row r="9" spans="2:27">
      <c r="B9" s="18">
        <v>27</v>
      </c>
      <c r="C9" s="19">
        <v>0</v>
      </c>
      <c r="D9" s="19">
        <v>0</v>
      </c>
      <c r="E9" s="19">
        <v>1</v>
      </c>
      <c r="F9" s="19">
        <v>1</v>
      </c>
      <c r="G9" s="19">
        <v>1</v>
      </c>
      <c r="H9" s="19">
        <v>1</v>
      </c>
      <c r="J9" s="62">
        <f>IF(C9="NA",1,VLOOKUP(C9,'Pivot Tables'!$B$3:$E$7,2,FALSE))</f>
        <v>0.2</v>
      </c>
      <c r="K9" s="62">
        <f>IF(D9="NA",1,VLOOKUP(D9,'Pivot Tables'!$B$10:$E$14,2,FALSE))</f>
        <v>0.25</v>
      </c>
      <c r="L9" s="62">
        <f>IF(E9="NA",1,VLOOKUP(E9,'Pivot Tables'!$B$18:$E$21,2,FALSE))</f>
        <v>1</v>
      </c>
      <c r="M9" s="62">
        <f>IF(F9="NA",1,VLOOKUP(F9,'Pivot Tables'!$G$3:$J$6,2,FALSE))</f>
        <v>1</v>
      </c>
      <c r="N9" s="62">
        <f>IF(G9="NA",1,VLOOKUP(G9,'Pivot Tables'!$G$10:$J$14,2,FALSE))</f>
        <v>0.2</v>
      </c>
      <c r="O9" s="62">
        <f>IF(C9="NA",1,VLOOKUP(C9,'Pivot Tables'!$B$3:$E$7,3,FALSE))</f>
        <v>0.15151515151515152</v>
      </c>
      <c r="P9" s="66">
        <f>IF(D9="NA",1,VLOOKUP(D9,'Pivot Tables'!$B$10:$E$14,3,FALSE))</f>
        <v>0.15625</v>
      </c>
      <c r="Q9" s="62">
        <f>IF(E9="NA",1,VLOOKUP(E9,'Pivot Tables'!$B$18:$E$21,3,FALSE))</f>
        <v>1</v>
      </c>
      <c r="R9" s="62">
        <f>IF(F9="NA",1,VLOOKUP(F9,'Pivot Tables'!$G$3:$J$6,3,FALSE))</f>
        <v>1</v>
      </c>
      <c r="S9" s="62">
        <f>IF(G9="NA",1,VLOOKUP(G9,'Pivot Tables'!$G$10:$J$14,3,FALSE))</f>
        <v>0.4642857142857143</v>
      </c>
      <c r="U9" s="21">
        <f>PRODUCT(J9:N9)*GETPIVOTDATA("Secure",'Pivot Tables'!$L$3,"Secure",0)</f>
        <v>1.3157894736842107E-3</v>
      </c>
      <c r="V9" s="21">
        <f>PRODUCT(O9:S9)*GETPIVOTDATA("Secure",'Pivot Tables'!$L$3,"Secure",1)</f>
        <v>9.5453477443609019E-3</v>
      </c>
      <c r="X9" s="11">
        <f t="shared" si="0"/>
        <v>0.12114656571119525</v>
      </c>
      <c r="Y9" s="11">
        <f t="shared" si="1"/>
        <v>0.8788534342888048</v>
      </c>
      <c r="Z9" s="11">
        <f t="shared" si="2"/>
        <v>1</v>
      </c>
      <c r="AA9" s="10" t="str">
        <f t="shared" si="3"/>
        <v>TRUE</v>
      </c>
    </row>
    <row r="10" spans="2:27">
      <c r="B10" s="18">
        <v>21</v>
      </c>
      <c r="C10" s="19">
        <v>1</v>
      </c>
      <c r="D10" s="19">
        <v>1</v>
      </c>
      <c r="E10" s="19">
        <v>1</v>
      </c>
      <c r="F10" s="19" t="s">
        <v>12</v>
      </c>
      <c r="G10" s="19" t="s">
        <v>12</v>
      </c>
      <c r="H10" s="19">
        <v>1</v>
      </c>
      <c r="J10" s="62">
        <f>IF(C10="NA",1,VLOOKUP(C10,'Pivot Tables'!$B$3:$E$7,2,FALSE))</f>
        <v>0.8</v>
      </c>
      <c r="K10" s="62">
        <f>IF(D10="NA",1,VLOOKUP(D10,'Pivot Tables'!$B$10:$E$14,2,FALSE))</f>
        <v>0.75</v>
      </c>
      <c r="L10" s="62">
        <f>IF(E10="NA",1,VLOOKUP(E10,'Pivot Tables'!$B$18:$E$21,2,FALSE))</f>
        <v>1</v>
      </c>
      <c r="M10" s="62">
        <f>IF(F10="NA",1,VLOOKUP(F10,'Pivot Tables'!$G$3:$J$6,2,FALSE))</f>
        <v>1</v>
      </c>
      <c r="N10" s="62">
        <f>IF(G10="NA",1,VLOOKUP(G10,'Pivot Tables'!$G$10:$J$14,2,FALSE))</f>
        <v>1</v>
      </c>
      <c r="O10" s="62">
        <f>IF(C10="NA",1,VLOOKUP(C10,'Pivot Tables'!$B$3:$E$7,3,FALSE))</f>
        <v>0.84848484848484851</v>
      </c>
      <c r="P10" s="66">
        <f>IF(D10="NA",1,VLOOKUP(D10,'Pivot Tables'!$B$10:$E$14,3,FALSE))</f>
        <v>0.84375</v>
      </c>
      <c r="Q10" s="62">
        <f>IF(E10="NA",1,VLOOKUP(E10,'Pivot Tables'!$B$18:$E$21,3,FALSE))</f>
        <v>1</v>
      </c>
      <c r="R10" s="62">
        <f>IF(F10="NA",1,VLOOKUP(F10,'Pivot Tables'!$G$3:$J$6,3,FALSE))</f>
        <v>1</v>
      </c>
      <c r="S10" s="62">
        <f>IF(G10="NA",1,VLOOKUP(G10,'Pivot Tables'!$G$10:$J$14,3,FALSE))</f>
        <v>1</v>
      </c>
      <c r="U10" s="21">
        <f>PRODUCT(J10:N10)*GETPIVOTDATA("Secure",'Pivot Tables'!$L$3,"Secure",0)</f>
        <v>7.8947368421052641E-2</v>
      </c>
      <c r="V10" s="21">
        <f>PRODUCT(O10:S10)*GETPIVOTDATA("Secure",'Pivot Tables'!$L$3,"Secure",1)</f>
        <v>0.62171052631578949</v>
      </c>
      <c r="X10" s="11">
        <f t="shared" si="0"/>
        <v>0.11267605633802817</v>
      </c>
      <c r="Y10" s="11">
        <f t="shared" si="1"/>
        <v>0.88732394366197187</v>
      </c>
      <c r="Z10" s="11">
        <f t="shared" si="2"/>
        <v>1</v>
      </c>
      <c r="AA10" s="10" t="str">
        <f t="shared" si="3"/>
        <v>TRUE</v>
      </c>
    </row>
    <row r="11" spans="2:27">
      <c r="B11" s="18">
        <v>31</v>
      </c>
      <c r="C11" s="19">
        <v>1</v>
      </c>
      <c r="D11" s="19" t="s">
        <v>12</v>
      </c>
      <c r="E11" s="19" t="s">
        <v>12</v>
      </c>
      <c r="F11" s="19">
        <v>1</v>
      </c>
      <c r="G11" s="19">
        <v>0</v>
      </c>
      <c r="H11" s="19">
        <v>1</v>
      </c>
      <c r="J11" s="62">
        <f>IF(C11="NA",1,VLOOKUP(C11,'Pivot Tables'!$B$3:$E$7,2,FALSE))</f>
        <v>0.8</v>
      </c>
      <c r="K11" s="62">
        <f>IF(D11="NA",1,VLOOKUP(D11,'Pivot Tables'!$B$10:$E$14,2,FALSE))</f>
        <v>1</v>
      </c>
      <c r="L11" s="62">
        <f>IF(E11="NA",1,VLOOKUP(E11,'Pivot Tables'!$B$18:$E$21,2,FALSE))</f>
        <v>1</v>
      </c>
      <c r="M11" s="62">
        <f>IF(F11="NA",1,VLOOKUP(F11,'Pivot Tables'!$G$3:$J$6,2,FALSE))</f>
        <v>1</v>
      </c>
      <c r="N11" s="62">
        <f>IF(G11="NA",1,VLOOKUP(G11,'Pivot Tables'!$G$10:$J$14,2,FALSE))</f>
        <v>0.8</v>
      </c>
      <c r="O11" s="62">
        <f>IF(C11="NA",1,VLOOKUP(C11,'Pivot Tables'!$B$3:$E$7,3,FALSE))</f>
        <v>0.84848484848484851</v>
      </c>
      <c r="P11" s="66">
        <f>IF(D11="NA",1,VLOOKUP(D11,'Pivot Tables'!$B$10:$E$14,3,FALSE))</f>
        <v>1</v>
      </c>
      <c r="Q11" s="62">
        <f>IF(E11="NA",1,VLOOKUP(E11,'Pivot Tables'!$B$18:$E$21,3,FALSE))</f>
        <v>1</v>
      </c>
      <c r="R11" s="62">
        <f>IF(F11="NA",1,VLOOKUP(F11,'Pivot Tables'!$G$3:$J$6,3,FALSE))</f>
        <v>1</v>
      </c>
      <c r="S11" s="62">
        <f>IF(G11="NA",1,VLOOKUP(G11,'Pivot Tables'!$G$10:$J$14,3,FALSE))</f>
        <v>0.5357142857142857</v>
      </c>
      <c r="U11" s="21">
        <f>PRODUCT(J11:N11)*GETPIVOTDATA("Secure",'Pivot Tables'!$L$3,"Secure",0)</f>
        <v>8.4210526315789486E-2</v>
      </c>
      <c r="V11" s="21">
        <f>PRODUCT(O11:S11)*GETPIVOTDATA("Secure",'Pivot Tables'!$L$3,"Secure",1)</f>
        <v>0.39473684210526316</v>
      </c>
      <c r="X11" s="11">
        <f t="shared" si="0"/>
        <v>0.17582417582417584</v>
      </c>
      <c r="Y11" s="11">
        <f t="shared" si="1"/>
        <v>0.82417582417582413</v>
      </c>
      <c r="Z11" s="11">
        <f t="shared" si="2"/>
        <v>1</v>
      </c>
      <c r="AA11" s="10" t="str">
        <f t="shared" si="3"/>
        <v>TRUE</v>
      </c>
    </row>
    <row r="12" spans="2:27">
      <c r="B12" s="18">
        <v>36</v>
      </c>
      <c r="C12" s="19">
        <v>1</v>
      </c>
      <c r="D12" s="19">
        <v>1</v>
      </c>
      <c r="E12" s="19">
        <v>1</v>
      </c>
      <c r="F12" s="19">
        <v>1</v>
      </c>
      <c r="G12" s="19">
        <v>1</v>
      </c>
      <c r="H12" s="19">
        <v>1</v>
      </c>
      <c r="J12" s="62">
        <f>IF(C12="NA",1,VLOOKUP(C12,'Pivot Tables'!$B$3:$E$7,2,FALSE))</f>
        <v>0.8</v>
      </c>
      <c r="K12" s="62">
        <f>IF(D12="NA",1,VLOOKUP(D12,'Pivot Tables'!$B$10:$E$14,2,FALSE))</f>
        <v>0.75</v>
      </c>
      <c r="L12" s="62">
        <f>IF(E12="NA",1,VLOOKUP(E12,'Pivot Tables'!$B$18:$E$21,2,FALSE))</f>
        <v>1</v>
      </c>
      <c r="M12" s="62">
        <f>IF(F12="NA",1,VLOOKUP(F12,'Pivot Tables'!$G$3:$J$6,2,FALSE))</f>
        <v>1</v>
      </c>
      <c r="N12" s="62">
        <f>IF(G12="NA",1,VLOOKUP(G12,'Pivot Tables'!$G$10:$J$14,2,FALSE))</f>
        <v>0.2</v>
      </c>
      <c r="O12" s="62">
        <f>IF(C12="NA",1,VLOOKUP(C12,'Pivot Tables'!$B$3:$E$7,3,FALSE))</f>
        <v>0.84848484848484851</v>
      </c>
      <c r="P12" s="66">
        <f>IF(D12="NA",1,VLOOKUP(D12,'Pivot Tables'!$B$10:$E$14,3,FALSE))</f>
        <v>0.84375</v>
      </c>
      <c r="Q12" s="62">
        <f>IF(E12="NA",1,VLOOKUP(E12,'Pivot Tables'!$B$18:$E$21,3,FALSE))</f>
        <v>1</v>
      </c>
      <c r="R12" s="62">
        <f>IF(F12="NA",1,VLOOKUP(F12,'Pivot Tables'!$G$3:$J$6,3,FALSE))</f>
        <v>1</v>
      </c>
      <c r="S12" s="62">
        <f>IF(G12="NA",1,VLOOKUP(G12,'Pivot Tables'!$G$10:$J$14,3,FALSE))</f>
        <v>0.4642857142857143</v>
      </c>
      <c r="U12" s="21">
        <f>PRODUCT(J12:N12)*GETPIVOTDATA("Secure",'Pivot Tables'!$L$3,"Secure",0)</f>
        <v>1.5789473684210527E-2</v>
      </c>
      <c r="V12" s="21">
        <f>PRODUCT(O12:S12)*GETPIVOTDATA("Secure",'Pivot Tables'!$L$3,"Secure",1)</f>
        <v>0.28865131578947373</v>
      </c>
      <c r="X12" s="11">
        <f t="shared" si="0"/>
        <v>5.1863857374392218E-2</v>
      </c>
      <c r="Y12" s="11">
        <f t="shared" si="1"/>
        <v>0.94813614262560775</v>
      </c>
      <c r="Z12" s="11">
        <f t="shared" si="2"/>
        <v>1</v>
      </c>
      <c r="AA12" s="10" t="str">
        <f t="shared" si="3"/>
        <v>TRUE</v>
      </c>
    </row>
    <row r="13" spans="2:27">
      <c r="B13" s="18">
        <v>38</v>
      </c>
      <c r="C13" s="19">
        <v>1</v>
      </c>
      <c r="D13" s="19">
        <v>1</v>
      </c>
      <c r="E13" s="19">
        <v>1</v>
      </c>
      <c r="F13" s="19">
        <v>1</v>
      </c>
      <c r="G13" s="19">
        <v>0</v>
      </c>
      <c r="H13" s="19">
        <v>1</v>
      </c>
      <c r="J13" s="62">
        <f>IF(C13="NA",1,VLOOKUP(C13,'Pivot Tables'!$B$3:$E$7,2,FALSE))</f>
        <v>0.8</v>
      </c>
      <c r="K13" s="62">
        <f>IF(D13="NA",1,VLOOKUP(D13,'Pivot Tables'!$B$10:$E$14,2,FALSE))</f>
        <v>0.75</v>
      </c>
      <c r="L13" s="62">
        <f>IF(E13="NA",1,VLOOKUP(E13,'Pivot Tables'!$B$18:$E$21,2,FALSE))</f>
        <v>1</v>
      </c>
      <c r="M13" s="62">
        <f>IF(F13="NA",1,VLOOKUP(F13,'Pivot Tables'!$G$3:$J$6,2,FALSE))</f>
        <v>1</v>
      </c>
      <c r="N13" s="62">
        <f>IF(G13="NA",1,VLOOKUP(G13,'Pivot Tables'!$G$10:$J$14,2,FALSE))</f>
        <v>0.8</v>
      </c>
      <c r="O13" s="62">
        <f>IF(C13="NA",1,VLOOKUP(C13,'Pivot Tables'!$B$3:$E$7,3,FALSE))</f>
        <v>0.84848484848484851</v>
      </c>
      <c r="P13" s="66">
        <f>IF(D13="NA",1,VLOOKUP(D13,'Pivot Tables'!$B$10:$E$14,3,FALSE))</f>
        <v>0.84375</v>
      </c>
      <c r="Q13" s="62">
        <f>IF(E13="NA",1,VLOOKUP(E13,'Pivot Tables'!$B$18:$E$21,3,FALSE))</f>
        <v>1</v>
      </c>
      <c r="R13" s="62">
        <f>IF(F13="NA",1,VLOOKUP(F13,'Pivot Tables'!$G$3:$J$6,3,FALSE))</f>
        <v>1</v>
      </c>
      <c r="S13" s="62">
        <f>IF(G13="NA",1,VLOOKUP(G13,'Pivot Tables'!$G$10:$J$14,3,FALSE))</f>
        <v>0.5357142857142857</v>
      </c>
      <c r="U13" s="21">
        <f>PRODUCT(J13:N13)*GETPIVOTDATA("Secure",'Pivot Tables'!$L$3,"Secure",0)</f>
        <v>6.3157894736842107E-2</v>
      </c>
      <c r="V13" s="21">
        <f>PRODUCT(O13:S13)*GETPIVOTDATA("Secure",'Pivot Tables'!$L$3,"Secure",1)</f>
        <v>0.33305921052631582</v>
      </c>
      <c r="X13" s="11">
        <f t="shared" si="0"/>
        <v>0.15940224159402241</v>
      </c>
      <c r="Y13" s="11">
        <f t="shared" si="1"/>
        <v>0.84059775840597761</v>
      </c>
      <c r="Z13" s="11">
        <f t="shared" si="2"/>
        <v>1</v>
      </c>
      <c r="AA13" s="10" t="str">
        <f t="shared" si="3"/>
        <v>TRUE</v>
      </c>
    </row>
    <row r="14" spans="2:27">
      <c r="B14" s="18">
        <v>46</v>
      </c>
      <c r="C14" s="19">
        <v>1</v>
      </c>
      <c r="D14" s="19">
        <v>1</v>
      </c>
      <c r="E14" s="19">
        <v>1</v>
      </c>
      <c r="F14" s="19" t="s">
        <v>12</v>
      </c>
      <c r="G14" s="19">
        <v>0</v>
      </c>
      <c r="H14" s="19">
        <v>1</v>
      </c>
      <c r="J14" s="62">
        <f>IF(C14="NA",1,VLOOKUP(C14,'Pivot Tables'!$B$3:$E$7,2,FALSE))</f>
        <v>0.8</v>
      </c>
      <c r="K14" s="62">
        <f>IF(D14="NA",1,VLOOKUP(D14,'Pivot Tables'!$B$10:$E$14,2,FALSE))</f>
        <v>0.75</v>
      </c>
      <c r="L14" s="62">
        <f>IF(E14="NA",1,VLOOKUP(E14,'Pivot Tables'!$B$18:$E$21,2,FALSE))</f>
        <v>1</v>
      </c>
      <c r="M14" s="62">
        <f>IF(F14="NA",1,VLOOKUP(F14,'Pivot Tables'!$G$3:$J$6,2,FALSE))</f>
        <v>1</v>
      </c>
      <c r="N14" s="62">
        <f>IF(G14="NA",1,VLOOKUP(G14,'Pivot Tables'!$G$10:$J$14,2,FALSE))</f>
        <v>0.8</v>
      </c>
      <c r="O14" s="62">
        <f>IF(C14="NA",1,VLOOKUP(C14,'Pivot Tables'!$B$3:$E$7,3,FALSE))</f>
        <v>0.84848484848484851</v>
      </c>
      <c r="P14" s="66">
        <f>IF(D14="NA",1,VLOOKUP(D14,'Pivot Tables'!$B$10:$E$14,3,FALSE))</f>
        <v>0.84375</v>
      </c>
      <c r="Q14" s="62">
        <f>IF(E14="NA",1,VLOOKUP(E14,'Pivot Tables'!$B$18:$E$21,3,FALSE))</f>
        <v>1</v>
      </c>
      <c r="R14" s="62">
        <f>IF(F14="NA",1,VLOOKUP(F14,'Pivot Tables'!$G$3:$J$6,3,FALSE))</f>
        <v>1</v>
      </c>
      <c r="S14" s="62">
        <f>IF(G14="NA",1,VLOOKUP(G14,'Pivot Tables'!$G$10:$J$14,3,FALSE))</f>
        <v>0.5357142857142857</v>
      </c>
      <c r="U14" s="21">
        <f>PRODUCT(J14:N14)*GETPIVOTDATA("Secure",'Pivot Tables'!$L$3,"Secure",0)</f>
        <v>6.3157894736842107E-2</v>
      </c>
      <c r="V14" s="21">
        <f>PRODUCT(O14:S14)*GETPIVOTDATA("Secure",'Pivot Tables'!$L$3,"Secure",1)</f>
        <v>0.33305921052631582</v>
      </c>
      <c r="X14" s="11">
        <f t="shared" si="0"/>
        <v>0.15940224159402241</v>
      </c>
      <c r="Y14" s="11">
        <f t="shared" si="1"/>
        <v>0.84059775840597761</v>
      </c>
      <c r="Z14" s="11">
        <f t="shared" si="2"/>
        <v>1</v>
      </c>
      <c r="AA14" s="10" t="str">
        <f t="shared" si="3"/>
        <v>TRUE</v>
      </c>
    </row>
    <row r="15" spans="2:27">
      <c r="B15" s="18">
        <v>49</v>
      </c>
      <c r="C15" s="19">
        <v>1</v>
      </c>
      <c r="D15" s="19">
        <v>1</v>
      </c>
      <c r="E15" s="19">
        <v>1</v>
      </c>
      <c r="F15" s="19" t="s">
        <v>12</v>
      </c>
      <c r="G15" s="19" t="s">
        <v>12</v>
      </c>
      <c r="H15" s="19">
        <v>1</v>
      </c>
      <c r="J15" s="62">
        <f>IF(C15="NA",1,VLOOKUP(C15,'Pivot Tables'!$B$3:$E$7,2,FALSE))</f>
        <v>0.8</v>
      </c>
      <c r="K15" s="62">
        <f>IF(D15="NA",1,VLOOKUP(D15,'Pivot Tables'!$B$10:$E$14,2,FALSE))</f>
        <v>0.75</v>
      </c>
      <c r="L15" s="62">
        <f>IF(E15="NA",1,VLOOKUP(E15,'Pivot Tables'!$B$18:$E$21,2,FALSE))</f>
        <v>1</v>
      </c>
      <c r="M15" s="62">
        <f>IF(F15="NA",1,VLOOKUP(F15,'Pivot Tables'!$G$3:$J$6,2,FALSE))</f>
        <v>1</v>
      </c>
      <c r="N15" s="62">
        <f>IF(G15="NA",1,VLOOKUP(G15,'Pivot Tables'!$G$10:$J$14,2,FALSE))</f>
        <v>1</v>
      </c>
      <c r="O15" s="62">
        <f>IF(C15="NA",1,VLOOKUP(C15,'Pivot Tables'!$B$3:$E$7,3,FALSE))</f>
        <v>0.84848484848484851</v>
      </c>
      <c r="P15" s="66">
        <f>IF(D15="NA",1,VLOOKUP(D15,'Pivot Tables'!$B$10:$E$14,3,FALSE))</f>
        <v>0.84375</v>
      </c>
      <c r="Q15" s="62">
        <f>IF(E15="NA",1,VLOOKUP(E15,'Pivot Tables'!$B$18:$E$21,3,FALSE))</f>
        <v>1</v>
      </c>
      <c r="R15" s="62">
        <f>IF(F15="NA",1,VLOOKUP(F15,'Pivot Tables'!$G$3:$J$6,3,FALSE))</f>
        <v>1</v>
      </c>
      <c r="S15" s="62">
        <f>IF(G15="NA",1,VLOOKUP(G15,'Pivot Tables'!$G$10:$J$14,3,FALSE))</f>
        <v>1</v>
      </c>
      <c r="U15" s="21">
        <f>PRODUCT(J15:N15)*GETPIVOTDATA("Secure",'Pivot Tables'!$L$3,"Secure",0)</f>
        <v>7.8947368421052641E-2</v>
      </c>
      <c r="V15" s="21">
        <f>PRODUCT(O15:S15)*GETPIVOTDATA("Secure",'Pivot Tables'!$L$3,"Secure",1)</f>
        <v>0.62171052631578949</v>
      </c>
      <c r="X15" s="11">
        <f t="shared" si="0"/>
        <v>0.11267605633802817</v>
      </c>
      <c r="Y15" s="11">
        <f t="shared" si="1"/>
        <v>0.88732394366197187</v>
      </c>
      <c r="Z15" s="11">
        <f t="shared" si="2"/>
        <v>1</v>
      </c>
      <c r="AA15" s="10" t="str">
        <f t="shared" si="3"/>
        <v>TRUE</v>
      </c>
    </row>
    <row r="16" spans="2:27">
      <c r="B16" s="18">
        <v>17</v>
      </c>
      <c r="C16" s="19">
        <v>1</v>
      </c>
      <c r="D16" s="19">
        <v>1</v>
      </c>
      <c r="E16" s="19">
        <v>1</v>
      </c>
      <c r="F16" s="19">
        <v>1</v>
      </c>
      <c r="G16" s="19">
        <v>1</v>
      </c>
      <c r="H16" s="19">
        <v>1</v>
      </c>
      <c r="J16" s="62">
        <f>IF(C16="NA",1,VLOOKUP(C16,'Pivot Tables'!$B$3:$E$7,2,FALSE))</f>
        <v>0.8</v>
      </c>
      <c r="K16" s="62">
        <f>IF(D16="NA",1,VLOOKUP(D16,'Pivot Tables'!$B$10:$E$14,2,FALSE))</f>
        <v>0.75</v>
      </c>
      <c r="L16" s="62">
        <f>IF(E16="NA",1,VLOOKUP(E16,'Pivot Tables'!$B$18:$E$21,2,FALSE))</f>
        <v>1</v>
      </c>
      <c r="M16" s="62">
        <f>IF(F16="NA",1,VLOOKUP(F16,'Pivot Tables'!$G$3:$J$6,2,FALSE))</f>
        <v>1</v>
      </c>
      <c r="N16" s="62">
        <f>IF(G16="NA",1,VLOOKUP(G16,'Pivot Tables'!$G$10:$J$14,2,FALSE))</f>
        <v>0.2</v>
      </c>
      <c r="O16" s="62">
        <f>IF(C16="NA",1,VLOOKUP(C16,'Pivot Tables'!$B$3:$E$7,3,FALSE))</f>
        <v>0.84848484848484851</v>
      </c>
      <c r="P16" s="66">
        <f>IF(D16="NA",1,VLOOKUP(D16,'Pivot Tables'!$B$10:$E$14,3,FALSE))</f>
        <v>0.84375</v>
      </c>
      <c r="Q16" s="62">
        <f>IF(E16="NA",1,VLOOKUP(E16,'Pivot Tables'!$B$18:$E$21,3,FALSE))</f>
        <v>1</v>
      </c>
      <c r="R16" s="62">
        <f>IF(F16="NA",1,VLOOKUP(F16,'Pivot Tables'!$G$3:$J$6,3,FALSE))</f>
        <v>1</v>
      </c>
      <c r="S16" s="62">
        <f>IF(G16="NA",1,VLOOKUP(G16,'Pivot Tables'!$G$10:$J$14,3,FALSE))</f>
        <v>0.4642857142857143</v>
      </c>
      <c r="U16" s="21">
        <f>PRODUCT(J16:N16)*GETPIVOTDATA("Secure",'Pivot Tables'!$L$3,"Secure",0)</f>
        <v>1.5789473684210527E-2</v>
      </c>
      <c r="V16" s="21">
        <f>PRODUCT(O16:S16)*GETPIVOTDATA("Secure",'Pivot Tables'!$L$3,"Secure",1)</f>
        <v>0.28865131578947373</v>
      </c>
      <c r="X16" s="11">
        <f t="shared" si="0"/>
        <v>5.1863857374392218E-2</v>
      </c>
      <c r="Y16" s="11">
        <f t="shared" si="1"/>
        <v>0.94813614262560775</v>
      </c>
      <c r="Z16" s="11">
        <f t="shared" si="2"/>
        <v>1</v>
      </c>
      <c r="AA16" s="10" t="str">
        <f t="shared" si="3"/>
        <v>TRUE</v>
      </c>
    </row>
    <row r="17" spans="2:27">
      <c r="B17" s="18">
        <v>34</v>
      </c>
      <c r="C17" s="19">
        <v>1</v>
      </c>
      <c r="D17" s="19">
        <v>1</v>
      </c>
      <c r="E17" s="19">
        <v>1</v>
      </c>
      <c r="F17" s="19">
        <v>1</v>
      </c>
      <c r="G17" s="19">
        <v>0</v>
      </c>
      <c r="H17" s="19">
        <v>1</v>
      </c>
      <c r="J17" s="62">
        <f>IF(C17="NA",1,VLOOKUP(C17,'Pivot Tables'!$B$3:$E$7,2,FALSE))</f>
        <v>0.8</v>
      </c>
      <c r="K17" s="62">
        <f>IF(D17="NA",1,VLOOKUP(D17,'Pivot Tables'!$B$10:$E$14,2,FALSE))</f>
        <v>0.75</v>
      </c>
      <c r="L17" s="62">
        <f>IF(E17="NA",1,VLOOKUP(E17,'Pivot Tables'!$B$18:$E$21,2,FALSE))</f>
        <v>1</v>
      </c>
      <c r="M17" s="62">
        <f>IF(F17="NA",1,VLOOKUP(F17,'Pivot Tables'!$G$3:$J$6,2,FALSE))</f>
        <v>1</v>
      </c>
      <c r="N17" s="62">
        <f>IF(G17="NA",1,VLOOKUP(G17,'Pivot Tables'!$G$10:$J$14,2,FALSE))</f>
        <v>0.8</v>
      </c>
      <c r="O17" s="62">
        <f>IF(C17="NA",1,VLOOKUP(C17,'Pivot Tables'!$B$3:$E$7,3,FALSE))</f>
        <v>0.84848484848484851</v>
      </c>
      <c r="P17" s="66">
        <f>IF(D17="NA",1,VLOOKUP(D17,'Pivot Tables'!$B$10:$E$14,3,FALSE))</f>
        <v>0.84375</v>
      </c>
      <c r="Q17" s="62">
        <f>IF(E17="NA",1,VLOOKUP(E17,'Pivot Tables'!$B$18:$E$21,3,FALSE))</f>
        <v>1</v>
      </c>
      <c r="R17" s="62">
        <f>IF(F17="NA",1,VLOOKUP(F17,'Pivot Tables'!$G$3:$J$6,3,FALSE))</f>
        <v>1</v>
      </c>
      <c r="S17" s="62">
        <f>IF(G17="NA",1,VLOOKUP(G17,'Pivot Tables'!$G$10:$J$14,3,FALSE))</f>
        <v>0.5357142857142857</v>
      </c>
      <c r="U17" s="21">
        <f>PRODUCT(J17:N17)*GETPIVOTDATA("Secure",'Pivot Tables'!$L$3,"Secure",0)</f>
        <v>6.3157894736842107E-2</v>
      </c>
      <c r="V17" s="21">
        <f>PRODUCT(O17:S17)*GETPIVOTDATA("Secure",'Pivot Tables'!$L$3,"Secure",1)</f>
        <v>0.33305921052631582</v>
      </c>
      <c r="X17" s="11">
        <f t="shared" si="0"/>
        <v>0.15940224159402241</v>
      </c>
      <c r="Y17" s="11">
        <f t="shared" si="1"/>
        <v>0.84059775840597761</v>
      </c>
      <c r="Z17" s="11">
        <f t="shared" si="2"/>
        <v>1</v>
      </c>
      <c r="AA17" s="10" t="str">
        <f t="shared" si="3"/>
        <v>TRUE</v>
      </c>
    </row>
    <row r="18" spans="2:27">
      <c r="B18" s="18">
        <v>6</v>
      </c>
      <c r="C18" s="19">
        <v>1</v>
      </c>
      <c r="D18" s="19">
        <v>1</v>
      </c>
      <c r="E18" s="19">
        <v>1</v>
      </c>
      <c r="F18" s="19">
        <v>1</v>
      </c>
      <c r="G18" s="19">
        <v>0</v>
      </c>
      <c r="H18" s="19">
        <v>1</v>
      </c>
      <c r="J18" s="62">
        <f>IF(C18="NA",1,VLOOKUP(C18,'Pivot Tables'!$B$3:$E$7,2,FALSE))</f>
        <v>0.8</v>
      </c>
      <c r="K18" s="62">
        <f>IF(D18="NA",1,VLOOKUP(D18,'Pivot Tables'!$B$10:$E$14,2,FALSE))</f>
        <v>0.75</v>
      </c>
      <c r="L18" s="62">
        <f>IF(E18="NA",1,VLOOKUP(E18,'Pivot Tables'!$B$18:$E$21,2,FALSE))</f>
        <v>1</v>
      </c>
      <c r="M18" s="62">
        <f>IF(F18="NA",1,VLOOKUP(F18,'Pivot Tables'!$G$3:$J$6,2,FALSE))</f>
        <v>1</v>
      </c>
      <c r="N18" s="62">
        <f>IF(G18="NA",1,VLOOKUP(G18,'Pivot Tables'!$G$10:$J$14,2,FALSE))</f>
        <v>0.8</v>
      </c>
      <c r="O18" s="62">
        <f>IF(C18="NA",1,VLOOKUP(C18,'Pivot Tables'!$B$3:$E$7,3,FALSE))</f>
        <v>0.84848484848484851</v>
      </c>
      <c r="P18" s="66">
        <f>IF(D18="NA",1,VLOOKUP(D18,'Pivot Tables'!$B$10:$E$14,3,FALSE))</f>
        <v>0.84375</v>
      </c>
      <c r="Q18" s="62">
        <f>IF(E18="NA",1,VLOOKUP(E18,'Pivot Tables'!$B$18:$E$21,3,FALSE))</f>
        <v>1</v>
      </c>
      <c r="R18" s="62">
        <f>IF(F18="NA",1,VLOOKUP(F18,'Pivot Tables'!$G$3:$J$6,3,FALSE))</f>
        <v>1</v>
      </c>
      <c r="S18" s="62">
        <f>IF(G18="NA",1,VLOOKUP(G18,'Pivot Tables'!$G$10:$J$14,3,FALSE))</f>
        <v>0.5357142857142857</v>
      </c>
      <c r="U18" s="21">
        <f>PRODUCT(J18:N18)*GETPIVOTDATA("Secure",'Pivot Tables'!$L$3,"Secure",0)</f>
        <v>6.3157894736842107E-2</v>
      </c>
      <c r="V18" s="21">
        <f>PRODUCT(O18:S18)*GETPIVOTDATA("Secure",'Pivot Tables'!$L$3,"Secure",1)</f>
        <v>0.33305921052631582</v>
      </c>
      <c r="X18" s="11">
        <f t="shared" si="0"/>
        <v>0.15940224159402241</v>
      </c>
      <c r="Y18" s="11">
        <f t="shared" si="1"/>
        <v>0.84059775840597761</v>
      </c>
      <c r="Z18" s="11">
        <f t="shared" si="2"/>
        <v>1</v>
      </c>
      <c r="AA18" s="10" t="str">
        <f t="shared" si="3"/>
        <v>TRUE</v>
      </c>
    </row>
    <row r="19" spans="2:27">
      <c r="B19" s="18">
        <v>28</v>
      </c>
      <c r="C19" s="19">
        <v>1</v>
      </c>
      <c r="D19" s="19">
        <v>1</v>
      </c>
      <c r="E19" s="19">
        <v>1</v>
      </c>
      <c r="F19" s="19" t="s">
        <v>12</v>
      </c>
      <c r="G19" s="19">
        <v>1</v>
      </c>
      <c r="H19" s="19">
        <v>1</v>
      </c>
      <c r="J19" s="62">
        <f>IF(C19="NA",1,VLOOKUP(C19,'Pivot Tables'!$B$3:$E$7,2,FALSE))</f>
        <v>0.8</v>
      </c>
      <c r="K19" s="62">
        <f>IF(D19="NA",1,VLOOKUP(D19,'Pivot Tables'!$B$10:$E$14,2,FALSE))</f>
        <v>0.75</v>
      </c>
      <c r="L19" s="62">
        <f>IF(E19="NA",1,VLOOKUP(E19,'Pivot Tables'!$B$18:$E$21,2,FALSE))</f>
        <v>1</v>
      </c>
      <c r="M19" s="62">
        <f>IF(F19="NA",1,VLOOKUP(F19,'Pivot Tables'!$G$3:$J$6,2,FALSE))</f>
        <v>1</v>
      </c>
      <c r="N19" s="62">
        <f>IF(G19="NA",1,VLOOKUP(G19,'Pivot Tables'!$G$10:$J$14,2,FALSE))</f>
        <v>0.2</v>
      </c>
      <c r="O19" s="62">
        <f>IF(C19="NA",1,VLOOKUP(C19,'Pivot Tables'!$B$3:$E$7,3,FALSE))</f>
        <v>0.84848484848484851</v>
      </c>
      <c r="P19" s="66">
        <f>IF(D19="NA",1,VLOOKUP(D19,'Pivot Tables'!$B$10:$E$14,3,FALSE))</f>
        <v>0.84375</v>
      </c>
      <c r="Q19" s="62">
        <f>IF(E19="NA",1,VLOOKUP(E19,'Pivot Tables'!$B$18:$E$21,3,FALSE))</f>
        <v>1</v>
      </c>
      <c r="R19" s="62">
        <f>IF(F19="NA",1,VLOOKUP(F19,'Pivot Tables'!$G$3:$J$6,3,FALSE))</f>
        <v>1</v>
      </c>
      <c r="S19" s="62">
        <f>IF(G19="NA",1,VLOOKUP(G19,'Pivot Tables'!$G$10:$J$14,3,FALSE))</f>
        <v>0.4642857142857143</v>
      </c>
      <c r="U19" s="21">
        <f>PRODUCT(J19:N19)*GETPIVOTDATA("Secure",'Pivot Tables'!$L$3,"Secure",0)</f>
        <v>1.5789473684210527E-2</v>
      </c>
      <c r="V19" s="21">
        <f>PRODUCT(O19:S19)*GETPIVOTDATA("Secure",'Pivot Tables'!$L$3,"Secure",1)</f>
        <v>0.28865131578947373</v>
      </c>
      <c r="X19" s="11">
        <f t="shared" si="0"/>
        <v>5.1863857374392218E-2</v>
      </c>
      <c r="Y19" s="11">
        <f t="shared" si="1"/>
        <v>0.94813614262560775</v>
      </c>
      <c r="Z19" s="11">
        <f t="shared" si="2"/>
        <v>1</v>
      </c>
      <c r="AA19" s="10" t="str">
        <f t="shared" si="3"/>
        <v>TRUE</v>
      </c>
    </row>
    <row r="20" spans="2:27">
      <c r="B20" s="18">
        <v>37</v>
      </c>
      <c r="C20" s="19">
        <v>1</v>
      </c>
      <c r="D20" s="19">
        <v>0</v>
      </c>
      <c r="E20" s="19">
        <v>1</v>
      </c>
      <c r="F20" s="19">
        <v>1</v>
      </c>
      <c r="G20" s="19">
        <v>0</v>
      </c>
      <c r="H20" s="19">
        <v>1</v>
      </c>
      <c r="J20" s="62">
        <f>IF(C20="NA",1,VLOOKUP(C20,'Pivot Tables'!$B$3:$E$7,2,FALSE))</f>
        <v>0.8</v>
      </c>
      <c r="K20" s="62">
        <f>IF(D20="NA",1,VLOOKUP(D20,'Pivot Tables'!$B$10:$E$14,2,FALSE))</f>
        <v>0.25</v>
      </c>
      <c r="L20" s="62">
        <f>IF(E20="NA",1,VLOOKUP(E20,'Pivot Tables'!$B$18:$E$21,2,FALSE))</f>
        <v>1</v>
      </c>
      <c r="M20" s="62">
        <f>IF(F20="NA",1,VLOOKUP(F20,'Pivot Tables'!$G$3:$J$6,2,FALSE))</f>
        <v>1</v>
      </c>
      <c r="N20" s="62">
        <f>IF(G20="NA",1,VLOOKUP(G20,'Pivot Tables'!$G$10:$J$14,2,FALSE))</f>
        <v>0.8</v>
      </c>
      <c r="O20" s="62">
        <f>IF(C20="NA",1,VLOOKUP(C20,'Pivot Tables'!$B$3:$E$7,3,FALSE))</f>
        <v>0.84848484848484851</v>
      </c>
      <c r="P20" s="66">
        <f>IF(D20="NA",1,VLOOKUP(D20,'Pivot Tables'!$B$10:$E$14,3,FALSE))</f>
        <v>0.15625</v>
      </c>
      <c r="Q20" s="62">
        <f>IF(E20="NA",1,VLOOKUP(E20,'Pivot Tables'!$B$18:$E$21,3,FALSE))</f>
        <v>1</v>
      </c>
      <c r="R20" s="62">
        <f>IF(F20="NA",1,VLOOKUP(F20,'Pivot Tables'!$G$3:$J$6,3,FALSE))</f>
        <v>1</v>
      </c>
      <c r="S20" s="62">
        <f>IF(G20="NA",1,VLOOKUP(G20,'Pivot Tables'!$G$10:$J$14,3,FALSE))</f>
        <v>0.5357142857142857</v>
      </c>
      <c r="U20" s="21">
        <f>PRODUCT(J20:N20)*GETPIVOTDATA("Secure",'Pivot Tables'!$L$3,"Secure",0)</f>
        <v>2.1052631578947371E-2</v>
      </c>
      <c r="V20" s="21">
        <f>PRODUCT(O20:S20)*GETPIVOTDATA("Secure",'Pivot Tables'!$L$3,"Secure",1)</f>
        <v>6.1677631578947366E-2</v>
      </c>
      <c r="X20" s="11">
        <f t="shared" si="0"/>
        <v>0.25447316103379725</v>
      </c>
      <c r="Y20" s="11">
        <f t="shared" si="1"/>
        <v>0.74552683896620275</v>
      </c>
      <c r="Z20" s="11">
        <f t="shared" si="2"/>
        <v>1</v>
      </c>
      <c r="AA20" s="10" t="str">
        <f t="shared" si="3"/>
        <v>TRUE</v>
      </c>
    </row>
    <row r="21" spans="2:27" ht="15.75" customHeight="1">
      <c r="B21" s="18">
        <v>41</v>
      </c>
      <c r="C21" s="19">
        <v>1</v>
      </c>
      <c r="D21" s="19">
        <v>1</v>
      </c>
      <c r="E21" s="19">
        <v>1</v>
      </c>
      <c r="F21" s="19">
        <v>1</v>
      </c>
      <c r="G21" s="19">
        <v>0</v>
      </c>
      <c r="H21" s="19">
        <v>1</v>
      </c>
      <c r="J21" s="62">
        <f>IF(C21="NA",1,VLOOKUP(C21,'Pivot Tables'!$B$3:$E$7,2,FALSE))</f>
        <v>0.8</v>
      </c>
      <c r="K21" s="62">
        <f>IF(D21="NA",1,VLOOKUP(D21,'Pivot Tables'!$B$10:$E$14,2,FALSE))</f>
        <v>0.75</v>
      </c>
      <c r="L21" s="62">
        <f>IF(E21="NA",1,VLOOKUP(E21,'Pivot Tables'!$B$18:$E$21,2,FALSE))</f>
        <v>1</v>
      </c>
      <c r="M21" s="62">
        <f>IF(F21="NA",1,VLOOKUP(F21,'Pivot Tables'!$G$3:$J$6,2,FALSE))</f>
        <v>1</v>
      </c>
      <c r="N21" s="62">
        <f>IF(G21="NA",1,VLOOKUP(G21,'Pivot Tables'!$G$10:$J$14,2,FALSE))</f>
        <v>0.8</v>
      </c>
      <c r="O21" s="62">
        <f>IF(C21="NA",1,VLOOKUP(C21,'Pivot Tables'!$B$3:$E$7,3,FALSE))</f>
        <v>0.84848484848484851</v>
      </c>
      <c r="P21" s="66">
        <f>IF(D21="NA",1,VLOOKUP(D21,'Pivot Tables'!$B$10:$E$14,3,FALSE))</f>
        <v>0.84375</v>
      </c>
      <c r="Q21" s="62">
        <f>IF(E21="NA",1,VLOOKUP(E21,'Pivot Tables'!$B$18:$E$21,3,FALSE))</f>
        <v>1</v>
      </c>
      <c r="R21" s="62">
        <f>IF(F21="NA",1,VLOOKUP(F21,'Pivot Tables'!$G$3:$J$6,3,FALSE))</f>
        <v>1</v>
      </c>
      <c r="S21" s="62">
        <f>IF(G21="NA",1,VLOOKUP(G21,'Pivot Tables'!$G$10:$J$14,3,FALSE))</f>
        <v>0.5357142857142857</v>
      </c>
      <c r="U21" s="21">
        <f>PRODUCT(J21:N21)*GETPIVOTDATA("Secure",'Pivot Tables'!$L$3,"Secure",0)</f>
        <v>6.3157894736842107E-2</v>
      </c>
      <c r="V21" s="21">
        <f>PRODUCT(O21:S21)*GETPIVOTDATA("Secure",'Pivot Tables'!$L$3,"Secure",1)</f>
        <v>0.33305921052631582</v>
      </c>
      <c r="X21" s="11">
        <f t="shared" si="0"/>
        <v>0.15940224159402241</v>
      </c>
      <c r="Y21" s="11">
        <f t="shared" si="1"/>
        <v>0.84059775840597761</v>
      </c>
      <c r="Z21" s="11">
        <f t="shared" si="2"/>
        <v>1</v>
      </c>
      <c r="AA21" s="10" t="str">
        <f t="shared" si="3"/>
        <v>TRUE</v>
      </c>
    </row>
    <row r="22" spans="2:27" ht="15.75" customHeight="1">
      <c r="B22" s="18">
        <v>13</v>
      </c>
      <c r="C22" s="19">
        <v>0</v>
      </c>
      <c r="D22" s="19">
        <v>0</v>
      </c>
      <c r="E22" s="19">
        <v>0</v>
      </c>
      <c r="F22" s="19">
        <v>1</v>
      </c>
      <c r="G22" s="19" t="s">
        <v>12</v>
      </c>
      <c r="H22" s="19">
        <v>1</v>
      </c>
      <c r="J22" s="62">
        <f>IF(C22="NA",1,VLOOKUP(C22,'Pivot Tables'!$B$3:$E$7,2,FALSE))</f>
        <v>0.2</v>
      </c>
      <c r="K22" s="62">
        <f>IF(D22="NA",1,VLOOKUP(D22,'Pivot Tables'!$B$10:$E$14,2,FALSE))</f>
        <v>0.25</v>
      </c>
      <c r="L22" s="62">
        <v>1</v>
      </c>
      <c r="M22" s="62">
        <f>IF(F22="NA",1,VLOOKUP(F22,'Pivot Tables'!$G$3:$J$6,2,FALSE))</f>
        <v>1</v>
      </c>
      <c r="N22" s="62">
        <f>IF(G22="NA",1,VLOOKUP(G22,'Pivot Tables'!$G$10:$J$14,2,FALSE))</f>
        <v>1</v>
      </c>
      <c r="O22" s="62">
        <f>IF(C22="NA",1,VLOOKUP(C22,'Pivot Tables'!$B$3:$E$7,3,FALSE))</f>
        <v>0.15151515151515152</v>
      </c>
      <c r="P22" s="66">
        <f>IF(D22="NA",1,VLOOKUP(D22,'Pivot Tables'!$B$10:$E$14,3,FALSE))</f>
        <v>0.15625</v>
      </c>
      <c r="Q22" s="62">
        <v>1</v>
      </c>
      <c r="R22" s="62">
        <f>IF(F22="NA",1,VLOOKUP(F22,'Pivot Tables'!$G$3:$J$6,3,FALSE))</f>
        <v>1</v>
      </c>
      <c r="S22" s="62">
        <f>IF(G22="NA",1,VLOOKUP(G22,'Pivot Tables'!$G$10:$J$14,3,FALSE))</f>
        <v>1</v>
      </c>
      <c r="U22" s="21">
        <f>PRODUCT(J22:N22)*GETPIVOTDATA("Secure",'Pivot Tables'!$L$3,"Secure",0)</f>
        <v>6.5789473684210523E-3</v>
      </c>
      <c r="V22" s="21">
        <f>PRODUCT(O22:S22)*GETPIVOTDATA("Secure",'Pivot Tables'!$L$3,"Secure",1)</f>
        <v>2.0559210526315791E-2</v>
      </c>
      <c r="X22" s="11">
        <f t="shared" si="0"/>
        <v>0.2424242424242424</v>
      </c>
      <c r="Y22" s="11">
        <f t="shared" si="1"/>
        <v>0.75757575757575757</v>
      </c>
      <c r="Z22" s="11">
        <f t="shared" si="2"/>
        <v>1</v>
      </c>
      <c r="AA22" s="10" t="str">
        <f t="shared" si="3"/>
        <v>TRUE</v>
      </c>
    </row>
    <row r="23" spans="2:27" s="65" customFormat="1" ht="15.75" customHeight="1">
      <c r="B23" s="63">
        <v>43</v>
      </c>
      <c r="C23" s="64">
        <v>0</v>
      </c>
      <c r="D23" s="64">
        <v>1</v>
      </c>
      <c r="E23" s="64">
        <v>1</v>
      </c>
      <c r="F23" s="64">
        <v>1</v>
      </c>
      <c r="G23" s="64">
        <v>0</v>
      </c>
      <c r="H23" s="64">
        <v>1</v>
      </c>
      <c r="J23" s="66">
        <f>IF(C23="NA",1,VLOOKUP(C23,'Pivot Tables'!$B$3:$E$7,2,FALSE))</f>
        <v>0.2</v>
      </c>
      <c r="K23" s="66">
        <f>IF(D23="NA",1,VLOOKUP(D23,'Pivot Tables'!$B$10:$E$14,2,FALSE))</f>
        <v>0.75</v>
      </c>
      <c r="L23" s="66">
        <f>IF(E23="NA",1,VLOOKUP(E23,'Pivot Tables'!$B$18:$E$21,2,FALSE))</f>
        <v>1</v>
      </c>
      <c r="M23" s="66">
        <f>IF(F23="NA",1,VLOOKUP(F23,'Pivot Tables'!$G$3:$J$6,2,FALSE))</f>
        <v>1</v>
      </c>
      <c r="N23" s="66">
        <f>IF(G23="NA",1,VLOOKUP(G23,'Pivot Tables'!$G$10:$J$14,2,FALSE))</f>
        <v>0.8</v>
      </c>
      <c r="O23" s="66">
        <f>IF(C23="NA",1,VLOOKUP(C23,'Pivot Tables'!$B$3:$E$7,3,FALSE))</f>
        <v>0.15151515151515152</v>
      </c>
      <c r="P23" s="66">
        <f>IF(D23="NA",1,VLOOKUP(D23,'Pivot Tables'!$B$10:$E$14,3,FALSE))</f>
        <v>0.84375</v>
      </c>
      <c r="Q23" s="66">
        <f>IF(E23="NA",1,VLOOKUP(E23,'Pivot Tables'!$B$18:$E$21,3,FALSE))</f>
        <v>1</v>
      </c>
      <c r="R23" s="66">
        <f>IF(F23="NA",1,VLOOKUP(F23,'Pivot Tables'!$G$3:$J$6,3,FALSE))</f>
        <v>1</v>
      </c>
      <c r="S23" s="66">
        <f>IF(G23="NA",1,VLOOKUP(G23,'Pivot Tables'!$G$10:$J$14,3,FALSE))</f>
        <v>0.5357142857142857</v>
      </c>
      <c r="U23" s="67">
        <f>PRODUCT(J23:N23)*GETPIVOTDATA("Secure",'Pivot Tables'!$L$3,"Secure",0)</f>
        <v>1.5789473684210527E-2</v>
      </c>
      <c r="V23" s="67">
        <f>PRODUCT(O23:S23)*GETPIVOTDATA("Secure",'Pivot Tables'!$L$3,"Secure",1)</f>
        <v>5.9474859022556392E-2</v>
      </c>
      <c r="X23" s="68">
        <f t="shared" si="0"/>
        <v>0.20978693514399441</v>
      </c>
      <c r="Y23" s="68">
        <f t="shared" si="1"/>
        <v>0.79021306485600562</v>
      </c>
      <c r="Z23" s="68">
        <f t="shared" si="2"/>
        <v>1</v>
      </c>
      <c r="AA23" s="69" t="str">
        <f t="shared" si="3"/>
        <v>TRUE</v>
      </c>
    </row>
    <row r="24" spans="2:27" ht="15.75" customHeight="1">
      <c r="B24" s="18">
        <v>48</v>
      </c>
      <c r="C24" s="19">
        <v>1</v>
      </c>
      <c r="D24" s="19">
        <v>1</v>
      </c>
      <c r="E24" s="19">
        <v>1</v>
      </c>
      <c r="F24" s="19" t="s">
        <v>12</v>
      </c>
      <c r="G24" s="19" t="s">
        <v>12</v>
      </c>
      <c r="H24" s="19">
        <v>1</v>
      </c>
      <c r="J24" s="62">
        <f>IF(C24="NA",1,VLOOKUP(C24,'Pivot Tables'!$B$3:$E$7,2,FALSE))</f>
        <v>0.8</v>
      </c>
      <c r="K24" s="62">
        <f>IF(D24="NA",1,VLOOKUP(D24,'Pivot Tables'!$B$10:$E$14,2,FALSE))</f>
        <v>0.75</v>
      </c>
      <c r="L24" s="62">
        <f>IF(E24="NA",1,VLOOKUP(E24,'Pivot Tables'!$B$18:$E$21,2,FALSE))</f>
        <v>1</v>
      </c>
      <c r="M24" s="62">
        <f>IF(F24="NA",1,VLOOKUP(F24,'Pivot Tables'!$G$3:$J$6,2,FALSE))</f>
        <v>1</v>
      </c>
      <c r="N24" s="62">
        <f>IF(G24="NA",1,VLOOKUP(G24,'Pivot Tables'!$G$10:$J$14,2,FALSE))</f>
        <v>1</v>
      </c>
      <c r="O24" s="62">
        <f>IF(C24="NA",1,VLOOKUP(C24,'Pivot Tables'!$B$3:$E$7,3,FALSE))</f>
        <v>0.84848484848484851</v>
      </c>
      <c r="P24" s="66">
        <f>IF(D24="NA",1,VLOOKUP(D24,'Pivot Tables'!$B$10:$E$14,3,FALSE))</f>
        <v>0.84375</v>
      </c>
      <c r="Q24" s="62">
        <f>IF(E24="NA",1,VLOOKUP(E24,'Pivot Tables'!$B$18:$E$21,3,FALSE))</f>
        <v>1</v>
      </c>
      <c r="R24" s="62">
        <f>IF(F24="NA",1,VLOOKUP(F24,'Pivot Tables'!$G$3:$J$6,3,FALSE))</f>
        <v>1</v>
      </c>
      <c r="S24" s="62">
        <f>IF(G24="NA",1,VLOOKUP(G24,'Pivot Tables'!$G$10:$J$14,3,FALSE))</f>
        <v>1</v>
      </c>
      <c r="U24" s="21">
        <f>PRODUCT(J24:N24)*GETPIVOTDATA("Secure",'Pivot Tables'!$L$3,"Secure",0)</f>
        <v>7.8947368421052641E-2</v>
      </c>
      <c r="V24" s="21">
        <f>PRODUCT(O24:S24)*GETPIVOTDATA("Secure",'Pivot Tables'!$L$3,"Secure",1)</f>
        <v>0.62171052631578949</v>
      </c>
      <c r="X24" s="11">
        <f t="shared" si="0"/>
        <v>0.11267605633802817</v>
      </c>
      <c r="Y24" s="11">
        <f t="shared" si="1"/>
        <v>0.88732394366197187</v>
      </c>
      <c r="Z24" s="11">
        <f t="shared" si="2"/>
        <v>1</v>
      </c>
      <c r="AA24" s="10" t="str">
        <f t="shared" si="3"/>
        <v>TRUE</v>
      </c>
    </row>
    <row r="25" spans="2:27" ht="15.75" customHeight="1">
      <c r="B25" s="18">
        <v>8</v>
      </c>
      <c r="C25" s="19">
        <v>1</v>
      </c>
      <c r="D25" s="19">
        <v>1</v>
      </c>
      <c r="E25" s="19">
        <v>1</v>
      </c>
      <c r="F25" s="19">
        <v>1</v>
      </c>
      <c r="G25" s="19">
        <v>1</v>
      </c>
      <c r="H25" s="19">
        <v>1</v>
      </c>
      <c r="J25" s="62">
        <f>IF(C25="NA",1,VLOOKUP(C25,'Pivot Tables'!$B$3:$E$7,2,FALSE))</f>
        <v>0.8</v>
      </c>
      <c r="K25" s="62">
        <f>IF(D25="NA",1,VLOOKUP(D25,'Pivot Tables'!$B$10:$E$14,2,FALSE))</f>
        <v>0.75</v>
      </c>
      <c r="L25" s="62">
        <f>IF(E25="NA",1,VLOOKUP(E25,'Pivot Tables'!$B$18:$E$21,2,FALSE))</f>
        <v>1</v>
      </c>
      <c r="M25" s="62">
        <f>IF(F25="NA",1,VLOOKUP(F25,'Pivot Tables'!$G$3:$J$6,2,FALSE))</f>
        <v>1</v>
      </c>
      <c r="N25" s="62">
        <f>IF(G25="NA",1,VLOOKUP(G25,'Pivot Tables'!$G$10:$J$14,2,FALSE))</f>
        <v>0.2</v>
      </c>
      <c r="O25" s="62">
        <f>IF(C25="NA",1,VLOOKUP(C25,'Pivot Tables'!$B$3:$E$7,3,FALSE))</f>
        <v>0.84848484848484851</v>
      </c>
      <c r="P25" s="66">
        <f>IF(D25="NA",1,VLOOKUP(D25,'Pivot Tables'!$B$10:$E$14,3,FALSE))</f>
        <v>0.84375</v>
      </c>
      <c r="Q25" s="62">
        <f>IF(E25="NA",1,VLOOKUP(E25,'Pivot Tables'!$B$18:$E$21,3,FALSE))</f>
        <v>1</v>
      </c>
      <c r="R25" s="62">
        <f>IF(F25="NA",1,VLOOKUP(F25,'Pivot Tables'!$G$3:$J$6,3,FALSE))</f>
        <v>1</v>
      </c>
      <c r="S25" s="62">
        <f>IF(G25="NA",1,VLOOKUP(G25,'Pivot Tables'!$G$10:$J$14,3,FALSE))</f>
        <v>0.4642857142857143</v>
      </c>
      <c r="U25" s="21">
        <f>PRODUCT(J25:N25)*GETPIVOTDATA("Secure",'Pivot Tables'!$L$3,"Secure",0)</f>
        <v>1.5789473684210527E-2</v>
      </c>
      <c r="V25" s="21">
        <f>PRODUCT(O25:S25)*GETPIVOTDATA("Secure",'Pivot Tables'!$L$3,"Secure",1)</f>
        <v>0.28865131578947373</v>
      </c>
      <c r="X25" s="11">
        <f t="shared" si="0"/>
        <v>5.1863857374392218E-2</v>
      </c>
      <c r="Y25" s="11">
        <f t="shared" si="1"/>
        <v>0.94813614262560775</v>
      </c>
      <c r="Z25" s="11">
        <f t="shared" si="2"/>
        <v>1</v>
      </c>
      <c r="AA25" s="10" t="str">
        <f t="shared" si="3"/>
        <v>TRUE</v>
      </c>
    </row>
    <row r="26" spans="2:27" ht="15.75" customHeight="1">
      <c r="B26" s="18">
        <v>47</v>
      </c>
      <c r="C26" s="19">
        <v>1</v>
      </c>
      <c r="D26" s="19">
        <v>1</v>
      </c>
      <c r="E26" s="19">
        <v>1</v>
      </c>
      <c r="F26" s="19" t="s">
        <v>12</v>
      </c>
      <c r="G26" s="19" t="s">
        <v>12</v>
      </c>
      <c r="H26" s="19">
        <v>1</v>
      </c>
      <c r="J26" s="62">
        <f>IF(C26="NA",1,VLOOKUP(C26,'Pivot Tables'!$B$3:$E$7,2,FALSE))</f>
        <v>0.8</v>
      </c>
      <c r="K26" s="62">
        <f>IF(D26="NA",1,VLOOKUP(D26,'Pivot Tables'!$B$10:$E$14,2,FALSE))</f>
        <v>0.75</v>
      </c>
      <c r="L26" s="62">
        <f>IF(E26="NA",1,VLOOKUP(E26,'Pivot Tables'!$B$18:$E$21,2,FALSE))</f>
        <v>1</v>
      </c>
      <c r="M26" s="62">
        <f>IF(F26="NA",1,VLOOKUP(F26,'Pivot Tables'!$G$3:$J$6,2,FALSE))</f>
        <v>1</v>
      </c>
      <c r="N26" s="62">
        <f>IF(G26="NA",1,VLOOKUP(G26,'Pivot Tables'!$G$10:$J$14,2,FALSE))</f>
        <v>1</v>
      </c>
      <c r="O26" s="62">
        <f>IF(C26="NA",1,VLOOKUP(C26,'Pivot Tables'!$B$3:$E$7,3,FALSE))</f>
        <v>0.84848484848484851</v>
      </c>
      <c r="P26" s="66">
        <f>IF(D26="NA",1,VLOOKUP(D26,'Pivot Tables'!$B$10:$E$14,3,FALSE))</f>
        <v>0.84375</v>
      </c>
      <c r="Q26" s="62">
        <f>IF(E26="NA",1,VLOOKUP(E26,'Pivot Tables'!$B$18:$E$21,3,FALSE))</f>
        <v>1</v>
      </c>
      <c r="R26" s="62">
        <f>IF(F26="NA",1,VLOOKUP(F26,'Pivot Tables'!$G$3:$J$6,3,FALSE))</f>
        <v>1</v>
      </c>
      <c r="S26" s="62">
        <f>IF(G26="NA",1,VLOOKUP(G26,'Pivot Tables'!$G$10:$J$14,3,FALSE))</f>
        <v>1</v>
      </c>
      <c r="U26" s="21">
        <f>PRODUCT(J26:N26)*GETPIVOTDATA("Secure",'Pivot Tables'!$L$3,"Secure",0)</f>
        <v>7.8947368421052641E-2</v>
      </c>
      <c r="V26" s="21">
        <f>PRODUCT(O26:S26)*GETPIVOTDATA("Secure",'Pivot Tables'!$L$3,"Secure",1)</f>
        <v>0.62171052631578949</v>
      </c>
      <c r="X26" s="11">
        <f t="shared" si="0"/>
        <v>0.11267605633802817</v>
      </c>
      <c r="Y26" s="11">
        <f t="shared" si="1"/>
        <v>0.88732394366197187</v>
      </c>
      <c r="Z26" s="11">
        <f t="shared" si="2"/>
        <v>1</v>
      </c>
      <c r="AA26" s="10" t="str">
        <f t="shared" si="3"/>
        <v>TRUE</v>
      </c>
    </row>
    <row r="27" spans="2:27" ht="15.75" customHeight="1">
      <c r="B27" s="18">
        <v>53</v>
      </c>
      <c r="C27" s="19">
        <v>1</v>
      </c>
      <c r="D27" s="19">
        <v>1</v>
      </c>
      <c r="E27" s="19">
        <v>1</v>
      </c>
      <c r="F27" s="19">
        <v>1</v>
      </c>
      <c r="G27" s="19">
        <v>0</v>
      </c>
      <c r="H27" s="19">
        <v>1</v>
      </c>
      <c r="J27" s="62">
        <f>IF(C27="NA",1,VLOOKUP(C27,'Pivot Tables'!$B$3:$E$7,2,FALSE))</f>
        <v>0.8</v>
      </c>
      <c r="K27" s="62">
        <f>IF(D27="NA",1,VLOOKUP(D27,'Pivot Tables'!$B$10:$E$14,2,FALSE))</f>
        <v>0.75</v>
      </c>
      <c r="L27" s="62">
        <f>IF(E27="NA",1,VLOOKUP(E27,'Pivot Tables'!$B$18:$E$21,2,FALSE))</f>
        <v>1</v>
      </c>
      <c r="M27" s="62">
        <f>IF(F27="NA",1,VLOOKUP(F27,'Pivot Tables'!$G$3:$J$6,2,FALSE))</f>
        <v>1</v>
      </c>
      <c r="N27" s="62">
        <f>IF(G27="NA",1,VLOOKUP(G27,'Pivot Tables'!$G$10:$J$14,2,FALSE))</f>
        <v>0.8</v>
      </c>
      <c r="O27" s="62">
        <f>IF(C27="NA",1,VLOOKUP(C27,'Pivot Tables'!$B$3:$E$7,3,FALSE))</f>
        <v>0.84848484848484851</v>
      </c>
      <c r="P27" s="66">
        <f>IF(D27="NA",1,VLOOKUP(D27,'Pivot Tables'!$B$10:$E$14,3,FALSE))</f>
        <v>0.84375</v>
      </c>
      <c r="Q27" s="62">
        <f>IF(E27="NA",1,VLOOKUP(E27,'Pivot Tables'!$B$18:$E$21,3,FALSE))</f>
        <v>1</v>
      </c>
      <c r="R27" s="62">
        <f>IF(F27="NA",1,VLOOKUP(F27,'Pivot Tables'!$G$3:$J$6,3,FALSE))</f>
        <v>1</v>
      </c>
      <c r="S27" s="62">
        <f>IF(G27="NA",1,VLOOKUP(G27,'Pivot Tables'!$G$10:$J$14,3,FALSE))</f>
        <v>0.5357142857142857</v>
      </c>
      <c r="U27" s="21">
        <f>PRODUCT(J27:N27)*GETPIVOTDATA("Secure",'Pivot Tables'!$L$3,"Secure",0)</f>
        <v>6.3157894736842107E-2</v>
      </c>
      <c r="V27" s="21">
        <f>PRODUCT(O27:S27)*GETPIVOTDATA("Secure",'Pivot Tables'!$L$3,"Secure",1)</f>
        <v>0.33305921052631582</v>
      </c>
      <c r="X27" s="11">
        <f t="shared" si="0"/>
        <v>0.15940224159402241</v>
      </c>
      <c r="Y27" s="11">
        <f t="shared" si="1"/>
        <v>0.84059775840597761</v>
      </c>
      <c r="Z27" s="11">
        <f t="shared" si="2"/>
        <v>1</v>
      </c>
      <c r="AA27" s="10" t="str">
        <f t="shared" si="3"/>
        <v>TRUE</v>
      </c>
    </row>
    <row r="28" spans="2:27" ht="15.75" customHeight="1">
      <c r="B28" s="18">
        <v>54</v>
      </c>
      <c r="C28" s="19">
        <v>1</v>
      </c>
      <c r="D28" s="19">
        <v>1</v>
      </c>
      <c r="E28" s="19">
        <v>1</v>
      </c>
      <c r="F28" s="19" t="s">
        <v>12</v>
      </c>
      <c r="G28" s="19">
        <v>1</v>
      </c>
      <c r="H28" s="19">
        <v>1</v>
      </c>
      <c r="J28" s="62">
        <f>IF(C28="NA",1,VLOOKUP(C28,'Pivot Tables'!$B$3:$E$7,2,FALSE))</f>
        <v>0.8</v>
      </c>
      <c r="K28" s="62">
        <f>IF(D28="NA",1,VLOOKUP(D28,'Pivot Tables'!$B$10:$E$14,2,FALSE))</f>
        <v>0.75</v>
      </c>
      <c r="L28" s="62">
        <f>IF(E28="NA",1,VLOOKUP(E28,'Pivot Tables'!$B$18:$E$21,2,FALSE))</f>
        <v>1</v>
      </c>
      <c r="M28" s="62">
        <f>IF(F28="NA",1,VLOOKUP(F28,'Pivot Tables'!$G$3:$J$6,2,FALSE))</f>
        <v>1</v>
      </c>
      <c r="N28" s="62">
        <f>IF(G28="NA",1,VLOOKUP(G28,'Pivot Tables'!$G$10:$J$14,2,FALSE))</f>
        <v>0.2</v>
      </c>
      <c r="O28" s="62">
        <f>IF(C28="NA",1,VLOOKUP(C28,'Pivot Tables'!$B$3:$E$7,3,FALSE))</f>
        <v>0.84848484848484851</v>
      </c>
      <c r="P28" s="66">
        <f>IF(D28="NA",1,VLOOKUP(D28,'Pivot Tables'!$B$10:$E$14,3,FALSE))</f>
        <v>0.84375</v>
      </c>
      <c r="Q28" s="62">
        <f>IF(E28="NA",1,VLOOKUP(E28,'Pivot Tables'!$B$18:$E$21,3,FALSE))</f>
        <v>1</v>
      </c>
      <c r="R28" s="62">
        <f>IF(F28="NA",1,VLOOKUP(F28,'Pivot Tables'!$G$3:$J$6,3,FALSE))</f>
        <v>1</v>
      </c>
      <c r="S28" s="62">
        <f>IF(G28="NA",1,VLOOKUP(G28,'Pivot Tables'!$G$10:$J$14,3,FALSE))</f>
        <v>0.4642857142857143</v>
      </c>
      <c r="U28" s="21">
        <f>PRODUCT(J28:N28)*GETPIVOTDATA("Secure",'Pivot Tables'!$L$3,"Secure",0)</f>
        <v>1.5789473684210527E-2</v>
      </c>
      <c r="V28" s="21">
        <f>PRODUCT(O28:S28)*GETPIVOTDATA("Secure",'Pivot Tables'!$L$3,"Secure",1)</f>
        <v>0.28865131578947373</v>
      </c>
      <c r="X28" s="11">
        <f t="shared" si="0"/>
        <v>5.1863857374392218E-2</v>
      </c>
      <c r="Y28" s="11">
        <f t="shared" si="1"/>
        <v>0.94813614262560775</v>
      </c>
      <c r="Z28" s="11">
        <f t="shared" si="2"/>
        <v>1</v>
      </c>
      <c r="AA28" s="10" t="str">
        <f t="shared" si="3"/>
        <v>TRUE</v>
      </c>
    </row>
    <row r="29" spans="2:27" ht="15.75" customHeight="1">
      <c r="B29" s="18">
        <v>57</v>
      </c>
      <c r="C29" s="19">
        <v>1</v>
      </c>
      <c r="D29" s="19">
        <v>1</v>
      </c>
      <c r="E29" s="19">
        <v>1</v>
      </c>
      <c r="F29" s="19">
        <v>1</v>
      </c>
      <c r="G29" s="19">
        <v>0</v>
      </c>
      <c r="H29" s="19">
        <v>1</v>
      </c>
      <c r="J29" s="62">
        <f>IF(C29="NA",1,VLOOKUP(C29,'Pivot Tables'!$B$3:$E$7,2,FALSE))</f>
        <v>0.8</v>
      </c>
      <c r="K29" s="62">
        <f>IF(D29="NA",1,VLOOKUP(D29,'Pivot Tables'!$B$10:$E$14,2,FALSE))</f>
        <v>0.75</v>
      </c>
      <c r="L29" s="62">
        <f>IF(E29="NA",1,VLOOKUP(E29,'Pivot Tables'!$B$18:$E$21,2,FALSE))</f>
        <v>1</v>
      </c>
      <c r="M29" s="62">
        <f>IF(F29="NA",1,VLOOKUP(F29,'Pivot Tables'!$G$3:$J$6,2,FALSE))</f>
        <v>1</v>
      </c>
      <c r="N29" s="62">
        <f>IF(G29="NA",1,VLOOKUP(G29,'Pivot Tables'!$G$10:$J$14,2,FALSE))</f>
        <v>0.8</v>
      </c>
      <c r="O29" s="62">
        <f>IF(C29="NA",1,VLOOKUP(C29,'Pivot Tables'!$B$3:$E$7,3,FALSE))</f>
        <v>0.84848484848484851</v>
      </c>
      <c r="P29" s="66">
        <f>IF(D29="NA",1,VLOOKUP(D29,'Pivot Tables'!$B$10:$E$14,3,FALSE))</f>
        <v>0.84375</v>
      </c>
      <c r="Q29" s="62">
        <f>IF(E29="NA",1,VLOOKUP(E29,'Pivot Tables'!$B$18:$E$21,3,FALSE))</f>
        <v>1</v>
      </c>
      <c r="R29" s="62">
        <f>IF(F29="NA",1,VLOOKUP(F29,'Pivot Tables'!$G$3:$J$6,3,FALSE))</f>
        <v>1</v>
      </c>
      <c r="S29" s="62">
        <f>IF(G29="NA",1,VLOOKUP(G29,'Pivot Tables'!$G$10:$J$14,3,FALSE))</f>
        <v>0.5357142857142857</v>
      </c>
      <c r="U29" s="21">
        <f>PRODUCT(J29:N29)*GETPIVOTDATA("Secure",'Pivot Tables'!$L$3,"Secure",0)</f>
        <v>6.3157894736842107E-2</v>
      </c>
      <c r="V29" s="21">
        <f>PRODUCT(O29:S29)*GETPIVOTDATA("Secure",'Pivot Tables'!$L$3,"Secure",1)</f>
        <v>0.33305921052631582</v>
      </c>
      <c r="X29" s="11">
        <f t="shared" si="0"/>
        <v>0.15940224159402241</v>
      </c>
      <c r="Y29" s="11">
        <f t="shared" si="1"/>
        <v>0.84059775840597761</v>
      </c>
      <c r="Z29" s="11">
        <f t="shared" si="2"/>
        <v>1</v>
      </c>
      <c r="AA29" s="10" t="str">
        <f t="shared" si="3"/>
        <v>TRUE</v>
      </c>
    </row>
    <row r="30" spans="2:27" ht="15.75" customHeight="1">
      <c r="B30" s="18">
        <v>35</v>
      </c>
      <c r="C30" s="19">
        <v>1</v>
      </c>
      <c r="D30" s="19">
        <v>1</v>
      </c>
      <c r="E30" s="19">
        <v>1</v>
      </c>
      <c r="F30" s="19" t="s">
        <v>12</v>
      </c>
      <c r="G30" s="19">
        <v>0</v>
      </c>
      <c r="H30" s="19">
        <v>1</v>
      </c>
      <c r="J30" s="62">
        <f>IF(C30="NA",1,VLOOKUP(C30,'Pivot Tables'!$B$3:$E$7,2,FALSE))</f>
        <v>0.8</v>
      </c>
      <c r="K30" s="62">
        <f>IF(D30="NA",1,VLOOKUP(D30,'Pivot Tables'!$B$10:$E$14,2,FALSE))</f>
        <v>0.75</v>
      </c>
      <c r="L30" s="62">
        <f>IF(E30="NA",1,VLOOKUP(E30,'Pivot Tables'!$B$18:$E$21,2,FALSE))</f>
        <v>1</v>
      </c>
      <c r="M30" s="62">
        <f>IF(F30="NA",1,VLOOKUP(F30,'Pivot Tables'!$G$3:$J$6,2,FALSE))</f>
        <v>1</v>
      </c>
      <c r="N30" s="62">
        <f>IF(G30="NA",1,VLOOKUP(G30,'Pivot Tables'!$G$10:$J$14,2,FALSE))</f>
        <v>0.8</v>
      </c>
      <c r="O30" s="62">
        <f>IF(C30="NA",1,VLOOKUP(C30,'Pivot Tables'!$B$3:$E$7,3,FALSE))</f>
        <v>0.84848484848484851</v>
      </c>
      <c r="P30" s="66">
        <f>IF(D30="NA",1,VLOOKUP(D30,'Pivot Tables'!$B$10:$E$14,3,FALSE))</f>
        <v>0.84375</v>
      </c>
      <c r="Q30" s="62">
        <f>IF(E30="NA",1,VLOOKUP(E30,'Pivot Tables'!$B$18:$E$21,3,FALSE))</f>
        <v>1</v>
      </c>
      <c r="R30" s="62">
        <f>IF(F30="NA",1,VLOOKUP(F30,'Pivot Tables'!$G$3:$J$6,3,FALSE))</f>
        <v>1</v>
      </c>
      <c r="S30" s="62">
        <f>IF(G30="NA",1,VLOOKUP(G30,'Pivot Tables'!$G$10:$J$14,3,FALSE))</f>
        <v>0.5357142857142857</v>
      </c>
      <c r="U30" s="21">
        <f>PRODUCT(J30:N30)*GETPIVOTDATA("Secure",'Pivot Tables'!$L$3,"Secure",0)</f>
        <v>6.3157894736842107E-2</v>
      </c>
      <c r="V30" s="21">
        <f>PRODUCT(O30:S30)*GETPIVOTDATA("Secure",'Pivot Tables'!$L$3,"Secure",1)</f>
        <v>0.33305921052631582</v>
      </c>
      <c r="X30" s="11">
        <f t="shared" si="0"/>
        <v>0.15940224159402241</v>
      </c>
      <c r="Y30" s="11">
        <f t="shared" si="1"/>
        <v>0.84059775840597761</v>
      </c>
      <c r="Z30" s="11">
        <f t="shared" si="2"/>
        <v>1</v>
      </c>
      <c r="AA30" s="10" t="str">
        <f t="shared" si="3"/>
        <v>TRUE</v>
      </c>
    </row>
    <row r="31" spans="2:27" ht="15.75" customHeight="1">
      <c r="B31" s="18">
        <v>58</v>
      </c>
      <c r="C31" s="19">
        <v>1</v>
      </c>
      <c r="D31" s="19">
        <v>1</v>
      </c>
      <c r="E31" s="19">
        <v>1</v>
      </c>
      <c r="F31" s="19" t="s">
        <v>12</v>
      </c>
      <c r="G31" s="19">
        <v>0</v>
      </c>
      <c r="H31" s="19">
        <v>1</v>
      </c>
      <c r="J31" s="62">
        <f>IF(C31="NA",1,VLOOKUP(C31,'Pivot Tables'!$B$3:$E$7,2,FALSE))</f>
        <v>0.8</v>
      </c>
      <c r="K31" s="62">
        <f>IF(D31="NA",1,VLOOKUP(D31,'Pivot Tables'!$B$10:$E$14,2,FALSE))</f>
        <v>0.75</v>
      </c>
      <c r="L31" s="62">
        <f>IF(E31="NA",1,VLOOKUP(E31,'Pivot Tables'!$B$18:$E$21,2,FALSE))</f>
        <v>1</v>
      </c>
      <c r="M31" s="62">
        <f>IF(F31="NA",1,VLOOKUP(F31,'Pivot Tables'!$G$3:$J$6,2,FALSE))</f>
        <v>1</v>
      </c>
      <c r="N31" s="62">
        <f>IF(G31="NA",1,VLOOKUP(G31,'Pivot Tables'!$G$10:$J$14,2,FALSE))</f>
        <v>0.8</v>
      </c>
      <c r="O31" s="62">
        <f>IF(C31="NA",1,VLOOKUP(C31,'Pivot Tables'!$B$3:$E$7,3,FALSE))</f>
        <v>0.84848484848484851</v>
      </c>
      <c r="P31" s="66">
        <f>IF(D31="NA",1,VLOOKUP(D31,'Pivot Tables'!$B$10:$E$14,3,FALSE))</f>
        <v>0.84375</v>
      </c>
      <c r="Q31" s="62">
        <f>IF(E31="NA",1,VLOOKUP(E31,'Pivot Tables'!$B$18:$E$21,3,FALSE))</f>
        <v>1</v>
      </c>
      <c r="R31" s="62">
        <f>IF(F31="NA",1,VLOOKUP(F31,'Pivot Tables'!$G$3:$J$6,3,FALSE))</f>
        <v>1</v>
      </c>
      <c r="S31" s="62">
        <f>IF(G31="NA",1,VLOOKUP(G31,'Pivot Tables'!$G$10:$J$14,3,FALSE))</f>
        <v>0.5357142857142857</v>
      </c>
      <c r="U31" s="21">
        <f>PRODUCT(J31:N31)*GETPIVOTDATA("Secure",'Pivot Tables'!$L$3,"Secure",0)</f>
        <v>6.3157894736842107E-2</v>
      </c>
      <c r="V31" s="21">
        <f>PRODUCT(O31:S31)*GETPIVOTDATA("Secure",'Pivot Tables'!$L$3,"Secure",1)</f>
        <v>0.33305921052631582</v>
      </c>
      <c r="X31" s="11">
        <f t="shared" si="0"/>
        <v>0.15940224159402241</v>
      </c>
      <c r="Y31" s="11">
        <f t="shared" si="1"/>
        <v>0.84059775840597761</v>
      </c>
      <c r="Z31" s="11">
        <f t="shared" si="2"/>
        <v>1</v>
      </c>
      <c r="AA31" s="10" t="str">
        <f t="shared" si="3"/>
        <v>TRUE</v>
      </c>
    </row>
    <row r="32" spans="2:27" ht="15.75" customHeight="1">
      <c r="B32" s="18">
        <v>59</v>
      </c>
      <c r="C32" s="19">
        <v>1</v>
      </c>
      <c r="D32" s="19">
        <v>1</v>
      </c>
      <c r="E32" s="19">
        <v>1</v>
      </c>
      <c r="F32" s="19">
        <v>1</v>
      </c>
      <c r="G32" s="19">
        <v>1</v>
      </c>
      <c r="H32" s="19">
        <v>1</v>
      </c>
      <c r="J32" s="62">
        <f>IF(C32="NA",1,VLOOKUP(C32,'Pivot Tables'!$B$3:$E$7,2,FALSE))</f>
        <v>0.8</v>
      </c>
      <c r="K32" s="62">
        <f>IF(D32="NA",1,VLOOKUP(D32,'Pivot Tables'!$B$10:$E$14,2,FALSE))</f>
        <v>0.75</v>
      </c>
      <c r="L32" s="62">
        <f>IF(E32="NA",1,VLOOKUP(E32,'Pivot Tables'!$B$18:$E$21,2,FALSE))</f>
        <v>1</v>
      </c>
      <c r="M32" s="62">
        <f>IF(F32="NA",1,VLOOKUP(F32,'Pivot Tables'!$G$3:$J$6,2,FALSE))</f>
        <v>1</v>
      </c>
      <c r="N32" s="62">
        <f>IF(G32="NA",1,VLOOKUP(G32,'Pivot Tables'!$G$10:$J$14,2,FALSE))</f>
        <v>0.2</v>
      </c>
      <c r="O32" s="62">
        <f>IF(C32="NA",1,VLOOKUP(C32,'Pivot Tables'!$B$3:$E$7,3,FALSE))</f>
        <v>0.84848484848484851</v>
      </c>
      <c r="P32" s="66">
        <f>IF(D32="NA",1,VLOOKUP(D32,'Pivot Tables'!$B$10:$E$14,3,FALSE))</f>
        <v>0.84375</v>
      </c>
      <c r="Q32" s="62">
        <f>IF(E32="NA",1,VLOOKUP(E32,'Pivot Tables'!$B$18:$E$21,3,FALSE))</f>
        <v>1</v>
      </c>
      <c r="R32" s="62">
        <f>IF(F32="NA",1,VLOOKUP(F32,'Pivot Tables'!$G$3:$J$6,3,FALSE))</f>
        <v>1</v>
      </c>
      <c r="S32" s="62">
        <f>IF(G32="NA",1,VLOOKUP(G32,'Pivot Tables'!$G$10:$J$14,3,FALSE))</f>
        <v>0.4642857142857143</v>
      </c>
      <c r="U32" s="21">
        <f>PRODUCT(J32:N32)*GETPIVOTDATA("Secure",'Pivot Tables'!$L$3,"Secure",0)</f>
        <v>1.5789473684210527E-2</v>
      </c>
      <c r="V32" s="21">
        <f>PRODUCT(O32:S32)*GETPIVOTDATA("Secure",'Pivot Tables'!$L$3,"Secure",1)</f>
        <v>0.28865131578947373</v>
      </c>
      <c r="X32" s="11">
        <f t="shared" si="0"/>
        <v>5.1863857374392218E-2</v>
      </c>
      <c r="Y32" s="11">
        <f t="shared" si="1"/>
        <v>0.94813614262560775</v>
      </c>
      <c r="Z32" s="11">
        <f t="shared" si="2"/>
        <v>1</v>
      </c>
      <c r="AA32" s="10" t="str">
        <f t="shared" si="3"/>
        <v>TRUE</v>
      </c>
    </row>
    <row r="33" spans="2:27" ht="15.75" customHeight="1">
      <c r="B33" s="18">
        <v>5</v>
      </c>
      <c r="C33" s="19">
        <v>1</v>
      </c>
      <c r="D33" s="19">
        <v>1</v>
      </c>
      <c r="E33" s="19">
        <v>1</v>
      </c>
      <c r="F33" s="19">
        <v>1</v>
      </c>
      <c r="G33" s="19">
        <v>0</v>
      </c>
      <c r="H33" s="19">
        <v>1</v>
      </c>
      <c r="J33" s="62">
        <f>IF(C33="NA",1,VLOOKUP(C33,'Pivot Tables'!$B$3:$E$7,2,FALSE))</f>
        <v>0.8</v>
      </c>
      <c r="K33" s="62">
        <f>IF(D33="NA",1,VLOOKUP(D33,'Pivot Tables'!$B$10:$E$14,2,FALSE))</f>
        <v>0.75</v>
      </c>
      <c r="L33" s="62">
        <f>IF(E33="NA",1,VLOOKUP(E33,'Pivot Tables'!$B$18:$E$21,2,FALSE))</f>
        <v>1</v>
      </c>
      <c r="M33" s="62">
        <f>IF(F33="NA",1,VLOOKUP(F33,'Pivot Tables'!$G$3:$J$6,2,FALSE))</f>
        <v>1</v>
      </c>
      <c r="N33" s="62">
        <f>IF(G33="NA",1,VLOOKUP(G33,'Pivot Tables'!$G$10:$J$14,2,FALSE))</f>
        <v>0.8</v>
      </c>
      <c r="O33" s="62">
        <f>IF(C33="NA",1,VLOOKUP(C33,'Pivot Tables'!$B$3:$E$7,3,FALSE))</f>
        <v>0.84848484848484851</v>
      </c>
      <c r="P33" s="66">
        <f>IF(D33="NA",1,VLOOKUP(D33,'Pivot Tables'!$B$10:$E$14,3,FALSE))</f>
        <v>0.84375</v>
      </c>
      <c r="Q33" s="62">
        <f>IF(E33="NA",1,VLOOKUP(E33,'Pivot Tables'!$B$18:$E$21,3,FALSE))</f>
        <v>1</v>
      </c>
      <c r="R33" s="62">
        <f>IF(F33="NA",1,VLOOKUP(F33,'Pivot Tables'!$G$3:$J$6,3,FALSE))</f>
        <v>1</v>
      </c>
      <c r="S33" s="62">
        <f>IF(G33="NA",1,VLOOKUP(G33,'Pivot Tables'!$G$10:$J$14,3,FALSE))</f>
        <v>0.5357142857142857</v>
      </c>
      <c r="U33" s="21">
        <f>PRODUCT(J33:N33)*GETPIVOTDATA("Secure",'Pivot Tables'!$L$3,"Secure",0)</f>
        <v>6.3157894736842107E-2</v>
      </c>
      <c r="V33" s="21">
        <f>PRODUCT(O33:S33)*GETPIVOTDATA("Secure",'Pivot Tables'!$L$3,"Secure",1)</f>
        <v>0.33305921052631582</v>
      </c>
      <c r="X33" s="11">
        <f t="shared" si="0"/>
        <v>0.15940224159402241</v>
      </c>
      <c r="Y33" s="11">
        <f t="shared" si="1"/>
        <v>0.84059775840597761</v>
      </c>
      <c r="Z33" s="11">
        <f t="shared" si="2"/>
        <v>1</v>
      </c>
      <c r="AA33" s="10" t="str">
        <f t="shared" si="3"/>
        <v>TRUE</v>
      </c>
    </row>
    <row r="34" spans="2:27" ht="15.75" customHeight="1">
      <c r="B34" s="18">
        <v>33</v>
      </c>
      <c r="C34" s="19">
        <v>1</v>
      </c>
      <c r="D34" s="19">
        <v>1</v>
      </c>
      <c r="E34" s="19">
        <v>1</v>
      </c>
      <c r="F34" s="19" t="s">
        <v>12</v>
      </c>
      <c r="G34" s="19">
        <v>0</v>
      </c>
      <c r="H34" s="19">
        <v>1</v>
      </c>
      <c r="J34" s="62">
        <f>IF(C34="NA",1,VLOOKUP(C34,'Pivot Tables'!$B$3:$E$7,2,FALSE))</f>
        <v>0.8</v>
      </c>
      <c r="K34" s="62">
        <f>IF(D34="NA",1,VLOOKUP(D34,'Pivot Tables'!$B$10:$E$14,2,FALSE))</f>
        <v>0.75</v>
      </c>
      <c r="L34" s="62">
        <f>IF(E34="NA",1,VLOOKUP(E34,'Pivot Tables'!$B$18:$E$21,2,FALSE))</f>
        <v>1</v>
      </c>
      <c r="M34" s="62">
        <f>IF(F34="NA",1,VLOOKUP(F34,'Pivot Tables'!$G$3:$J$6,2,FALSE))</f>
        <v>1</v>
      </c>
      <c r="N34" s="62">
        <f>IF(G34="NA",1,VLOOKUP(G34,'Pivot Tables'!$G$10:$J$14,2,FALSE))</f>
        <v>0.8</v>
      </c>
      <c r="O34" s="62">
        <f>IF(C34="NA",1,VLOOKUP(C34,'Pivot Tables'!$B$3:$E$7,3,FALSE))</f>
        <v>0.84848484848484851</v>
      </c>
      <c r="P34" s="66">
        <f>IF(D34="NA",1,VLOOKUP(D34,'Pivot Tables'!$B$10:$E$14,3,FALSE))</f>
        <v>0.84375</v>
      </c>
      <c r="Q34" s="62">
        <f>IF(E34="NA",1,VLOOKUP(E34,'Pivot Tables'!$B$18:$E$21,3,FALSE))</f>
        <v>1</v>
      </c>
      <c r="R34" s="62">
        <f>IF(F34="NA",1,VLOOKUP(F34,'Pivot Tables'!$G$3:$J$6,3,FALSE))</f>
        <v>1</v>
      </c>
      <c r="S34" s="62">
        <f>IF(G34="NA",1,VLOOKUP(G34,'Pivot Tables'!$G$10:$J$14,3,FALSE))</f>
        <v>0.5357142857142857</v>
      </c>
      <c r="U34" s="21">
        <f>PRODUCT(J34:N34)*GETPIVOTDATA("Secure",'Pivot Tables'!$L$3,"Secure",0)</f>
        <v>6.3157894736842107E-2</v>
      </c>
      <c r="V34" s="21">
        <f>PRODUCT(O34:S34)*GETPIVOTDATA("Secure",'Pivot Tables'!$L$3,"Secure",1)</f>
        <v>0.33305921052631582</v>
      </c>
      <c r="X34" s="11">
        <f t="shared" si="0"/>
        <v>0.15940224159402241</v>
      </c>
      <c r="Y34" s="11">
        <f t="shared" si="1"/>
        <v>0.84059775840597761</v>
      </c>
      <c r="Z34" s="11">
        <f t="shared" si="2"/>
        <v>1</v>
      </c>
      <c r="AA34" s="10" t="str">
        <f t="shared" si="3"/>
        <v>TRUE</v>
      </c>
    </row>
    <row r="35" spans="2:27" ht="15.75" customHeight="1">
      <c r="B35" s="18">
        <v>60</v>
      </c>
      <c r="C35" s="19">
        <v>1</v>
      </c>
      <c r="D35" s="19">
        <v>1</v>
      </c>
      <c r="E35" s="19">
        <v>1</v>
      </c>
      <c r="F35" s="19" t="s">
        <v>12</v>
      </c>
      <c r="G35" s="19">
        <v>1</v>
      </c>
      <c r="H35" s="19">
        <v>1</v>
      </c>
      <c r="J35" s="62">
        <f>IF(C35="NA",1,VLOOKUP(C35,'Pivot Tables'!$B$3:$E$7,2,FALSE))</f>
        <v>0.8</v>
      </c>
      <c r="K35" s="62">
        <f>IF(D35="NA",1,VLOOKUP(D35,'Pivot Tables'!$B$10:$E$14,2,FALSE))</f>
        <v>0.75</v>
      </c>
      <c r="L35" s="62">
        <f>IF(E35="NA",1,VLOOKUP(E35,'Pivot Tables'!$B$18:$E$21,2,FALSE))</f>
        <v>1</v>
      </c>
      <c r="M35" s="62">
        <f>IF(F35="NA",1,VLOOKUP(F35,'Pivot Tables'!$G$3:$J$6,2,FALSE))</f>
        <v>1</v>
      </c>
      <c r="N35" s="62">
        <f>IF(G35="NA",1,VLOOKUP(G35,'Pivot Tables'!$G$10:$J$14,2,FALSE))</f>
        <v>0.2</v>
      </c>
      <c r="O35" s="62">
        <f>IF(C35="NA",1,VLOOKUP(C35,'Pivot Tables'!$B$3:$E$7,3,FALSE))</f>
        <v>0.84848484848484851</v>
      </c>
      <c r="P35" s="66">
        <f>IF(D35="NA",1,VLOOKUP(D35,'Pivot Tables'!$B$10:$E$14,3,FALSE))</f>
        <v>0.84375</v>
      </c>
      <c r="Q35" s="62">
        <f>IF(E35="NA",1,VLOOKUP(E35,'Pivot Tables'!$B$18:$E$21,3,FALSE))</f>
        <v>1</v>
      </c>
      <c r="R35" s="62">
        <f>IF(F35="NA",1,VLOOKUP(F35,'Pivot Tables'!$G$3:$J$6,3,FALSE))</f>
        <v>1</v>
      </c>
      <c r="S35" s="62">
        <f>IF(G35="NA",1,VLOOKUP(G35,'Pivot Tables'!$G$10:$J$14,3,FALSE))</f>
        <v>0.4642857142857143</v>
      </c>
      <c r="U35" s="21">
        <f>PRODUCT(J35:N35)*GETPIVOTDATA("Secure",'Pivot Tables'!$L$3,"Secure",0)</f>
        <v>1.5789473684210527E-2</v>
      </c>
      <c r="V35" s="21">
        <f>PRODUCT(O35:S35)*GETPIVOTDATA("Secure",'Pivot Tables'!$L$3,"Secure",1)</f>
        <v>0.28865131578947373</v>
      </c>
      <c r="X35" s="11">
        <f t="shared" si="0"/>
        <v>5.1863857374392218E-2</v>
      </c>
      <c r="Y35" s="11">
        <f t="shared" si="1"/>
        <v>0.94813614262560775</v>
      </c>
      <c r="Z35" s="11">
        <f t="shared" si="2"/>
        <v>1</v>
      </c>
      <c r="AA35" s="10" t="str">
        <f t="shared" si="3"/>
        <v>TRUE</v>
      </c>
    </row>
    <row r="36" spans="2:27" ht="15.75" customHeight="1">
      <c r="B36" s="18">
        <v>75</v>
      </c>
      <c r="C36" s="19">
        <v>1</v>
      </c>
      <c r="D36" s="19">
        <v>1</v>
      </c>
      <c r="E36" s="19">
        <v>1</v>
      </c>
      <c r="F36" s="19">
        <v>1</v>
      </c>
      <c r="G36" s="19">
        <v>1</v>
      </c>
      <c r="H36" s="19">
        <v>0</v>
      </c>
      <c r="J36" s="62">
        <f>IF(C36="NA",1,VLOOKUP(C36,'Pivot Tables'!$B$3:$E$7,2,FALSE))</f>
        <v>0.8</v>
      </c>
      <c r="K36" s="62">
        <f>IF(D36="NA",1,VLOOKUP(D36,'Pivot Tables'!$B$10:$E$14,2,FALSE))</f>
        <v>0.75</v>
      </c>
      <c r="L36" s="62">
        <f>IF(E36="NA",1,VLOOKUP(E36,'Pivot Tables'!$B$18:$E$21,2,FALSE))</f>
        <v>1</v>
      </c>
      <c r="M36" s="62">
        <f>IF(F36="NA",1,VLOOKUP(F36,'Pivot Tables'!$G$3:$J$6,2,FALSE))</f>
        <v>1</v>
      </c>
      <c r="N36" s="62">
        <f>IF(G36="NA",1,VLOOKUP(G36,'Pivot Tables'!$G$10:$J$14,2,FALSE))</f>
        <v>0.2</v>
      </c>
      <c r="O36" s="62">
        <f>IF(C36="NA",1,VLOOKUP(C36,'Pivot Tables'!$B$3:$E$7,3,FALSE))</f>
        <v>0.84848484848484851</v>
      </c>
      <c r="P36" s="66">
        <f>IF(D36="NA",1,VLOOKUP(D36,'Pivot Tables'!$B$10:$E$14,3,FALSE))</f>
        <v>0.84375</v>
      </c>
      <c r="Q36" s="62">
        <f>IF(E36="NA",1,VLOOKUP(E36,'Pivot Tables'!$B$18:$E$21,3,FALSE))</f>
        <v>1</v>
      </c>
      <c r="R36" s="62">
        <f>IF(F36="NA",1,VLOOKUP(F36,'Pivot Tables'!$G$3:$J$6,3,FALSE))</f>
        <v>1</v>
      </c>
      <c r="S36" s="62">
        <f>IF(G36="NA",1,VLOOKUP(G36,'Pivot Tables'!$G$10:$J$14,3,FALSE))</f>
        <v>0.4642857142857143</v>
      </c>
      <c r="U36" s="21">
        <f>PRODUCT(J36:N36)*GETPIVOTDATA("Secure",'Pivot Tables'!$L$3,"Secure",0)</f>
        <v>1.5789473684210527E-2</v>
      </c>
      <c r="V36" s="21">
        <f>PRODUCT(O36:S36)*GETPIVOTDATA("Secure",'Pivot Tables'!$L$3,"Secure",1)</f>
        <v>0.28865131578947373</v>
      </c>
      <c r="X36" s="11">
        <f t="shared" si="0"/>
        <v>5.1863857374392218E-2</v>
      </c>
      <c r="Y36" s="11">
        <f t="shared" si="1"/>
        <v>0.94813614262560775</v>
      </c>
      <c r="Z36" s="11">
        <f t="shared" si="2"/>
        <v>1</v>
      </c>
      <c r="AA36" s="10" t="str">
        <f t="shared" si="3"/>
        <v>FALSE</v>
      </c>
    </row>
    <row r="37" spans="2:27" ht="15.75" customHeight="1">
      <c r="B37" s="18">
        <v>70</v>
      </c>
      <c r="C37" s="19">
        <v>1</v>
      </c>
      <c r="D37" s="19" t="s">
        <v>12</v>
      </c>
      <c r="E37" s="19">
        <v>1</v>
      </c>
      <c r="F37" s="19" t="s">
        <v>12</v>
      </c>
      <c r="G37" s="19">
        <v>0</v>
      </c>
      <c r="H37" s="19">
        <v>0</v>
      </c>
      <c r="J37" s="62">
        <f>IF(C37="NA",1,VLOOKUP(C37,'Pivot Tables'!$B$3:$E$7,2,FALSE))</f>
        <v>0.8</v>
      </c>
      <c r="K37" s="62">
        <f>IF(D37="NA",1,VLOOKUP(D37,'Pivot Tables'!$B$10:$E$14,2,FALSE))</f>
        <v>1</v>
      </c>
      <c r="L37" s="62">
        <f>IF(E37="NA",1,VLOOKUP(E37,'Pivot Tables'!$B$18:$E$21,2,FALSE))</f>
        <v>1</v>
      </c>
      <c r="M37" s="62">
        <f>IF(F37="NA",1,VLOOKUP(F37,'Pivot Tables'!$G$3:$J$6,2,FALSE))</f>
        <v>1</v>
      </c>
      <c r="N37" s="62">
        <f>IF(G37="NA",1,VLOOKUP(G37,'Pivot Tables'!$G$10:$J$14,2,FALSE))</f>
        <v>0.8</v>
      </c>
      <c r="O37" s="62">
        <f>IF(C37="NA",1,VLOOKUP(C37,'Pivot Tables'!$B$3:$E$7,3,FALSE))</f>
        <v>0.84848484848484851</v>
      </c>
      <c r="P37" s="66">
        <f>IF(D37="NA",1,VLOOKUP(D37,'Pivot Tables'!$B$10:$E$14,3,FALSE))</f>
        <v>1</v>
      </c>
      <c r="Q37" s="62">
        <f>IF(E37="NA",1,VLOOKUP(E37,'Pivot Tables'!$B$18:$E$21,3,FALSE))</f>
        <v>1</v>
      </c>
      <c r="R37" s="62">
        <f>IF(F37="NA",1,VLOOKUP(F37,'Pivot Tables'!$G$3:$J$6,3,FALSE))</f>
        <v>1</v>
      </c>
      <c r="S37" s="62">
        <f>IF(G37="NA",1,VLOOKUP(G37,'Pivot Tables'!$G$10:$J$14,3,FALSE))</f>
        <v>0.5357142857142857</v>
      </c>
      <c r="U37" s="21">
        <f>PRODUCT(J37:N37)*GETPIVOTDATA("Secure",'Pivot Tables'!$L$3,"Secure",0)</f>
        <v>8.4210526315789486E-2</v>
      </c>
      <c r="V37" s="21">
        <f>PRODUCT(O37:S37)*GETPIVOTDATA("Secure",'Pivot Tables'!$L$3,"Secure",1)</f>
        <v>0.39473684210526316</v>
      </c>
      <c r="X37" s="11">
        <f t="shared" si="0"/>
        <v>0.17582417582417584</v>
      </c>
      <c r="Y37" s="11">
        <f t="shared" si="1"/>
        <v>0.82417582417582413</v>
      </c>
      <c r="Z37" s="11">
        <f t="shared" si="2"/>
        <v>1</v>
      </c>
      <c r="AA37" s="10" t="str">
        <f t="shared" si="3"/>
        <v>FALSE</v>
      </c>
    </row>
    <row r="38" spans="2:27" ht="15.75" customHeight="1">
      <c r="B38" s="18">
        <v>74</v>
      </c>
      <c r="C38" s="19">
        <v>1</v>
      </c>
      <c r="D38" s="19">
        <v>1</v>
      </c>
      <c r="E38" s="19">
        <v>1</v>
      </c>
      <c r="F38" s="19">
        <v>1</v>
      </c>
      <c r="G38" s="19">
        <v>0</v>
      </c>
      <c r="H38" s="19">
        <v>0</v>
      </c>
      <c r="J38" s="62">
        <f>IF(C38="NA",1,VLOOKUP(C38,'Pivot Tables'!$B$3:$E$7,2,FALSE))</f>
        <v>0.8</v>
      </c>
      <c r="K38" s="62">
        <f>IF(D38="NA",1,VLOOKUP(D38,'Pivot Tables'!$B$10:$E$14,2,FALSE))</f>
        <v>0.75</v>
      </c>
      <c r="L38" s="62">
        <f>IF(E38="NA",1,VLOOKUP(E38,'Pivot Tables'!$B$18:$E$21,2,FALSE))</f>
        <v>1</v>
      </c>
      <c r="M38" s="62">
        <f>IF(F38="NA",1,VLOOKUP(F38,'Pivot Tables'!$G$3:$J$6,2,FALSE))</f>
        <v>1</v>
      </c>
      <c r="N38" s="62">
        <f>IF(G38="NA",1,VLOOKUP(G38,'Pivot Tables'!$G$10:$J$14,2,FALSE))</f>
        <v>0.8</v>
      </c>
      <c r="O38" s="62">
        <f>IF(C38="NA",1,VLOOKUP(C38,'Pivot Tables'!$B$3:$E$7,3,FALSE))</f>
        <v>0.84848484848484851</v>
      </c>
      <c r="P38" s="66">
        <f>IF(D38="NA",1,VLOOKUP(D38,'Pivot Tables'!$B$10:$E$14,3,FALSE))</f>
        <v>0.84375</v>
      </c>
      <c r="Q38" s="62">
        <f>IF(E38="NA",1,VLOOKUP(E38,'Pivot Tables'!$B$18:$E$21,3,FALSE))</f>
        <v>1</v>
      </c>
      <c r="R38" s="62">
        <f>IF(F38="NA",1,VLOOKUP(F38,'Pivot Tables'!$G$3:$J$6,3,FALSE))</f>
        <v>1</v>
      </c>
      <c r="S38" s="62">
        <f>IF(G38="NA",1,VLOOKUP(G38,'Pivot Tables'!$G$10:$J$14,3,FALSE))</f>
        <v>0.5357142857142857</v>
      </c>
      <c r="U38" s="21">
        <f>PRODUCT(J38:N38)*GETPIVOTDATA("Secure",'Pivot Tables'!$L$3,"Secure",0)</f>
        <v>6.3157894736842107E-2</v>
      </c>
      <c r="V38" s="21">
        <f>PRODUCT(O38:S38)*GETPIVOTDATA("Secure",'Pivot Tables'!$L$3,"Secure",1)</f>
        <v>0.33305921052631582</v>
      </c>
      <c r="X38" s="11">
        <f t="shared" si="0"/>
        <v>0.15940224159402241</v>
      </c>
      <c r="Y38" s="11">
        <f t="shared" si="1"/>
        <v>0.84059775840597761</v>
      </c>
      <c r="Z38" s="11">
        <f t="shared" si="2"/>
        <v>1</v>
      </c>
      <c r="AA38" s="10" t="str">
        <f t="shared" si="3"/>
        <v>FALSE</v>
      </c>
    </row>
    <row r="39" spans="2:27" ht="15.75" customHeight="1">
      <c r="B39" s="18">
        <v>72</v>
      </c>
      <c r="C39" s="19">
        <v>1</v>
      </c>
      <c r="D39" s="19">
        <v>1</v>
      </c>
      <c r="E39" s="19">
        <v>1</v>
      </c>
      <c r="F39" s="19">
        <v>1</v>
      </c>
      <c r="G39" s="19">
        <v>0</v>
      </c>
      <c r="H39" s="19">
        <v>0</v>
      </c>
      <c r="J39" s="62">
        <f>IF(C39="NA",1,VLOOKUP(C39,'Pivot Tables'!$B$3:$E$7,2,FALSE))</f>
        <v>0.8</v>
      </c>
      <c r="K39" s="62">
        <f>IF(D39="NA",1,VLOOKUP(D39,'Pivot Tables'!$B$10:$E$14,2,FALSE))</f>
        <v>0.75</v>
      </c>
      <c r="L39" s="62">
        <f>IF(E39="NA",1,VLOOKUP(E39,'Pivot Tables'!$B$18:$E$21,2,FALSE))</f>
        <v>1</v>
      </c>
      <c r="M39" s="62">
        <f>IF(F39="NA",1,VLOOKUP(F39,'Pivot Tables'!$G$3:$J$6,2,FALSE))</f>
        <v>1</v>
      </c>
      <c r="N39" s="62">
        <f>IF(G39="NA",1,VLOOKUP(G39,'Pivot Tables'!$G$10:$J$14,2,FALSE))</f>
        <v>0.8</v>
      </c>
      <c r="O39" s="62">
        <f>IF(C39="NA",1,VLOOKUP(C39,'Pivot Tables'!$B$3:$E$7,3,FALSE))</f>
        <v>0.84848484848484851</v>
      </c>
      <c r="P39" s="66">
        <f>IF(D39="NA",1,VLOOKUP(D39,'Pivot Tables'!$B$10:$E$14,3,FALSE))</f>
        <v>0.84375</v>
      </c>
      <c r="Q39" s="62">
        <f>IF(E39="NA",1,VLOOKUP(E39,'Pivot Tables'!$B$18:$E$21,3,FALSE))</f>
        <v>1</v>
      </c>
      <c r="R39" s="62">
        <f>IF(F39="NA",1,VLOOKUP(F39,'Pivot Tables'!$G$3:$J$6,3,FALSE))</f>
        <v>1</v>
      </c>
      <c r="S39" s="62">
        <f>IF(G39="NA",1,VLOOKUP(G39,'Pivot Tables'!$G$10:$J$14,3,FALSE))</f>
        <v>0.5357142857142857</v>
      </c>
      <c r="U39" s="21">
        <f>PRODUCT(J39:N39)*GETPIVOTDATA("Secure",'Pivot Tables'!$L$3,"Secure",0)</f>
        <v>6.3157894736842107E-2</v>
      </c>
      <c r="V39" s="21">
        <f>PRODUCT(O39:S39)*GETPIVOTDATA("Secure",'Pivot Tables'!$L$3,"Secure",1)</f>
        <v>0.33305921052631582</v>
      </c>
      <c r="X39" s="11">
        <f t="shared" si="0"/>
        <v>0.15940224159402241</v>
      </c>
      <c r="Y39" s="11">
        <f t="shared" si="1"/>
        <v>0.84059775840597761</v>
      </c>
      <c r="Z39" s="11">
        <f t="shared" si="2"/>
        <v>1</v>
      </c>
      <c r="AA39" s="10" t="str">
        <f t="shared" si="3"/>
        <v>FALSE</v>
      </c>
    </row>
    <row r="40" spans="2:27" ht="15.75" customHeight="1">
      <c r="B40" s="18">
        <v>68</v>
      </c>
      <c r="C40" s="19">
        <v>0</v>
      </c>
      <c r="D40" s="19">
        <v>0</v>
      </c>
      <c r="E40" s="19">
        <v>1</v>
      </c>
      <c r="F40" s="19">
        <v>1</v>
      </c>
      <c r="G40" s="19">
        <v>0</v>
      </c>
      <c r="H40" s="19">
        <v>0</v>
      </c>
      <c r="J40" s="62">
        <f>IF(C40="NA",1,VLOOKUP(C40,'Pivot Tables'!$B$3:$E$7,2,FALSE))</f>
        <v>0.2</v>
      </c>
      <c r="K40" s="62">
        <f>IF(D40="NA",1,VLOOKUP(D40,'Pivot Tables'!$B$10:$E$14,2,FALSE))</f>
        <v>0.25</v>
      </c>
      <c r="L40" s="62">
        <f>IF(E40="NA",1,VLOOKUP(E40,'Pivot Tables'!$B$18:$E$21,2,FALSE))</f>
        <v>1</v>
      </c>
      <c r="M40" s="62">
        <f>IF(F40="NA",1,VLOOKUP(F40,'Pivot Tables'!$G$3:$J$6,2,FALSE))</f>
        <v>1</v>
      </c>
      <c r="N40" s="62">
        <f>IF(G40="NA",1,VLOOKUP(G40,'Pivot Tables'!$G$10:$J$14,2,FALSE))</f>
        <v>0.8</v>
      </c>
      <c r="O40" s="62">
        <f>IF(C40="NA",1,VLOOKUP(C40,'Pivot Tables'!$B$3:$E$7,3,FALSE))</f>
        <v>0.15151515151515152</v>
      </c>
      <c r="P40" s="66">
        <f>IF(D40="NA",1,VLOOKUP(D40,'Pivot Tables'!$B$10:$E$14,3,FALSE))</f>
        <v>0.15625</v>
      </c>
      <c r="Q40" s="62">
        <f>IF(E40="NA",1,VLOOKUP(E40,'Pivot Tables'!$B$18:$E$21,3,FALSE))</f>
        <v>1</v>
      </c>
      <c r="R40" s="62">
        <f>IF(F40="NA",1,VLOOKUP(F40,'Pivot Tables'!$G$3:$J$6,3,FALSE))</f>
        <v>1</v>
      </c>
      <c r="S40" s="62">
        <f>IF(G40="NA",1,VLOOKUP(G40,'Pivot Tables'!$G$10:$J$14,3,FALSE))</f>
        <v>0.5357142857142857</v>
      </c>
      <c r="U40" s="21">
        <f>PRODUCT(J40:N40)*GETPIVOTDATA("Secure",'Pivot Tables'!$L$3,"Secure",0)</f>
        <v>5.2631578947368429E-3</v>
      </c>
      <c r="V40" s="21">
        <f>PRODUCT(O40:S40)*GETPIVOTDATA("Secure",'Pivot Tables'!$L$3,"Secure",1)</f>
        <v>1.1013862781954887E-2</v>
      </c>
      <c r="X40" s="11">
        <f t="shared" si="0"/>
        <v>0.32334897149043668</v>
      </c>
      <c r="Y40" s="11">
        <f t="shared" si="1"/>
        <v>0.67665102850956327</v>
      </c>
      <c r="Z40" s="11">
        <f t="shared" si="2"/>
        <v>1</v>
      </c>
      <c r="AA40" s="10" t="str">
        <f t="shared" si="3"/>
        <v>FALSE</v>
      </c>
    </row>
    <row r="41" spans="2:27" ht="15.75" customHeight="1"/>
    <row r="42" spans="2:27" ht="15.75" customHeight="1"/>
    <row r="43" spans="2:27" ht="15.75" customHeight="1"/>
    <row r="44" spans="2:27" ht="15.75" customHeight="1"/>
    <row r="45" spans="2:27" ht="15.75" customHeight="1"/>
    <row r="46" spans="2:27" ht="15.75" customHeight="1"/>
    <row r="47" spans="2:27" ht="15.75" customHeight="1"/>
    <row r="48" spans="2:2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A3:AA40">
    <cfRule type="containsText" dxfId="5" priority="1" operator="containsText" text="TRUE">
      <formula>NOT(ISERROR(SEARCH(("TRUE"),(AA3))))</formula>
    </cfRule>
  </conditionalFormatting>
  <conditionalFormatting sqref="AA3:AA40">
    <cfRule type="containsText" dxfId="4" priority="2" operator="containsText" text="FALSE">
      <formula>NOT(ISERROR(SEARCH(("FALSE"),(AA3))))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000"/>
  <sheetViews>
    <sheetView tabSelected="1" topLeftCell="K25" workbookViewId="0">
      <selection activeCell="AA40" sqref="AA40"/>
    </sheetView>
  </sheetViews>
  <sheetFormatPr defaultColWidth="14.42578125" defaultRowHeight="15" customHeight="1"/>
  <cols>
    <col min="1" max="27" width="10.7109375" customWidth="1"/>
  </cols>
  <sheetData>
    <row r="2" spans="2:27" ht="45">
      <c r="B2" s="15" t="s">
        <v>1</v>
      </c>
      <c r="C2" s="15" t="s">
        <v>2</v>
      </c>
      <c r="D2" s="15" t="s">
        <v>3</v>
      </c>
      <c r="E2" s="15" t="s">
        <v>4</v>
      </c>
      <c r="F2" s="15" t="s">
        <v>8</v>
      </c>
      <c r="G2" s="15" t="s">
        <v>9</v>
      </c>
      <c r="H2" s="15" t="s">
        <v>10</v>
      </c>
      <c r="J2" s="16" t="s">
        <v>21</v>
      </c>
      <c r="K2" s="16" t="s">
        <v>22</v>
      </c>
      <c r="L2" s="16" t="s">
        <v>23</v>
      </c>
      <c r="M2" s="16" t="s">
        <v>24</v>
      </c>
      <c r="N2" s="16" t="s">
        <v>25</v>
      </c>
      <c r="O2" s="16" t="s">
        <v>26</v>
      </c>
      <c r="P2" s="16" t="s">
        <v>27</v>
      </c>
      <c r="Q2" s="16" t="s">
        <v>28</v>
      </c>
      <c r="R2" s="16" t="s">
        <v>29</v>
      </c>
      <c r="S2" s="16" t="s">
        <v>30</v>
      </c>
      <c r="U2" s="17" t="s">
        <v>31</v>
      </c>
      <c r="V2" s="17" t="s">
        <v>32</v>
      </c>
      <c r="X2" s="17" t="s">
        <v>33</v>
      </c>
      <c r="Y2" s="17" t="s">
        <v>34</v>
      </c>
      <c r="Z2" s="17" t="s">
        <v>35</v>
      </c>
      <c r="AA2" s="17" t="s">
        <v>36</v>
      </c>
    </row>
    <row r="3" spans="2:27">
      <c r="B3" s="18">
        <v>22</v>
      </c>
      <c r="C3" s="19">
        <v>1</v>
      </c>
      <c r="D3" s="19">
        <v>0</v>
      </c>
      <c r="E3" s="19">
        <v>1</v>
      </c>
      <c r="F3" s="19" t="s">
        <v>12</v>
      </c>
      <c r="G3" s="19" t="s">
        <v>12</v>
      </c>
      <c r="H3" s="19">
        <v>1</v>
      </c>
      <c r="J3" s="20">
        <f>IF(C3="NA",1,VLOOKUP(C3,'Pivot Tables'!$B$3:$E$7,2,FALSE))</f>
        <v>0.8</v>
      </c>
      <c r="K3" s="20">
        <f>IF(D3="NA",1,VLOOKUP(D3,'Pivot Tables'!$B$10:$E$14,2,FALSE))</f>
        <v>0.25</v>
      </c>
      <c r="L3" s="20">
        <f>IF(E3="NA",1,VLOOKUP(E3,'Pivot Tables'!$B$18:$E$21,2,FALSE))</f>
        <v>1</v>
      </c>
      <c r="M3" s="11">
        <f>IF(F3="NA",1,VLOOKUP(F3,'Pivot Tables'!$G$3:$J$6,2,FALSE))</f>
        <v>1</v>
      </c>
      <c r="N3" s="11">
        <f>IF(G3="NA",1,VLOOKUP(G3,'Pivot Tables'!$G$10:$J$14,2,FALSE))</f>
        <v>1</v>
      </c>
      <c r="O3" s="20">
        <f>IF(C3="NA",1,VLOOKUP(C3,'Pivot Tables'!$B$3:$E$7,3,FALSE))</f>
        <v>0.84848484848484851</v>
      </c>
      <c r="P3" s="20">
        <f>IF(D3="NA",1,VLOOKUP(C3,'Pivot Tables'!$B$10:$E$14,3,FALSE))</f>
        <v>0.84375</v>
      </c>
      <c r="Q3" s="20">
        <f>IF(E3="NA",1,VLOOKUP(E3,'Pivot Tables'!$B$18:$E$21,3,FALSE))</f>
        <v>1</v>
      </c>
      <c r="R3" s="11">
        <f>IF(F3="NA",1,VLOOKUP(F3,'Pivot Tables'!$G$3:$J$6,3,FALSE))</f>
        <v>1</v>
      </c>
      <c r="S3" s="11">
        <f>IF(G3="NA",1,VLOOKUP(G3,'Pivot Tables'!$G$10:$J$14,3,FALSE))</f>
        <v>1</v>
      </c>
      <c r="U3" s="21">
        <f>PRODUCT(J3:N3)*GETPIVOTDATA("Secure",'Pivot Tables'!$L$3,"Secure",0)</f>
        <v>2.6315789473684209E-2</v>
      </c>
      <c r="V3" s="21">
        <f>PRODUCT(O3:S3)*GETPIVOTDATA("Secure",'Pivot Tables'!$L$3,"Secure",1)</f>
        <v>0.62171052631578949</v>
      </c>
      <c r="X3" s="11">
        <f t="shared" ref="X3:X40" si="0">U3/(U3+V3)</f>
        <v>4.060913705583756E-2</v>
      </c>
      <c r="Y3" s="11">
        <f t="shared" ref="Y3:Y40" si="1">1-X3</f>
        <v>0.95939086294416243</v>
      </c>
      <c r="Z3" s="11">
        <f t="shared" ref="Z3:Z40" si="2">IF(Y3&gt;X3,1,0)</f>
        <v>1</v>
      </c>
      <c r="AA3" s="10" t="str">
        <f t="shared" ref="AA3:AA40" si="3">IF(Z3=H3,"TRUE","FALSE")</f>
        <v>TRUE</v>
      </c>
    </row>
    <row r="4" spans="2:27">
      <c r="B4" s="18">
        <v>26</v>
      </c>
      <c r="C4" s="19">
        <v>1</v>
      </c>
      <c r="D4" s="19">
        <v>1</v>
      </c>
      <c r="E4" s="19">
        <v>1</v>
      </c>
      <c r="F4" s="19">
        <v>1</v>
      </c>
      <c r="G4" s="19">
        <v>1</v>
      </c>
      <c r="H4" s="19">
        <v>1</v>
      </c>
      <c r="J4" s="20">
        <f>IF(C4="NA",1,VLOOKUP(C4,'Pivot Tables'!$B$3:$E$7,2,FALSE))</f>
        <v>0.8</v>
      </c>
      <c r="K4" s="20">
        <f>IF(D4="NA",1,VLOOKUP(D4,'Pivot Tables'!$B$10:$E$14,2,FALSE))</f>
        <v>0.75</v>
      </c>
      <c r="L4" s="20">
        <f>IF(E4="NA",1,VLOOKUP(E4,'Pivot Tables'!$B$18:$E$21,2,FALSE))</f>
        <v>1</v>
      </c>
      <c r="M4" s="20">
        <f>IF(F4="NA",1,VLOOKUP(F4,'Pivot Tables'!$G$3:$J$6,2,FALSE))</f>
        <v>1</v>
      </c>
      <c r="N4" s="20">
        <f>IF(G4="NA",1,VLOOKUP(G4,'Pivot Tables'!$G$10:$J$14,2,FALSE))</f>
        <v>0.2</v>
      </c>
      <c r="O4" s="20">
        <f>IF(C4="NA",1,VLOOKUP(C4,'Pivot Tables'!$B$3:$E$7,3,FALSE))</f>
        <v>0.84848484848484851</v>
      </c>
      <c r="P4" s="20">
        <f>IF(D4="NA",1,VLOOKUP(C4,'Pivot Tables'!$B$10:$E$14,3,FALSE))</f>
        <v>0.84375</v>
      </c>
      <c r="Q4" s="20">
        <f>IF(E4="NA",1,VLOOKUP(E4,'Pivot Tables'!$B$18:$E$21,3,FALSE))</f>
        <v>1</v>
      </c>
      <c r="R4" s="20">
        <f>IF(F4="NA",1,VLOOKUP(F4,'Pivot Tables'!$G$3:$J$6,3,FALSE))</f>
        <v>1</v>
      </c>
      <c r="S4" s="20">
        <f>IF(G4="NA",1,VLOOKUP(G4,'Pivot Tables'!$G$10:$J$14,3,FALSE))</f>
        <v>0.4642857142857143</v>
      </c>
      <c r="U4" s="21">
        <f>PRODUCT(J4:N4)*GETPIVOTDATA("Secure",'Pivot Tables'!$L$3,"Secure",0)</f>
        <v>1.5789473684210527E-2</v>
      </c>
      <c r="V4" s="21">
        <f>PRODUCT(O4:S4)*GETPIVOTDATA("Secure",'Pivot Tables'!$L$3,"Secure",1)</f>
        <v>0.28865131578947373</v>
      </c>
      <c r="X4" s="11">
        <f t="shared" si="0"/>
        <v>5.1863857374392218E-2</v>
      </c>
      <c r="Y4" s="11">
        <f t="shared" si="1"/>
        <v>0.94813614262560775</v>
      </c>
      <c r="Z4" s="11">
        <f t="shared" si="2"/>
        <v>1</v>
      </c>
      <c r="AA4" s="10" t="str">
        <f t="shared" si="3"/>
        <v>TRUE</v>
      </c>
    </row>
    <row r="5" spans="2:27">
      <c r="B5" s="18">
        <v>42</v>
      </c>
      <c r="C5" s="19">
        <v>1</v>
      </c>
      <c r="D5" s="19">
        <v>1</v>
      </c>
      <c r="E5" s="19">
        <v>1</v>
      </c>
      <c r="F5" s="19">
        <v>1</v>
      </c>
      <c r="G5" s="19">
        <v>0</v>
      </c>
      <c r="H5" s="19">
        <v>1</v>
      </c>
      <c r="J5" s="20">
        <f>IF(C5="NA",1,VLOOKUP(C5,'Pivot Tables'!$B$3:$E$7,2,FALSE))</f>
        <v>0.8</v>
      </c>
      <c r="K5" s="20">
        <f>IF(D5="NA",1,VLOOKUP(D5,'Pivot Tables'!$B$10:$E$14,2,FALSE))</f>
        <v>0.75</v>
      </c>
      <c r="L5" s="20">
        <f>IF(E5="NA",1,VLOOKUP(E5,'Pivot Tables'!$B$18:$E$21,2,FALSE))</f>
        <v>1</v>
      </c>
      <c r="M5" s="20">
        <f>IF(F5="NA",1,VLOOKUP(F5,'Pivot Tables'!$G$3:$J$6,2,FALSE))</f>
        <v>1</v>
      </c>
      <c r="N5" s="20">
        <f>IF(G5="NA",1,VLOOKUP(G5,'Pivot Tables'!$G$10:$J$14,2,FALSE))</f>
        <v>0.8</v>
      </c>
      <c r="O5" s="20">
        <f>IF(C5="NA",1,VLOOKUP(C5,'Pivot Tables'!$B$3:$E$7,3,FALSE))</f>
        <v>0.84848484848484851</v>
      </c>
      <c r="P5" s="20">
        <f>IF(D5="NA",1,VLOOKUP(C5,'Pivot Tables'!$B$10:$E$14,3,FALSE))</f>
        <v>0.84375</v>
      </c>
      <c r="Q5" s="20">
        <f>IF(E5="NA",1,VLOOKUP(E5,'Pivot Tables'!$B$18:$E$21,3,FALSE))</f>
        <v>1</v>
      </c>
      <c r="R5" s="20">
        <f>IF(F5="NA",1,VLOOKUP(F5,'Pivot Tables'!$G$3:$J$6,3,FALSE))</f>
        <v>1</v>
      </c>
      <c r="S5" s="20">
        <f>IF(G5="NA",1,VLOOKUP(G5,'Pivot Tables'!$G$10:$J$14,3,FALSE))</f>
        <v>0.5357142857142857</v>
      </c>
      <c r="U5" s="21">
        <f>PRODUCT(J5:N5)*GETPIVOTDATA("Secure",'Pivot Tables'!$L$3,"Secure",0)</f>
        <v>6.3157894736842107E-2</v>
      </c>
      <c r="V5" s="21">
        <f>PRODUCT(O5:S5)*GETPIVOTDATA("Secure",'Pivot Tables'!$L$3,"Secure",1)</f>
        <v>0.33305921052631582</v>
      </c>
      <c r="X5" s="11">
        <f t="shared" si="0"/>
        <v>0.15940224159402241</v>
      </c>
      <c r="Y5" s="11">
        <f t="shared" si="1"/>
        <v>0.84059775840597761</v>
      </c>
      <c r="Z5" s="11">
        <f t="shared" si="2"/>
        <v>1</v>
      </c>
      <c r="AA5" s="10" t="str">
        <f t="shared" si="3"/>
        <v>TRUE</v>
      </c>
    </row>
    <row r="6" spans="2:27">
      <c r="B6" s="18">
        <v>30</v>
      </c>
      <c r="C6" s="19">
        <v>1</v>
      </c>
      <c r="D6" s="19">
        <v>1</v>
      </c>
      <c r="E6" s="19">
        <v>1</v>
      </c>
      <c r="F6" s="19" t="s">
        <v>12</v>
      </c>
      <c r="G6" s="19" t="s">
        <v>12</v>
      </c>
      <c r="H6" s="19">
        <v>1</v>
      </c>
      <c r="J6" s="20">
        <f>IF(C6="NA",1,VLOOKUP(C6,'Pivot Tables'!$B$3:$E$7,2,FALSE))</f>
        <v>0.8</v>
      </c>
      <c r="K6" s="20">
        <f>IF(D6="NA",1,VLOOKUP(D6,'Pivot Tables'!$B$10:$E$14,2,FALSE))</f>
        <v>0.75</v>
      </c>
      <c r="L6" s="20">
        <f>IF(E6="NA",1,VLOOKUP(E6,'Pivot Tables'!$B$18:$E$21,2,FALSE))</f>
        <v>1</v>
      </c>
      <c r="M6" s="11">
        <f>IF(F6="NA",1,VLOOKUP(F6,'Pivot Tables'!$G$3:$J$6,2,FALSE))</f>
        <v>1</v>
      </c>
      <c r="N6" s="11">
        <f>IF(G6="NA",1,VLOOKUP(G6,'Pivot Tables'!$G$10:$J$14,2,FALSE))</f>
        <v>1</v>
      </c>
      <c r="O6" s="20">
        <f>IF(C6="NA",1,VLOOKUP(C6,'Pivot Tables'!$B$3:$E$7,3,FALSE))</f>
        <v>0.84848484848484851</v>
      </c>
      <c r="P6" s="20">
        <f>IF(D6="NA",1,VLOOKUP(C6,'Pivot Tables'!$B$10:$E$14,3,FALSE))</f>
        <v>0.84375</v>
      </c>
      <c r="Q6" s="20">
        <f>IF(E6="NA",1,VLOOKUP(E6,'Pivot Tables'!$B$18:$E$21,3,FALSE))</f>
        <v>1</v>
      </c>
      <c r="R6" s="11">
        <f>IF(F6="NA",1,VLOOKUP(F6,'Pivot Tables'!$G$3:$J$6,3,FALSE))</f>
        <v>1</v>
      </c>
      <c r="S6" s="11">
        <f>IF(G6="NA",1,VLOOKUP(G6,'Pivot Tables'!$G$10:$J$14,3,FALSE))</f>
        <v>1</v>
      </c>
      <c r="U6" s="21">
        <f>PRODUCT(J6:N6)*GETPIVOTDATA("Secure",'Pivot Tables'!$L$3,"Secure",0)</f>
        <v>7.8947368421052641E-2</v>
      </c>
      <c r="V6" s="21">
        <f>PRODUCT(O6:S6)*GETPIVOTDATA("Secure",'Pivot Tables'!$L$3,"Secure",1)</f>
        <v>0.62171052631578949</v>
      </c>
      <c r="X6" s="11">
        <f t="shared" si="0"/>
        <v>0.11267605633802817</v>
      </c>
      <c r="Y6" s="11">
        <f t="shared" si="1"/>
        <v>0.88732394366197187</v>
      </c>
      <c r="Z6" s="11">
        <f t="shared" si="2"/>
        <v>1</v>
      </c>
      <c r="AA6" s="10" t="str">
        <f t="shared" si="3"/>
        <v>TRUE</v>
      </c>
    </row>
    <row r="7" spans="2:27">
      <c r="B7" s="18">
        <v>19</v>
      </c>
      <c r="C7" s="19">
        <v>0</v>
      </c>
      <c r="D7" s="19">
        <v>0</v>
      </c>
      <c r="E7" s="19">
        <v>0</v>
      </c>
      <c r="F7" s="19">
        <v>1</v>
      </c>
      <c r="G7" s="19">
        <v>1</v>
      </c>
      <c r="H7" s="19">
        <v>1</v>
      </c>
      <c r="J7" s="20">
        <f>IF(C7="NA",1,VLOOKUP(C7,'Pivot Tables'!$B$3:$E$7,2,FALSE))</f>
        <v>0.2</v>
      </c>
      <c r="K7" s="20">
        <f>IF(D7="NA",1,VLOOKUP(D7,'Pivot Tables'!$B$10:$E$14,2,FALSE))</f>
        <v>0.25</v>
      </c>
      <c r="L7" s="20">
        <v>1</v>
      </c>
      <c r="M7" s="20">
        <f>IF(F7="NA",1,VLOOKUP(F7,'Pivot Tables'!$G$3:$J$6,2,FALSE))</f>
        <v>1</v>
      </c>
      <c r="N7" s="20">
        <f>IF(G7="NA",1,VLOOKUP(G7,'Pivot Tables'!$G$10:$J$14,2,FALSE))</f>
        <v>0.2</v>
      </c>
      <c r="O7" s="20">
        <f>IF(C7="NA",1,VLOOKUP(C7,'Pivot Tables'!$B$3:$E$7,3,FALSE))</f>
        <v>0.15151515151515152</v>
      </c>
      <c r="P7" s="20">
        <f>IF(D7="NA",1,VLOOKUP(C7,'Pivot Tables'!$B$10:$E$14,3,FALSE))</f>
        <v>0.15625</v>
      </c>
      <c r="Q7" s="20">
        <v>1</v>
      </c>
      <c r="R7" s="20">
        <f>IF(F7="NA",1,VLOOKUP(F7,'Pivot Tables'!$G$3:$J$6,3,FALSE))</f>
        <v>1</v>
      </c>
      <c r="S7" s="20">
        <f>IF(G7="NA",1,VLOOKUP(G7,'Pivot Tables'!$G$10:$J$14,3,FALSE))</f>
        <v>0.4642857142857143</v>
      </c>
      <c r="U7" s="21">
        <f>PRODUCT(J7:N7)*GETPIVOTDATA("Secure",'Pivot Tables'!$L$3,"Secure",0)</f>
        <v>1.3157894736842107E-3</v>
      </c>
      <c r="V7" s="21">
        <f>PRODUCT(O7:S7)*GETPIVOTDATA("Secure",'Pivot Tables'!$L$3,"Secure",1)</f>
        <v>9.5453477443609019E-3</v>
      </c>
      <c r="X7" s="11">
        <f t="shared" si="0"/>
        <v>0.12114656571119525</v>
      </c>
      <c r="Y7" s="11">
        <f t="shared" si="1"/>
        <v>0.8788534342888048</v>
      </c>
      <c r="Z7" s="11">
        <f t="shared" si="2"/>
        <v>1</v>
      </c>
      <c r="AA7" s="10" t="str">
        <f t="shared" si="3"/>
        <v>TRUE</v>
      </c>
    </row>
    <row r="8" spans="2:27">
      <c r="B8" s="18">
        <v>29</v>
      </c>
      <c r="C8" s="19">
        <v>1</v>
      </c>
      <c r="D8" s="19">
        <v>1</v>
      </c>
      <c r="E8" s="19">
        <v>1</v>
      </c>
      <c r="F8" s="19" t="s">
        <v>12</v>
      </c>
      <c r="G8" s="19">
        <v>0</v>
      </c>
      <c r="H8" s="19">
        <v>1</v>
      </c>
      <c r="J8" s="20">
        <f>IF(C8="NA",1,VLOOKUP(C8,'Pivot Tables'!$B$3:$E$7,2,FALSE))</f>
        <v>0.8</v>
      </c>
      <c r="K8" s="20">
        <f>IF(D8="NA",1,VLOOKUP(D8,'Pivot Tables'!$B$10:$E$14,2,FALSE))</f>
        <v>0.75</v>
      </c>
      <c r="L8" s="20">
        <f>IF(E8="NA",1,VLOOKUP(E8,'Pivot Tables'!$B$18:$E$21,2,FALSE))</f>
        <v>1</v>
      </c>
      <c r="M8" s="11">
        <f>IF(F8="NA",1,VLOOKUP(F8,'Pivot Tables'!$G$3:$J$6,2,FALSE))</f>
        <v>1</v>
      </c>
      <c r="N8" s="20">
        <f>IF(G8="NA",1,VLOOKUP(G8,'Pivot Tables'!$G$10:$J$14,2,FALSE))</f>
        <v>0.8</v>
      </c>
      <c r="O8" s="20">
        <f>IF(C8="NA",1,VLOOKUP(C8,'Pivot Tables'!$B$3:$E$7,3,FALSE))</f>
        <v>0.84848484848484851</v>
      </c>
      <c r="P8" s="20">
        <f>IF(D8="NA",1,VLOOKUP(C8,'Pivot Tables'!$B$10:$E$14,3,FALSE))</f>
        <v>0.84375</v>
      </c>
      <c r="Q8" s="20">
        <f>IF(E8="NA",1,VLOOKUP(E8,'Pivot Tables'!$B$18:$E$21,3,FALSE))</f>
        <v>1</v>
      </c>
      <c r="R8" s="11">
        <f>IF(F8="NA",1,VLOOKUP(F8,'Pivot Tables'!$G$3:$J$6,3,FALSE))</f>
        <v>1</v>
      </c>
      <c r="S8" s="20">
        <f>IF(G8="NA",1,VLOOKUP(G8,'Pivot Tables'!$G$10:$J$14,3,FALSE))</f>
        <v>0.5357142857142857</v>
      </c>
      <c r="U8" s="21">
        <f>PRODUCT(J8:N8)*GETPIVOTDATA("Secure",'Pivot Tables'!$L$3,"Secure",0)</f>
        <v>6.3157894736842107E-2</v>
      </c>
      <c r="V8" s="21">
        <f>PRODUCT(O8:S8)*GETPIVOTDATA("Secure",'Pivot Tables'!$L$3,"Secure",1)</f>
        <v>0.33305921052631582</v>
      </c>
      <c r="X8" s="11">
        <f t="shared" si="0"/>
        <v>0.15940224159402241</v>
      </c>
      <c r="Y8" s="11">
        <f t="shared" si="1"/>
        <v>0.84059775840597761</v>
      </c>
      <c r="Z8" s="11">
        <f t="shared" si="2"/>
        <v>1</v>
      </c>
      <c r="AA8" s="10" t="str">
        <f t="shared" si="3"/>
        <v>TRUE</v>
      </c>
    </row>
    <row r="9" spans="2:27">
      <c r="B9" s="18">
        <v>50</v>
      </c>
      <c r="C9" s="19">
        <v>1</v>
      </c>
      <c r="D9" s="19">
        <v>1</v>
      </c>
      <c r="E9" s="19" t="s">
        <v>12</v>
      </c>
      <c r="F9" s="19">
        <v>1</v>
      </c>
      <c r="G9" s="19">
        <v>1</v>
      </c>
      <c r="H9" s="19">
        <v>1</v>
      </c>
      <c r="J9" s="20">
        <f>IF(C9="NA",1,VLOOKUP(C9,'Pivot Tables'!$B$3:$E$7,2,FALSE))</f>
        <v>0.8</v>
      </c>
      <c r="K9" s="20">
        <f>IF(D9="NA",1,VLOOKUP(D9,'Pivot Tables'!$B$10:$E$14,2,FALSE))</f>
        <v>0.75</v>
      </c>
      <c r="L9" s="11">
        <f>IF(E9="NA",1,VLOOKUP(E9,'Pivot Tables'!$B$18:$E$21,2,FALSE))</f>
        <v>1</v>
      </c>
      <c r="M9" s="20">
        <f>IF(F9="NA",1,VLOOKUP(F9,'Pivot Tables'!$G$3:$J$6,2,FALSE))</f>
        <v>1</v>
      </c>
      <c r="N9" s="20">
        <f>IF(G9="NA",1,VLOOKUP(G9,'Pivot Tables'!$G$10:$J$14,2,FALSE))</f>
        <v>0.2</v>
      </c>
      <c r="O9" s="20">
        <f>IF(C9="NA",1,VLOOKUP(C9,'Pivot Tables'!$B$3:$E$7,3,FALSE))</f>
        <v>0.84848484848484851</v>
      </c>
      <c r="P9" s="20">
        <f>IF(D9="NA",1,VLOOKUP(C9,'Pivot Tables'!$B$10:$E$14,3,FALSE))</f>
        <v>0.84375</v>
      </c>
      <c r="Q9" s="11">
        <f>IF(E9="NA",1,VLOOKUP(E9,'Pivot Tables'!$B$18:$E$21,3,FALSE))</f>
        <v>1</v>
      </c>
      <c r="R9" s="20">
        <f>IF(F9="NA",1,VLOOKUP(F9,'Pivot Tables'!$G$3:$J$6,3,FALSE))</f>
        <v>1</v>
      </c>
      <c r="S9" s="20">
        <f>IF(G9="NA",1,VLOOKUP(G9,'Pivot Tables'!$G$10:$J$14,3,FALSE))</f>
        <v>0.4642857142857143</v>
      </c>
      <c r="U9" s="21">
        <f>PRODUCT(J9:N9)*GETPIVOTDATA("Secure",'Pivot Tables'!$L$3,"Secure",0)</f>
        <v>1.5789473684210527E-2</v>
      </c>
      <c r="V9" s="21">
        <f>PRODUCT(O9:S9)*GETPIVOTDATA("Secure",'Pivot Tables'!$L$3,"Secure",1)</f>
        <v>0.28865131578947373</v>
      </c>
      <c r="X9" s="11">
        <f t="shared" si="0"/>
        <v>5.1863857374392218E-2</v>
      </c>
      <c r="Y9" s="11">
        <f t="shared" si="1"/>
        <v>0.94813614262560775</v>
      </c>
      <c r="Z9" s="11">
        <f t="shared" si="2"/>
        <v>1</v>
      </c>
      <c r="AA9" s="10" t="str">
        <f t="shared" si="3"/>
        <v>TRUE</v>
      </c>
    </row>
    <row r="10" spans="2:27">
      <c r="B10" s="18">
        <v>52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>
        <v>1</v>
      </c>
      <c r="J10" s="20">
        <f>IF(C10="NA",1,VLOOKUP(C10,'Pivot Tables'!$B$3:$E$7,2,FALSE))</f>
        <v>0.8</v>
      </c>
      <c r="K10" s="20">
        <f>IF(D10="NA",1,VLOOKUP(D10,'Pivot Tables'!$B$10:$E$14,2,FALSE))</f>
        <v>0.75</v>
      </c>
      <c r="L10" s="20">
        <f>IF(E10="NA",1,VLOOKUP(E10,'Pivot Tables'!$B$18:$E$21,2,FALSE))</f>
        <v>1</v>
      </c>
      <c r="M10" s="20">
        <f>IF(F10="NA",1,VLOOKUP(F10,'Pivot Tables'!$G$3:$J$6,2,FALSE))</f>
        <v>1</v>
      </c>
      <c r="N10" s="20">
        <f>IF(G10="NA",1,VLOOKUP(G10,'Pivot Tables'!$G$10:$J$14,2,FALSE))</f>
        <v>0.2</v>
      </c>
      <c r="O10" s="20">
        <f>IF(C10="NA",1,VLOOKUP(C10,'Pivot Tables'!$B$3:$E$7,3,FALSE))</f>
        <v>0.84848484848484851</v>
      </c>
      <c r="P10" s="20">
        <f>IF(D10="NA",1,VLOOKUP(C10,'Pivot Tables'!$B$10:$E$14,3,FALSE))</f>
        <v>0.84375</v>
      </c>
      <c r="Q10" s="20">
        <f>IF(E10="NA",1,VLOOKUP(E10,'Pivot Tables'!$B$18:$E$21,3,FALSE))</f>
        <v>1</v>
      </c>
      <c r="R10" s="20">
        <f>IF(F10="NA",1,VLOOKUP(F10,'Pivot Tables'!$G$3:$J$6,3,FALSE))</f>
        <v>1</v>
      </c>
      <c r="S10" s="20">
        <f>IF(G10="NA",1,VLOOKUP(G10,'Pivot Tables'!$G$10:$J$14,3,FALSE))</f>
        <v>0.4642857142857143</v>
      </c>
      <c r="U10" s="21">
        <f>PRODUCT(J10:N10)*GETPIVOTDATA("Secure",'Pivot Tables'!$L$3,"Secure",0)</f>
        <v>1.5789473684210527E-2</v>
      </c>
      <c r="V10" s="21">
        <f>PRODUCT(O10:S10)*GETPIVOTDATA("Secure",'Pivot Tables'!$L$3,"Secure",1)</f>
        <v>0.28865131578947373</v>
      </c>
      <c r="X10" s="11">
        <f t="shared" si="0"/>
        <v>5.1863857374392218E-2</v>
      </c>
      <c r="Y10" s="11">
        <f t="shared" si="1"/>
        <v>0.94813614262560775</v>
      </c>
      <c r="Z10" s="11">
        <f t="shared" si="2"/>
        <v>1</v>
      </c>
      <c r="AA10" s="10" t="str">
        <f t="shared" si="3"/>
        <v>TRUE</v>
      </c>
    </row>
    <row r="11" spans="2:27">
      <c r="B11" s="18">
        <v>55</v>
      </c>
      <c r="C11" s="19">
        <v>1</v>
      </c>
      <c r="D11" s="19">
        <v>1</v>
      </c>
      <c r="E11" s="19">
        <v>1</v>
      </c>
      <c r="F11" s="19">
        <v>1</v>
      </c>
      <c r="G11" s="19">
        <v>0</v>
      </c>
      <c r="H11" s="19">
        <v>1</v>
      </c>
      <c r="J11" s="20">
        <f>IF(C11="NA",1,VLOOKUP(C11,'Pivot Tables'!$B$3:$E$7,2,FALSE))</f>
        <v>0.8</v>
      </c>
      <c r="K11" s="20">
        <f>IF(D11="NA",1,VLOOKUP(D11,'Pivot Tables'!$B$10:$E$14,2,FALSE))</f>
        <v>0.75</v>
      </c>
      <c r="L11" s="20">
        <f>IF(E11="NA",1,VLOOKUP(E11,'Pivot Tables'!$B$18:$E$21,2,FALSE))</f>
        <v>1</v>
      </c>
      <c r="M11" s="20">
        <f>IF(F11="NA",1,VLOOKUP(F11,'Pivot Tables'!$G$3:$J$6,2,FALSE))</f>
        <v>1</v>
      </c>
      <c r="N11" s="20">
        <f>IF(G11="NA",1,VLOOKUP(G11,'Pivot Tables'!$G$10:$J$14,2,FALSE))</f>
        <v>0.8</v>
      </c>
      <c r="O11" s="20">
        <f>IF(C11="NA",1,VLOOKUP(C11,'Pivot Tables'!$B$3:$E$7,3,FALSE))</f>
        <v>0.84848484848484851</v>
      </c>
      <c r="P11" s="20">
        <f>IF(D11="NA",1,VLOOKUP(C11,'Pivot Tables'!$B$10:$E$14,3,FALSE))</f>
        <v>0.84375</v>
      </c>
      <c r="Q11" s="20">
        <f>IF(E11="NA",1,VLOOKUP(E11,'Pivot Tables'!$B$18:$E$21,3,FALSE))</f>
        <v>1</v>
      </c>
      <c r="R11" s="20">
        <f>IF(F11="NA",1,VLOOKUP(F11,'Pivot Tables'!$G$3:$J$6,3,FALSE))</f>
        <v>1</v>
      </c>
      <c r="S11" s="20">
        <f>IF(G11="NA",1,VLOOKUP(G11,'Pivot Tables'!$G$10:$J$14,3,FALSE))</f>
        <v>0.5357142857142857</v>
      </c>
      <c r="U11" s="21">
        <f>PRODUCT(J11:N11)*GETPIVOTDATA("Secure",'Pivot Tables'!$L$3,"Secure",0)</f>
        <v>6.3157894736842107E-2</v>
      </c>
      <c r="V11" s="21">
        <f>PRODUCT(O11:S11)*GETPIVOTDATA("Secure",'Pivot Tables'!$L$3,"Secure",1)</f>
        <v>0.33305921052631582</v>
      </c>
      <c r="X11" s="11">
        <f t="shared" si="0"/>
        <v>0.15940224159402241</v>
      </c>
      <c r="Y11" s="11">
        <f t="shared" si="1"/>
        <v>0.84059775840597761</v>
      </c>
      <c r="Z11" s="11">
        <f t="shared" si="2"/>
        <v>1</v>
      </c>
      <c r="AA11" s="10" t="str">
        <f t="shared" si="3"/>
        <v>TRUE</v>
      </c>
    </row>
    <row r="12" spans="2:27">
      <c r="B12" s="18">
        <v>56</v>
      </c>
      <c r="C12" s="19">
        <v>1</v>
      </c>
      <c r="D12" s="19">
        <v>1</v>
      </c>
      <c r="E12" s="19" t="s">
        <v>12</v>
      </c>
      <c r="F12" s="19" t="s">
        <v>12</v>
      </c>
      <c r="G12" s="19" t="s">
        <v>12</v>
      </c>
      <c r="H12" s="19">
        <v>1</v>
      </c>
      <c r="J12" s="20">
        <f>IF(C12="NA",1,VLOOKUP(C12,'Pivot Tables'!$B$3:$E$7,2,FALSE))</f>
        <v>0.8</v>
      </c>
      <c r="K12" s="20">
        <f>IF(D12="NA",1,VLOOKUP(D12,'Pivot Tables'!$B$10:$E$14,2,FALSE))</f>
        <v>0.75</v>
      </c>
      <c r="L12" s="11">
        <f>IF(E12="NA",1,VLOOKUP(E12,'Pivot Tables'!$B$18:$E$21,2,FALSE))</f>
        <v>1</v>
      </c>
      <c r="M12" s="11">
        <f>IF(F12="NA",1,VLOOKUP(F12,'Pivot Tables'!$G$3:$J$6,2,FALSE))</f>
        <v>1</v>
      </c>
      <c r="N12" s="11">
        <f>IF(G12="NA",1,VLOOKUP(G12,'Pivot Tables'!$G$10:$J$14,2,FALSE))</f>
        <v>1</v>
      </c>
      <c r="O12" s="20">
        <f>IF(C12="NA",1,VLOOKUP(C12,'Pivot Tables'!$B$3:$E$7,3,FALSE))</f>
        <v>0.84848484848484851</v>
      </c>
      <c r="P12" s="20">
        <f>IF(D12="NA",1,VLOOKUP(C12,'Pivot Tables'!$B$10:$E$14,3,FALSE))</f>
        <v>0.84375</v>
      </c>
      <c r="Q12" s="11">
        <f>IF(E12="NA",1,VLOOKUP(E12,'Pivot Tables'!$B$18:$E$21,3,FALSE))</f>
        <v>1</v>
      </c>
      <c r="R12" s="11">
        <f>IF(F12="NA",1,VLOOKUP(F12,'Pivot Tables'!$G$3:$J$6,3,FALSE))</f>
        <v>1</v>
      </c>
      <c r="S12" s="11">
        <f>IF(G12="NA",1,VLOOKUP(G12,'Pivot Tables'!$G$10:$J$14,3,FALSE))</f>
        <v>1</v>
      </c>
      <c r="U12" s="21">
        <f>PRODUCT(J12:N12)*GETPIVOTDATA("Secure",'Pivot Tables'!$L$3,"Secure",0)</f>
        <v>7.8947368421052641E-2</v>
      </c>
      <c r="V12" s="21">
        <f>PRODUCT(O12:S12)*GETPIVOTDATA("Secure",'Pivot Tables'!$L$3,"Secure",1)</f>
        <v>0.62171052631578949</v>
      </c>
      <c r="X12" s="11">
        <f t="shared" si="0"/>
        <v>0.11267605633802817</v>
      </c>
      <c r="Y12" s="11">
        <f t="shared" si="1"/>
        <v>0.88732394366197187</v>
      </c>
      <c r="Z12" s="11">
        <f t="shared" si="2"/>
        <v>1</v>
      </c>
      <c r="AA12" s="10" t="str">
        <f t="shared" si="3"/>
        <v>TRUE</v>
      </c>
    </row>
    <row r="13" spans="2:27">
      <c r="B13" s="18">
        <v>1</v>
      </c>
      <c r="C13" s="19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J13" s="20">
        <f>IF(C13="NA",1,VLOOKUP(C13,'Pivot Tables'!$B$3:$E$7,2,FALSE))</f>
        <v>0.8</v>
      </c>
      <c r="K13" s="20">
        <f>IF(D13="NA",1,VLOOKUP(D13,'Pivot Tables'!$B$10:$E$14,2,FALSE))</f>
        <v>0.75</v>
      </c>
      <c r="L13" s="20">
        <f>IF(E13="NA",1,VLOOKUP(E13,'Pivot Tables'!$B$18:$E$21,2,FALSE))</f>
        <v>1</v>
      </c>
      <c r="M13" s="20">
        <f>IF(F13="NA",1,VLOOKUP(F13,'Pivot Tables'!$G$3:$J$6,2,FALSE))</f>
        <v>1</v>
      </c>
      <c r="N13" s="20">
        <f>IF(G13="NA",1,VLOOKUP(G13,'Pivot Tables'!$G$10:$J$14,2,FALSE))</f>
        <v>0.2</v>
      </c>
      <c r="O13" s="20">
        <f>IF(C13="NA",1,VLOOKUP(C13,'Pivot Tables'!$B$3:$E$7,3,FALSE))</f>
        <v>0.84848484848484851</v>
      </c>
      <c r="P13" s="20">
        <f>IF(D13="NA",1,VLOOKUP(C13,'Pivot Tables'!$B$10:$E$14,3,FALSE))</f>
        <v>0.84375</v>
      </c>
      <c r="Q13" s="20">
        <f>IF(E13="NA",1,VLOOKUP(E13,'Pivot Tables'!$B$18:$E$21,3,FALSE))</f>
        <v>1</v>
      </c>
      <c r="R13" s="20">
        <f>IF(F13="NA",1,VLOOKUP(F13,'Pivot Tables'!$G$3:$J$6,3,FALSE))</f>
        <v>1</v>
      </c>
      <c r="S13" s="20">
        <f>IF(G13="NA",1,VLOOKUP(G13,'Pivot Tables'!$G$10:$J$14,3,FALSE))</f>
        <v>0.4642857142857143</v>
      </c>
      <c r="U13" s="21">
        <f>PRODUCT(J13:N13)*GETPIVOTDATA("Secure",'Pivot Tables'!$L$3,"Secure",0)</f>
        <v>1.5789473684210527E-2</v>
      </c>
      <c r="V13" s="21">
        <f>PRODUCT(O13:S13)*GETPIVOTDATA("Secure",'Pivot Tables'!$L$3,"Secure",1)</f>
        <v>0.28865131578947373</v>
      </c>
      <c r="X13" s="11">
        <f t="shared" si="0"/>
        <v>5.1863857374392218E-2</v>
      </c>
      <c r="Y13" s="11">
        <f t="shared" si="1"/>
        <v>0.94813614262560775</v>
      </c>
      <c r="Z13" s="11">
        <f t="shared" si="2"/>
        <v>1</v>
      </c>
      <c r="AA13" s="10" t="str">
        <f t="shared" si="3"/>
        <v>TRUE</v>
      </c>
    </row>
    <row r="14" spans="2:27">
      <c r="B14" s="18">
        <v>61</v>
      </c>
      <c r="C14" s="19">
        <v>1</v>
      </c>
      <c r="D14" s="19">
        <v>1</v>
      </c>
      <c r="E14" s="19" t="s">
        <v>12</v>
      </c>
      <c r="F14" s="19" t="s">
        <v>12</v>
      </c>
      <c r="G14" s="19">
        <v>0</v>
      </c>
      <c r="H14" s="19">
        <v>1</v>
      </c>
      <c r="J14" s="20">
        <f>IF(C14="NA",1,VLOOKUP(C14,'Pivot Tables'!$B$3:$E$7,2,FALSE))</f>
        <v>0.8</v>
      </c>
      <c r="K14" s="20">
        <f>IF(D14="NA",1,VLOOKUP(D14,'Pivot Tables'!$B$10:$E$14,2,FALSE))</f>
        <v>0.75</v>
      </c>
      <c r="L14" s="11">
        <f>IF(E14="NA",1,VLOOKUP(E14,'Pivot Tables'!$B$18:$E$21,2,FALSE))</f>
        <v>1</v>
      </c>
      <c r="M14" s="11">
        <f>IF(F14="NA",1,VLOOKUP(F14,'Pivot Tables'!$G$3:$J$6,2,FALSE))</f>
        <v>1</v>
      </c>
      <c r="N14" s="20">
        <f>IF(G14="NA",1,VLOOKUP(G14,'Pivot Tables'!$G$10:$J$14,2,FALSE))</f>
        <v>0.8</v>
      </c>
      <c r="O14" s="20">
        <f>IF(C14="NA",1,VLOOKUP(C14,'Pivot Tables'!$B$3:$E$7,3,FALSE))</f>
        <v>0.84848484848484851</v>
      </c>
      <c r="P14" s="20">
        <f>IF(D14="NA",1,VLOOKUP(C14,'Pivot Tables'!$B$10:$E$14,3,FALSE))</f>
        <v>0.84375</v>
      </c>
      <c r="Q14" s="11">
        <f>IF(E14="NA",1,VLOOKUP(E14,'Pivot Tables'!$B$18:$E$21,3,FALSE))</f>
        <v>1</v>
      </c>
      <c r="R14" s="11">
        <f>IF(F14="NA",1,VLOOKUP(F14,'Pivot Tables'!$G$3:$J$6,3,FALSE))</f>
        <v>1</v>
      </c>
      <c r="S14" s="20">
        <f>IF(G14="NA",1,VLOOKUP(G14,'Pivot Tables'!$G$10:$J$14,3,FALSE))</f>
        <v>0.5357142857142857</v>
      </c>
      <c r="U14" s="21">
        <f>PRODUCT(J14:N14)*GETPIVOTDATA("Secure",'Pivot Tables'!$L$3,"Secure",0)</f>
        <v>6.3157894736842107E-2</v>
      </c>
      <c r="V14" s="21">
        <f>PRODUCT(O14:S14)*GETPIVOTDATA("Secure",'Pivot Tables'!$L$3,"Secure",1)</f>
        <v>0.33305921052631582</v>
      </c>
      <c r="X14" s="11">
        <f t="shared" si="0"/>
        <v>0.15940224159402241</v>
      </c>
      <c r="Y14" s="11">
        <f t="shared" si="1"/>
        <v>0.84059775840597761</v>
      </c>
      <c r="Z14" s="11">
        <f t="shared" si="2"/>
        <v>1</v>
      </c>
      <c r="AA14" s="10" t="str">
        <f t="shared" si="3"/>
        <v>TRUE</v>
      </c>
    </row>
    <row r="15" spans="2:27">
      <c r="B15" s="18">
        <v>62</v>
      </c>
      <c r="C15" s="19">
        <v>0</v>
      </c>
      <c r="D15" s="19">
        <v>1</v>
      </c>
      <c r="E15" s="19">
        <v>0</v>
      </c>
      <c r="F15" s="19" t="s">
        <v>12</v>
      </c>
      <c r="G15" s="19">
        <v>1</v>
      </c>
      <c r="H15" s="19">
        <v>1</v>
      </c>
      <c r="J15" s="20">
        <f>IF(C15="NA",1,VLOOKUP(C15,'Pivot Tables'!$B$3:$E$7,2,FALSE))</f>
        <v>0.2</v>
      </c>
      <c r="K15" s="20">
        <f>IF(D15="NA",1,VLOOKUP(D15,'Pivot Tables'!$B$10:$E$14,2,FALSE))</f>
        <v>0.75</v>
      </c>
      <c r="L15" s="20">
        <v>1</v>
      </c>
      <c r="M15" s="11">
        <f>IF(F15="NA",1,VLOOKUP(F15,'Pivot Tables'!$G$3:$J$6,2,FALSE))</f>
        <v>1</v>
      </c>
      <c r="N15" s="20">
        <f>IF(G15="NA",1,VLOOKUP(G15,'Pivot Tables'!$G$10:$J$14,2,FALSE))</f>
        <v>0.2</v>
      </c>
      <c r="O15" s="20">
        <f>IF(C15="NA",1,VLOOKUP(C15,'Pivot Tables'!$B$3:$E$7,3,FALSE))</f>
        <v>0.15151515151515152</v>
      </c>
      <c r="P15" s="20">
        <f>IF(D15="NA",1,VLOOKUP(C15,'Pivot Tables'!$B$10:$E$14,3,FALSE))</f>
        <v>0.15625</v>
      </c>
      <c r="Q15" s="20">
        <v>1</v>
      </c>
      <c r="R15" s="11">
        <f>IF(F15="NA",1,VLOOKUP(F15,'Pivot Tables'!$G$3:$J$6,3,FALSE))</f>
        <v>1</v>
      </c>
      <c r="S15" s="20">
        <f>IF(G15="NA",1,VLOOKUP(G15,'Pivot Tables'!$G$10:$J$14,3,FALSE))</f>
        <v>0.4642857142857143</v>
      </c>
      <c r="U15" s="21">
        <f>PRODUCT(J15:N15)*GETPIVOTDATA("Secure",'Pivot Tables'!$L$3,"Secure",0)</f>
        <v>3.9473684210526317E-3</v>
      </c>
      <c r="V15" s="21">
        <f>PRODUCT(O15:S15)*GETPIVOTDATA("Secure",'Pivot Tables'!$L$3,"Secure",1)</f>
        <v>9.5453477443609019E-3</v>
      </c>
      <c r="X15" s="11">
        <f t="shared" si="0"/>
        <v>0.29255550718328255</v>
      </c>
      <c r="Y15" s="11">
        <f t="shared" si="1"/>
        <v>0.7074444928167174</v>
      </c>
      <c r="Z15" s="11">
        <f t="shared" si="2"/>
        <v>1</v>
      </c>
      <c r="AA15" s="10" t="str">
        <f t="shared" si="3"/>
        <v>TRUE</v>
      </c>
    </row>
    <row r="16" spans="2:27">
      <c r="B16" s="18">
        <v>63</v>
      </c>
      <c r="C16" s="19">
        <v>1</v>
      </c>
      <c r="D16" s="19">
        <v>1</v>
      </c>
      <c r="E16" s="19">
        <v>1</v>
      </c>
      <c r="F16" s="19">
        <v>1</v>
      </c>
      <c r="G16" s="19">
        <v>1</v>
      </c>
      <c r="H16" s="19">
        <v>1</v>
      </c>
      <c r="J16" s="20">
        <f>IF(C16="NA",1,VLOOKUP(C16,'Pivot Tables'!$B$3:$E$7,2,FALSE))</f>
        <v>0.8</v>
      </c>
      <c r="K16" s="20">
        <f>IF(D16="NA",1,VLOOKUP(D16,'Pivot Tables'!$B$10:$E$14,2,FALSE))</f>
        <v>0.75</v>
      </c>
      <c r="L16" s="20">
        <f>IF(E16="NA",1,VLOOKUP(E16,'Pivot Tables'!$B$18:$E$21,2,FALSE))</f>
        <v>1</v>
      </c>
      <c r="M16" s="20">
        <f>IF(F16="NA",1,VLOOKUP(F16,'Pivot Tables'!$G$3:$J$6,2,FALSE))</f>
        <v>1</v>
      </c>
      <c r="N16" s="20">
        <f>IF(G16="NA",1,VLOOKUP(G16,'Pivot Tables'!$G$10:$J$14,2,FALSE))</f>
        <v>0.2</v>
      </c>
      <c r="O16" s="20">
        <f>IF(C16="NA",1,VLOOKUP(C16,'Pivot Tables'!$B$3:$E$7,3,FALSE))</f>
        <v>0.84848484848484851</v>
      </c>
      <c r="P16" s="20">
        <f>IF(D16="NA",1,VLOOKUP(C16,'Pivot Tables'!$B$10:$E$14,3,FALSE))</f>
        <v>0.84375</v>
      </c>
      <c r="Q16" s="20">
        <f>IF(E16="NA",1,VLOOKUP(E16,'Pivot Tables'!$B$18:$E$21,3,FALSE))</f>
        <v>1</v>
      </c>
      <c r="R16" s="20">
        <f>IF(F16="NA",1,VLOOKUP(F16,'Pivot Tables'!$G$3:$J$6,3,FALSE))</f>
        <v>1</v>
      </c>
      <c r="S16" s="20">
        <f>IF(G16="NA",1,VLOOKUP(G16,'Pivot Tables'!$G$10:$J$14,3,FALSE))</f>
        <v>0.4642857142857143</v>
      </c>
      <c r="U16" s="21">
        <f>PRODUCT(J16:N16)*GETPIVOTDATA("Secure",'Pivot Tables'!$L$3,"Secure",0)</f>
        <v>1.5789473684210527E-2</v>
      </c>
      <c r="V16" s="21">
        <f>PRODUCT(O16:S16)*GETPIVOTDATA("Secure",'Pivot Tables'!$L$3,"Secure",1)</f>
        <v>0.28865131578947373</v>
      </c>
      <c r="X16" s="11">
        <f t="shared" si="0"/>
        <v>5.1863857374392218E-2</v>
      </c>
      <c r="Y16" s="11">
        <f t="shared" si="1"/>
        <v>0.94813614262560775</v>
      </c>
      <c r="Z16" s="11">
        <f t="shared" si="2"/>
        <v>1</v>
      </c>
      <c r="AA16" s="10" t="str">
        <f t="shared" si="3"/>
        <v>TRUE</v>
      </c>
    </row>
    <row r="17" spans="2:27">
      <c r="B17" s="18">
        <v>23</v>
      </c>
      <c r="C17" s="19">
        <v>1</v>
      </c>
      <c r="D17" s="19">
        <v>0</v>
      </c>
      <c r="E17" s="19">
        <v>1</v>
      </c>
      <c r="F17" s="19">
        <v>1</v>
      </c>
      <c r="G17" s="19">
        <v>1</v>
      </c>
      <c r="H17" s="19">
        <v>1</v>
      </c>
      <c r="J17" s="20">
        <f>IF(C17="NA",1,VLOOKUP(C17,'Pivot Tables'!$B$3:$E$7,2,FALSE))</f>
        <v>0.8</v>
      </c>
      <c r="K17" s="20">
        <f>IF(D17="NA",1,VLOOKUP(D17,'Pivot Tables'!$B$10:$E$14,2,FALSE))</f>
        <v>0.25</v>
      </c>
      <c r="L17" s="20">
        <f>IF(E17="NA",1,VLOOKUP(E17,'Pivot Tables'!$B$18:$E$21,2,FALSE))</f>
        <v>1</v>
      </c>
      <c r="M17" s="20">
        <f>IF(F17="NA",1,VLOOKUP(F17,'Pivot Tables'!$G$3:$J$6,2,FALSE))</f>
        <v>1</v>
      </c>
      <c r="N17" s="20">
        <f>IF(G17="NA",1,VLOOKUP(G17,'Pivot Tables'!$G$10:$J$14,2,FALSE))</f>
        <v>0.2</v>
      </c>
      <c r="O17" s="20">
        <f>IF(C17="NA",1,VLOOKUP(C17,'Pivot Tables'!$B$3:$E$7,3,FALSE))</f>
        <v>0.84848484848484851</v>
      </c>
      <c r="P17" s="20">
        <f>IF(D17="NA",1,VLOOKUP(C17,'Pivot Tables'!$B$10:$E$14,3,FALSE))</f>
        <v>0.84375</v>
      </c>
      <c r="Q17" s="20">
        <f>IF(E17="NA",1,VLOOKUP(E17,'Pivot Tables'!$B$18:$E$21,3,FALSE))</f>
        <v>1</v>
      </c>
      <c r="R17" s="20">
        <f>IF(F17="NA",1,VLOOKUP(F17,'Pivot Tables'!$G$3:$J$6,3,FALSE))</f>
        <v>1</v>
      </c>
      <c r="S17" s="20">
        <f>IF(G17="NA",1,VLOOKUP(G17,'Pivot Tables'!$G$10:$J$14,3,FALSE))</f>
        <v>0.4642857142857143</v>
      </c>
      <c r="U17" s="21">
        <f>PRODUCT(J17:N17)*GETPIVOTDATA("Secure",'Pivot Tables'!$L$3,"Secure",0)</f>
        <v>5.2631578947368429E-3</v>
      </c>
      <c r="V17" s="21">
        <f>PRODUCT(O17:S17)*GETPIVOTDATA("Secure",'Pivot Tables'!$L$3,"Secure",1)</f>
        <v>0.28865131578947373</v>
      </c>
      <c r="X17" s="11">
        <f t="shared" si="0"/>
        <v>1.7907106883044206E-2</v>
      </c>
      <c r="Y17" s="11">
        <f t="shared" si="1"/>
        <v>0.9820928931169558</v>
      </c>
      <c r="Z17" s="11">
        <f t="shared" si="2"/>
        <v>1</v>
      </c>
      <c r="AA17" s="10" t="str">
        <f t="shared" si="3"/>
        <v>TRUE</v>
      </c>
    </row>
    <row r="18" spans="2:27">
      <c r="B18" s="18">
        <v>51</v>
      </c>
      <c r="C18" s="19">
        <v>1</v>
      </c>
      <c r="D18" s="19">
        <v>1</v>
      </c>
      <c r="E18" s="19">
        <v>1</v>
      </c>
      <c r="F18" s="19" t="s">
        <v>12</v>
      </c>
      <c r="G18" s="19">
        <v>0</v>
      </c>
      <c r="H18" s="19">
        <v>1</v>
      </c>
      <c r="J18" s="20">
        <f>IF(C18="NA",1,VLOOKUP(C18,'Pivot Tables'!$B$3:$E$7,2,FALSE))</f>
        <v>0.8</v>
      </c>
      <c r="K18" s="20">
        <f>IF(D18="NA",1,VLOOKUP(D18,'Pivot Tables'!$B$10:$E$14,2,FALSE))</f>
        <v>0.75</v>
      </c>
      <c r="L18" s="20">
        <f>IF(E18="NA",1,VLOOKUP(E18,'Pivot Tables'!$B$18:$E$21,2,FALSE))</f>
        <v>1</v>
      </c>
      <c r="M18" s="11">
        <f>IF(F18="NA",1,VLOOKUP(F18,'Pivot Tables'!$G$3:$J$6,2,FALSE))</f>
        <v>1</v>
      </c>
      <c r="N18" s="20">
        <f>IF(G18="NA",1,VLOOKUP(G18,'Pivot Tables'!$G$10:$J$14,2,FALSE))</f>
        <v>0.8</v>
      </c>
      <c r="O18" s="20">
        <f>IF(C18="NA",1,VLOOKUP(C18,'Pivot Tables'!$B$3:$E$7,3,FALSE))</f>
        <v>0.84848484848484851</v>
      </c>
      <c r="P18" s="20">
        <f>IF(D18="NA",1,VLOOKUP(C18,'Pivot Tables'!$B$10:$E$14,3,FALSE))</f>
        <v>0.84375</v>
      </c>
      <c r="Q18" s="20">
        <f>IF(E18="NA",1,VLOOKUP(E18,'Pivot Tables'!$B$18:$E$21,3,FALSE))</f>
        <v>1</v>
      </c>
      <c r="R18" s="11">
        <f>IF(F18="NA",1,VLOOKUP(F18,'Pivot Tables'!$G$3:$J$6,3,FALSE))</f>
        <v>1</v>
      </c>
      <c r="S18" s="20">
        <f>IF(G18="NA",1,VLOOKUP(G18,'Pivot Tables'!$G$10:$J$14,3,FALSE))</f>
        <v>0.5357142857142857</v>
      </c>
      <c r="U18" s="21">
        <f>PRODUCT(J18:N18)*GETPIVOTDATA("Secure",'Pivot Tables'!$L$3,"Secure",0)</f>
        <v>6.3157894736842107E-2</v>
      </c>
      <c r="V18" s="21">
        <f>PRODUCT(O18:S18)*GETPIVOTDATA("Secure",'Pivot Tables'!$L$3,"Secure",1)</f>
        <v>0.33305921052631582</v>
      </c>
      <c r="X18" s="11">
        <f t="shared" si="0"/>
        <v>0.15940224159402241</v>
      </c>
      <c r="Y18" s="11">
        <f t="shared" si="1"/>
        <v>0.84059775840597761</v>
      </c>
      <c r="Z18" s="11">
        <f t="shared" si="2"/>
        <v>1</v>
      </c>
      <c r="AA18" s="10" t="str">
        <f t="shared" si="3"/>
        <v>TRUE</v>
      </c>
    </row>
    <row r="19" spans="2:27">
      <c r="B19" s="18">
        <v>64</v>
      </c>
      <c r="C19" s="19">
        <v>1</v>
      </c>
      <c r="D19" s="19">
        <v>1</v>
      </c>
      <c r="E19" s="19">
        <v>1</v>
      </c>
      <c r="F19" s="19">
        <v>1</v>
      </c>
      <c r="G19" s="19" t="s">
        <v>12</v>
      </c>
      <c r="H19" s="19">
        <v>1</v>
      </c>
      <c r="J19" s="20">
        <f>IF(C19="NA",1,VLOOKUP(C19,'Pivot Tables'!$B$3:$E$7,2,FALSE))</f>
        <v>0.8</v>
      </c>
      <c r="K19" s="20">
        <f>IF(D19="NA",1,VLOOKUP(D19,'Pivot Tables'!$B$10:$E$14,2,FALSE))</f>
        <v>0.75</v>
      </c>
      <c r="L19" s="20">
        <f>IF(E19="NA",1,VLOOKUP(E19,'Pivot Tables'!$B$18:$E$21,2,FALSE))</f>
        <v>1</v>
      </c>
      <c r="M19" s="20">
        <f>IF(F19="NA",1,VLOOKUP(F19,'Pivot Tables'!$G$3:$J$6,2,FALSE))</f>
        <v>1</v>
      </c>
      <c r="N19" s="11">
        <f>IF(G19="NA",1,VLOOKUP(G19,'Pivot Tables'!$G$10:$J$14,2,FALSE))</f>
        <v>1</v>
      </c>
      <c r="O19" s="20">
        <f>IF(C19="NA",1,VLOOKUP(C19,'Pivot Tables'!$B$3:$E$7,3,FALSE))</f>
        <v>0.84848484848484851</v>
      </c>
      <c r="P19" s="20">
        <f>IF(D19="NA",1,VLOOKUP(C19,'Pivot Tables'!$B$10:$E$14,3,FALSE))</f>
        <v>0.84375</v>
      </c>
      <c r="Q19" s="20">
        <f>IF(E19="NA",1,VLOOKUP(E19,'Pivot Tables'!$B$18:$E$21,3,FALSE))</f>
        <v>1</v>
      </c>
      <c r="R19" s="20">
        <f>IF(F19="NA",1,VLOOKUP(F19,'Pivot Tables'!$G$3:$J$6,3,FALSE))</f>
        <v>1</v>
      </c>
      <c r="S19" s="11">
        <f>IF(G19="NA",1,VLOOKUP(G19,'Pivot Tables'!$G$10:$J$14,3,FALSE))</f>
        <v>1</v>
      </c>
      <c r="U19" s="21">
        <f>PRODUCT(J19:N19)*GETPIVOTDATA("Secure",'Pivot Tables'!$L$3,"Secure",0)</f>
        <v>7.8947368421052641E-2</v>
      </c>
      <c r="V19" s="21">
        <f>PRODUCT(O19:S19)*GETPIVOTDATA("Secure",'Pivot Tables'!$L$3,"Secure",1)</f>
        <v>0.62171052631578949</v>
      </c>
      <c r="X19" s="11">
        <f t="shared" si="0"/>
        <v>0.11267605633802817</v>
      </c>
      <c r="Y19" s="11">
        <f t="shared" si="1"/>
        <v>0.88732394366197187</v>
      </c>
      <c r="Z19" s="11">
        <f t="shared" si="2"/>
        <v>1</v>
      </c>
      <c r="AA19" s="10" t="str">
        <f t="shared" si="3"/>
        <v>TRUE</v>
      </c>
    </row>
    <row r="20" spans="2:27">
      <c r="B20" s="18">
        <v>65</v>
      </c>
      <c r="C20" s="19">
        <v>1</v>
      </c>
      <c r="D20" s="19">
        <v>1</v>
      </c>
      <c r="E20" s="19">
        <v>1</v>
      </c>
      <c r="F20" s="19">
        <v>1</v>
      </c>
      <c r="G20" s="19">
        <v>0</v>
      </c>
      <c r="H20" s="19">
        <v>1</v>
      </c>
      <c r="J20" s="20">
        <f>IF(C20="NA",1,VLOOKUP(C20,'Pivot Tables'!$B$3:$E$7,2,FALSE))</f>
        <v>0.8</v>
      </c>
      <c r="K20" s="20">
        <f>IF(D20="NA",1,VLOOKUP(D20,'Pivot Tables'!$B$10:$E$14,2,FALSE))</f>
        <v>0.75</v>
      </c>
      <c r="L20" s="20">
        <f>IF(E20="NA",1,VLOOKUP(E20,'Pivot Tables'!$B$18:$E$21,2,FALSE))</f>
        <v>1</v>
      </c>
      <c r="M20" s="20">
        <f>IF(F20="NA",1,VLOOKUP(F20,'Pivot Tables'!$G$3:$J$6,2,FALSE))</f>
        <v>1</v>
      </c>
      <c r="N20" s="20">
        <f>IF(G20="NA",1,VLOOKUP(G20,'Pivot Tables'!$G$10:$J$14,2,FALSE))</f>
        <v>0.8</v>
      </c>
      <c r="O20" s="20">
        <f>IF(C20="NA",1,VLOOKUP(C20,'Pivot Tables'!$B$3:$E$7,3,FALSE))</f>
        <v>0.84848484848484851</v>
      </c>
      <c r="P20" s="20">
        <f>IF(D20="NA",1,VLOOKUP(C20,'Pivot Tables'!$B$10:$E$14,3,FALSE))</f>
        <v>0.84375</v>
      </c>
      <c r="Q20" s="20">
        <f>IF(E20="NA",1,VLOOKUP(E20,'Pivot Tables'!$B$18:$E$21,3,FALSE))</f>
        <v>1</v>
      </c>
      <c r="R20" s="20">
        <f>IF(F20="NA",1,VLOOKUP(F20,'Pivot Tables'!$G$3:$J$6,3,FALSE))</f>
        <v>1</v>
      </c>
      <c r="S20" s="20">
        <f>IF(G20="NA",1,VLOOKUP(G20,'Pivot Tables'!$G$10:$J$14,3,FALSE))</f>
        <v>0.5357142857142857</v>
      </c>
      <c r="U20" s="21">
        <f>PRODUCT(J20:N20)*GETPIVOTDATA("Secure",'Pivot Tables'!$L$3,"Secure",0)</f>
        <v>6.3157894736842107E-2</v>
      </c>
      <c r="V20" s="21">
        <f>PRODUCT(O20:S20)*GETPIVOTDATA("Secure",'Pivot Tables'!$L$3,"Secure",1)</f>
        <v>0.33305921052631582</v>
      </c>
      <c r="X20" s="11">
        <f t="shared" si="0"/>
        <v>0.15940224159402241</v>
      </c>
      <c r="Y20" s="11">
        <f t="shared" si="1"/>
        <v>0.84059775840597761</v>
      </c>
      <c r="Z20" s="11">
        <f t="shared" si="2"/>
        <v>1</v>
      </c>
      <c r="AA20" s="10" t="str">
        <f t="shared" si="3"/>
        <v>TRUE</v>
      </c>
    </row>
    <row r="21" spans="2:27" ht="15.75" customHeight="1">
      <c r="B21" s="18">
        <v>44</v>
      </c>
      <c r="C21" s="19">
        <v>1</v>
      </c>
      <c r="D21" s="19">
        <v>1</v>
      </c>
      <c r="E21" s="19">
        <v>1</v>
      </c>
      <c r="F21" s="19">
        <v>1</v>
      </c>
      <c r="G21" s="19">
        <v>0</v>
      </c>
      <c r="H21" s="19">
        <v>1</v>
      </c>
      <c r="J21" s="20">
        <f>IF(C21="NA",1,VLOOKUP(C21,'Pivot Tables'!$B$3:$E$7,2,FALSE))</f>
        <v>0.8</v>
      </c>
      <c r="K21" s="20">
        <f>IF(D21="NA",1,VLOOKUP(D21,'Pivot Tables'!$B$10:$E$14,2,FALSE))</f>
        <v>0.75</v>
      </c>
      <c r="L21" s="20">
        <f>IF(E21="NA",1,VLOOKUP(E21,'Pivot Tables'!$B$18:$E$21,2,FALSE))</f>
        <v>1</v>
      </c>
      <c r="M21" s="20">
        <f>IF(F21="NA",1,VLOOKUP(F21,'Pivot Tables'!$G$3:$J$6,2,FALSE))</f>
        <v>1</v>
      </c>
      <c r="N21" s="20">
        <f>IF(G21="NA",1,VLOOKUP(G21,'Pivot Tables'!$G$10:$J$14,2,FALSE))</f>
        <v>0.8</v>
      </c>
      <c r="O21" s="20">
        <f>IF(C21="NA",1,VLOOKUP(C21,'Pivot Tables'!$B$3:$E$7,3,FALSE))</f>
        <v>0.84848484848484851</v>
      </c>
      <c r="P21" s="20">
        <f>IF(D21="NA",1,VLOOKUP(C21,'Pivot Tables'!$B$10:$E$14,3,FALSE))</f>
        <v>0.84375</v>
      </c>
      <c r="Q21" s="20">
        <f>IF(E21="NA",1,VLOOKUP(E21,'Pivot Tables'!$B$18:$E$21,3,FALSE))</f>
        <v>1</v>
      </c>
      <c r="R21" s="20">
        <f>IF(F21="NA",1,VLOOKUP(F21,'Pivot Tables'!$G$3:$J$6,3,FALSE))</f>
        <v>1</v>
      </c>
      <c r="S21" s="20">
        <f>IF(G21="NA",1,VLOOKUP(G21,'Pivot Tables'!$G$10:$J$14,3,FALSE))</f>
        <v>0.5357142857142857</v>
      </c>
      <c r="U21" s="21">
        <f>PRODUCT(J21:N21)*GETPIVOTDATA("Secure",'Pivot Tables'!$L$3,"Secure",0)</f>
        <v>6.3157894736842107E-2</v>
      </c>
      <c r="V21" s="21">
        <f>PRODUCT(O21:S21)*GETPIVOTDATA("Secure",'Pivot Tables'!$L$3,"Secure",1)</f>
        <v>0.33305921052631582</v>
      </c>
      <c r="X21" s="11">
        <f t="shared" si="0"/>
        <v>0.15940224159402241</v>
      </c>
      <c r="Y21" s="11">
        <f t="shared" si="1"/>
        <v>0.84059775840597761</v>
      </c>
      <c r="Z21" s="11">
        <f t="shared" si="2"/>
        <v>1</v>
      </c>
      <c r="AA21" s="10" t="str">
        <f t="shared" si="3"/>
        <v>TRUE</v>
      </c>
    </row>
    <row r="22" spans="2:27" ht="15.75" customHeight="1">
      <c r="B22" s="18">
        <v>66</v>
      </c>
      <c r="C22" s="19">
        <v>1</v>
      </c>
      <c r="D22" s="19">
        <v>1</v>
      </c>
      <c r="E22" s="19">
        <v>1</v>
      </c>
      <c r="F22" s="19">
        <v>1</v>
      </c>
      <c r="G22" s="19">
        <v>0</v>
      </c>
      <c r="H22" s="19">
        <v>1</v>
      </c>
      <c r="J22" s="20">
        <f>IF(C22="NA",1,VLOOKUP(C22,'Pivot Tables'!$B$3:$E$7,2,FALSE))</f>
        <v>0.8</v>
      </c>
      <c r="K22" s="20">
        <f>IF(D22="NA",1,VLOOKUP(D22,'Pivot Tables'!$B$10:$E$14,2,FALSE))</f>
        <v>0.75</v>
      </c>
      <c r="L22" s="20">
        <f>IF(E22="NA",1,VLOOKUP(E22,'Pivot Tables'!$B$18:$E$21,2,FALSE))</f>
        <v>1</v>
      </c>
      <c r="M22" s="20">
        <f>IF(F22="NA",1,VLOOKUP(F22,'Pivot Tables'!$G$3:$J$6,2,FALSE))</f>
        <v>1</v>
      </c>
      <c r="N22" s="20">
        <f>IF(G22="NA",1,VLOOKUP(G22,'Pivot Tables'!$G$10:$J$14,2,FALSE))</f>
        <v>0.8</v>
      </c>
      <c r="O22" s="20">
        <f>IF(C22="NA",1,VLOOKUP(C22,'Pivot Tables'!$B$3:$E$7,3,FALSE))</f>
        <v>0.84848484848484851</v>
      </c>
      <c r="P22" s="20">
        <f>IF(D22="NA",1,VLOOKUP(C22,'Pivot Tables'!$B$10:$E$14,3,FALSE))</f>
        <v>0.84375</v>
      </c>
      <c r="Q22" s="20">
        <f>IF(E22="NA",1,VLOOKUP(E22,'Pivot Tables'!$B$18:$E$21,3,FALSE))</f>
        <v>1</v>
      </c>
      <c r="R22" s="20">
        <f>IF(F22="NA",1,VLOOKUP(F22,'Pivot Tables'!$G$3:$J$6,3,FALSE))</f>
        <v>1</v>
      </c>
      <c r="S22" s="20">
        <f>IF(G22="NA",1,VLOOKUP(G22,'Pivot Tables'!$G$10:$J$14,3,FALSE))</f>
        <v>0.5357142857142857</v>
      </c>
      <c r="U22" s="21">
        <f>PRODUCT(J22:N22)*GETPIVOTDATA("Secure",'Pivot Tables'!$L$3,"Secure",0)</f>
        <v>6.3157894736842107E-2</v>
      </c>
      <c r="V22" s="21">
        <f>PRODUCT(O22:S22)*GETPIVOTDATA("Secure",'Pivot Tables'!$L$3,"Secure",1)</f>
        <v>0.33305921052631582</v>
      </c>
      <c r="X22" s="11">
        <f t="shared" si="0"/>
        <v>0.15940224159402241</v>
      </c>
      <c r="Y22" s="11">
        <f t="shared" si="1"/>
        <v>0.84059775840597761</v>
      </c>
      <c r="Z22" s="11">
        <f t="shared" si="2"/>
        <v>1</v>
      </c>
      <c r="AA22" s="10" t="str">
        <f t="shared" si="3"/>
        <v>TRUE</v>
      </c>
    </row>
    <row r="23" spans="2:27" ht="15.75" customHeight="1">
      <c r="B23" s="18">
        <v>15</v>
      </c>
      <c r="C23" s="19">
        <v>1</v>
      </c>
      <c r="D23" s="19">
        <v>1</v>
      </c>
      <c r="E23" s="19">
        <v>1</v>
      </c>
      <c r="F23" s="19">
        <v>1</v>
      </c>
      <c r="G23" s="19">
        <v>0</v>
      </c>
      <c r="H23" s="19">
        <v>1</v>
      </c>
      <c r="J23" s="20">
        <f>IF(C23="NA",1,VLOOKUP(C23,'Pivot Tables'!$B$3:$E$7,2,FALSE))</f>
        <v>0.8</v>
      </c>
      <c r="K23" s="20">
        <f>IF(D23="NA",1,VLOOKUP(D23,'Pivot Tables'!$B$10:$E$14,2,FALSE))</f>
        <v>0.75</v>
      </c>
      <c r="L23" s="20">
        <f>IF(E23="NA",1,VLOOKUP(E23,'Pivot Tables'!$B$18:$E$21,2,FALSE))</f>
        <v>1</v>
      </c>
      <c r="M23" s="20">
        <f>IF(F23="NA",1,VLOOKUP(F23,'Pivot Tables'!$G$3:$J$6,2,FALSE))</f>
        <v>1</v>
      </c>
      <c r="N23" s="20">
        <f>IF(G23="NA",1,VLOOKUP(G23,'Pivot Tables'!$G$10:$J$14,2,FALSE))</f>
        <v>0.8</v>
      </c>
      <c r="O23" s="20">
        <f>IF(C23="NA",1,VLOOKUP(C23,'Pivot Tables'!$B$3:$E$7,3,FALSE))</f>
        <v>0.84848484848484851</v>
      </c>
      <c r="P23" s="20">
        <f>IF(D23="NA",1,VLOOKUP(C23,'Pivot Tables'!$B$10:$E$14,3,FALSE))</f>
        <v>0.84375</v>
      </c>
      <c r="Q23" s="20">
        <f>IF(E23="NA",1,VLOOKUP(E23,'Pivot Tables'!$B$18:$E$21,3,FALSE))</f>
        <v>1</v>
      </c>
      <c r="R23" s="20">
        <f>IF(F23="NA",1,VLOOKUP(F23,'Pivot Tables'!$G$3:$J$6,3,FALSE))</f>
        <v>1</v>
      </c>
      <c r="S23" s="20">
        <f>IF(G23="NA",1,VLOOKUP(G23,'Pivot Tables'!$G$10:$J$14,3,FALSE))</f>
        <v>0.5357142857142857</v>
      </c>
      <c r="U23" s="21">
        <f>PRODUCT(J23:N23)*GETPIVOTDATA("Secure",'Pivot Tables'!$L$3,"Secure",0)</f>
        <v>6.3157894736842107E-2</v>
      </c>
      <c r="V23" s="21">
        <f>PRODUCT(O23:S23)*GETPIVOTDATA("Secure",'Pivot Tables'!$L$3,"Secure",1)</f>
        <v>0.33305921052631582</v>
      </c>
      <c r="X23" s="11">
        <f t="shared" si="0"/>
        <v>0.15940224159402241</v>
      </c>
      <c r="Y23" s="11">
        <f t="shared" si="1"/>
        <v>0.84059775840597761</v>
      </c>
      <c r="Z23" s="11">
        <f t="shared" si="2"/>
        <v>1</v>
      </c>
      <c r="AA23" s="10" t="str">
        <f t="shared" si="3"/>
        <v>TRUE</v>
      </c>
    </row>
    <row r="24" spans="2:27" ht="15.75" customHeight="1">
      <c r="B24" s="18">
        <v>39</v>
      </c>
      <c r="C24" s="19">
        <v>1</v>
      </c>
      <c r="D24" s="19">
        <v>1</v>
      </c>
      <c r="E24" s="19">
        <v>1</v>
      </c>
      <c r="F24" s="19">
        <v>1</v>
      </c>
      <c r="G24" s="19">
        <v>0</v>
      </c>
      <c r="H24" s="19">
        <v>1</v>
      </c>
      <c r="J24" s="20">
        <f>IF(C24="NA",1,VLOOKUP(C24,'Pivot Tables'!$B$3:$E$7,2,FALSE))</f>
        <v>0.8</v>
      </c>
      <c r="K24" s="20">
        <f>IF(D24="NA",1,VLOOKUP(D24,'Pivot Tables'!$B$10:$E$14,2,FALSE))</f>
        <v>0.75</v>
      </c>
      <c r="L24" s="20">
        <f>IF(E24="NA",1,VLOOKUP(E24,'Pivot Tables'!$B$18:$E$21,2,FALSE))</f>
        <v>1</v>
      </c>
      <c r="M24" s="20">
        <f>IF(F24="NA",1,VLOOKUP(F24,'Pivot Tables'!$G$3:$J$6,2,FALSE))</f>
        <v>1</v>
      </c>
      <c r="N24" s="20">
        <f>IF(G24="NA",1,VLOOKUP(G24,'Pivot Tables'!$G$10:$J$14,2,FALSE))</f>
        <v>0.8</v>
      </c>
      <c r="O24" s="20">
        <f>IF(C24="NA",1,VLOOKUP(C24,'Pivot Tables'!$B$3:$E$7,3,FALSE))</f>
        <v>0.84848484848484851</v>
      </c>
      <c r="P24" s="20">
        <f>IF(D24="NA",1,VLOOKUP(C24,'Pivot Tables'!$B$10:$E$14,3,FALSE))</f>
        <v>0.84375</v>
      </c>
      <c r="Q24" s="20">
        <f>IF(E24="NA",1,VLOOKUP(E24,'Pivot Tables'!$B$18:$E$21,3,FALSE))</f>
        <v>1</v>
      </c>
      <c r="R24" s="20">
        <f>IF(F24="NA",1,VLOOKUP(F24,'Pivot Tables'!$G$3:$J$6,3,FALSE))</f>
        <v>1</v>
      </c>
      <c r="S24" s="20">
        <f>IF(G24="NA",1,VLOOKUP(G24,'Pivot Tables'!$G$10:$J$14,3,FALSE))</f>
        <v>0.5357142857142857</v>
      </c>
      <c r="U24" s="21">
        <f>PRODUCT(J24:N24)*GETPIVOTDATA("Secure",'Pivot Tables'!$L$3,"Secure",0)</f>
        <v>6.3157894736842107E-2</v>
      </c>
      <c r="V24" s="21">
        <f>PRODUCT(O24:S24)*GETPIVOTDATA("Secure",'Pivot Tables'!$L$3,"Secure",1)</f>
        <v>0.33305921052631582</v>
      </c>
      <c r="X24" s="11">
        <f t="shared" si="0"/>
        <v>0.15940224159402241</v>
      </c>
      <c r="Y24" s="11">
        <f t="shared" si="1"/>
        <v>0.84059775840597761</v>
      </c>
      <c r="Z24" s="11">
        <f t="shared" si="2"/>
        <v>1</v>
      </c>
      <c r="AA24" s="10" t="str">
        <f t="shared" si="3"/>
        <v>TRUE</v>
      </c>
    </row>
    <row r="25" spans="2:27" ht="15.75" customHeight="1">
      <c r="B25" s="18">
        <v>40</v>
      </c>
      <c r="C25" s="19">
        <v>1</v>
      </c>
      <c r="D25" s="19">
        <v>1</v>
      </c>
      <c r="E25" s="19">
        <v>1</v>
      </c>
      <c r="F25" s="19">
        <v>1</v>
      </c>
      <c r="G25" s="19">
        <v>0</v>
      </c>
      <c r="H25" s="19">
        <v>1</v>
      </c>
      <c r="J25" s="20">
        <f>IF(C25="NA",1,VLOOKUP(C25,'Pivot Tables'!$B$3:$E$7,2,FALSE))</f>
        <v>0.8</v>
      </c>
      <c r="K25" s="20">
        <f>IF(D25="NA",1,VLOOKUP(D25,'Pivot Tables'!$B$10:$E$14,2,FALSE))</f>
        <v>0.75</v>
      </c>
      <c r="L25" s="20">
        <f>IF(E25="NA",1,VLOOKUP(E25,'Pivot Tables'!$B$18:$E$21,2,FALSE))</f>
        <v>1</v>
      </c>
      <c r="M25" s="20">
        <f>IF(F25="NA",1,VLOOKUP(F25,'Pivot Tables'!$G$3:$J$6,2,FALSE))</f>
        <v>1</v>
      </c>
      <c r="N25" s="20">
        <f>IF(G25="NA",1,VLOOKUP(G25,'Pivot Tables'!$G$10:$J$14,2,FALSE))</f>
        <v>0.8</v>
      </c>
      <c r="O25" s="20">
        <f>IF(C25="NA",1,VLOOKUP(C25,'Pivot Tables'!$B$3:$E$7,3,FALSE))</f>
        <v>0.84848484848484851</v>
      </c>
      <c r="P25" s="20">
        <f>IF(D25="NA",1,VLOOKUP(C25,'Pivot Tables'!$B$10:$E$14,3,FALSE))</f>
        <v>0.84375</v>
      </c>
      <c r="Q25" s="20">
        <f>IF(E25="NA",1,VLOOKUP(E25,'Pivot Tables'!$B$18:$E$21,3,FALSE))</f>
        <v>1</v>
      </c>
      <c r="R25" s="20">
        <f>IF(F25="NA",1,VLOOKUP(F25,'Pivot Tables'!$G$3:$J$6,3,FALSE))</f>
        <v>1</v>
      </c>
      <c r="S25" s="20">
        <f>IF(G25="NA",1,VLOOKUP(G25,'Pivot Tables'!$G$10:$J$14,3,FALSE))</f>
        <v>0.5357142857142857</v>
      </c>
      <c r="U25" s="21">
        <f>PRODUCT(J25:N25)*GETPIVOTDATA("Secure",'Pivot Tables'!$L$3,"Secure",0)</f>
        <v>6.3157894736842107E-2</v>
      </c>
      <c r="V25" s="21">
        <f>PRODUCT(O25:S25)*GETPIVOTDATA("Secure",'Pivot Tables'!$L$3,"Secure",1)</f>
        <v>0.33305921052631582</v>
      </c>
      <c r="X25" s="11">
        <f t="shared" si="0"/>
        <v>0.15940224159402241</v>
      </c>
      <c r="Y25" s="11">
        <f t="shared" si="1"/>
        <v>0.84059775840597761</v>
      </c>
      <c r="Z25" s="11">
        <f t="shared" si="2"/>
        <v>1</v>
      </c>
      <c r="AA25" s="10" t="str">
        <f t="shared" si="3"/>
        <v>TRUE</v>
      </c>
    </row>
    <row r="26" spans="2:27" ht="15.75" customHeight="1">
      <c r="B26" s="18">
        <v>32</v>
      </c>
      <c r="C26" s="19">
        <v>1</v>
      </c>
      <c r="D26" s="19">
        <v>1</v>
      </c>
      <c r="E26" s="19">
        <v>1</v>
      </c>
      <c r="F26" s="19">
        <v>1</v>
      </c>
      <c r="G26" s="19">
        <v>0</v>
      </c>
      <c r="H26" s="19">
        <v>1</v>
      </c>
      <c r="J26" s="20">
        <f>IF(C26="NA",1,VLOOKUP(C26,'Pivot Tables'!$B$3:$E$7,2,FALSE))</f>
        <v>0.8</v>
      </c>
      <c r="K26" s="20">
        <f>IF(D26="NA",1,VLOOKUP(D26,'Pivot Tables'!$B$10:$E$14,2,FALSE))</f>
        <v>0.75</v>
      </c>
      <c r="L26" s="20">
        <f>IF(E26="NA",1,VLOOKUP(E26,'Pivot Tables'!$B$18:$E$21,2,FALSE))</f>
        <v>1</v>
      </c>
      <c r="M26" s="20">
        <f>IF(F26="NA",1,VLOOKUP(F26,'Pivot Tables'!$G$3:$J$6,2,FALSE))</f>
        <v>1</v>
      </c>
      <c r="N26" s="20">
        <f>IF(G26="NA",1,VLOOKUP(G26,'Pivot Tables'!$G$10:$J$14,2,FALSE))</f>
        <v>0.8</v>
      </c>
      <c r="O26" s="20">
        <f>IF(C26="NA",1,VLOOKUP(C26,'Pivot Tables'!$B$3:$E$7,3,FALSE))</f>
        <v>0.84848484848484851</v>
      </c>
      <c r="P26" s="20">
        <f>IF(D26="NA",1,VLOOKUP(C26,'Pivot Tables'!$B$10:$E$14,3,FALSE))</f>
        <v>0.84375</v>
      </c>
      <c r="Q26" s="20">
        <f>IF(E26="NA",1,VLOOKUP(E26,'Pivot Tables'!$B$18:$E$21,3,FALSE))</f>
        <v>1</v>
      </c>
      <c r="R26" s="20">
        <f>IF(F26="NA",1,VLOOKUP(F26,'Pivot Tables'!$G$3:$J$6,3,FALSE))</f>
        <v>1</v>
      </c>
      <c r="S26" s="20">
        <f>IF(G26="NA",1,VLOOKUP(G26,'Pivot Tables'!$G$10:$J$14,3,FALSE))</f>
        <v>0.5357142857142857</v>
      </c>
      <c r="U26" s="21">
        <f>PRODUCT(J26:N26)*GETPIVOTDATA("Secure",'Pivot Tables'!$L$3,"Secure",0)</f>
        <v>6.3157894736842107E-2</v>
      </c>
      <c r="V26" s="21">
        <f>PRODUCT(O26:S26)*GETPIVOTDATA("Secure",'Pivot Tables'!$L$3,"Secure",1)</f>
        <v>0.33305921052631582</v>
      </c>
      <c r="X26" s="11">
        <f t="shared" si="0"/>
        <v>0.15940224159402241</v>
      </c>
      <c r="Y26" s="11">
        <f t="shared" si="1"/>
        <v>0.84059775840597761</v>
      </c>
      <c r="Z26" s="11">
        <f t="shared" si="2"/>
        <v>1</v>
      </c>
      <c r="AA26" s="10" t="str">
        <f t="shared" si="3"/>
        <v>TRUE</v>
      </c>
    </row>
    <row r="27" spans="2:27" ht="15.75" customHeight="1">
      <c r="B27" s="18">
        <v>45</v>
      </c>
      <c r="C27" s="19">
        <v>1</v>
      </c>
      <c r="D27" s="19">
        <v>0</v>
      </c>
      <c r="E27" s="19">
        <v>1</v>
      </c>
      <c r="F27" s="19">
        <v>1</v>
      </c>
      <c r="G27" s="19">
        <v>1</v>
      </c>
      <c r="H27" s="19">
        <v>1</v>
      </c>
      <c r="J27" s="20">
        <f>IF(C27="NA",1,VLOOKUP(C27,'Pivot Tables'!$B$3:$E$7,2,FALSE))</f>
        <v>0.8</v>
      </c>
      <c r="K27" s="20">
        <f>IF(D27="NA",1,VLOOKUP(D27,'Pivot Tables'!$B$10:$E$14,2,FALSE))</f>
        <v>0.25</v>
      </c>
      <c r="L27" s="20">
        <f>IF(E27="NA",1,VLOOKUP(E27,'Pivot Tables'!$B$18:$E$21,2,FALSE))</f>
        <v>1</v>
      </c>
      <c r="M27" s="20">
        <f>IF(F27="NA",1,VLOOKUP(F27,'Pivot Tables'!$G$3:$J$6,2,FALSE))</f>
        <v>1</v>
      </c>
      <c r="N27" s="20">
        <f>IF(G27="NA",1,VLOOKUP(G27,'Pivot Tables'!$G$10:$J$14,2,FALSE))</f>
        <v>0.2</v>
      </c>
      <c r="O27" s="20">
        <f>IF(C27="NA",1,VLOOKUP(C27,'Pivot Tables'!$B$3:$E$7,3,FALSE))</f>
        <v>0.84848484848484851</v>
      </c>
      <c r="P27" s="20">
        <f>IF(D27="NA",1,VLOOKUP(C27,'Pivot Tables'!$B$10:$E$14,3,FALSE))</f>
        <v>0.84375</v>
      </c>
      <c r="Q27" s="20">
        <f>IF(E27="NA",1,VLOOKUP(E27,'Pivot Tables'!$B$18:$E$21,3,FALSE))</f>
        <v>1</v>
      </c>
      <c r="R27" s="20">
        <f>IF(F27="NA",1,VLOOKUP(F27,'Pivot Tables'!$G$3:$J$6,3,FALSE))</f>
        <v>1</v>
      </c>
      <c r="S27" s="20">
        <f>IF(G27="NA",1,VLOOKUP(G27,'Pivot Tables'!$G$10:$J$14,3,FALSE))</f>
        <v>0.4642857142857143</v>
      </c>
      <c r="U27" s="21">
        <f>PRODUCT(J27:N27)*GETPIVOTDATA("Secure",'Pivot Tables'!$L$3,"Secure",0)</f>
        <v>5.2631578947368429E-3</v>
      </c>
      <c r="V27" s="21">
        <f>PRODUCT(O27:S27)*GETPIVOTDATA("Secure",'Pivot Tables'!$L$3,"Secure",1)</f>
        <v>0.28865131578947373</v>
      </c>
      <c r="X27" s="11">
        <f t="shared" si="0"/>
        <v>1.7907106883044206E-2</v>
      </c>
      <c r="Y27" s="11">
        <f t="shared" si="1"/>
        <v>0.9820928931169558</v>
      </c>
      <c r="Z27" s="11">
        <f t="shared" si="2"/>
        <v>1</v>
      </c>
      <c r="AA27" s="10" t="str">
        <f t="shared" si="3"/>
        <v>TRUE</v>
      </c>
    </row>
    <row r="28" spans="2:27" ht="15.75" customHeight="1">
      <c r="B28" s="18">
        <v>12</v>
      </c>
      <c r="C28" s="19">
        <v>1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J28" s="20">
        <f>IF(C28="NA",1,VLOOKUP(C28,'Pivot Tables'!$B$3:$E$7,2,FALSE))</f>
        <v>0.8</v>
      </c>
      <c r="K28" s="20">
        <f>IF(D28="NA",1,VLOOKUP(D28,'Pivot Tables'!$B$10:$E$14,2,FALSE))</f>
        <v>0.75</v>
      </c>
      <c r="L28" s="20">
        <f>IF(E28="NA",1,VLOOKUP(E28,'Pivot Tables'!$B$18:$E$21,2,FALSE))</f>
        <v>1</v>
      </c>
      <c r="M28" s="20">
        <f>IF(F28="NA",1,VLOOKUP(F28,'Pivot Tables'!$G$3:$J$6,2,FALSE))</f>
        <v>1</v>
      </c>
      <c r="N28" s="20">
        <f>IF(G28="NA",1,VLOOKUP(G28,'Pivot Tables'!$G$10:$J$14,2,FALSE))</f>
        <v>0.2</v>
      </c>
      <c r="O28" s="20">
        <f>IF(C28="NA",1,VLOOKUP(C28,'Pivot Tables'!$B$3:$E$7,3,FALSE))</f>
        <v>0.84848484848484851</v>
      </c>
      <c r="P28" s="20">
        <f>IF(D28="NA",1,VLOOKUP(C28,'Pivot Tables'!$B$10:$E$14,3,FALSE))</f>
        <v>0.84375</v>
      </c>
      <c r="Q28" s="20">
        <f>IF(E28="NA",1,VLOOKUP(E28,'Pivot Tables'!$B$18:$E$21,3,FALSE))</f>
        <v>1</v>
      </c>
      <c r="R28" s="20">
        <f>IF(F28="NA",1,VLOOKUP(F28,'Pivot Tables'!$G$3:$J$6,3,FALSE))</f>
        <v>1</v>
      </c>
      <c r="S28" s="20">
        <f>IF(G28="NA",1,VLOOKUP(G28,'Pivot Tables'!$G$10:$J$14,3,FALSE))</f>
        <v>0.4642857142857143</v>
      </c>
      <c r="U28" s="21">
        <f>PRODUCT(J28:N28)*GETPIVOTDATA("Secure",'Pivot Tables'!$L$3,"Secure",0)</f>
        <v>1.5789473684210527E-2</v>
      </c>
      <c r="V28" s="21">
        <f>PRODUCT(O28:S28)*GETPIVOTDATA("Secure",'Pivot Tables'!$L$3,"Secure",1)</f>
        <v>0.28865131578947373</v>
      </c>
      <c r="X28" s="11">
        <f t="shared" si="0"/>
        <v>5.1863857374392218E-2</v>
      </c>
      <c r="Y28" s="11">
        <f t="shared" si="1"/>
        <v>0.94813614262560775</v>
      </c>
      <c r="Z28" s="11">
        <f t="shared" si="2"/>
        <v>1</v>
      </c>
      <c r="AA28" s="10" t="str">
        <f t="shared" si="3"/>
        <v>TRUE</v>
      </c>
    </row>
    <row r="29" spans="2:27" ht="15.75" customHeight="1">
      <c r="B29" s="18">
        <v>10</v>
      </c>
      <c r="C29" s="19">
        <v>1</v>
      </c>
      <c r="D29" s="19">
        <v>1</v>
      </c>
      <c r="E29" s="19">
        <v>1</v>
      </c>
      <c r="F29" s="19">
        <v>1</v>
      </c>
      <c r="G29" s="19">
        <v>1</v>
      </c>
      <c r="H29" s="19">
        <v>1</v>
      </c>
      <c r="J29" s="20">
        <f>IF(C29="NA",1,VLOOKUP(C29,'Pivot Tables'!$B$3:$E$7,2,FALSE))</f>
        <v>0.8</v>
      </c>
      <c r="K29" s="20">
        <f>IF(D29="NA",1,VLOOKUP(D29,'Pivot Tables'!$B$10:$E$14,2,FALSE))</f>
        <v>0.75</v>
      </c>
      <c r="L29" s="20">
        <f>IF(E29="NA",1,VLOOKUP(E29,'Pivot Tables'!$B$18:$E$21,2,FALSE))</f>
        <v>1</v>
      </c>
      <c r="M29" s="20">
        <f>IF(F29="NA",1,VLOOKUP(F29,'Pivot Tables'!$G$3:$J$6,2,FALSE))</f>
        <v>1</v>
      </c>
      <c r="N29" s="20">
        <f>IF(G29="NA",1,VLOOKUP(G29,'Pivot Tables'!$G$10:$J$14,2,FALSE))</f>
        <v>0.2</v>
      </c>
      <c r="O29" s="20">
        <f>IF(C29="NA",1,VLOOKUP(C29,'Pivot Tables'!$B$3:$E$7,3,FALSE))</f>
        <v>0.84848484848484851</v>
      </c>
      <c r="P29" s="20">
        <f>IF(D29="NA",1,VLOOKUP(C29,'Pivot Tables'!$B$10:$E$14,3,FALSE))</f>
        <v>0.84375</v>
      </c>
      <c r="Q29" s="20">
        <f>IF(E29="NA",1,VLOOKUP(E29,'Pivot Tables'!$B$18:$E$21,3,FALSE))</f>
        <v>1</v>
      </c>
      <c r="R29" s="20">
        <f>IF(F29="NA",1,VLOOKUP(F29,'Pivot Tables'!$G$3:$J$6,3,FALSE))</f>
        <v>1</v>
      </c>
      <c r="S29" s="20">
        <f>IF(G29="NA",1,VLOOKUP(G29,'Pivot Tables'!$G$10:$J$14,3,FALSE))</f>
        <v>0.4642857142857143</v>
      </c>
      <c r="U29" s="21">
        <f>PRODUCT(J29:N29)*GETPIVOTDATA("Secure",'Pivot Tables'!$L$3,"Secure",0)</f>
        <v>1.5789473684210527E-2</v>
      </c>
      <c r="V29" s="21">
        <f>PRODUCT(O29:S29)*GETPIVOTDATA("Secure",'Pivot Tables'!$L$3,"Secure",1)</f>
        <v>0.28865131578947373</v>
      </c>
      <c r="X29" s="11">
        <f t="shared" si="0"/>
        <v>5.1863857374392218E-2</v>
      </c>
      <c r="Y29" s="11">
        <f t="shared" si="1"/>
        <v>0.94813614262560775</v>
      </c>
      <c r="Z29" s="11">
        <f t="shared" si="2"/>
        <v>1</v>
      </c>
      <c r="AA29" s="10" t="str">
        <f t="shared" si="3"/>
        <v>TRUE</v>
      </c>
    </row>
    <row r="30" spans="2:27" ht="15.75" customHeight="1">
      <c r="B30" s="18">
        <v>16</v>
      </c>
      <c r="C30" s="19">
        <v>1</v>
      </c>
      <c r="D30" s="19">
        <v>1</v>
      </c>
      <c r="E30" s="19">
        <v>1</v>
      </c>
      <c r="F30" s="19">
        <v>1</v>
      </c>
      <c r="G30" s="19">
        <v>0</v>
      </c>
      <c r="H30" s="19">
        <v>1</v>
      </c>
      <c r="J30" s="20">
        <f>IF(C30="NA",1,VLOOKUP(C30,'Pivot Tables'!$B$3:$E$7,2,FALSE))</f>
        <v>0.8</v>
      </c>
      <c r="K30" s="20">
        <f>IF(D30="NA",1,VLOOKUP(D30,'Pivot Tables'!$B$10:$E$14,2,FALSE))</f>
        <v>0.75</v>
      </c>
      <c r="L30" s="20">
        <f>IF(E30="NA",1,VLOOKUP(E30,'Pivot Tables'!$B$18:$E$21,2,FALSE))</f>
        <v>1</v>
      </c>
      <c r="M30" s="20">
        <f>IF(F30="NA",1,VLOOKUP(F30,'Pivot Tables'!$G$3:$J$6,2,FALSE))</f>
        <v>1</v>
      </c>
      <c r="N30" s="20">
        <f>IF(G30="NA",1,VLOOKUP(G30,'Pivot Tables'!$G$10:$J$14,2,FALSE))</f>
        <v>0.8</v>
      </c>
      <c r="O30" s="20">
        <f>IF(C30="NA",1,VLOOKUP(C30,'Pivot Tables'!$B$3:$E$7,3,FALSE))</f>
        <v>0.84848484848484851</v>
      </c>
      <c r="P30" s="20">
        <f>IF(D30="NA",1,VLOOKUP(C30,'Pivot Tables'!$B$10:$E$14,3,FALSE))</f>
        <v>0.84375</v>
      </c>
      <c r="Q30" s="20">
        <f>IF(E30="NA",1,VLOOKUP(E30,'Pivot Tables'!$B$18:$E$21,3,FALSE))</f>
        <v>1</v>
      </c>
      <c r="R30" s="20">
        <f>IF(F30="NA",1,VLOOKUP(F30,'Pivot Tables'!$G$3:$J$6,3,FALSE))</f>
        <v>1</v>
      </c>
      <c r="S30" s="20">
        <f>IF(G30="NA",1,VLOOKUP(G30,'Pivot Tables'!$G$10:$J$14,3,FALSE))</f>
        <v>0.5357142857142857</v>
      </c>
      <c r="U30" s="21">
        <f>PRODUCT(J30:N30)*GETPIVOTDATA("Secure",'Pivot Tables'!$L$3,"Secure",0)</f>
        <v>6.3157894736842107E-2</v>
      </c>
      <c r="V30" s="21">
        <f>PRODUCT(O30:S30)*GETPIVOTDATA("Secure",'Pivot Tables'!$L$3,"Secure",1)</f>
        <v>0.33305921052631582</v>
      </c>
      <c r="X30" s="11">
        <f t="shared" si="0"/>
        <v>0.15940224159402241</v>
      </c>
      <c r="Y30" s="11">
        <f t="shared" si="1"/>
        <v>0.84059775840597761</v>
      </c>
      <c r="Z30" s="11">
        <f t="shared" si="2"/>
        <v>1</v>
      </c>
      <c r="AA30" s="10" t="str">
        <f t="shared" si="3"/>
        <v>TRUE</v>
      </c>
    </row>
    <row r="31" spans="2:27" ht="15.75" customHeight="1">
      <c r="B31" s="18">
        <v>2</v>
      </c>
      <c r="C31" s="19">
        <v>0</v>
      </c>
      <c r="D31" s="19">
        <v>0</v>
      </c>
      <c r="E31" s="19">
        <v>0</v>
      </c>
      <c r="F31" s="19">
        <v>1</v>
      </c>
      <c r="G31" s="19">
        <v>0</v>
      </c>
      <c r="H31" s="19">
        <v>1</v>
      </c>
      <c r="J31" s="20">
        <f>IF(C31="NA",1,VLOOKUP(C31,'Pivot Tables'!$B$3:$E$7,2,FALSE))</f>
        <v>0.2</v>
      </c>
      <c r="K31" s="20">
        <f>IF(D31="NA",1,VLOOKUP(D31,'Pivot Tables'!$B$10:$E$14,2,FALSE))</f>
        <v>0.25</v>
      </c>
      <c r="L31" s="20">
        <v>1</v>
      </c>
      <c r="M31" s="20">
        <f>IF(F31="NA",1,VLOOKUP(F31,'Pivot Tables'!$G$3:$J$6,2,FALSE))</f>
        <v>1</v>
      </c>
      <c r="N31" s="20">
        <f>IF(G31="NA",1,VLOOKUP(G31,'Pivot Tables'!$G$10:$J$14,2,FALSE))</f>
        <v>0.8</v>
      </c>
      <c r="O31" s="20">
        <f>IF(C31="NA",1,VLOOKUP(C31,'Pivot Tables'!$B$3:$E$7,3,FALSE))</f>
        <v>0.15151515151515152</v>
      </c>
      <c r="P31" s="20">
        <f>IF(D31="NA",1,VLOOKUP(C31,'Pivot Tables'!$B$10:$E$14,3,FALSE))</f>
        <v>0.15625</v>
      </c>
      <c r="Q31" s="20">
        <v>1</v>
      </c>
      <c r="R31" s="20">
        <f>IF(F31="NA",1,VLOOKUP(F31,'Pivot Tables'!$G$3:$J$6,3,FALSE))</f>
        <v>1</v>
      </c>
      <c r="S31" s="20">
        <f>IF(G31="NA",1,VLOOKUP(G31,'Pivot Tables'!$G$10:$J$14,3,FALSE))</f>
        <v>0.5357142857142857</v>
      </c>
      <c r="U31" s="21">
        <f>PRODUCT(J31:N31)*GETPIVOTDATA("Secure",'Pivot Tables'!$L$3,"Secure",0)</f>
        <v>5.2631578947368429E-3</v>
      </c>
      <c r="V31" s="21">
        <f>PRODUCT(O31:S31)*GETPIVOTDATA("Secure",'Pivot Tables'!$L$3,"Secure",1)</f>
        <v>1.1013862781954887E-2</v>
      </c>
      <c r="X31" s="11">
        <f t="shared" si="0"/>
        <v>0.32334897149043668</v>
      </c>
      <c r="Y31" s="11">
        <f t="shared" si="1"/>
        <v>0.67665102850956327</v>
      </c>
      <c r="Z31" s="11">
        <f t="shared" si="2"/>
        <v>1</v>
      </c>
      <c r="AA31" s="10" t="str">
        <f t="shared" si="3"/>
        <v>TRUE</v>
      </c>
    </row>
    <row r="32" spans="2:27" ht="15.75" customHeight="1">
      <c r="B32" s="18">
        <v>4</v>
      </c>
      <c r="C32" s="19">
        <v>1</v>
      </c>
      <c r="D32" s="19">
        <v>1</v>
      </c>
      <c r="E32" s="19">
        <v>1</v>
      </c>
      <c r="F32" s="19" t="s">
        <v>12</v>
      </c>
      <c r="G32" s="19">
        <v>0</v>
      </c>
      <c r="H32" s="19">
        <v>1</v>
      </c>
      <c r="J32" s="20">
        <f>IF(C32="NA",1,VLOOKUP(C32,'Pivot Tables'!$B$3:$E$7,2,FALSE))</f>
        <v>0.8</v>
      </c>
      <c r="K32" s="20">
        <f>IF(D32="NA",1,VLOOKUP(D32,'Pivot Tables'!$B$10:$E$14,2,FALSE))</f>
        <v>0.75</v>
      </c>
      <c r="L32" s="20">
        <f>IF(E32="NA",1,VLOOKUP(E32,'Pivot Tables'!$B$18:$E$21,2,FALSE))</f>
        <v>1</v>
      </c>
      <c r="M32" s="11">
        <f>IF(F32="NA",1,VLOOKUP(F32,'Pivot Tables'!$G$3:$J$6,2,FALSE))</f>
        <v>1</v>
      </c>
      <c r="N32" s="20">
        <f>IF(G32="NA",1,VLOOKUP(G32,'Pivot Tables'!$G$10:$J$14,2,FALSE))</f>
        <v>0.8</v>
      </c>
      <c r="O32" s="20">
        <f>IF(C32="NA",1,VLOOKUP(C32,'Pivot Tables'!$B$3:$E$7,3,FALSE))</f>
        <v>0.84848484848484851</v>
      </c>
      <c r="P32" s="20">
        <f>IF(D32="NA",1,VLOOKUP(C32,'Pivot Tables'!$B$10:$E$14,3,FALSE))</f>
        <v>0.84375</v>
      </c>
      <c r="Q32" s="20">
        <f>IF(E32="NA",1,VLOOKUP(E32,'Pivot Tables'!$B$18:$E$21,3,FALSE))</f>
        <v>1</v>
      </c>
      <c r="R32" s="11">
        <f>IF(F32="NA",1,VLOOKUP(F32,'Pivot Tables'!$G$3:$J$6,3,FALSE))</f>
        <v>1</v>
      </c>
      <c r="S32" s="20">
        <f>IF(G32="NA",1,VLOOKUP(G32,'Pivot Tables'!$G$10:$J$14,3,FALSE))</f>
        <v>0.5357142857142857</v>
      </c>
      <c r="U32" s="21">
        <f>PRODUCT(J32:N32)*GETPIVOTDATA("Secure",'Pivot Tables'!$L$3,"Secure",0)</f>
        <v>6.3157894736842107E-2</v>
      </c>
      <c r="V32" s="21">
        <f>PRODUCT(O32:S32)*GETPIVOTDATA("Secure",'Pivot Tables'!$L$3,"Secure",1)</f>
        <v>0.33305921052631582</v>
      </c>
      <c r="X32" s="11">
        <f t="shared" si="0"/>
        <v>0.15940224159402241</v>
      </c>
      <c r="Y32" s="11">
        <f t="shared" si="1"/>
        <v>0.84059775840597761</v>
      </c>
      <c r="Z32" s="11">
        <f t="shared" si="2"/>
        <v>1</v>
      </c>
      <c r="AA32" s="10" t="str">
        <f t="shared" si="3"/>
        <v>TRUE</v>
      </c>
    </row>
    <row r="33" spans="2:27" ht="15.75" customHeight="1">
      <c r="B33" s="18">
        <v>9</v>
      </c>
      <c r="C33" s="19">
        <v>1</v>
      </c>
      <c r="D33" s="19">
        <v>1</v>
      </c>
      <c r="E33" s="19">
        <v>1</v>
      </c>
      <c r="F33" s="19">
        <v>1</v>
      </c>
      <c r="G33" s="19">
        <v>1</v>
      </c>
      <c r="H33" s="19">
        <v>1</v>
      </c>
      <c r="J33" s="20">
        <f>IF(C33="NA",1,VLOOKUP(C33,'Pivot Tables'!$B$3:$E$7,2,FALSE))</f>
        <v>0.8</v>
      </c>
      <c r="K33" s="20">
        <f>IF(D33="NA",1,VLOOKUP(D33,'Pivot Tables'!$B$10:$E$14,2,FALSE))</f>
        <v>0.75</v>
      </c>
      <c r="L33" s="20">
        <f>IF(E33="NA",1,VLOOKUP(E33,'Pivot Tables'!$B$18:$E$21,2,FALSE))</f>
        <v>1</v>
      </c>
      <c r="M33" s="20">
        <f>IF(F33="NA",1,VLOOKUP(F33,'Pivot Tables'!$G$3:$J$6,2,FALSE))</f>
        <v>1</v>
      </c>
      <c r="N33" s="20">
        <f>IF(G33="NA",1,VLOOKUP(G33,'Pivot Tables'!$G$10:$J$14,2,FALSE))</f>
        <v>0.2</v>
      </c>
      <c r="O33" s="20">
        <f>IF(C33="NA",1,VLOOKUP(C33,'Pivot Tables'!$B$3:$E$7,3,FALSE))</f>
        <v>0.84848484848484851</v>
      </c>
      <c r="P33" s="20">
        <f>IF(D33="NA",1,VLOOKUP(C33,'Pivot Tables'!$B$10:$E$14,3,FALSE))</f>
        <v>0.84375</v>
      </c>
      <c r="Q33" s="20">
        <f>IF(E33="NA",1,VLOOKUP(E33,'Pivot Tables'!$B$18:$E$21,3,FALSE))</f>
        <v>1</v>
      </c>
      <c r="R33" s="20">
        <f>IF(F33="NA",1,VLOOKUP(F33,'Pivot Tables'!$G$3:$J$6,3,FALSE))</f>
        <v>1</v>
      </c>
      <c r="S33" s="20">
        <f>IF(G33="NA",1,VLOOKUP(G33,'Pivot Tables'!$G$10:$J$14,3,FALSE))</f>
        <v>0.4642857142857143</v>
      </c>
      <c r="U33" s="21">
        <f>PRODUCT(J33:N33)*GETPIVOTDATA("Secure",'Pivot Tables'!$L$3,"Secure",0)</f>
        <v>1.5789473684210527E-2</v>
      </c>
      <c r="V33" s="21">
        <f>PRODUCT(O33:S33)*GETPIVOTDATA("Secure",'Pivot Tables'!$L$3,"Secure",1)</f>
        <v>0.28865131578947373</v>
      </c>
      <c r="X33" s="11">
        <f t="shared" si="0"/>
        <v>5.1863857374392218E-2</v>
      </c>
      <c r="Y33" s="11">
        <f t="shared" si="1"/>
        <v>0.94813614262560775</v>
      </c>
      <c r="Z33" s="11">
        <f t="shared" si="2"/>
        <v>1</v>
      </c>
      <c r="AA33" s="10" t="str">
        <f t="shared" si="3"/>
        <v>TRUE</v>
      </c>
    </row>
    <row r="34" spans="2:27" ht="15.75" customHeight="1">
      <c r="B34" s="18">
        <v>7</v>
      </c>
      <c r="C34" s="19">
        <v>1</v>
      </c>
      <c r="D34" s="19">
        <v>1</v>
      </c>
      <c r="E34" s="19">
        <v>1</v>
      </c>
      <c r="F34" s="19" t="s">
        <v>12</v>
      </c>
      <c r="G34" s="19" t="s">
        <v>12</v>
      </c>
      <c r="H34" s="19">
        <v>1</v>
      </c>
      <c r="J34" s="20">
        <f>IF(C34="NA",1,VLOOKUP(C34,'Pivot Tables'!$B$3:$E$7,2,FALSE))</f>
        <v>0.8</v>
      </c>
      <c r="K34" s="20">
        <f>IF(D34="NA",1,VLOOKUP(D34,'Pivot Tables'!$B$10:$E$14,2,FALSE))</f>
        <v>0.75</v>
      </c>
      <c r="L34" s="20">
        <f>IF(E34="NA",1,VLOOKUP(E34,'Pivot Tables'!$B$18:$E$21,2,FALSE))</f>
        <v>1</v>
      </c>
      <c r="M34" s="11">
        <f>IF(F34="NA",1,VLOOKUP(F34,'Pivot Tables'!$G$3:$J$6,2,FALSE))</f>
        <v>1</v>
      </c>
      <c r="N34" s="11">
        <f>IF(G34="NA",1,VLOOKUP(G34,'Pivot Tables'!$G$10:$J$14,2,FALSE))</f>
        <v>1</v>
      </c>
      <c r="O34" s="20">
        <f>IF(C34="NA",1,VLOOKUP(C34,'Pivot Tables'!$B$3:$E$7,3,FALSE))</f>
        <v>0.84848484848484851</v>
      </c>
      <c r="P34" s="20">
        <f>IF(D34="NA",1,VLOOKUP(C34,'Pivot Tables'!$B$10:$E$14,3,FALSE))</f>
        <v>0.84375</v>
      </c>
      <c r="Q34" s="20">
        <f>IF(E34="NA",1,VLOOKUP(E34,'Pivot Tables'!$B$18:$E$21,3,FALSE))</f>
        <v>1</v>
      </c>
      <c r="R34" s="11">
        <f>IF(F34="NA",1,VLOOKUP(F34,'Pivot Tables'!$G$3:$J$6,3,FALSE))</f>
        <v>1</v>
      </c>
      <c r="S34" s="11">
        <f>IF(G34="NA",1,VLOOKUP(G34,'Pivot Tables'!$G$10:$J$14,3,FALSE))</f>
        <v>1</v>
      </c>
      <c r="U34" s="21">
        <f>PRODUCT(J34:N34)*GETPIVOTDATA("Secure",'Pivot Tables'!$L$3,"Secure",0)</f>
        <v>7.8947368421052641E-2</v>
      </c>
      <c r="V34" s="21">
        <f>PRODUCT(O34:S34)*GETPIVOTDATA("Secure",'Pivot Tables'!$L$3,"Secure",1)</f>
        <v>0.62171052631578949</v>
      </c>
      <c r="X34" s="11">
        <f t="shared" si="0"/>
        <v>0.11267605633802817</v>
      </c>
      <c r="Y34" s="11">
        <f t="shared" si="1"/>
        <v>0.88732394366197187</v>
      </c>
      <c r="Z34" s="11">
        <f t="shared" si="2"/>
        <v>1</v>
      </c>
      <c r="AA34" s="10" t="str">
        <f t="shared" si="3"/>
        <v>TRUE</v>
      </c>
    </row>
    <row r="35" spans="2:27" ht="15.75" customHeight="1">
      <c r="B35" s="18">
        <v>11</v>
      </c>
      <c r="C35" s="19">
        <v>1</v>
      </c>
      <c r="D35" s="19">
        <v>1</v>
      </c>
      <c r="E35" s="19">
        <v>1</v>
      </c>
      <c r="F35" s="19">
        <v>1</v>
      </c>
      <c r="G35" s="19">
        <v>1</v>
      </c>
      <c r="H35" s="19">
        <v>1</v>
      </c>
      <c r="J35" s="20">
        <f>IF(C35="NA",1,VLOOKUP(C35,'Pivot Tables'!$B$3:$E$7,2,FALSE))</f>
        <v>0.8</v>
      </c>
      <c r="K35" s="20">
        <f>IF(D35="NA",1,VLOOKUP(D35,'Pivot Tables'!$B$10:$E$14,2,FALSE))</f>
        <v>0.75</v>
      </c>
      <c r="L35" s="20">
        <f>IF(E35="NA",1,VLOOKUP(E35,'Pivot Tables'!$B$18:$E$21,2,FALSE))</f>
        <v>1</v>
      </c>
      <c r="M35" s="20">
        <f>IF(F35="NA",1,VLOOKUP(F35,'Pivot Tables'!$G$3:$J$6,2,FALSE))</f>
        <v>1</v>
      </c>
      <c r="N35" s="20">
        <f>IF(G35="NA",1,VLOOKUP(G35,'Pivot Tables'!$G$10:$J$14,2,FALSE))</f>
        <v>0.2</v>
      </c>
      <c r="O35" s="20">
        <f>IF(C35="NA",1,VLOOKUP(C35,'Pivot Tables'!$B$3:$E$7,3,FALSE))</f>
        <v>0.84848484848484851</v>
      </c>
      <c r="P35" s="20">
        <f>IF(D35="NA",1,VLOOKUP(C35,'Pivot Tables'!$B$10:$E$14,3,FALSE))</f>
        <v>0.84375</v>
      </c>
      <c r="Q35" s="20">
        <f>IF(E35="NA",1,VLOOKUP(E35,'Pivot Tables'!$B$18:$E$21,3,FALSE))</f>
        <v>1</v>
      </c>
      <c r="R35" s="20">
        <f>IF(F35="NA",1,VLOOKUP(F35,'Pivot Tables'!$G$3:$J$6,3,FALSE))</f>
        <v>1</v>
      </c>
      <c r="S35" s="20">
        <f>IF(G35="NA",1,VLOOKUP(G35,'Pivot Tables'!$G$10:$J$14,3,FALSE))</f>
        <v>0.4642857142857143</v>
      </c>
      <c r="U35" s="21">
        <f>PRODUCT(J35:N35)*GETPIVOTDATA("Secure",'Pivot Tables'!$L$3,"Secure",0)</f>
        <v>1.5789473684210527E-2</v>
      </c>
      <c r="V35" s="21">
        <f>PRODUCT(O35:S35)*GETPIVOTDATA("Secure",'Pivot Tables'!$L$3,"Secure",1)</f>
        <v>0.28865131578947373</v>
      </c>
      <c r="X35" s="11">
        <f t="shared" si="0"/>
        <v>5.1863857374392218E-2</v>
      </c>
      <c r="Y35" s="11">
        <f t="shared" si="1"/>
        <v>0.94813614262560775</v>
      </c>
      <c r="Z35" s="11">
        <f t="shared" si="2"/>
        <v>1</v>
      </c>
      <c r="AA35" s="10" t="str">
        <f t="shared" si="3"/>
        <v>TRUE</v>
      </c>
    </row>
    <row r="36" spans="2:27" ht="15.75" customHeight="1">
      <c r="B36" s="18">
        <v>71</v>
      </c>
      <c r="C36" s="19">
        <v>1</v>
      </c>
      <c r="D36" s="19">
        <v>1</v>
      </c>
      <c r="E36" s="19">
        <v>1</v>
      </c>
      <c r="F36" s="19">
        <v>1</v>
      </c>
      <c r="G36" s="19">
        <v>0</v>
      </c>
      <c r="H36" s="19">
        <v>0</v>
      </c>
      <c r="J36" s="20">
        <f>IF(C36="NA",1,VLOOKUP(C36,'Pivot Tables'!$B$3:$E$7,2,FALSE))</f>
        <v>0.8</v>
      </c>
      <c r="K36" s="20">
        <f>IF(D36="NA",1,VLOOKUP(D36,'Pivot Tables'!$B$10:$E$14,2,FALSE))</f>
        <v>0.75</v>
      </c>
      <c r="L36" s="20">
        <f>IF(E36="NA",1,VLOOKUP(E36,'Pivot Tables'!$B$18:$E$21,2,FALSE))</f>
        <v>1</v>
      </c>
      <c r="M36" s="20">
        <f>IF(F36="NA",1,VLOOKUP(F36,'Pivot Tables'!$G$3:$J$6,2,FALSE))</f>
        <v>1</v>
      </c>
      <c r="N36" s="20">
        <f>IF(G36="NA",1,VLOOKUP(G36,'Pivot Tables'!$G$10:$J$14,2,FALSE))</f>
        <v>0.8</v>
      </c>
      <c r="O36" s="20">
        <f>IF(C36="NA",1,VLOOKUP(C36,'Pivot Tables'!$B$3:$E$7,3,FALSE))</f>
        <v>0.84848484848484851</v>
      </c>
      <c r="P36" s="20">
        <f>IF(D36="NA",1,VLOOKUP(C36,'Pivot Tables'!$B$10:$E$14,3,FALSE))</f>
        <v>0.84375</v>
      </c>
      <c r="Q36" s="20">
        <f>IF(E36="NA",1,VLOOKUP(E36,'Pivot Tables'!$B$18:$E$21,3,FALSE))</f>
        <v>1</v>
      </c>
      <c r="R36" s="20">
        <f>IF(F36="NA",1,VLOOKUP(F36,'Pivot Tables'!$G$3:$J$6,3,FALSE))</f>
        <v>1</v>
      </c>
      <c r="S36" s="20">
        <f>IF(G36="NA",1,VLOOKUP(G36,'Pivot Tables'!$G$10:$J$14,3,FALSE))</f>
        <v>0.5357142857142857</v>
      </c>
      <c r="U36" s="21">
        <f>PRODUCT(J36:N36)*GETPIVOTDATA("Secure",'Pivot Tables'!$L$3,"Secure",0)</f>
        <v>6.3157894736842107E-2</v>
      </c>
      <c r="V36" s="21">
        <f>PRODUCT(O36:S36)*GETPIVOTDATA("Secure",'Pivot Tables'!$L$3,"Secure",1)</f>
        <v>0.33305921052631582</v>
      </c>
      <c r="X36" s="11">
        <f t="shared" si="0"/>
        <v>0.15940224159402241</v>
      </c>
      <c r="Y36" s="11">
        <f t="shared" si="1"/>
        <v>0.84059775840597761</v>
      </c>
      <c r="Z36" s="11">
        <f t="shared" si="2"/>
        <v>1</v>
      </c>
      <c r="AA36" s="10" t="str">
        <f t="shared" si="3"/>
        <v>FALSE</v>
      </c>
    </row>
    <row r="37" spans="2:27" ht="15.75" customHeight="1">
      <c r="B37" s="18">
        <v>76</v>
      </c>
      <c r="C37" s="19">
        <v>0</v>
      </c>
      <c r="D37" s="19">
        <v>0</v>
      </c>
      <c r="E37" s="19">
        <v>0</v>
      </c>
      <c r="F37" s="19">
        <v>1</v>
      </c>
      <c r="G37" s="19" t="s">
        <v>12</v>
      </c>
      <c r="H37" s="19">
        <v>0</v>
      </c>
      <c r="J37" s="20">
        <f>IF(C37="NA",1,VLOOKUP(C37,'Pivot Tables'!$B$3:$E$7,2,FALSE))</f>
        <v>0.2</v>
      </c>
      <c r="K37" s="20">
        <f>IF(D37="NA",1,VLOOKUP(D37,'Pivot Tables'!$B$10:$E$14,2,FALSE))</f>
        <v>0.25</v>
      </c>
      <c r="L37" s="20">
        <v>1</v>
      </c>
      <c r="M37" s="20">
        <f>IF(F37="NA",1,VLOOKUP(F37,'Pivot Tables'!$G$3:$J$6,2,FALSE))</f>
        <v>1</v>
      </c>
      <c r="N37" s="11">
        <f>IF(G37="NA",1,VLOOKUP(G37,'Pivot Tables'!$G$10:$J$14,2,FALSE))</f>
        <v>1</v>
      </c>
      <c r="O37" s="20">
        <f>IF(C37="NA",1,VLOOKUP(C37,'Pivot Tables'!$B$3:$E$7,3,FALSE))</f>
        <v>0.15151515151515152</v>
      </c>
      <c r="P37" s="20">
        <f>IF(D37="NA",1,VLOOKUP(C37,'Pivot Tables'!$B$10:$E$14,3,FALSE))</f>
        <v>0.15625</v>
      </c>
      <c r="Q37" s="20">
        <v>1</v>
      </c>
      <c r="R37" s="20">
        <f>IF(F37="NA",1,VLOOKUP(F37,'Pivot Tables'!$G$3:$J$6,3,FALSE))</f>
        <v>1</v>
      </c>
      <c r="S37" s="11">
        <f>IF(G37="NA",1,VLOOKUP(G37,'Pivot Tables'!$G$10:$J$14,3,FALSE))</f>
        <v>1</v>
      </c>
      <c r="U37" s="21">
        <f>PRODUCT(J37:N37)*GETPIVOTDATA("Secure",'Pivot Tables'!$L$3,"Secure",0)</f>
        <v>6.5789473684210523E-3</v>
      </c>
      <c r="V37" s="21">
        <f>PRODUCT(O37:S37)*GETPIVOTDATA("Secure",'Pivot Tables'!$L$3,"Secure",1)</f>
        <v>2.0559210526315791E-2</v>
      </c>
      <c r="X37" s="11">
        <f t="shared" si="0"/>
        <v>0.2424242424242424</v>
      </c>
      <c r="Y37" s="11">
        <f t="shared" si="1"/>
        <v>0.75757575757575757</v>
      </c>
      <c r="Z37" s="11">
        <f t="shared" si="2"/>
        <v>1</v>
      </c>
      <c r="AA37" s="10" t="str">
        <f t="shared" si="3"/>
        <v>FALSE</v>
      </c>
    </row>
    <row r="38" spans="2:27" ht="15.75" customHeight="1">
      <c r="B38" s="18">
        <v>67</v>
      </c>
      <c r="C38" s="19">
        <v>0</v>
      </c>
      <c r="D38" s="19">
        <v>0</v>
      </c>
      <c r="E38" s="19">
        <v>0</v>
      </c>
      <c r="F38" s="19">
        <v>1</v>
      </c>
      <c r="G38" s="19">
        <v>0</v>
      </c>
      <c r="H38" s="19">
        <v>0</v>
      </c>
      <c r="J38" s="20">
        <f>IF(C38="NA",1,VLOOKUP(C38,'Pivot Tables'!$B$3:$E$7,2,FALSE))</f>
        <v>0.2</v>
      </c>
      <c r="K38" s="20">
        <f>IF(D38="NA",1,VLOOKUP(D38,'Pivot Tables'!$B$10:$E$14,2,FALSE))</f>
        <v>0.25</v>
      </c>
      <c r="L38" s="20">
        <v>1</v>
      </c>
      <c r="M38" s="20">
        <f>IF(F38="NA",1,VLOOKUP(F38,'Pivot Tables'!$G$3:$J$6,2,FALSE))</f>
        <v>1</v>
      </c>
      <c r="N38" s="20">
        <f>IF(G38="NA",1,VLOOKUP(G38,'Pivot Tables'!$G$10:$J$14,2,FALSE))</f>
        <v>0.8</v>
      </c>
      <c r="O38" s="20">
        <f>IF(C38="NA",1,VLOOKUP(C38,'Pivot Tables'!$B$3:$E$7,3,FALSE))</f>
        <v>0.15151515151515152</v>
      </c>
      <c r="P38" s="20">
        <f>IF(D38="NA",1,VLOOKUP(C38,'Pivot Tables'!$B$10:$E$14,3,FALSE))</f>
        <v>0.15625</v>
      </c>
      <c r="Q38" s="20">
        <v>1</v>
      </c>
      <c r="R38" s="20">
        <f>IF(F38="NA",1,VLOOKUP(F38,'Pivot Tables'!$G$3:$J$6,3,FALSE))</f>
        <v>1</v>
      </c>
      <c r="S38" s="20">
        <f>IF(G38="NA",1,VLOOKUP(G38,'Pivot Tables'!$G$10:$J$14,3,FALSE))</f>
        <v>0.5357142857142857</v>
      </c>
      <c r="U38" s="21">
        <f>PRODUCT(J38:N38)*GETPIVOTDATA("Secure",'Pivot Tables'!$L$3,"Secure",0)</f>
        <v>5.2631578947368429E-3</v>
      </c>
      <c r="V38" s="21">
        <f>PRODUCT(O38:S38)*GETPIVOTDATA("Secure",'Pivot Tables'!$L$3,"Secure",1)</f>
        <v>1.1013862781954887E-2</v>
      </c>
      <c r="X38" s="11">
        <f t="shared" si="0"/>
        <v>0.32334897149043668</v>
      </c>
      <c r="Y38" s="11">
        <f t="shared" si="1"/>
        <v>0.67665102850956327</v>
      </c>
      <c r="Z38" s="11">
        <f t="shared" si="2"/>
        <v>1</v>
      </c>
      <c r="AA38" s="10" t="str">
        <f t="shared" si="3"/>
        <v>FALSE</v>
      </c>
    </row>
    <row r="39" spans="2:27" ht="15.75" customHeight="1">
      <c r="B39" s="18">
        <v>69</v>
      </c>
      <c r="C39" s="19">
        <v>0</v>
      </c>
      <c r="D39" s="19">
        <v>0</v>
      </c>
      <c r="E39" s="19">
        <v>0</v>
      </c>
      <c r="F39" s="19">
        <v>1</v>
      </c>
      <c r="G39" s="19" t="s">
        <v>12</v>
      </c>
      <c r="H39" s="19">
        <v>0</v>
      </c>
      <c r="J39" s="20">
        <f>IF(C39="NA",1,VLOOKUP(C39,'Pivot Tables'!$B$3:$E$7,2,FALSE))</f>
        <v>0.2</v>
      </c>
      <c r="K39" s="20">
        <f>IF(D39="NA",1,VLOOKUP(D39,'Pivot Tables'!$B$10:$E$14,2,FALSE))</f>
        <v>0.25</v>
      </c>
      <c r="L39" s="20">
        <v>1</v>
      </c>
      <c r="M39" s="20">
        <f>IF(F39="NA",1,VLOOKUP(F39,'Pivot Tables'!$G$3:$J$6,2,FALSE))</f>
        <v>1</v>
      </c>
      <c r="N39" s="11">
        <f>IF(G39="NA",1,VLOOKUP(G39,'Pivot Tables'!$G$10:$J$14,2,FALSE))</f>
        <v>1</v>
      </c>
      <c r="O39" s="20">
        <f>IF(C39="NA",1,VLOOKUP(C39,'Pivot Tables'!$B$3:$E$7,3,FALSE))</f>
        <v>0.15151515151515152</v>
      </c>
      <c r="P39" s="20">
        <f>IF(D39="NA",1,VLOOKUP(C39,'Pivot Tables'!$B$10:$E$14,3,FALSE))</f>
        <v>0.15625</v>
      </c>
      <c r="Q39" s="20">
        <v>1</v>
      </c>
      <c r="R39" s="20">
        <f>IF(F39="NA",1,VLOOKUP(F39,'Pivot Tables'!$G$3:$J$6,3,FALSE))</f>
        <v>1</v>
      </c>
      <c r="S39" s="11">
        <f>IF(G39="NA",1,VLOOKUP(G39,'Pivot Tables'!$G$10:$J$14,3,FALSE))</f>
        <v>1</v>
      </c>
      <c r="U39" s="21">
        <f>PRODUCT(J39:N39)*GETPIVOTDATA("Secure",'Pivot Tables'!$L$3,"Secure",0)</f>
        <v>6.5789473684210523E-3</v>
      </c>
      <c r="V39" s="21">
        <f>PRODUCT(O39:S39)*GETPIVOTDATA("Secure",'Pivot Tables'!$L$3,"Secure",1)</f>
        <v>2.0559210526315791E-2</v>
      </c>
      <c r="X39" s="11">
        <f t="shared" si="0"/>
        <v>0.2424242424242424</v>
      </c>
      <c r="Y39" s="11">
        <f t="shared" si="1"/>
        <v>0.75757575757575757</v>
      </c>
      <c r="Z39" s="11">
        <f t="shared" si="2"/>
        <v>1</v>
      </c>
      <c r="AA39" s="10" t="str">
        <f t="shared" si="3"/>
        <v>FALSE</v>
      </c>
    </row>
    <row r="40" spans="2:27" ht="15.75" customHeight="1">
      <c r="B40" s="18">
        <v>73</v>
      </c>
      <c r="C40" s="19">
        <v>1</v>
      </c>
      <c r="D40" s="19">
        <v>1</v>
      </c>
      <c r="E40" s="19">
        <v>1</v>
      </c>
      <c r="F40" s="19">
        <v>1</v>
      </c>
      <c r="G40" s="19">
        <v>0</v>
      </c>
      <c r="H40" s="19">
        <v>0</v>
      </c>
      <c r="J40" s="20">
        <f>IF(C40="NA",1,VLOOKUP(C40,'Pivot Tables'!$B$3:$E$7,2,FALSE))</f>
        <v>0.8</v>
      </c>
      <c r="K40" s="20">
        <f>IF(D40="NA",1,VLOOKUP(D40,'Pivot Tables'!$B$10:$E$14,2,FALSE))</f>
        <v>0.75</v>
      </c>
      <c r="L40" s="20">
        <f>IF(E40="NA",1,VLOOKUP(E40,'Pivot Tables'!$B$18:$E$21,2,FALSE))</f>
        <v>1</v>
      </c>
      <c r="M40" s="20">
        <f>IF(F40="NA",1,VLOOKUP(F40,'Pivot Tables'!$G$3:$J$6,2,FALSE))</f>
        <v>1</v>
      </c>
      <c r="N40" s="20">
        <f>IF(G40="NA",1,VLOOKUP(G40,'Pivot Tables'!$G$10:$J$14,2,FALSE))</f>
        <v>0.8</v>
      </c>
      <c r="O40" s="20">
        <f>IF(C40="NA",1,VLOOKUP(C40,'Pivot Tables'!$B$3:$E$7,3,FALSE))</f>
        <v>0.84848484848484851</v>
      </c>
      <c r="P40" s="20">
        <f>IF(D40="NA",1,VLOOKUP(C40,'Pivot Tables'!$B$10:$E$14,3,FALSE))</f>
        <v>0.84375</v>
      </c>
      <c r="Q40" s="20">
        <f>IF(E40="NA",1,VLOOKUP(E40,'Pivot Tables'!$B$18:$E$21,3,FALSE))</f>
        <v>1</v>
      </c>
      <c r="R40" s="20">
        <f>IF(F40="NA",1,VLOOKUP(F40,'Pivot Tables'!$G$3:$J$6,3,FALSE))</f>
        <v>1</v>
      </c>
      <c r="S40" s="20">
        <f>IF(G40="NA",1,VLOOKUP(G40,'Pivot Tables'!$G$10:$J$14,3,FALSE))</f>
        <v>0.5357142857142857</v>
      </c>
      <c r="U40" s="21">
        <f>PRODUCT(J40:N40)*GETPIVOTDATA("Secure",'Pivot Tables'!$L$3,"Secure",0)</f>
        <v>6.3157894736842107E-2</v>
      </c>
      <c r="V40" s="21">
        <f>PRODUCT(O40:S40)*GETPIVOTDATA("Secure",'Pivot Tables'!$L$3,"Secure",1)</f>
        <v>0.33305921052631582</v>
      </c>
      <c r="X40" s="11">
        <f t="shared" si="0"/>
        <v>0.15940224159402241</v>
      </c>
      <c r="Y40" s="11">
        <f t="shared" si="1"/>
        <v>0.84059775840597761</v>
      </c>
      <c r="Z40" s="11">
        <f t="shared" si="2"/>
        <v>1</v>
      </c>
      <c r="AA40" s="10" t="str">
        <f t="shared" si="3"/>
        <v>FALSE</v>
      </c>
    </row>
    <row r="41" spans="2:27" ht="15.75" customHeight="1"/>
    <row r="42" spans="2:27" ht="15.75" customHeight="1"/>
    <row r="43" spans="2:27" ht="15.75" customHeight="1"/>
    <row r="44" spans="2:27" ht="15.75" customHeight="1"/>
    <row r="45" spans="2:27" ht="15.75" customHeight="1"/>
    <row r="46" spans="2:27" ht="15.75" customHeight="1"/>
    <row r="47" spans="2:27" ht="15.75" customHeight="1"/>
    <row r="48" spans="2:2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A3:AA40">
    <cfRule type="containsText" dxfId="3" priority="1" operator="containsText" text="TRUE">
      <formula>NOT(ISERROR(SEARCH(("TRUE"),(AA3))))</formula>
    </cfRule>
  </conditionalFormatting>
  <conditionalFormatting sqref="AA3:AA40">
    <cfRule type="containsText" dxfId="2" priority="2" operator="containsText" text="FALSE">
      <formula>NOT(ISERROR(SEARCH(("FALSE"),(AA3))))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23" workbookViewId="0">
      <selection sqref="A1:D1"/>
    </sheetView>
  </sheetViews>
  <sheetFormatPr defaultColWidth="14.42578125" defaultRowHeight="15" customHeight="1"/>
  <sheetData>
    <row r="1" spans="1:26">
      <c r="A1" s="40" t="s">
        <v>0</v>
      </c>
      <c r="B1" s="41"/>
      <c r="C1" s="41"/>
      <c r="D1" s="42"/>
      <c r="E1" s="14"/>
      <c r="F1" s="14"/>
      <c r="G1" s="43" t="s">
        <v>14</v>
      </c>
      <c r="H1" s="44"/>
      <c r="I1" s="44"/>
      <c r="J1" s="4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23" t="s">
        <v>1</v>
      </c>
      <c r="B2" s="24" t="s">
        <v>37</v>
      </c>
      <c r="C2" s="24" t="s">
        <v>38</v>
      </c>
      <c r="D2" s="24" t="s">
        <v>36</v>
      </c>
      <c r="E2" s="14"/>
      <c r="F2" s="25"/>
      <c r="G2" s="24" t="s">
        <v>1</v>
      </c>
      <c r="H2" s="24" t="s">
        <v>37</v>
      </c>
      <c r="I2" s="24" t="s">
        <v>38</v>
      </c>
      <c r="J2" s="24" t="s">
        <v>36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>
      <c r="A3" s="23">
        <f>Discretization!B5</f>
        <v>14</v>
      </c>
      <c r="B3" s="24">
        <f>'Data Training'!H3</f>
        <v>1</v>
      </c>
      <c r="C3" s="24">
        <f>'Data Training'!Z3</f>
        <v>1</v>
      </c>
      <c r="D3" s="26" t="str">
        <f>'Data Training'!AA3</f>
        <v>TRUE</v>
      </c>
      <c r="E3" s="14"/>
      <c r="F3" s="25"/>
      <c r="G3" s="24">
        <f>Discretization!B46</f>
        <v>22</v>
      </c>
      <c r="H3" s="24">
        <f>'Data Validation'!H3</f>
        <v>1</v>
      </c>
      <c r="I3" s="24">
        <f>'Data Validation'!Z3</f>
        <v>1</v>
      </c>
      <c r="J3" s="26" t="str">
        <f>'Data Validation'!AA3</f>
        <v>TRUE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>
      <c r="A4" s="23">
        <f>Discretization!B6</f>
        <v>20</v>
      </c>
      <c r="B4" s="24">
        <f>'Data Training'!H4</f>
        <v>1</v>
      </c>
      <c r="C4" s="24">
        <f>'Data Training'!Z4</f>
        <v>1</v>
      </c>
      <c r="D4" s="26" t="str">
        <f>'Data Training'!AA4</f>
        <v>TRUE</v>
      </c>
      <c r="E4" s="14"/>
      <c r="F4" s="25"/>
      <c r="G4" s="24">
        <f>Discretization!B47</f>
        <v>26</v>
      </c>
      <c r="H4" s="24">
        <f>'Data Validation'!H4</f>
        <v>1</v>
      </c>
      <c r="I4" s="24">
        <f>'Data Validation'!Z4</f>
        <v>1</v>
      </c>
      <c r="J4" s="26" t="str">
        <f>'Data Validation'!AA4</f>
        <v>TRUE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s="23">
        <f>Discretization!B7</f>
        <v>3</v>
      </c>
      <c r="B5" s="24">
        <f>'Data Training'!H5</f>
        <v>1</v>
      </c>
      <c r="C5" s="24">
        <f>'Data Training'!Z5</f>
        <v>1</v>
      </c>
      <c r="D5" s="26" t="str">
        <f>'Data Training'!AA5</f>
        <v>TRUE</v>
      </c>
      <c r="E5" s="14"/>
      <c r="F5" s="25"/>
      <c r="G5" s="24">
        <f>Discretization!B48</f>
        <v>42</v>
      </c>
      <c r="H5" s="24">
        <f>'Data Validation'!H5</f>
        <v>1</v>
      </c>
      <c r="I5" s="24">
        <f>'Data Validation'!Z5</f>
        <v>1</v>
      </c>
      <c r="J5" s="26" t="str">
        <f>'Data Validation'!AA5</f>
        <v>TRUE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>
      <c r="A6" s="23">
        <f>Discretization!B8</f>
        <v>18</v>
      </c>
      <c r="B6" s="24">
        <f>'Data Training'!H6</f>
        <v>1</v>
      </c>
      <c r="C6" s="24">
        <f>'Data Training'!Z6</f>
        <v>1</v>
      </c>
      <c r="D6" s="26" t="str">
        <f>'Data Training'!AA6</f>
        <v>TRUE</v>
      </c>
      <c r="E6" s="14"/>
      <c r="F6" s="25"/>
      <c r="G6" s="24">
        <f>Discretization!B49</f>
        <v>30</v>
      </c>
      <c r="H6" s="24">
        <f>'Data Validation'!H6</f>
        <v>1</v>
      </c>
      <c r="I6" s="24">
        <f>'Data Validation'!Z6</f>
        <v>1</v>
      </c>
      <c r="J6" s="26" t="str">
        <f>'Data Validation'!AA6</f>
        <v>TRUE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>
      <c r="A7" s="23">
        <f>Discretization!B9</f>
        <v>24</v>
      </c>
      <c r="B7" s="24">
        <f>'Data Training'!H7</f>
        <v>1</v>
      </c>
      <c r="C7" s="24">
        <f>'Data Training'!Z7</f>
        <v>1</v>
      </c>
      <c r="D7" s="26" t="str">
        <f>'Data Training'!AA7</f>
        <v>TRUE</v>
      </c>
      <c r="E7" s="14"/>
      <c r="F7" s="25"/>
      <c r="G7" s="24">
        <f>Discretization!B50</f>
        <v>19</v>
      </c>
      <c r="H7" s="24">
        <f>'Data Validation'!H7</f>
        <v>1</v>
      </c>
      <c r="I7" s="24">
        <f>'Data Validation'!Z7</f>
        <v>1</v>
      </c>
      <c r="J7" s="26" t="str">
        <f>'Data Validation'!AA7</f>
        <v>TRUE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>
      <c r="A8" s="23">
        <f>Discretization!B10</f>
        <v>25</v>
      </c>
      <c r="B8" s="24">
        <f>'Data Training'!H8</f>
        <v>1</v>
      </c>
      <c r="C8" s="24">
        <f>'Data Training'!Z8</f>
        <v>1</v>
      </c>
      <c r="D8" s="26" t="str">
        <f>'Data Training'!AA8</f>
        <v>TRUE</v>
      </c>
      <c r="E8" s="14"/>
      <c r="F8" s="25"/>
      <c r="G8" s="24">
        <f>Discretization!B51</f>
        <v>29</v>
      </c>
      <c r="H8" s="24">
        <f>'Data Validation'!H8</f>
        <v>1</v>
      </c>
      <c r="I8" s="24">
        <f>'Data Validation'!Z8</f>
        <v>1</v>
      </c>
      <c r="J8" s="26" t="str">
        <f>'Data Validation'!AA8</f>
        <v>TRUE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>
      <c r="A9" s="23">
        <f>Discretization!B11</f>
        <v>27</v>
      </c>
      <c r="B9" s="24">
        <f>'Data Training'!H9</f>
        <v>1</v>
      </c>
      <c r="C9" s="24">
        <f>'Data Training'!Z9</f>
        <v>1</v>
      </c>
      <c r="D9" s="26" t="str">
        <f>'Data Training'!AA9</f>
        <v>TRUE</v>
      </c>
      <c r="E9" s="14"/>
      <c r="F9" s="25"/>
      <c r="G9" s="24">
        <f>Discretization!B52</f>
        <v>50</v>
      </c>
      <c r="H9" s="24">
        <f>'Data Validation'!H9</f>
        <v>1</v>
      </c>
      <c r="I9" s="24">
        <f>'Data Validation'!Z9</f>
        <v>1</v>
      </c>
      <c r="J9" s="26" t="str">
        <f>'Data Validation'!AA9</f>
        <v>TRUE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>
      <c r="A10" s="23">
        <f>Discretization!B12</f>
        <v>21</v>
      </c>
      <c r="B10" s="24">
        <f>'Data Training'!H10</f>
        <v>1</v>
      </c>
      <c r="C10" s="24">
        <f>'Data Training'!Z10</f>
        <v>1</v>
      </c>
      <c r="D10" s="26" t="str">
        <f>'Data Training'!AA10</f>
        <v>TRUE</v>
      </c>
      <c r="E10" s="14"/>
      <c r="F10" s="25"/>
      <c r="G10" s="24">
        <f>Discretization!B53</f>
        <v>52</v>
      </c>
      <c r="H10" s="24">
        <f>'Data Validation'!H10</f>
        <v>1</v>
      </c>
      <c r="I10" s="24">
        <f>'Data Validation'!Z10</f>
        <v>1</v>
      </c>
      <c r="J10" s="26" t="str">
        <f>'Data Validation'!AA10</f>
        <v>TRUE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23">
        <f>Discretization!B13</f>
        <v>31</v>
      </c>
      <c r="B11" s="24">
        <f>'Data Training'!H11</f>
        <v>1</v>
      </c>
      <c r="C11" s="24">
        <f>'Data Training'!Z11</f>
        <v>1</v>
      </c>
      <c r="D11" s="26" t="str">
        <f>'Data Training'!AA11</f>
        <v>TRUE</v>
      </c>
      <c r="E11" s="14"/>
      <c r="F11" s="25"/>
      <c r="G11" s="24">
        <f>Discretization!B54</f>
        <v>55</v>
      </c>
      <c r="H11" s="24">
        <f>'Data Validation'!H11</f>
        <v>1</v>
      </c>
      <c r="I11" s="24">
        <f>'Data Validation'!Z11</f>
        <v>1</v>
      </c>
      <c r="J11" s="26" t="str">
        <f>'Data Validation'!AA11</f>
        <v>TRUE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>
      <c r="A12" s="23">
        <f>Discretization!B14</f>
        <v>36</v>
      </c>
      <c r="B12" s="24">
        <f>'Data Training'!H12</f>
        <v>1</v>
      </c>
      <c r="C12" s="24">
        <f>'Data Training'!Z12</f>
        <v>1</v>
      </c>
      <c r="D12" s="26" t="str">
        <f>'Data Training'!AA12</f>
        <v>TRUE</v>
      </c>
      <c r="E12" s="14"/>
      <c r="F12" s="25"/>
      <c r="G12" s="24">
        <f>Discretization!B55</f>
        <v>56</v>
      </c>
      <c r="H12" s="24">
        <f>'Data Validation'!H12</f>
        <v>1</v>
      </c>
      <c r="I12" s="24">
        <f>'Data Validation'!Z12</f>
        <v>1</v>
      </c>
      <c r="J12" s="26" t="str">
        <f>'Data Validation'!AA12</f>
        <v>TRUE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>
      <c r="A13" s="23">
        <f>Discretization!B15</f>
        <v>38</v>
      </c>
      <c r="B13" s="24">
        <f>'Data Training'!H13</f>
        <v>1</v>
      </c>
      <c r="C13" s="24">
        <f>'Data Training'!Z13</f>
        <v>1</v>
      </c>
      <c r="D13" s="26" t="str">
        <f>'Data Training'!AA13</f>
        <v>TRUE</v>
      </c>
      <c r="E13" s="14"/>
      <c r="F13" s="25"/>
      <c r="G13" s="24">
        <f>Discretization!B56</f>
        <v>1</v>
      </c>
      <c r="H13" s="24">
        <f>'Data Validation'!H13</f>
        <v>1</v>
      </c>
      <c r="I13" s="24">
        <f>'Data Validation'!Z13</f>
        <v>1</v>
      </c>
      <c r="J13" s="26" t="str">
        <f>'Data Validation'!AA13</f>
        <v>TRUE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>
      <c r="A14" s="23">
        <f>Discretization!B16</f>
        <v>46</v>
      </c>
      <c r="B14" s="24">
        <f>'Data Training'!H14</f>
        <v>1</v>
      </c>
      <c r="C14" s="24">
        <f>'Data Training'!Z14</f>
        <v>1</v>
      </c>
      <c r="D14" s="26" t="str">
        <f>'Data Training'!AA14</f>
        <v>TRUE</v>
      </c>
      <c r="E14" s="14"/>
      <c r="F14" s="25"/>
      <c r="G14" s="24">
        <f>Discretization!B57</f>
        <v>61</v>
      </c>
      <c r="H14" s="24">
        <f>'Data Validation'!H14</f>
        <v>1</v>
      </c>
      <c r="I14" s="24">
        <f>'Data Validation'!Z14</f>
        <v>1</v>
      </c>
      <c r="J14" s="26" t="str">
        <f>'Data Validation'!AA14</f>
        <v>TRUE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>
      <c r="A15" s="23">
        <f>Discretization!B17</f>
        <v>49</v>
      </c>
      <c r="B15" s="24">
        <f>'Data Training'!H15</f>
        <v>1</v>
      </c>
      <c r="C15" s="24">
        <f>'Data Training'!Z15</f>
        <v>1</v>
      </c>
      <c r="D15" s="26" t="str">
        <f>'Data Training'!AA15</f>
        <v>TRUE</v>
      </c>
      <c r="E15" s="14"/>
      <c r="F15" s="25"/>
      <c r="G15" s="24">
        <f>Discretization!B58</f>
        <v>62</v>
      </c>
      <c r="H15" s="24">
        <f>'Data Validation'!H15</f>
        <v>1</v>
      </c>
      <c r="I15" s="24">
        <f>'Data Validation'!Z15</f>
        <v>1</v>
      </c>
      <c r="J15" s="26" t="str">
        <f>'Data Validation'!AA15</f>
        <v>TRUE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>
      <c r="A16" s="23">
        <f>Discretization!B18</f>
        <v>17</v>
      </c>
      <c r="B16" s="24">
        <f>'Data Training'!H16</f>
        <v>1</v>
      </c>
      <c r="C16" s="24">
        <f>'Data Training'!Z16</f>
        <v>1</v>
      </c>
      <c r="D16" s="26" t="str">
        <f>'Data Training'!AA16</f>
        <v>TRUE</v>
      </c>
      <c r="E16" s="14"/>
      <c r="F16" s="25"/>
      <c r="G16" s="24">
        <f>Discretization!B59</f>
        <v>63</v>
      </c>
      <c r="H16" s="24">
        <f>'Data Validation'!H16</f>
        <v>1</v>
      </c>
      <c r="I16" s="24">
        <f>'Data Validation'!Z16</f>
        <v>1</v>
      </c>
      <c r="J16" s="26" t="str">
        <f>'Data Validation'!AA16</f>
        <v>TRUE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23">
        <f>Discretization!B19</f>
        <v>34</v>
      </c>
      <c r="B17" s="24">
        <f>'Data Training'!H17</f>
        <v>1</v>
      </c>
      <c r="C17" s="24">
        <f>'Data Training'!Z17</f>
        <v>1</v>
      </c>
      <c r="D17" s="26" t="str">
        <f>'Data Training'!AA17</f>
        <v>TRUE</v>
      </c>
      <c r="E17" s="14"/>
      <c r="F17" s="25"/>
      <c r="G17" s="24">
        <f>Discretization!B60</f>
        <v>23</v>
      </c>
      <c r="H17" s="24">
        <f>'Data Validation'!H17</f>
        <v>1</v>
      </c>
      <c r="I17" s="24">
        <f>'Data Validation'!Z17</f>
        <v>1</v>
      </c>
      <c r="J17" s="26" t="str">
        <f>'Data Validation'!AA17</f>
        <v>TRUE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23">
        <f>Discretization!B20</f>
        <v>6</v>
      </c>
      <c r="B18" s="24">
        <f>'Data Training'!H18</f>
        <v>1</v>
      </c>
      <c r="C18" s="24">
        <f>'Data Training'!Z18</f>
        <v>1</v>
      </c>
      <c r="D18" s="26" t="str">
        <f>'Data Training'!AA18</f>
        <v>TRUE</v>
      </c>
      <c r="E18" s="14"/>
      <c r="F18" s="25"/>
      <c r="G18" s="24">
        <f>Discretization!B61</f>
        <v>51</v>
      </c>
      <c r="H18" s="24">
        <f>'Data Validation'!H18</f>
        <v>1</v>
      </c>
      <c r="I18" s="24">
        <f>'Data Validation'!Z18</f>
        <v>1</v>
      </c>
      <c r="J18" s="26" t="str">
        <f>'Data Validation'!AA18</f>
        <v>TRUE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>
      <c r="A19" s="23">
        <f>Discretization!B21</f>
        <v>28</v>
      </c>
      <c r="B19" s="24">
        <f>'Data Training'!H19</f>
        <v>1</v>
      </c>
      <c r="C19" s="24">
        <f>'Data Training'!Z19</f>
        <v>1</v>
      </c>
      <c r="D19" s="26" t="str">
        <f>'Data Training'!AA19</f>
        <v>TRUE</v>
      </c>
      <c r="E19" s="14"/>
      <c r="F19" s="25"/>
      <c r="G19" s="24">
        <f>Discretization!B62</f>
        <v>64</v>
      </c>
      <c r="H19" s="24">
        <f>'Data Validation'!H19</f>
        <v>1</v>
      </c>
      <c r="I19" s="24">
        <f>'Data Validation'!Z19</f>
        <v>1</v>
      </c>
      <c r="J19" s="26" t="str">
        <f>'Data Validation'!AA19</f>
        <v>TRUE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23">
        <f>Discretization!B22</f>
        <v>37</v>
      </c>
      <c r="B20" s="24">
        <f>'Data Training'!H20</f>
        <v>1</v>
      </c>
      <c r="C20" s="24">
        <f>'Data Training'!Z20</f>
        <v>1</v>
      </c>
      <c r="D20" s="26" t="str">
        <f>'Data Training'!AA20</f>
        <v>TRUE</v>
      </c>
      <c r="E20" s="14"/>
      <c r="F20" s="25"/>
      <c r="G20" s="24">
        <f>Discretization!B63</f>
        <v>65</v>
      </c>
      <c r="H20" s="24">
        <f>'Data Validation'!H20</f>
        <v>1</v>
      </c>
      <c r="I20" s="24">
        <f>'Data Validation'!Z20</f>
        <v>1</v>
      </c>
      <c r="J20" s="26" t="str">
        <f>'Data Validation'!AA20</f>
        <v>TRUE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>
      <c r="A21" s="23">
        <f>Discretization!B23</f>
        <v>41</v>
      </c>
      <c r="B21" s="24">
        <f>'Data Training'!H21</f>
        <v>1</v>
      </c>
      <c r="C21" s="24">
        <f>'Data Training'!Z21</f>
        <v>1</v>
      </c>
      <c r="D21" s="26" t="str">
        <f>'Data Training'!AA21</f>
        <v>TRUE</v>
      </c>
      <c r="E21" s="14"/>
      <c r="F21" s="25"/>
      <c r="G21" s="24">
        <f>Discretization!B64</f>
        <v>44</v>
      </c>
      <c r="H21" s="24">
        <f>'Data Validation'!H21</f>
        <v>1</v>
      </c>
      <c r="I21" s="24">
        <f>'Data Validation'!Z21</f>
        <v>1</v>
      </c>
      <c r="J21" s="26" t="str">
        <f>'Data Validation'!AA21</f>
        <v>TRUE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>
      <c r="A22" s="23">
        <f>Discretization!B24</f>
        <v>13</v>
      </c>
      <c r="B22" s="24">
        <f>'Data Training'!H22</f>
        <v>1</v>
      </c>
      <c r="C22" s="24">
        <f>'Data Training'!Z22</f>
        <v>1</v>
      </c>
      <c r="D22" s="26" t="str">
        <f>'Data Training'!AA22</f>
        <v>TRUE</v>
      </c>
      <c r="E22" s="14"/>
      <c r="F22" s="25"/>
      <c r="G22" s="24">
        <f>Discretization!B65</f>
        <v>66</v>
      </c>
      <c r="H22" s="24">
        <f>'Data Validation'!H22</f>
        <v>1</v>
      </c>
      <c r="I22" s="24">
        <f>'Data Validation'!Z22</f>
        <v>1</v>
      </c>
      <c r="J22" s="26" t="str">
        <f>'Data Validation'!AA22</f>
        <v>TRUE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>
      <c r="A23" s="23">
        <f>Discretization!B25</f>
        <v>43</v>
      </c>
      <c r="B23" s="24">
        <f>'Data Training'!H23</f>
        <v>1</v>
      </c>
      <c r="C23" s="24">
        <f>'Data Training'!Z23</f>
        <v>1</v>
      </c>
      <c r="D23" s="26" t="str">
        <f>'Data Training'!AA23</f>
        <v>TRUE</v>
      </c>
      <c r="E23" s="14"/>
      <c r="F23" s="25"/>
      <c r="G23" s="24">
        <f>Discretization!B66</f>
        <v>15</v>
      </c>
      <c r="H23" s="24">
        <f>'Data Validation'!H23</f>
        <v>1</v>
      </c>
      <c r="I23" s="24">
        <f>'Data Validation'!Z23</f>
        <v>1</v>
      </c>
      <c r="J23" s="26" t="str">
        <f>'Data Validation'!AA23</f>
        <v>TRUE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>
      <c r="A24" s="23">
        <f>Discretization!B26</f>
        <v>48</v>
      </c>
      <c r="B24" s="24">
        <f>'Data Training'!H24</f>
        <v>1</v>
      </c>
      <c r="C24" s="24">
        <f>'Data Training'!Z24</f>
        <v>1</v>
      </c>
      <c r="D24" s="26" t="str">
        <f>'Data Training'!AA24</f>
        <v>TRUE</v>
      </c>
      <c r="E24" s="14"/>
      <c r="F24" s="25"/>
      <c r="G24" s="24">
        <f>Discretization!B67</f>
        <v>39</v>
      </c>
      <c r="H24" s="24">
        <f>'Data Validation'!H24</f>
        <v>1</v>
      </c>
      <c r="I24" s="24">
        <f>'Data Validation'!Z24</f>
        <v>1</v>
      </c>
      <c r="J24" s="26" t="str">
        <f>'Data Validation'!AA24</f>
        <v>TRUE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>
      <c r="A25" s="23">
        <f>Discretization!B27</f>
        <v>8</v>
      </c>
      <c r="B25" s="24">
        <f>'Data Training'!H25</f>
        <v>1</v>
      </c>
      <c r="C25" s="24">
        <f>'Data Training'!Z25</f>
        <v>1</v>
      </c>
      <c r="D25" s="26" t="str">
        <f>'Data Training'!AA25</f>
        <v>TRUE</v>
      </c>
      <c r="E25" s="14"/>
      <c r="F25" s="25"/>
      <c r="G25" s="24">
        <f>Discretization!B68</f>
        <v>40</v>
      </c>
      <c r="H25" s="24">
        <f>'Data Validation'!H25</f>
        <v>1</v>
      </c>
      <c r="I25" s="24">
        <f>'Data Validation'!Z25</f>
        <v>1</v>
      </c>
      <c r="J25" s="26" t="str">
        <f>'Data Validation'!AA25</f>
        <v>TRUE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>
      <c r="A26" s="23">
        <f>Discretization!B28</f>
        <v>47</v>
      </c>
      <c r="B26" s="24">
        <f>'Data Training'!H26</f>
        <v>1</v>
      </c>
      <c r="C26" s="24">
        <f>'Data Training'!Z26</f>
        <v>1</v>
      </c>
      <c r="D26" s="26" t="str">
        <f>'Data Training'!AA26</f>
        <v>TRUE</v>
      </c>
      <c r="E26" s="14"/>
      <c r="F26" s="25"/>
      <c r="G26" s="24">
        <f>Discretization!B69</f>
        <v>32</v>
      </c>
      <c r="H26" s="24">
        <f>'Data Validation'!H26</f>
        <v>1</v>
      </c>
      <c r="I26" s="24">
        <f>'Data Validation'!Z26</f>
        <v>1</v>
      </c>
      <c r="J26" s="26" t="str">
        <f>'Data Validation'!AA26</f>
        <v>TRUE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23">
        <f>Discretization!B29</f>
        <v>53</v>
      </c>
      <c r="B27" s="24">
        <f>'Data Training'!H27</f>
        <v>1</v>
      </c>
      <c r="C27" s="24">
        <f>'Data Training'!Z27</f>
        <v>1</v>
      </c>
      <c r="D27" s="26" t="str">
        <f>'Data Training'!AA27</f>
        <v>TRUE</v>
      </c>
      <c r="E27" s="14"/>
      <c r="F27" s="25"/>
      <c r="G27" s="24">
        <f>Discretization!B70</f>
        <v>45</v>
      </c>
      <c r="H27" s="24">
        <f>'Data Validation'!H27</f>
        <v>1</v>
      </c>
      <c r="I27" s="24">
        <f>'Data Validation'!Z27</f>
        <v>1</v>
      </c>
      <c r="J27" s="26" t="str">
        <f>'Data Validation'!AA27</f>
        <v>TRUE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>
      <c r="A28" s="23">
        <f>Discretization!B30</f>
        <v>54</v>
      </c>
      <c r="B28" s="24">
        <f>'Data Training'!H28</f>
        <v>1</v>
      </c>
      <c r="C28" s="24">
        <f>'Data Training'!Z28</f>
        <v>1</v>
      </c>
      <c r="D28" s="26" t="str">
        <f>'Data Training'!AA28</f>
        <v>TRUE</v>
      </c>
      <c r="E28" s="14"/>
      <c r="F28" s="25"/>
      <c r="G28" s="24">
        <f>Discretization!B71</f>
        <v>12</v>
      </c>
      <c r="H28" s="24">
        <f>'Data Validation'!H28</f>
        <v>1</v>
      </c>
      <c r="I28" s="24">
        <f>'Data Validation'!Z28</f>
        <v>1</v>
      </c>
      <c r="J28" s="26" t="str">
        <f>'Data Validation'!AA28</f>
        <v>TRUE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>
      <c r="A29" s="23">
        <f>Discretization!B31</f>
        <v>57</v>
      </c>
      <c r="B29" s="24">
        <f>'Data Training'!H29</f>
        <v>1</v>
      </c>
      <c r="C29" s="24">
        <f>'Data Training'!Z29</f>
        <v>1</v>
      </c>
      <c r="D29" s="26" t="str">
        <f>'Data Training'!AA29</f>
        <v>TRUE</v>
      </c>
      <c r="E29" s="14"/>
      <c r="F29" s="25"/>
      <c r="G29" s="24">
        <f>Discretization!B72</f>
        <v>10</v>
      </c>
      <c r="H29" s="24">
        <f>'Data Validation'!H29</f>
        <v>1</v>
      </c>
      <c r="I29" s="24">
        <f>'Data Validation'!Z29</f>
        <v>1</v>
      </c>
      <c r="J29" s="26" t="str">
        <f>'Data Validation'!AA29</f>
        <v>TRUE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>
      <c r="A30" s="23">
        <f>Discretization!B32</f>
        <v>35</v>
      </c>
      <c r="B30" s="24">
        <f>'Data Training'!H30</f>
        <v>1</v>
      </c>
      <c r="C30" s="24">
        <f>'Data Training'!Z30</f>
        <v>1</v>
      </c>
      <c r="D30" s="26" t="str">
        <f>'Data Training'!AA30</f>
        <v>TRUE</v>
      </c>
      <c r="E30" s="14"/>
      <c r="F30" s="25"/>
      <c r="G30" s="24">
        <f>Discretization!B73</f>
        <v>16</v>
      </c>
      <c r="H30" s="24">
        <f>'Data Validation'!H30</f>
        <v>1</v>
      </c>
      <c r="I30" s="24">
        <f>'Data Validation'!Z30</f>
        <v>1</v>
      </c>
      <c r="J30" s="26" t="str">
        <f>'Data Validation'!AA30</f>
        <v>TRUE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>
      <c r="A31" s="23">
        <f>Discretization!B33</f>
        <v>58</v>
      </c>
      <c r="B31" s="24">
        <f>'Data Training'!H31</f>
        <v>1</v>
      </c>
      <c r="C31" s="24">
        <f>'Data Training'!Z31</f>
        <v>1</v>
      </c>
      <c r="D31" s="26" t="str">
        <f>'Data Training'!AA31</f>
        <v>TRUE</v>
      </c>
      <c r="E31" s="14"/>
      <c r="F31" s="25"/>
      <c r="G31" s="24">
        <f>Discretization!B74</f>
        <v>2</v>
      </c>
      <c r="H31" s="24">
        <f>'Data Validation'!H31</f>
        <v>1</v>
      </c>
      <c r="I31" s="24">
        <f>'Data Validation'!Z31</f>
        <v>1</v>
      </c>
      <c r="J31" s="26" t="str">
        <f>'Data Validation'!AA31</f>
        <v>TRUE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>
      <c r="A32" s="23">
        <f>Discretization!B34</f>
        <v>59</v>
      </c>
      <c r="B32" s="24">
        <f>'Data Training'!H32</f>
        <v>1</v>
      </c>
      <c r="C32" s="24">
        <f>'Data Training'!Z32</f>
        <v>1</v>
      </c>
      <c r="D32" s="26" t="str">
        <f>'Data Training'!AA32</f>
        <v>TRUE</v>
      </c>
      <c r="E32" s="14"/>
      <c r="F32" s="25"/>
      <c r="G32" s="24">
        <f>Discretization!B75</f>
        <v>4</v>
      </c>
      <c r="H32" s="24">
        <f>'Data Validation'!H32</f>
        <v>1</v>
      </c>
      <c r="I32" s="24">
        <f>'Data Validation'!Z32</f>
        <v>1</v>
      </c>
      <c r="J32" s="26" t="str">
        <f>'Data Validation'!AA32</f>
        <v>TRUE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>
      <c r="A33" s="23">
        <f>Discretization!B35</f>
        <v>5</v>
      </c>
      <c r="B33" s="24">
        <f>'Data Training'!H33</f>
        <v>1</v>
      </c>
      <c r="C33" s="24">
        <f>'Data Training'!Z33</f>
        <v>1</v>
      </c>
      <c r="D33" s="26" t="str">
        <f>'Data Training'!AA33</f>
        <v>TRUE</v>
      </c>
      <c r="E33" s="14"/>
      <c r="F33" s="25"/>
      <c r="G33" s="24">
        <f>Discretization!B76</f>
        <v>9</v>
      </c>
      <c r="H33" s="24">
        <f>'Data Validation'!H33</f>
        <v>1</v>
      </c>
      <c r="I33" s="24">
        <f>'Data Validation'!Z33</f>
        <v>1</v>
      </c>
      <c r="J33" s="26" t="str">
        <f>'Data Validation'!AA33</f>
        <v>TRUE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>
      <c r="A34" s="23">
        <f>Discretization!B36</f>
        <v>33</v>
      </c>
      <c r="B34" s="24">
        <f>'Data Training'!H34</f>
        <v>1</v>
      </c>
      <c r="C34" s="24">
        <f>'Data Training'!Z34</f>
        <v>1</v>
      </c>
      <c r="D34" s="26" t="str">
        <f>'Data Training'!AA34</f>
        <v>TRUE</v>
      </c>
      <c r="E34" s="14"/>
      <c r="F34" s="25"/>
      <c r="G34" s="24">
        <f>Discretization!B77</f>
        <v>7</v>
      </c>
      <c r="H34" s="24">
        <f>'Data Validation'!H34</f>
        <v>1</v>
      </c>
      <c r="I34" s="24">
        <f>'Data Validation'!Z34</f>
        <v>1</v>
      </c>
      <c r="J34" s="26" t="str">
        <f>'Data Validation'!AA34</f>
        <v>TRUE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>
      <c r="A35" s="23">
        <f>Discretization!B37</f>
        <v>60</v>
      </c>
      <c r="B35" s="24">
        <f>'Data Training'!H35</f>
        <v>1</v>
      </c>
      <c r="C35" s="24">
        <f>'Data Training'!Z35</f>
        <v>1</v>
      </c>
      <c r="D35" s="26" t="str">
        <f>'Data Training'!AA35</f>
        <v>TRUE</v>
      </c>
      <c r="E35" s="14"/>
      <c r="F35" s="25"/>
      <c r="G35" s="24">
        <f>Discretization!B78</f>
        <v>11</v>
      </c>
      <c r="H35" s="24">
        <f>'Data Validation'!H35</f>
        <v>1</v>
      </c>
      <c r="I35" s="24">
        <f>'Data Validation'!Z35</f>
        <v>1</v>
      </c>
      <c r="J35" s="26" t="str">
        <f>'Data Validation'!AA35</f>
        <v>TRUE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>
      <c r="A36" s="23">
        <f>Discretization!B38</f>
        <v>75</v>
      </c>
      <c r="B36" s="24">
        <f>'Data Training'!H36</f>
        <v>0</v>
      </c>
      <c r="C36" s="24">
        <f>'Data Training'!Z36</f>
        <v>1</v>
      </c>
      <c r="D36" s="26" t="str">
        <f>'Data Training'!AA36</f>
        <v>FALSE</v>
      </c>
      <c r="E36" s="14"/>
      <c r="F36" s="25"/>
      <c r="G36" s="24">
        <f>Discretization!B79</f>
        <v>71</v>
      </c>
      <c r="H36" s="24">
        <f>'Data Validation'!H36</f>
        <v>0</v>
      </c>
      <c r="I36" s="24">
        <f>'Data Validation'!Z36</f>
        <v>1</v>
      </c>
      <c r="J36" s="26" t="str">
        <f>'Data Validation'!AA36</f>
        <v>FALSE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>
      <c r="A37" s="23">
        <f>Discretization!B39</f>
        <v>70</v>
      </c>
      <c r="B37" s="24">
        <f>'Data Training'!H37</f>
        <v>0</v>
      </c>
      <c r="C37" s="24">
        <f>'Data Training'!Z37</f>
        <v>1</v>
      </c>
      <c r="D37" s="26" t="str">
        <f>'Data Training'!AA37</f>
        <v>FALSE</v>
      </c>
      <c r="E37" s="14"/>
      <c r="F37" s="25"/>
      <c r="G37" s="24">
        <f>Discretization!B80</f>
        <v>76</v>
      </c>
      <c r="H37" s="24">
        <f>'Data Validation'!H37</f>
        <v>0</v>
      </c>
      <c r="I37" s="24">
        <f>'Data Validation'!Z37</f>
        <v>1</v>
      </c>
      <c r="J37" s="26" t="str">
        <f>'Data Validation'!AA37</f>
        <v>FALSE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>
      <c r="A38" s="23">
        <f>Discretization!B40</f>
        <v>74</v>
      </c>
      <c r="B38" s="24">
        <f>'Data Training'!H38</f>
        <v>0</v>
      </c>
      <c r="C38" s="24">
        <f>'Data Training'!Z38</f>
        <v>1</v>
      </c>
      <c r="D38" s="26" t="str">
        <f>'Data Training'!AA38</f>
        <v>FALSE</v>
      </c>
      <c r="E38" s="14"/>
      <c r="F38" s="25"/>
      <c r="G38" s="24">
        <f>Discretization!B81</f>
        <v>67</v>
      </c>
      <c r="H38" s="24">
        <f>'Data Validation'!H38</f>
        <v>0</v>
      </c>
      <c r="I38" s="24">
        <f>'Data Validation'!Z38</f>
        <v>1</v>
      </c>
      <c r="J38" s="26" t="str">
        <f>'Data Validation'!AA38</f>
        <v>FALSE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>
      <c r="A39" s="23">
        <f>Discretization!B41</f>
        <v>72</v>
      </c>
      <c r="B39" s="24">
        <f>'Data Training'!H39</f>
        <v>0</v>
      </c>
      <c r="C39" s="24">
        <f>'Data Training'!Z39</f>
        <v>1</v>
      </c>
      <c r="D39" s="26" t="str">
        <f>'Data Training'!AA39</f>
        <v>FALSE</v>
      </c>
      <c r="E39" s="14"/>
      <c r="F39" s="25"/>
      <c r="G39" s="24">
        <f>Discretization!B82</f>
        <v>69</v>
      </c>
      <c r="H39" s="24">
        <f>'Data Validation'!H39</f>
        <v>0</v>
      </c>
      <c r="I39" s="24">
        <f>'Data Validation'!Z39</f>
        <v>1</v>
      </c>
      <c r="J39" s="26" t="str">
        <f>'Data Validation'!AA39</f>
        <v>FALSE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>
      <c r="A40" s="23">
        <f>Discretization!B42</f>
        <v>68</v>
      </c>
      <c r="B40" s="24">
        <f>'Data Training'!H40</f>
        <v>0</v>
      </c>
      <c r="C40" s="24">
        <f>'Data Training'!Z40</f>
        <v>1</v>
      </c>
      <c r="D40" s="26" t="str">
        <f>'Data Training'!AA40</f>
        <v>FALSE</v>
      </c>
      <c r="E40" s="14"/>
      <c r="F40" s="25"/>
      <c r="G40" s="24">
        <f>Discretization!B83</f>
        <v>73</v>
      </c>
      <c r="H40" s="24">
        <f>'Data Validation'!H40</f>
        <v>0</v>
      </c>
      <c r="I40" s="24">
        <f>'Data Validation'!Z40</f>
        <v>1</v>
      </c>
      <c r="J40" s="26" t="str">
        <f>'Data Validation'!AA40</f>
        <v>FALSE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>
      <c r="A41" s="14"/>
      <c r="B41" s="14"/>
      <c r="C41" s="14"/>
      <c r="D41" s="14"/>
      <c r="E41" s="14"/>
      <c r="F41" s="14"/>
      <c r="G41" s="14">
        <f>Discretization!B85</f>
        <v>0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>
      <c r="A42" s="14"/>
      <c r="B42" s="14"/>
      <c r="C42" s="14"/>
      <c r="D42" s="14"/>
      <c r="E42" s="14"/>
      <c r="F42" s="14"/>
      <c r="G42" s="14">
        <f>Discretization!B85</f>
        <v>0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>
      <c r="A43" s="45" t="s">
        <v>0</v>
      </c>
      <c r="B43" s="44"/>
      <c r="C43" s="44"/>
      <c r="D43" s="14"/>
      <c r="E43" s="14"/>
      <c r="F43" s="14"/>
      <c r="G43" s="45" t="s">
        <v>14</v>
      </c>
      <c r="H43" s="44"/>
      <c r="I43" s="44"/>
      <c r="J43" s="14"/>
      <c r="K43" s="14"/>
      <c r="L43" s="14"/>
      <c r="M43" s="22"/>
      <c r="N43" s="22"/>
      <c r="O43" s="22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>
      <c r="A44" s="27" t="s">
        <v>39</v>
      </c>
      <c r="B44" s="28" t="s">
        <v>40</v>
      </c>
      <c r="C44" s="28" t="s">
        <v>41</v>
      </c>
      <c r="D44" s="14"/>
      <c r="E44" s="14"/>
      <c r="F44" s="14"/>
      <c r="G44" s="27" t="s">
        <v>39</v>
      </c>
      <c r="H44" s="28" t="s">
        <v>40</v>
      </c>
      <c r="I44" s="28" t="s">
        <v>41</v>
      </c>
      <c r="J44" s="14"/>
      <c r="K44" s="14"/>
      <c r="L44" s="14"/>
      <c r="M44" s="27" t="s">
        <v>39</v>
      </c>
      <c r="N44" s="28" t="s">
        <v>40</v>
      </c>
      <c r="O44" s="28" t="s">
        <v>41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>
      <c r="A45" s="29" t="s">
        <v>42</v>
      </c>
      <c r="B45" s="30">
        <v>15</v>
      </c>
      <c r="C45" s="30">
        <v>3</v>
      </c>
      <c r="D45" s="14"/>
      <c r="E45" s="14"/>
      <c r="F45" s="14"/>
      <c r="G45" s="29" t="s">
        <v>42</v>
      </c>
      <c r="H45" s="30">
        <v>17</v>
      </c>
      <c r="I45" s="30">
        <v>4</v>
      </c>
      <c r="J45" s="14"/>
      <c r="K45" s="14"/>
      <c r="L45" s="14"/>
      <c r="M45" s="29" t="s">
        <v>42</v>
      </c>
      <c r="N45" s="31" t="s">
        <v>43</v>
      </c>
      <c r="O45" s="31" t="s">
        <v>44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>
      <c r="A46" s="32" t="s">
        <v>45</v>
      </c>
      <c r="B46" s="33">
        <v>18</v>
      </c>
      <c r="C46" s="33">
        <f>2</f>
        <v>2</v>
      </c>
      <c r="D46" s="14"/>
      <c r="E46" s="14"/>
      <c r="F46" s="14"/>
      <c r="G46" s="32" t="s">
        <v>45</v>
      </c>
      <c r="H46" s="33">
        <v>16</v>
      </c>
      <c r="I46" s="33">
        <v>1</v>
      </c>
      <c r="J46" s="14"/>
      <c r="K46" s="14"/>
      <c r="L46" s="14"/>
      <c r="M46" s="32" t="s">
        <v>45</v>
      </c>
      <c r="N46" s="34" t="s">
        <v>46</v>
      </c>
      <c r="O46" s="34" t="s">
        <v>47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>
      <c r="A48" s="14" t="s">
        <v>48</v>
      </c>
      <c r="B48" s="35">
        <f>(C45)/(C45+C46)</f>
        <v>0.6</v>
      </c>
      <c r="C48" s="14"/>
      <c r="D48" s="14"/>
      <c r="E48" s="14"/>
      <c r="F48" s="14"/>
      <c r="G48" s="14" t="s">
        <v>48</v>
      </c>
      <c r="H48" s="35">
        <f>(I45)/(I45+I46)</f>
        <v>0.8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>
      <c r="A49" s="14" t="s">
        <v>49</v>
      </c>
      <c r="B49" s="36">
        <f>(B46)/(B45+B46)</f>
        <v>0.54545454545454541</v>
      </c>
      <c r="C49" s="14"/>
      <c r="D49" s="14"/>
      <c r="E49" s="14"/>
      <c r="F49" s="14"/>
      <c r="G49" s="14" t="s">
        <v>49</v>
      </c>
      <c r="H49" s="36">
        <f>(H46)/(H45+H46)</f>
        <v>0.48484848484848486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>
      <c r="A50" s="14" t="s">
        <v>50</v>
      </c>
      <c r="B50" s="36">
        <f>(B45+C46)/38</f>
        <v>0.44736842105263158</v>
      </c>
      <c r="C50" s="14"/>
      <c r="D50" s="14"/>
      <c r="E50" s="14"/>
      <c r="F50" s="14"/>
      <c r="G50" s="14" t="s">
        <v>50</v>
      </c>
      <c r="H50" s="36">
        <f>(H45+I46)/38</f>
        <v>0.47368421052631576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>
      <c r="A51" s="14" t="s">
        <v>51</v>
      </c>
      <c r="B51" s="36">
        <f>(B46+C45)/38</f>
        <v>0.55263157894736847</v>
      </c>
      <c r="C51" s="14"/>
      <c r="D51" s="14"/>
      <c r="E51" s="14"/>
      <c r="F51" s="14"/>
      <c r="G51" s="14" t="s">
        <v>51</v>
      </c>
      <c r="H51" s="36">
        <f>(H46+I45)/38</f>
        <v>0.52631578947368418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>
      <c r="A52" s="14" t="s">
        <v>52</v>
      </c>
      <c r="B52" s="36">
        <f>B45/(B45+C45)</f>
        <v>0.83333333333333337</v>
      </c>
      <c r="C52" s="14"/>
      <c r="D52" s="14"/>
      <c r="E52" s="14"/>
      <c r="F52" s="14"/>
      <c r="G52" s="14" t="s">
        <v>52</v>
      </c>
      <c r="H52" s="36">
        <f>H45/(H45+I45)</f>
        <v>0.80952380952380953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>
      <c r="A53" s="14" t="s">
        <v>53</v>
      </c>
      <c r="B53" s="36">
        <f>B45/(B45+B46)</f>
        <v>0.45454545454545453</v>
      </c>
      <c r="C53" s="14"/>
      <c r="D53" s="14"/>
      <c r="E53" s="14"/>
      <c r="F53" s="14"/>
      <c r="G53" s="14" t="s">
        <v>53</v>
      </c>
      <c r="H53" s="36">
        <f>H45/(H45+H46)</f>
        <v>0.51515151515151514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>
      <c r="A54" s="14" t="s">
        <v>54</v>
      </c>
      <c r="B54" s="36">
        <f>C46/(C46+C45)</f>
        <v>0.4</v>
      </c>
      <c r="C54" s="14"/>
      <c r="D54" s="14"/>
      <c r="E54" s="14"/>
      <c r="F54" s="14"/>
      <c r="G54" s="14" t="s">
        <v>54</v>
      </c>
      <c r="H54" s="36">
        <f>I46/(I46+I45)</f>
        <v>0.2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4">
    <mergeCell ref="A1:D1"/>
    <mergeCell ref="G1:J1"/>
    <mergeCell ref="A43:C43"/>
    <mergeCell ref="G43:I43"/>
  </mergeCells>
  <conditionalFormatting sqref="D3:D40 J3:J40">
    <cfRule type="cellIs" dxfId="1" priority="1" operator="equal">
      <formula>"TRUE"</formula>
    </cfRule>
  </conditionalFormatting>
  <conditionalFormatting sqref="D3:D40 J3:J40">
    <cfRule type="cellIs" dxfId="0" priority="2" operator="equal">
      <formula>"FALSE"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d5553-6f0d-40ee-aca6-d76826a2b011">
      <Terms xmlns="http://schemas.microsoft.com/office/infopath/2007/PartnerControls"/>
    </lcf76f155ced4ddcb4097134ff3c332f>
    <TaxCatchAll xmlns="031b3343-0b38-43ad-98f8-5ec2e64beee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FC58050C5AA64CBAFB8C22C5FD6A1C" ma:contentTypeVersion="11" ma:contentTypeDescription="Create a new document." ma:contentTypeScope="" ma:versionID="1325afd6f85a4b5ef42937ba5ff7668a">
  <xsd:schema xmlns:xsd="http://www.w3.org/2001/XMLSchema" xmlns:xs="http://www.w3.org/2001/XMLSchema" xmlns:p="http://schemas.microsoft.com/office/2006/metadata/properties" xmlns:ns2="7e0d5553-6f0d-40ee-aca6-d76826a2b011" xmlns:ns3="031b3343-0b38-43ad-98f8-5ec2e64beee0" targetNamespace="http://schemas.microsoft.com/office/2006/metadata/properties" ma:root="true" ma:fieldsID="44c53a5b9279e15cc3bb3f969ac5f709" ns2:_="" ns3:_="">
    <xsd:import namespace="7e0d5553-6f0d-40ee-aca6-d76826a2b011"/>
    <xsd:import namespace="031b3343-0b38-43ad-98f8-5ec2e64be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d5553-6f0d-40ee-aca6-d76826a2b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2117685f-1dcd-4610-9ff9-a99fab412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b3343-0b38-43ad-98f8-5ec2e64beee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ffaddeb-7a09-4430-a416-e9d8fbced4b3}" ma:internalName="TaxCatchAll" ma:showField="CatchAllData" ma:web="031b3343-0b38-43ad-98f8-5ec2e64bee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6FB35C-4480-4996-8F73-304237393173}">
  <ds:schemaRefs>
    <ds:schemaRef ds:uri="http://schemas.microsoft.com/office/2006/documentManagement/types"/>
    <ds:schemaRef ds:uri="http://purl.org/dc/elements/1.1/"/>
    <ds:schemaRef ds:uri="031b3343-0b38-43ad-98f8-5ec2e64beee0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7e0d5553-6f0d-40ee-aca6-d76826a2b011"/>
  </ds:schemaRefs>
</ds:datastoreItem>
</file>

<file path=customXml/itemProps2.xml><?xml version="1.0" encoding="utf-8"?>
<ds:datastoreItem xmlns:ds="http://schemas.openxmlformats.org/officeDocument/2006/customXml" ds:itemID="{746E54CA-7FDA-43E7-B767-AEE1A4D96A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E6B454-7DDA-47ED-8F0A-FAE41D394E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0d5553-6f0d-40ee-aca6-d76826a2b011"/>
    <ds:schemaRef ds:uri="031b3343-0b38-43ad-98f8-5ec2e64be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Discretization</vt:lpstr>
      <vt:lpstr>Pivot Tables</vt:lpstr>
      <vt:lpstr>Data Training</vt:lpstr>
      <vt:lpstr>Data Validation</vt:lpstr>
      <vt:lpstr>Error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Diane Quitain</cp:lastModifiedBy>
  <dcterms:created xsi:type="dcterms:W3CDTF">2022-09-20T14:39:01Z</dcterms:created>
  <dcterms:modified xsi:type="dcterms:W3CDTF">2022-10-06T23:01:26Z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0x01010078FC58050C5AA64CBAFB8C22C5FD6A1C</vt:lpwstr>
  </property>
  <property fmtid="{D5CDD505-2E9C-101B-9397-08002B2CF9AE}" pid="3" name="MediaServiceImageTags">
    <vt:lpwstr/>
  </property>
</Properties>
</file>