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.sharepoint.com/teams/BayesianClassifierforCO2Storage/Shared Documents/General/Thesis 2 (THSCH02)/Version 2/51-25/"/>
    </mc:Choice>
  </mc:AlternateContent>
  <xr:revisionPtr revIDLastSave="7" documentId="13_ncr:1_{3ABE0C02-6AC5-4026-993A-00A4B5DD8571}" xr6:coauthVersionLast="47" xr6:coauthVersionMax="47" xr10:uidLastSave="{772D616F-B8AF-5B4B-A78D-E0FC35F442F2}"/>
  <bookViews>
    <workbookView xWindow="0" yWindow="500" windowWidth="27760" windowHeight="15920" firstSheet="2" activeTab="5" xr2:uid="{97A4C2BB-38EE-4BAC-B637-16580E08F741}"/>
  </bookViews>
  <sheets>
    <sheet name="Miocic Data" sheetId="1" r:id="rId1"/>
    <sheet name="Data Cleaning" sheetId="2" r:id="rId2"/>
    <sheet name="Diane Discretization" sheetId="19" r:id="rId3"/>
    <sheet name="Diane Pivot" sheetId="21" r:id="rId4"/>
    <sheet name="Diane Training" sheetId="20" r:id="rId5"/>
    <sheet name="Diane Validation" sheetId="22" r:id="rId6"/>
    <sheet name="Yes or No" sheetId="13" r:id="rId7"/>
    <sheet name="YoNThreshold" sheetId="14" r:id="rId8"/>
  </sheets>
  <definedNames>
    <definedName name="_xlnm._FilterDatabase" localSheetId="1" hidden="1">'Data Cleaning'!$C$2:$L$78</definedName>
    <definedName name="_xlnm._FilterDatabase" localSheetId="6" hidden="1">'Yes or No'!$C$3:$L$79</definedName>
  </definedNames>
  <calcPr calcId="191029"/>
  <pivotCaches>
    <pivotCache cacheId="30" r:id="rId9"/>
    <pivotCache cacheId="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20" l="1"/>
  <c r="U6" i="20"/>
  <c r="P5" i="20"/>
  <c r="L4" i="20"/>
  <c r="X3" i="22"/>
  <c r="W3" i="22"/>
  <c r="L3" i="22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58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4" i="19"/>
  <c r="J53" i="20"/>
  <c r="O52" i="20"/>
  <c r="P50" i="20"/>
  <c r="M50" i="20"/>
  <c r="J49" i="20"/>
  <c r="O48" i="20"/>
  <c r="P46" i="20"/>
  <c r="J45" i="20"/>
  <c r="O44" i="20"/>
  <c r="P42" i="20"/>
  <c r="M42" i="20"/>
  <c r="N41" i="20"/>
  <c r="O40" i="20"/>
  <c r="P38" i="20"/>
  <c r="M38" i="20"/>
  <c r="J37" i="20"/>
  <c r="O36" i="20"/>
  <c r="P34" i="20"/>
  <c r="M34" i="20"/>
  <c r="N33" i="20"/>
  <c r="O32" i="20"/>
  <c r="P30" i="20"/>
  <c r="J29" i="20"/>
  <c r="O28" i="20"/>
  <c r="P26" i="20"/>
  <c r="M26" i="20"/>
  <c r="N25" i="20"/>
  <c r="O24" i="20"/>
  <c r="P22" i="20"/>
  <c r="M22" i="20"/>
  <c r="J21" i="20"/>
  <c r="O20" i="20"/>
  <c r="P18" i="20"/>
  <c r="M18" i="20"/>
  <c r="N17" i="20"/>
  <c r="O16" i="20"/>
  <c r="P14" i="20"/>
  <c r="J13" i="20"/>
  <c r="O12" i="20"/>
  <c r="P10" i="20"/>
  <c r="M10" i="20"/>
  <c r="N9" i="20"/>
  <c r="O8" i="20"/>
  <c r="P6" i="20"/>
  <c r="M6" i="20"/>
  <c r="N5" i="20"/>
  <c r="O4" i="20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L3" i="20"/>
  <c r="P3" i="22"/>
  <c r="J58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P9" i="19"/>
  <c r="K58" i="19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P3" i="20"/>
  <c r="P4" i="20"/>
  <c r="P7" i="20"/>
  <c r="P8" i="20"/>
  <c r="P9" i="20"/>
  <c r="P11" i="20"/>
  <c r="P12" i="20"/>
  <c r="P13" i="20"/>
  <c r="P15" i="20"/>
  <c r="P16" i="20"/>
  <c r="P17" i="20"/>
  <c r="P19" i="20"/>
  <c r="P20" i="20"/>
  <c r="P21" i="20"/>
  <c r="P23" i="20"/>
  <c r="P24" i="20"/>
  <c r="P25" i="20"/>
  <c r="P27" i="20"/>
  <c r="P28" i="20"/>
  <c r="P29" i="20"/>
  <c r="P31" i="20"/>
  <c r="P32" i="20"/>
  <c r="P33" i="20"/>
  <c r="P35" i="20"/>
  <c r="P36" i="20"/>
  <c r="P37" i="20"/>
  <c r="P39" i="20"/>
  <c r="P40" i="20"/>
  <c r="P41" i="20"/>
  <c r="P43" i="20"/>
  <c r="P44" i="20"/>
  <c r="P45" i="20"/>
  <c r="P47" i="20"/>
  <c r="P48" i="20"/>
  <c r="P49" i="20"/>
  <c r="P51" i="20"/>
  <c r="P52" i="20"/>
  <c r="P53" i="20"/>
  <c r="L5" i="20"/>
  <c r="L7" i="20"/>
  <c r="L8" i="20"/>
  <c r="L9" i="20"/>
  <c r="L11" i="20"/>
  <c r="L12" i="20"/>
  <c r="L13" i="20"/>
  <c r="L15" i="20"/>
  <c r="L16" i="20"/>
  <c r="L17" i="20"/>
  <c r="L19" i="20"/>
  <c r="L20" i="20"/>
  <c r="L21" i="20"/>
  <c r="L23" i="20"/>
  <c r="L24" i="20"/>
  <c r="L25" i="20"/>
  <c r="L27" i="20"/>
  <c r="L28" i="20"/>
  <c r="L29" i="20"/>
  <c r="L31" i="20"/>
  <c r="L32" i="20"/>
  <c r="L33" i="20"/>
  <c r="L35" i="20"/>
  <c r="L36" i="20"/>
  <c r="L37" i="20"/>
  <c r="L39" i="20"/>
  <c r="L40" i="20"/>
  <c r="L41" i="20"/>
  <c r="L43" i="20"/>
  <c r="L44" i="20"/>
  <c r="L45" i="20"/>
  <c r="L47" i="20"/>
  <c r="L48" i="20"/>
  <c r="L49" i="20"/>
  <c r="L51" i="20"/>
  <c r="L52" i="20"/>
  <c r="L53" i="20"/>
  <c r="K3" i="20"/>
  <c r="N58" i="19"/>
  <c r="N4" i="19"/>
  <c r="K4" i="19"/>
  <c r="J4" i="19"/>
  <c r="I27" i="22"/>
  <c r="M26" i="22"/>
  <c r="M24" i="22"/>
  <c r="I23" i="22"/>
  <c r="I22" i="22"/>
  <c r="M20" i="22"/>
  <c r="I19" i="22"/>
  <c r="M18" i="22"/>
  <c r="M16" i="22"/>
  <c r="I15" i="22"/>
  <c r="I14" i="22"/>
  <c r="M12" i="22"/>
  <c r="I11" i="22"/>
  <c r="M10" i="22"/>
  <c r="M8" i="22"/>
  <c r="I7" i="22"/>
  <c r="I6" i="22"/>
  <c r="M4" i="22"/>
  <c r="I3" i="22"/>
  <c r="M53" i="20"/>
  <c r="I52" i="20"/>
  <c r="N51" i="20"/>
  <c r="I51" i="20"/>
  <c r="N50" i="20"/>
  <c r="M49" i="20"/>
  <c r="I48" i="20"/>
  <c r="N47" i="20"/>
  <c r="I47" i="20"/>
  <c r="N46" i="20"/>
  <c r="M46" i="20"/>
  <c r="M45" i="20"/>
  <c r="I44" i="20"/>
  <c r="N43" i="20"/>
  <c r="I43" i="20"/>
  <c r="N42" i="20"/>
  <c r="J41" i="20"/>
  <c r="M41" i="20"/>
  <c r="I40" i="20"/>
  <c r="N39" i="20"/>
  <c r="I39" i="20"/>
  <c r="N38" i="20"/>
  <c r="M37" i="20"/>
  <c r="I36" i="20"/>
  <c r="N35" i="20"/>
  <c r="I35" i="20"/>
  <c r="N34" i="20"/>
  <c r="M33" i="20"/>
  <c r="I32" i="20"/>
  <c r="N31" i="20"/>
  <c r="I31" i="20"/>
  <c r="N30" i="20"/>
  <c r="M30" i="20"/>
  <c r="M29" i="20"/>
  <c r="I28" i="20"/>
  <c r="N27" i="20"/>
  <c r="I27" i="20"/>
  <c r="N26" i="20"/>
  <c r="J25" i="20"/>
  <c r="M25" i="20"/>
  <c r="I24" i="20"/>
  <c r="N23" i="20"/>
  <c r="I23" i="20"/>
  <c r="N22" i="20"/>
  <c r="M21" i="20"/>
  <c r="I20" i="20"/>
  <c r="N19" i="20"/>
  <c r="I19" i="20"/>
  <c r="N18" i="20"/>
  <c r="M17" i="20"/>
  <c r="I16" i="20"/>
  <c r="N15" i="20"/>
  <c r="I15" i="20"/>
  <c r="N14" i="20"/>
  <c r="M14" i="20"/>
  <c r="M13" i="20"/>
  <c r="I12" i="20"/>
  <c r="N11" i="20"/>
  <c r="I11" i="20"/>
  <c r="N10" i="20"/>
  <c r="J9" i="20"/>
  <c r="M9" i="20"/>
  <c r="I8" i="20"/>
  <c r="N7" i="20"/>
  <c r="I7" i="20"/>
  <c r="N6" i="20"/>
  <c r="M5" i="20"/>
  <c r="J4" i="20"/>
  <c r="I4" i="20"/>
  <c r="J3" i="20"/>
  <c r="I3" i="20"/>
  <c r="I25" i="22"/>
  <c r="I21" i="22"/>
  <c r="I17" i="22"/>
  <c r="I13" i="22"/>
  <c r="I9" i="22"/>
  <c r="I5" i="22"/>
  <c r="O27" i="22"/>
  <c r="N27" i="22"/>
  <c r="K27" i="22"/>
  <c r="J27" i="22"/>
  <c r="O26" i="22"/>
  <c r="N26" i="22"/>
  <c r="K26" i="22"/>
  <c r="J26" i="22"/>
  <c r="O25" i="22"/>
  <c r="N25" i="22"/>
  <c r="K25" i="22"/>
  <c r="J25" i="22"/>
  <c r="O24" i="22"/>
  <c r="N24" i="22"/>
  <c r="K24" i="22"/>
  <c r="J24" i="22"/>
  <c r="I24" i="22"/>
  <c r="O23" i="22"/>
  <c r="N23" i="22"/>
  <c r="K23" i="22"/>
  <c r="J23" i="22"/>
  <c r="O22" i="22"/>
  <c r="N22" i="22"/>
  <c r="K22" i="22"/>
  <c r="J22" i="22"/>
  <c r="O21" i="22"/>
  <c r="N21" i="22"/>
  <c r="K21" i="22"/>
  <c r="J21" i="22"/>
  <c r="O20" i="22"/>
  <c r="N20" i="22"/>
  <c r="K20" i="22"/>
  <c r="J20" i="22"/>
  <c r="O19" i="22"/>
  <c r="N19" i="22"/>
  <c r="K19" i="22"/>
  <c r="J19" i="22"/>
  <c r="O18" i="22"/>
  <c r="N18" i="22"/>
  <c r="K18" i="22"/>
  <c r="J18" i="22"/>
  <c r="O17" i="22"/>
  <c r="N17" i="22"/>
  <c r="K17" i="22"/>
  <c r="J17" i="22"/>
  <c r="O16" i="22"/>
  <c r="N16" i="22"/>
  <c r="K16" i="22"/>
  <c r="J16" i="22"/>
  <c r="I16" i="22"/>
  <c r="O15" i="22"/>
  <c r="N15" i="22"/>
  <c r="K15" i="22"/>
  <c r="J15" i="22"/>
  <c r="O14" i="22"/>
  <c r="N14" i="22"/>
  <c r="K14" i="22"/>
  <c r="J14" i="22"/>
  <c r="O13" i="22"/>
  <c r="N13" i="22"/>
  <c r="K13" i="22"/>
  <c r="J13" i="22"/>
  <c r="O12" i="22"/>
  <c r="N12" i="22"/>
  <c r="K12" i="22"/>
  <c r="J12" i="22"/>
  <c r="O11" i="22"/>
  <c r="N11" i="22"/>
  <c r="K11" i="22"/>
  <c r="J11" i="22"/>
  <c r="O10" i="22"/>
  <c r="N10" i="22"/>
  <c r="K10" i="22"/>
  <c r="J10" i="22"/>
  <c r="O9" i="22"/>
  <c r="N9" i="22"/>
  <c r="K9" i="22"/>
  <c r="J9" i="22"/>
  <c r="O8" i="22"/>
  <c r="N8" i="22"/>
  <c r="K8" i="22"/>
  <c r="J8" i="22"/>
  <c r="I8" i="22"/>
  <c r="O7" i="22"/>
  <c r="N7" i="22"/>
  <c r="K7" i="22"/>
  <c r="J7" i="22"/>
  <c r="O6" i="22"/>
  <c r="N6" i="22"/>
  <c r="K6" i="22"/>
  <c r="J6" i="22"/>
  <c r="O5" i="22"/>
  <c r="N5" i="22"/>
  <c r="K5" i="22"/>
  <c r="J5" i="22"/>
  <c r="O4" i="22"/>
  <c r="N4" i="22"/>
  <c r="K4" i="22"/>
  <c r="J4" i="22"/>
  <c r="O3" i="22"/>
  <c r="N3" i="22"/>
  <c r="K3" i="22"/>
  <c r="J3" i="22"/>
  <c r="O5" i="20"/>
  <c r="O6" i="20"/>
  <c r="O7" i="20"/>
  <c r="O9" i="20"/>
  <c r="O10" i="20"/>
  <c r="O11" i="20"/>
  <c r="O13" i="20"/>
  <c r="O14" i="20"/>
  <c r="O15" i="20"/>
  <c r="O17" i="20"/>
  <c r="O18" i="20"/>
  <c r="O19" i="20"/>
  <c r="O21" i="20"/>
  <c r="O22" i="20"/>
  <c r="O23" i="20"/>
  <c r="O25" i="20"/>
  <c r="O26" i="20"/>
  <c r="O27" i="20"/>
  <c r="O29" i="20"/>
  <c r="O30" i="20"/>
  <c r="O31" i="20"/>
  <c r="O33" i="20"/>
  <c r="O34" i="20"/>
  <c r="O35" i="20"/>
  <c r="O37" i="20"/>
  <c r="O38" i="20"/>
  <c r="O39" i="20"/>
  <c r="O41" i="20"/>
  <c r="O42" i="20"/>
  <c r="O43" i="20"/>
  <c r="O45" i="20"/>
  <c r="O46" i="20"/>
  <c r="O47" i="20"/>
  <c r="O49" i="20"/>
  <c r="O50" i="20"/>
  <c r="O51" i="20"/>
  <c r="O53" i="20"/>
  <c r="O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N4" i="20"/>
  <c r="N8" i="20"/>
  <c r="N12" i="20"/>
  <c r="N16" i="20"/>
  <c r="N20" i="20"/>
  <c r="N24" i="20"/>
  <c r="N28" i="20"/>
  <c r="N32" i="20"/>
  <c r="N36" i="20"/>
  <c r="N40" i="20"/>
  <c r="N44" i="20"/>
  <c r="N48" i="20"/>
  <c r="N49" i="20"/>
  <c r="N52" i="20"/>
  <c r="J11" i="20"/>
  <c r="J12" i="20"/>
  <c r="J15" i="20"/>
  <c r="J16" i="20"/>
  <c r="J19" i="20"/>
  <c r="J20" i="20"/>
  <c r="J23" i="20"/>
  <c r="J24" i="20"/>
  <c r="J27" i="20"/>
  <c r="J28" i="20"/>
  <c r="J31" i="20"/>
  <c r="J32" i="20"/>
  <c r="J35" i="20"/>
  <c r="J36" i="20"/>
  <c r="J39" i="20"/>
  <c r="J40" i="20"/>
  <c r="J43" i="20"/>
  <c r="J44" i="20"/>
  <c r="J47" i="20"/>
  <c r="J48" i="20"/>
  <c r="J51" i="20"/>
  <c r="J52" i="20"/>
  <c r="J7" i="20"/>
  <c r="J8" i="20"/>
  <c r="J5" i="20"/>
  <c r="M4" i="20"/>
  <c r="M8" i="20"/>
  <c r="M12" i="20"/>
  <c r="M16" i="20"/>
  <c r="M20" i="20"/>
  <c r="M24" i="20"/>
  <c r="M28" i="20"/>
  <c r="M32" i="20"/>
  <c r="M36" i="20"/>
  <c r="M40" i="20"/>
  <c r="M44" i="20"/>
  <c r="M48" i="20"/>
  <c r="M52" i="20"/>
  <c r="I14" i="20"/>
  <c r="I30" i="20"/>
  <c r="I34" i="20"/>
  <c r="I38" i="20"/>
  <c r="I46" i="20"/>
  <c r="I50" i="20"/>
  <c r="S16" i="20"/>
  <c r="R5" i="22"/>
  <c r="S52" i="20"/>
  <c r="R8" i="20"/>
  <c r="S49" i="20"/>
  <c r="R11" i="22"/>
  <c r="S20" i="22"/>
  <c r="R6" i="22"/>
  <c r="R25" i="22"/>
  <c r="R24" i="22"/>
  <c r="S16" i="22"/>
  <c r="S32" i="20"/>
  <c r="S10" i="20"/>
  <c r="S25" i="20"/>
  <c r="R17" i="22"/>
  <c r="S41" i="20"/>
  <c r="R27" i="22"/>
  <c r="S18" i="22"/>
  <c r="R52" i="20"/>
  <c r="S26" i="22"/>
  <c r="R24" i="20"/>
  <c r="S17" i="20"/>
  <c r="R20" i="20"/>
  <c r="S34" i="20"/>
  <c r="S24" i="22"/>
  <c r="S48" i="20"/>
  <c r="S46" i="20"/>
  <c r="R28" i="20"/>
  <c r="R23" i="20"/>
  <c r="S24" i="20"/>
  <c r="R32" i="20"/>
  <c r="S26" i="20"/>
  <c r="S22" i="20"/>
  <c r="S18" i="20"/>
  <c r="R35" i="20"/>
  <c r="S14" i="20"/>
  <c r="S9" i="20"/>
  <c r="R3" i="20"/>
  <c r="R22" i="22"/>
  <c r="R21" i="22"/>
  <c r="R19" i="22"/>
  <c r="R16" i="22"/>
  <c r="R15" i="22"/>
  <c r="R14" i="22"/>
  <c r="R13" i="22"/>
  <c r="R9" i="22"/>
  <c r="R8" i="22"/>
  <c r="S4" i="22"/>
  <c r="S33" i="20"/>
  <c r="S38" i="20"/>
  <c r="R11" i="20"/>
  <c r="R19" i="20"/>
  <c r="R31" i="20"/>
  <c r="R43" i="20"/>
  <c r="R51" i="20"/>
  <c r="S8" i="20"/>
  <c r="S40" i="20"/>
  <c r="R16" i="20"/>
  <c r="R40" i="20"/>
  <c r="R48" i="20"/>
  <c r="S12" i="20"/>
  <c r="S28" i="20"/>
  <c r="S44" i="20"/>
  <c r="R36" i="20"/>
  <c r="S20" i="20"/>
  <c r="S6" i="20"/>
  <c r="R23" i="22"/>
  <c r="S12" i="22"/>
  <c r="R7" i="22"/>
  <c r="S50" i="20"/>
  <c r="R47" i="20"/>
  <c r="R44" i="20"/>
  <c r="R39" i="20"/>
  <c r="S30" i="20"/>
  <c r="R27" i="20"/>
  <c r="R15" i="20"/>
  <c r="R12" i="20"/>
  <c r="R7" i="20"/>
  <c r="S10" i="22"/>
  <c r="S8" i="22"/>
  <c r="S42" i="20"/>
  <c r="S4" i="20"/>
  <c r="S36" i="20"/>
  <c r="S5" i="20"/>
  <c r="R4" i="20"/>
  <c r="R3" i="22"/>
  <c r="I42" i="20" l="1"/>
  <c r="I26" i="20"/>
  <c r="I10" i="20"/>
  <c r="N53" i="20"/>
  <c r="N45" i="20"/>
  <c r="N37" i="20"/>
  <c r="N29" i="20"/>
  <c r="N21" i="20"/>
  <c r="N13" i="20"/>
  <c r="L50" i="20"/>
  <c r="L46" i="20"/>
  <c r="L42" i="20"/>
  <c r="L38" i="20"/>
  <c r="L34" i="20"/>
  <c r="L30" i="20"/>
  <c r="L26" i="20"/>
  <c r="L22" i="20"/>
  <c r="L18" i="20"/>
  <c r="L14" i="20"/>
  <c r="L10" i="20"/>
  <c r="L6" i="20"/>
  <c r="I22" i="20"/>
  <c r="I6" i="20"/>
  <c r="J17" i="20"/>
  <c r="J33" i="20"/>
  <c r="I18" i="20"/>
  <c r="I10" i="22"/>
  <c r="I18" i="22"/>
  <c r="I26" i="22"/>
  <c r="M6" i="22"/>
  <c r="M14" i="22"/>
  <c r="M22" i="22"/>
  <c r="I4" i="22"/>
  <c r="I12" i="22"/>
  <c r="I20" i="22"/>
  <c r="I49" i="20"/>
  <c r="I41" i="20"/>
  <c r="I33" i="20"/>
  <c r="I25" i="20"/>
  <c r="I17" i="20"/>
  <c r="I9" i="20"/>
  <c r="M51" i="20"/>
  <c r="M43" i="20"/>
  <c r="M35" i="20"/>
  <c r="M27" i="20"/>
  <c r="M19" i="20"/>
  <c r="M15" i="20"/>
  <c r="M7" i="20"/>
  <c r="M3" i="20"/>
  <c r="J6" i="20"/>
  <c r="J50" i="20"/>
  <c r="J46" i="20"/>
  <c r="J42" i="20"/>
  <c r="J38" i="20"/>
  <c r="J34" i="20"/>
  <c r="J30" i="20"/>
  <c r="J26" i="20"/>
  <c r="J22" i="20"/>
  <c r="J18" i="20"/>
  <c r="J14" i="20"/>
  <c r="J10" i="20"/>
  <c r="I53" i="20"/>
  <c r="I45" i="20"/>
  <c r="I37" i="20"/>
  <c r="I29" i="20"/>
  <c r="I21" i="20"/>
  <c r="I13" i="20"/>
  <c r="I5" i="20"/>
  <c r="M47" i="20"/>
  <c r="M39" i="20"/>
  <c r="M31" i="20"/>
  <c r="M23" i="20"/>
  <c r="M11" i="20"/>
  <c r="N3" i="20"/>
  <c r="V52" i="20"/>
  <c r="U52" i="20"/>
  <c r="V48" i="20"/>
  <c r="U48" i="20"/>
  <c r="V44" i="20"/>
  <c r="U44" i="20"/>
  <c r="V40" i="20"/>
  <c r="U40" i="20"/>
  <c r="V36" i="20"/>
  <c r="U36" i="20"/>
  <c r="V32" i="20"/>
  <c r="U32" i="20"/>
  <c r="V28" i="20"/>
  <c r="U28" i="20"/>
  <c r="V24" i="20"/>
  <c r="U24" i="20"/>
  <c r="V20" i="20"/>
  <c r="U20" i="20"/>
  <c r="V16" i="20"/>
  <c r="U16" i="20"/>
  <c r="U12" i="20"/>
  <c r="V12" i="20"/>
  <c r="V8" i="20"/>
  <c r="U8" i="20"/>
  <c r="M3" i="22"/>
  <c r="M5" i="22"/>
  <c r="M7" i="22"/>
  <c r="M9" i="22"/>
  <c r="M11" i="22"/>
  <c r="M13" i="22"/>
  <c r="M15" i="22"/>
  <c r="M17" i="22"/>
  <c r="M19" i="22"/>
  <c r="M21" i="22"/>
  <c r="M23" i="22"/>
  <c r="M25" i="22"/>
  <c r="M27" i="22"/>
  <c r="U16" i="22"/>
  <c r="U8" i="22"/>
  <c r="V8" i="22"/>
  <c r="V16" i="22"/>
  <c r="U24" i="22"/>
  <c r="V24" i="22"/>
  <c r="U4" i="20"/>
  <c r="V4" i="20"/>
  <c r="S15" i="20"/>
  <c r="R50" i="20"/>
  <c r="R34" i="20"/>
  <c r="R20" i="22"/>
  <c r="S19" i="22"/>
  <c r="R13" i="20"/>
  <c r="R6" i="20"/>
  <c r="R53" i="20"/>
  <c r="R18" i="20"/>
  <c r="S19" i="20"/>
  <c r="S39" i="20"/>
  <c r="S3" i="22"/>
  <c r="S29" i="20"/>
  <c r="S7" i="20"/>
  <c r="R10" i="22"/>
  <c r="S22" i="22"/>
  <c r="R30" i="20"/>
  <c r="S27" i="22"/>
  <c r="S35" i="20"/>
  <c r="R37" i="20"/>
  <c r="R22" i="20"/>
  <c r="S17" i="22"/>
  <c r="R5" i="20"/>
  <c r="S9" i="22"/>
  <c r="S45" i="20"/>
  <c r="R25" i="20"/>
  <c r="S31" i="20"/>
  <c r="S11" i="20"/>
  <c r="S11" i="22"/>
  <c r="R45" i="20"/>
  <c r="R29" i="20"/>
  <c r="R49" i="20"/>
  <c r="S25" i="22"/>
  <c r="S37" i="20"/>
  <c r="S43" i="20"/>
  <c r="S14" i="22"/>
  <c r="R21" i="20"/>
  <c r="S53" i="20"/>
  <c r="S21" i="22"/>
  <c r="R9" i="20"/>
  <c r="S6" i="22"/>
  <c r="S51" i="20"/>
  <c r="R12" i="22"/>
  <c r="R14" i="20"/>
  <c r="R38" i="20"/>
  <c r="R17" i="20"/>
  <c r="S13" i="22"/>
  <c r="S13" i="20"/>
  <c r="R26" i="22"/>
  <c r="R41" i="20"/>
  <c r="S3" i="20"/>
  <c r="R10" i="20"/>
  <c r="S7" i="22"/>
  <c r="S23" i="22"/>
  <c r="S21" i="20"/>
  <c r="R18" i="22"/>
  <c r="R46" i="20"/>
  <c r="S23" i="20"/>
  <c r="S5" i="22"/>
  <c r="R42" i="20"/>
  <c r="R33" i="20"/>
  <c r="R4" i="22"/>
  <c r="S27" i="20"/>
  <c r="R26" i="20"/>
  <c r="S47" i="20"/>
  <c r="S15" i="22"/>
  <c r="V6" i="22" l="1"/>
  <c r="U6" i="22"/>
  <c r="U4" i="22"/>
  <c r="V4" i="22"/>
  <c r="W4" i="22" s="1"/>
  <c r="X4" i="22" s="1"/>
  <c r="U12" i="22"/>
  <c r="V12" i="22"/>
  <c r="V20" i="22"/>
  <c r="U20" i="22"/>
  <c r="W20" i="22" s="1"/>
  <c r="X20" i="22" s="1"/>
  <c r="V14" i="22"/>
  <c r="U14" i="22"/>
  <c r="U10" i="22"/>
  <c r="V10" i="22"/>
  <c r="W10" i="22" s="1"/>
  <c r="X10" i="22" s="1"/>
  <c r="U18" i="20"/>
  <c r="V18" i="20"/>
  <c r="U34" i="20"/>
  <c r="V34" i="20"/>
  <c r="U22" i="20"/>
  <c r="V22" i="20"/>
  <c r="U38" i="20"/>
  <c r="V38" i="20"/>
  <c r="V6" i="20"/>
  <c r="U50" i="20"/>
  <c r="V50" i="20"/>
  <c r="U10" i="20"/>
  <c r="V10" i="20"/>
  <c r="V26" i="20"/>
  <c r="U26" i="20"/>
  <c r="V42" i="20"/>
  <c r="U42" i="20"/>
  <c r="U14" i="20"/>
  <c r="V14" i="20"/>
  <c r="V30" i="20"/>
  <c r="U30" i="20"/>
  <c r="V46" i="20"/>
  <c r="U46" i="20"/>
  <c r="W12" i="20"/>
  <c r="X12" i="20" s="1"/>
  <c r="V45" i="20"/>
  <c r="U45" i="20"/>
  <c r="V15" i="20"/>
  <c r="U15" i="20"/>
  <c r="U39" i="20"/>
  <c r="V39" i="20"/>
  <c r="V53" i="20"/>
  <c r="U53" i="20"/>
  <c r="V33" i="20"/>
  <c r="U33" i="20"/>
  <c r="V11" i="20"/>
  <c r="U11" i="20"/>
  <c r="V47" i="20"/>
  <c r="U47" i="20"/>
  <c r="U29" i="20"/>
  <c r="V29" i="20"/>
  <c r="V3" i="20"/>
  <c r="U3" i="20"/>
  <c r="V27" i="20"/>
  <c r="U27" i="20"/>
  <c r="U9" i="20"/>
  <c r="V9" i="20"/>
  <c r="V41" i="20"/>
  <c r="U41" i="20"/>
  <c r="V31" i="20"/>
  <c r="U31" i="20"/>
  <c r="U13" i="20"/>
  <c r="V13" i="20"/>
  <c r="V43" i="20"/>
  <c r="U43" i="20"/>
  <c r="U25" i="20"/>
  <c r="V25" i="20"/>
  <c r="U21" i="20"/>
  <c r="V21" i="20"/>
  <c r="U19" i="20"/>
  <c r="V19" i="20"/>
  <c r="U51" i="20"/>
  <c r="V51" i="20"/>
  <c r="U23" i="20"/>
  <c r="V23" i="20"/>
  <c r="V5" i="20"/>
  <c r="U5" i="20"/>
  <c r="V37" i="20"/>
  <c r="U37" i="20"/>
  <c r="V7" i="20"/>
  <c r="U7" i="20"/>
  <c r="V35" i="20"/>
  <c r="U35" i="20"/>
  <c r="U17" i="20"/>
  <c r="V17" i="20"/>
  <c r="V49" i="20"/>
  <c r="U49" i="20"/>
  <c r="W20" i="20"/>
  <c r="X20" i="20" s="1"/>
  <c r="W28" i="20"/>
  <c r="X28" i="20" s="1"/>
  <c r="W36" i="20"/>
  <c r="X36" i="20" s="1"/>
  <c r="W44" i="20"/>
  <c r="X44" i="20" s="1"/>
  <c r="W52" i="20"/>
  <c r="X52" i="20" s="1"/>
  <c r="W4" i="20"/>
  <c r="X4" i="20" s="1"/>
  <c r="W8" i="20"/>
  <c r="X8" i="20" s="1"/>
  <c r="W16" i="20"/>
  <c r="X16" i="20" s="1"/>
  <c r="W24" i="20"/>
  <c r="X24" i="20" s="1"/>
  <c r="W32" i="20"/>
  <c r="X32" i="20" s="1"/>
  <c r="W40" i="20"/>
  <c r="X40" i="20" s="1"/>
  <c r="W48" i="20"/>
  <c r="X48" i="20" s="1"/>
  <c r="V25" i="22"/>
  <c r="U25" i="22"/>
  <c r="V7" i="22"/>
  <c r="U7" i="22"/>
  <c r="V21" i="22"/>
  <c r="U21" i="22"/>
  <c r="U5" i="22"/>
  <c r="V5" i="22"/>
  <c r="U9" i="22"/>
  <c r="V9" i="22"/>
  <c r="U11" i="22"/>
  <c r="V11" i="22"/>
  <c r="V3" i="22"/>
  <c r="U3" i="22"/>
  <c r="W24" i="22"/>
  <c r="X24" i="22" s="1"/>
  <c r="V26" i="22"/>
  <c r="U26" i="22"/>
  <c r="V23" i="22"/>
  <c r="U23" i="22"/>
  <c r="V22" i="22"/>
  <c r="U22" i="22"/>
  <c r="V19" i="22"/>
  <c r="V13" i="22"/>
  <c r="U13" i="22"/>
  <c r="V15" i="22"/>
  <c r="U15" i="22"/>
  <c r="U19" i="22"/>
  <c r="V18" i="22"/>
  <c r="U17" i="22"/>
  <c r="U18" i="22"/>
  <c r="V27" i="22"/>
  <c r="U27" i="22"/>
  <c r="V17" i="22"/>
  <c r="W8" i="22"/>
  <c r="X8" i="22" s="1"/>
  <c r="W16" i="22"/>
  <c r="X16" i="22" s="1"/>
  <c r="W27" i="22" l="1"/>
  <c r="X27" i="22" s="1"/>
  <c r="W14" i="22"/>
  <c r="X14" i="22" s="1"/>
  <c r="W12" i="22"/>
  <c r="X12" i="22" s="1"/>
  <c r="W6" i="22"/>
  <c r="X6" i="22" s="1"/>
  <c r="W21" i="22"/>
  <c r="X21" i="22" s="1"/>
  <c r="W11" i="22"/>
  <c r="X11" i="22" s="1"/>
  <c r="W30" i="20"/>
  <c r="X30" i="20" s="1"/>
  <c r="W5" i="20"/>
  <c r="X5" i="20" s="1"/>
  <c r="W42" i="20"/>
  <c r="X42" i="20" s="1"/>
  <c r="W45" i="20"/>
  <c r="X45" i="20" s="1"/>
  <c r="W10" i="20"/>
  <c r="X10" i="20" s="1"/>
  <c r="W6" i="20"/>
  <c r="X6" i="20" s="1"/>
  <c r="W22" i="20"/>
  <c r="X22" i="20" s="1"/>
  <c r="W18" i="20"/>
  <c r="X18" i="20" s="1"/>
  <c r="W46" i="20"/>
  <c r="X46" i="20" s="1"/>
  <c r="W14" i="20"/>
  <c r="X14" i="20" s="1"/>
  <c r="W26" i="20"/>
  <c r="X26" i="20" s="1"/>
  <c r="W50" i="20"/>
  <c r="X50" i="20" s="1"/>
  <c r="W38" i="20"/>
  <c r="X38" i="20" s="1"/>
  <c r="W34" i="20"/>
  <c r="X34" i="20" s="1"/>
  <c r="W9" i="20"/>
  <c r="X9" i="20" s="1"/>
  <c r="W25" i="20"/>
  <c r="X25" i="20" s="1"/>
  <c r="W11" i="20"/>
  <c r="X11" i="20" s="1"/>
  <c r="W53" i="20"/>
  <c r="X53" i="20" s="1"/>
  <c r="W3" i="20"/>
  <c r="X3" i="20" s="1"/>
  <c r="W17" i="20"/>
  <c r="X17" i="20" s="1"/>
  <c r="W7" i="20"/>
  <c r="W43" i="20"/>
  <c r="X43" i="20" s="1"/>
  <c r="W31" i="20"/>
  <c r="X31" i="20" s="1"/>
  <c r="W17" i="22"/>
  <c r="X17" i="22" s="1"/>
  <c r="W26" i="22"/>
  <c r="X26" i="22" s="1"/>
  <c r="W47" i="20"/>
  <c r="X47" i="20" s="1"/>
  <c r="W37" i="20"/>
  <c r="X37" i="20" s="1"/>
  <c r="W23" i="20"/>
  <c r="X23" i="20" s="1"/>
  <c r="W19" i="20"/>
  <c r="X19" i="20" s="1"/>
  <c r="W13" i="20"/>
  <c r="X13" i="20" s="1"/>
  <c r="W29" i="20"/>
  <c r="X29" i="20" s="1"/>
  <c r="W49" i="20"/>
  <c r="X49" i="20" s="1"/>
  <c r="W41" i="20"/>
  <c r="X41" i="20" s="1"/>
  <c r="W15" i="20"/>
  <c r="X15" i="20" s="1"/>
  <c r="W51" i="20"/>
  <c r="X51" i="20" s="1"/>
  <c r="W21" i="20"/>
  <c r="X21" i="20" s="1"/>
  <c r="W39" i="20"/>
  <c r="X39" i="20" s="1"/>
  <c r="W35" i="20"/>
  <c r="X35" i="20" s="1"/>
  <c r="W27" i="20"/>
  <c r="X27" i="20" s="1"/>
  <c r="W33" i="20"/>
  <c r="X33" i="20" s="1"/>
  <c r="W5" i="22"/>
  <c r="X5" i="22" s="1"/>
  <c r="W25" i="22"/>
  <c r="X25" i="22" s="1"/>
  <c r="W7" i="22"/>
  <c r="X7" i="22" s="1"/>
  <c r="W15" i="22"/>
  <c r="X15" i="22" s="1"/>
  <c r="W19" i="22"/>
  <c r="X19" i="22" s="1"/>
  <c r="W9" i="22"/>
  <c r="X9" i="22" s="1"/>
  <c r="W13" i="22"/>
  <c r="X13" i="22" s="1"/>
  <c r="W22" i="22"/>
  <c r="X22" i="22" s="1"/>
  <c r="W23" i="22"/>
  <c r="X23" i="22" s="1"/>
  <c r="W18" i="22"/>
  <c r="X18" i="22" s="1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8" i="19"/>
  <c r="M4" i="19"/>
  <c r="AZ59" i="13"/>
  <c r="AZ60" i="13"/>
  <c r="AZ61" i="13"/>
  <c r="AZ62" i="13"/>
  <c r="AZ63" i="13"/>
  <c r="AZ64" i="13"/>
  <c r="AZ65" i="13"/>
  <c r="AZ66" i="13"/>
  <c r="AZ67" i="13"/>
  <c r="AZ68" i="13"/>
  <c r="AZ69" i="13"/>
  <c r="AZ70" i="13"/>
  <c r="AZ71" i="13"/>
  <c r="AZ72" i="13"/>
  <c r="AZ73" i="13"/>
  <c r="AZ74" i="13"/>
  <c r="AZ75" i="13"/>
  <c r="AZ76" i="13"/>
  <c r="AZ77" i="13"/>
  <c r="AZ78" i="13"/>
  <c r="AZ79" i="13"/>
  <c r="AZ80" i="13"/>
  <c r="AZ81" i="13"/>
  <c r="AZ82" i="13"/>
  <c r="AZ83" i="13"/>
  <c r="AZ84" i="13"/>
  <c r="AZ85" i="13"/>
  <c r="AZ86" i="13"/>
  <c r="AZ87" i="13"/>
  <c r="AZ88" i="13"/>
  <c r="AZ89" i="13"/>
  <c r="AZ90" i="13"/>
  <c r="AZ91" i="13"/>
  <c r="AZ92" i="13"/>
  <c r="AZ93" i="13"/>
  <c r="AZ94" i="13"/>
  <c r="AZ95" i="13"/>
  <c r="AZ58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" i="13"/>
  <c r="AE5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58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" i="13"/>
  <c r="AD5" i="13"/>
  <c r="AX59" i="13"/>
  <c r="AX60" i="13"/>
  <c r="AX61" i="13"/>
  <c r="AX62" i="13"/>
  <c r="AX63" i="13"/>
  <c r="AX64" i="13"/>
  <c r="AX65" i="13"/>
  <c r="AX66" i="13"/>
  <c r="AX67" i="13"/>
  <c r="AX68" i="13"/>
  <c r="AX69" i="13"/>
  <c r="AX70" i="13"/>
  <c r="AX71" i="13"/>
  <c r="AX72" i="13"/>
  <c r="AX73" i="13"/>
  <c r="AX74" i="13"/>
  <c r="AX75" i="13"/>
  <c r="AX76" i="13"/>
  <c r="AX77" i="13"/>
  <c r="AX78" i="13"/>
  <c r="AX79" i="13"/>
  <c r="AX80" i="13"/>
  <c r="AX81" i="13"/>
  <c r="AX82" i="13"/>
  <c r="AX83" i="13"/>
  <c r="AX84" i="13"/>
  <c r="AX85" i="13"/>
  <c r="AX86" i="13"/>
  <c r="AX87" i="13"/>
  <c r="AX88" i="13"/>
  <c r="AX89" i="13"/>
  <c r="AX90" i="13"/>
  <c r="AX91" i="13"/>
  <c r="AX92" i="13"/>
  <c r="AX93" i="13"/>
  <c r="AX94" i="13"/>
  <c r="AX95" i="13"/>
  <c r="AX58" i="13"/>
  <c r="AX5" i="13"/>
  <c r="AX6" i="13"/>
  <c r="AX7" i="13"/>
  <c r="AX8" i="13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" i="13"/>
  <c r="AC4" i="13"/>
  <c r="AW59" i="13"/>
  <c r="AW60" i="13"/>
  <c r="AW61" i="13"/>
  <c r="AW62" i="13"/>
  <c r="AW63" i="13"/>
  <c r="AW64" i="13"/>
  <c r="AW65" i="13"/>
  <c r="AW66" i="13"/>
  <c r="AW67" i="13"/>
  <c r="AW68" i="13"/>
  <c r="AW69" i="13"/>
  <c r="AW70" i="13"/>
  <c r="AW71" i="13"/>
  <c r="AW72" i="13"/>
  <c r="AW73" i="13"/>
  <c r="AW74" i="13"/>
  <c r="AW75" i="13"/>
  <c r="AW76" i="13"/>
  <c r="AW77" i="13"/>
  <c r="AW78" i="13"/>
  <c r="AW79" i="13"/>
  <c r="AW80" i="13"/>
  <c r="AW81" i="13"/>
  <c r="AW82" i="13"/>
  <c r="AW83" i="13"/>
  <c r="AW84" i="13"/>
  <c r="AW85" i="13"/>
  <c r="AW86" i="13"/>
  <c r="AW87" i="13"/>
  <c r="AW88" i="13"/>
  <c r="AW89" i="13"/>
  <c r="AW90" i="13"/>
  <c r="AW91" i="13"/>
  <c r="AW92" i="13"/>
  <c r="AW93" i="13"/>
  <c r="AW94" i="13"/>
  <c r="AW95" i="13"/>
  <c r="AW58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W33" i="13"/>
  <c r="AW34" i="13"/>
  <c r="AW35" i="13"/>
  <c r="AW36" i="13"/>
  <c r="AW37" i="13"/>
  <c r="AW38" i="13"/>
  <c r="AW39" i="13"/>
  <c r="AW40" i="13"/>
  <c r="AW41" i="13"/>
  <c r="AW4" i="13"/>
  <c r="AB4" i="13"/>
  <c r="AV59" i="13"/>
  <c r="AV60" i="13"/>
  <c r="AV61" i="13"/>
  <c r="AV62" i="13"/>
  <c r="AV63" i="13"/>
  <c r="AV64" i="13"/>
  <c r="AV65" i="13"/>
  <c r="AV66" i="13"/>
  <c r="AV67" i="13"/>
  <c r="AV68" i="13"/>
  <c r="AV69" i="13"/>
  <c r="AV70" i="13"/>
  <c r="AV71" i="13"/>
  <c r="AV72" i="13"/>
  <c r="AV73" i="13"/>
  <c r="AV74" i="13"/>
  <c r="AV75" i="13"/>
  <c r="AV76" i="13"/>
  <c r="AV77" i="13"/>
  <c r="AV78" i="13"/>
  <c r="AV79" i="13"/>
  <c r="AV80" i="13"/>
  <c r="AV81" i="13"/>
  <c r="AV82" i="13"/>
  <c r="AV83" i="13"/>
  <c r="AV84" i="13"/>
  <c r="AV85" i="13"/>
  <c r="AV86" i="13"/>
  <c r="AV87" i="13"/>
  <c r="AV88" i="13"/>
  <c r="AV89" i="13"/>
  <c r="AV90" i="13"/>
  <c r="AV91" i="13"/>
  <c r="AV92" i="13"/>
  <c r="AV93" i="13"/>
  <c r="AV94" i="13"/>
  <c r="AV95" i="13"/>
  <c r="AV58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A4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58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" i="13"/>
  <c r="Z4" i="13"/>
  <c r="AT59" i="13"/>
  <c r="AT60" i="13"/>
  <c r="AT61" i="13"/>
  <c r="AT62" i="13"/>
  <c r="AT63" i="13"/>
  <c r="AT64" i="13"/>
  <c r="AT65" i="13"/>
  <c r="AT66" i="13"/>
  <c r="AT67" i="13"/>
  <c r="AT68" i="13"/>
  <c r="AT69" i="13"/>
  <c r="AT70" i="13"/>
  <c r="AT71" i="13"/>
  <c r="AT72" i="13"/>
  <c r="AT73" i="13"/>
  <c r="AT74" i="13"/>
  <c r="AT75" i="13"/>
  <c r="AT76" i="13"/>
  <c r="AT77" i="13"/>
  <c r="AT78" i="13"/>
  <c r="AT79" i="13"/>
  <c r="AT80" i="13"/>
  <c r="AT81" i="13"/>
  <c r="AT82" i="13"/>
  <c r="AT83" i="13"/>
  <c r="AT84" i="13"/>
  <c r="AT85" i="13"/>
  <c r="AT86" i="13"/>
  <c r="AT87" i="13"/>
  <c r="AT88" i="13"/>
  <c r="AT89" i="13"/>
  <c r="AT90" i="13"/>
  <c r="AT91" i="13"/>
  <c r="AT92" i="13"/>
  <c r="AT93" i="13"/>
  <c r="AT94" i="13"/>
  <c r="AT95" i="13"/>
  <c r="AT58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" i="13"/>
  <c r="Y4" i="13"/>
  <c r="BA59" i="13"/>
  <c r="BA60" i="13"/>
  <c r="BA62" i="13"/>
  <c r="BA63" i="13"/>
  <c r="BA64" i="13"/>
  <c r="BA65" i="13"/>
  <c r="BA66" i="13"/>
  <c r="BA68" i="13"/>
  <c r="BA69" i="13"/>
  <c r="BA70" i="13"/>
  <c r="BA71" i="13"/>
  <c r="BA72" i="13"/>
  <c r="BA73" i="13"/>
  <c r="BA75" i="13"/>
  <c r="BA76" i="13"/>
  <c r="BA77" i="13"/>
  <c r="BA78" i="13"/>
  <c r="BA79" i="13"/>
  <c r="BA80" i="13"/>
  <c r="BA81" i="13"/>
  <c r="BA82" i="13"/>
  <c r="BA83" i="13"/>
  <c r="BA84" i="13"/>
  <c r="BA85" i="13"/>
  <c r="BA86" i="13"/>
  <c r="BA87" i="13"/>
  <c r="BA88" i="13"/>
  <c r="BA90" i="13"/>
  <c r="BA91" i="13"/>
  <c r="BA93" i="13"/>
  <c r="BA95" i="13"/>
  <c r="BA4" i="13"/>
  <c r="BB59" i="13"/>
  <c r="BB60" i="13"/>
  <c r="BB61" i="13"/>
  <c r="BB62" i="13"/>
  <c r="BB63" i="13"/>
  <c r="BB64" i="13"/>
  <c r="BB65" i="13"/>
  <c r="BB66" i="13"/>
  <c r="BB67" i="13"/>
  <c r="BB68" i="13"/>
  <c r="BB69" i="13"/>
  <c r="BB70" i="13"/>
  <c r="BB71" i="13"/>
  <c r="BB72" i="13"/>
  <c r="BB73" i="13"/>
  <c r="BB74" i="13"/>
  <c r="BB75" i="13"/>
  <c r="BB76" i="13"/>
  <c r="BB77" i="13"/>
  <c r="BB78" i="13"/>
  <c r="BB79" i="13"/>
  <c r="BB80" i="13"/>
  <c r="BB81" i="13"/>
  <c r="BB82" i="13"/>
  <c r="BB83" i="13"/>
  <c r="BB84" i="13"/>
  <c r="BB85" i="13"/>
  <c r="BB86" i="13"/>
  <c r="BB87" i="13"/>
  <c r="BB88" i="13"/>
  <c r="BB89" i="13"/>
  <c r="BB90" i="13"/>
  <c r="BB91" i="13"/>
  <c r="BB93" i="13"/>
  <c r="BB94" i="13"/>
  <c r="BB58" i="13"/>
  <c r="BB41" i="13"/>
  <c r="BA5" i="13"/>
  <c r="BA6" i="13"/>
  <c r="BA7" i="13"/>
  <c r="BA8" i="13"/>
  <c r="BA9" i="13"/>
  <c r="BA10" i="13"/>
  <c r="BA12" i="13"/>
  <c r="BA13" i="13"/>
  <c r="BA14" i="13"/>
  <c r="BA15" i="13"/>
  <c r="BA17" i="13"/>
  <c r="BA18" i="13"/>
  <c r="BA19" i="13"/>
  <c r="BA20" i="13"/>
  <c r="BA21" i="13"/>
  <c r="BA22" i="13"/>
  <c r="BA24" i="13"/>
  <c r="BA26" i="13"/>
  <c r="BA28" i="13"/>
  <c r="BA29" i="13"/>
  <c r="BA30" i="13"/>
  <c r="BA31" i="13"/>
  <c r="BA32" i="13"/>
  <c r="BA33" i="13"/>
  <c r="BA34" i="13"/>
  <c r="BA35" i="13"/>
  <c r="BA36" i="13"/>
  <c r="BA37" i="13"/>
  <c r="BA38" i="13"/>
  <c r="BA39" i="13"/>
  <c r="BA40" i="13"/>
  <c r="BA41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8" i="13"/>
  <c r="BB40" i="13"/>
  <c r="BB4" i="13"/>
  <c r="AG4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58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9" i="13"/>
  <c r="AG50" i="13"/>
  <c r="AG53" i="13"/>
  <c r="AG54" i="13"/>
  <c r="AF61" i="13"/>
  <c r="AF62" i="13"/>
  <c r="AF64" i="13"/>
  <c r="AF65" i="13"/>
  <c r="AF66" i="13"/>
  <c r="AF67" i="13"/>
  <c r="AF68" i="13"/>
  <c r="AF69" i="13"/>
  <c r="AF70" i="13"/>
  <c r="AF71" i="13"/>
  <c r="AF72" i="13"/>
  <c r="AF74" i="13"/>
  <c r="AF75" i="13"/>
  <c r="AF76" i="13"/>
  <c r="AF77" i="13"/>
  <c r="AF81" i="13"/>
  <c r="AF82" i="13"/>
  <c r="AF54" i="13"/>
  <c r="AF3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20" i="13"/>
  <c r="AF21" i="13"/>
  <c r="AF22" i="13"/>
  <c r="AF23" i="13"/>
  <c r="AF24" i="13"/>
  <c r="AF25" i="13"/>
  <c r="AF26" i="13"/>
  <c r="AF27" i="13"/>
  <c r="AF29" i="13"/>
  <c r="AF30" i="13"/>
  <c r="AF31" i="13"/>
  <c r="AF32" i="13"/>
  <c r="AF33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3" i="13"/>
  <c r="AF4" i="13"/>
  <c r="AE63" i="13"/>
  <c r="AE59" i="13"/>
  <c r="AE60" i="13"/>
  <c r="AE61" i="13"/>
  <c r="AE62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58" i="13"/>
  <c r="AE54" i="13"/>
  <c r="AE15" i="13"/>
  <c r="AE6" i="13"/>
  <c r="AE7" i="13"/>
  <c r="AE8" i="13"/>
  <c r="AE9" i="13"/>
  <c r="AE10" i="13"/>
  <c r="AE11" i="13"/>
  <c r="AE12" i="13"/>
  <c r="AE13" i="13"/>
  <c r="AE14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4" i="13"/>
  <c r="AD73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4" i="13"/>
  <c r="AD75" i="13"/>
  <c r="AD76" i="13"/>
  <c r="AD77" i="13"/>
  <c r="AD78" i="13"/>
  <c r="AD79" i="13"/>
  <c r="AD80" i="13"/>
  <c r="AD81" i="13"/>
  <c r="AD82" i="13"/>
  <c r="AD58" i="13"/>
  <c r="AD54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4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58" i="13"/>
  <c r="AC5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58" i="13"/>
  <c r="AB5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58" i="13"/>
  <c r="AA5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58" i="13"/>
  <c r="Z5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58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</calcChain>
</file>

<file path=xl/sharedStrings.xml><?xml version="1.0" encoding="utf-8"?>
<sst xmlns="http://schemas.openxmlformats.org/spreadsheetml/2006/main" count="1954" uniqueCount="320">
  <si>
    <t>No</t>
  </si>
  <si>
    <t>Name</t>
  </si>
  <si>
    <t>Location</t>
  </si>
  <si>
    <t>Depth (m)</t>
  </si>
  <si>
    <t>P (MPa)</t>
  </si>
  <si>
    <t>T (°C)</t>
  </si>
  <si>
    <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</si>
  <si>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</si>
  <si>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Secure</t>
  </si>
  <si>
    <t>GIIP (Mt)</t>
  </si>
  <si>
    <t>Source</t>
  </si>
  <si>
    <t>Fault</t>
  </si>
  <si>
    <t>Reservoir</t>
  </si>
  <si>
    <t>Thickness (m)</t>
  </si>
  <si>
    <t>Seal</t>
  </si>
  <si>
    <t>Stacked</t>
  </si>
  <si>
    <t>Reference</t>
  </si>
  <si>
    <t>McElmo</t>
  </si>
  <si>
    <t>USA</t>
  </si>
  <si>
    <t>Yes</t>
  </si>
  <si>
    <t>Magmatic</t>
  </si>
  <si>
    <t>Limestone</t>
  </si>
  <si>
    <t>Salt, Anhydrite</t>
  </si>
  <si>
    <t>Allis et al. (2001), Gerling (1983)</t>
  </si>
  <si>
    <t>St. Johns</t>
  </si>
  <si>
    <t>Siltstone, Sandstone Limestone</t>
  </si>
  <si>
    <t>Shale, Mudstone</t>
  </si>
  <si>
    <t>Moore et al. (2005), Rauzi (1999), Gilfillan et al. (2011), Keating et al., 2014</t>
  </si>
  <si>
    <t>Bravo Dome</t>
  </si>
  <si>
    <t>Sandstone Conglomerate</t>
  </si>
  <si>
    <t>Anhydrite, Mudstone</t>
  </si>
  <si>
    <t>Allis et al.(2001), Pearce (1996), Broadhead, 1987; Dubacq et al, 2012; Johnson, 1984; Sathaye et al., 2014</t>
  </si>
  <si>
    <t>Doe Canyon</t>
  </si>
  <si>
    <t>Adams et al, 2015;</t>
  </si>
  <si>
    <t>Val Verde</t>
  </si>
  <si>
    <t>Carbonate</t>
  </si>
  <si>
    <t>Shale</t>
  </si>
  <si>
    <t>NETL, 2014</t>
  </si>
  <si>
    <t>Oakdale</t>
  </si>
  <si>
    <t>Sandstone</t>
  </si>
  <si>
    <t>Shale, Volcanics</t>
  </si>
  <si>
    <t>Sheep Mountain</t>
  </si>
  <si>
    <t>Holloway et al., 2007; Lynch et al., 1985; Allis et al., 2001; Renfro, 1979</t>
  </si>
  <si>
    <t>Lisbon</t>
  </si>
  <si>
    <t>NA</t>
  </si>
  <si>
    <t>Big Piney La Barge Basinal</t>
  </si>
  <si>
    <t>Sandstone, Dolomite, Basement</t>
  </si>
  <si>
    <t>Becker &amp; Lynds (2012); Kaszuba et al., 2011; Allis et al., 2001</t>
  </si>
  <si>
    <t>Big Piney La Barge Foreland</t>
  </si>
  <si>
    <t>Big Piney La Barge Highland</t>
  </si>
  <si>
    <t>Madden</t>
  </si>
  <si>
    <t>Magmatic*</t>
  </si>
  <si>
    <t>Dolomite</t>
  </si>
  <si>
    <t>Barett &amp; Hubley, 1969</t>
  </si>
  <si>
    <t>Jackson Dome</t>
  </si>
  <si>
    <t>Limestone, Dolomite, Sandstone</t>
  </si>
  <si>
    <t>Carbonate, Anhydrite</t>
  </si>
  <si>
    <t>Stevens et al., 2001; Stuart&amp;Kosik, 1977; Rice et al, 1997; Schenk &amp; Viger</t>
  </si>
  <si>
    <t>Escalante</t>
  </si>
  <si>
    <t>Sandstone, Limestone</t>
  </si>
  <si>
    <t>Kevin Dome</t>
  </si>
  <si>
    <t>Magmatic *</t>
  </si>
  <si>
    <t>Anhydrite, Halite</t>
  </si>
  <si>
    <t>McCallum</t>
  </si>
  <si>
    <t>Gordon Creek</t>
  </si>
  <si>
    <t>Chidsey and Chamberlain (1996), Allis et al . (2001)</t>
  </si>
  <si>
    <t>Indian Creek</t>
  </si>
  <si>
    <t>Woodside</t>
  </si>
  <si>
    <t>Des Moines</t>
  </si>
  <si>
    <t>Congolomerate, Sandstone</t>
  </si>
  <si>
    <t>NETL, 2014; Broadhead et al, 2009</t>
  </si>
  <si>
    <t>Estancia</t>
  </si>
  <si>
    <t>Sandstone, Conglomerate</t>
  </si>
  <si>
    <t>Farnham</t>
  </si>
  <si>
    <t>Inconclusive</t>
  </si>
  <si>
    <t>Allis et al. (2001), Morgan and Chidsey (1991); Allis et al., 2005; Well log; Kampman et al, 2012</t>
  </si>
  <si>
    <t>Imperial</t>
  </si>
  <si>
    <t>Silt and Clay</t>
  </si>
  <si>
    <t>&lt;100</t>
  </si>
  <si>
    <t>NETL, 2014; Muffler &amp; White, 1969</t>
  </si>
  <si>
    <t>JM- Brown Bassett Field</t>
  </si>
  <si>
    <t>Ballentine et al., 2001; Gilfillan et al., 2009 sup. Info; Schoell et atl., 2001</t>
  </si>
  <si>
    <t>El Trapial Field</t>
  </si>
  <si>
    <t>Mexico</t>
  </si>
  <si>
    <t>Blann et al., 1997; Crotti et al, 2007; Orchuela et al., 2003</t>
  </si>
  <si>
    <t>Quebrache Field</t>
  </si>
  <si>
    <t>Organic matter degradation</t>
  </si>
  <si>
    <t>Sandstone &amp; Carbonates</t>
  </si>
  <si>
    <t>Mudstones; Anhydrite</t>
  </si>
  <si>
    <t>Gachuz-Muro et al., 2011; Gachuz-Muro et al, 2007</t>
  </si>
  <si>
    <t>Montmiral</t>
  </si>
  <si>
    <t>France</t>
  </si>
  <si>
    <t>Mantle/carbonates*</t>
  </si>
  <si>
    <t>Sandstone &amp; Limestone</t>
  </si>
  <si>
    <t>Claystone and Marlstone</t>
  </si>
  <si>
    <t>Gaus et al, 2004, Pearce et al., 2004</t>
  </si>
  <si>
    <t>Messokampos</t>
  </si>
  <si>
    <t>Greece</t>
  </si>
  <si>
    <t>Carbonates/minor magmatic</t>
  </si>
  <si>
    <t>Sands</t>
  </si>
  <si>
    <t>Clay</t>
  </si>
  <si>
    <t>Gaus et al, 2004; TNO poster</t>
  </si>
  <si>
    <t>Fizzy Field</t>
  </si>
  <si>
    <t>UK</t>
  </si>
  <si>
    <t>Shale, Evaporites</t>
  </si>
  <si>
    <t>Wilkinson et al. (2009), Underhill et al. (2009), Yielding et al. (2011)</t>
  </si>
  <si>
    <t>Vorderrhön</t>
  </si>
  <si>
    <t>Germany</t>
  </si>
  <si>
    <t>Sandstone, Siltstone, Limestone &amp; Anhydrite</t>
  </si>
  <si>
    <t>Anhydrite &amp; claystones</t>
  </si>
  <si>
    <t>200-300</t>
  </si>
  <si>
    <t>Pearce et al., 2002 &amp; 2004</t>
  </si>
  <si>
    <t>Latera caldera</t>
  </si>
  <si>
    <t>Italy</t>
  </si>
  <si>
    <t>Carbonates*</t>
  </si>
  <si>
    <t>Flysch and Volcanics</t>
  </si>
  <si>
    <t>Annunziatellis et al., 2008</t>
  </si>
  <si>
    <t>Benevento Field</t>
  </si>
  <si>
    <t>Evaporite, Carbonate</t>
  </si>
  <si>
    <t>Roberts, 2012; well log</t>
  </si>
  <si>
    <t>Monte Taburno Reservoir</t>
  </si>
  <si>
    <t>Thrust deposits</t>
  </si>
  <si>
    <t>Muscillo Reservoir</t>
  </si>
  <si>
    <t>Mudstone</t>
  </si>
  <si>
    <t>Roberts, 2012; Well log</t>
  </si>
  <si>
    <t>Acerno Reservoir</t>
  </si>
  <si>
    <t>Pieve Santo Stefano</t>
  </si>
  <si>
    <t>Dolomite, Evaporite</t>
  </si>
  <si>
    <t>Evaporites (?)</t>
  </si>
  <si>
    <t>Roberts, 2012; well log, Bonini 2009, Trippetta et al., 2013</t>
  </si>
  <si>
    <t>Frigento Field</t>
  </si>
  <si>
    <t>Mudstones</t>
  </si>
  <si>
    <t>Wiehengebirgsvorland</t>
  </si>
  <si>
    <t>27*</t>
  </si>
  <si>
    <t>Organic Matter &amp; Carbonates</t>
  </si>
  <si>
    <t>Anhydrite</t>
  </si>
  <si>
    <t>Fischer et al., 2006</t>
  </si>
  <si>
    <t>Budafa Field</t>
  </si>
  <si>
    <t>Hungary</t>
  </si>
  <si>
    <t>Carbonates, Magmatic</t>
  </si>
  <si>
    <t>Doleschall et al., 1992, Gacho-Muro, 2005 Kiraly et al, 2014, Clayton et al, 1990</t>
  </si>
  <si>
    <t>Mihalyi-Repcelak</t>
  </si>
  <si>
    <t>Conglomerates, Sandstones</t>
  </si>
  <si>
    <t>Claystones</t>
  </si>
  <si>
    <t>Zaizhuangzi field</t>
  </si>
  <si>
    <t>China</t>
  </si>
  <si>
    <t>16*</t>
  </si>
  <si>
    <t>Mixed</t>
  </si>
  <si>
    <t>Biolithite, dolomite</t>
  </si>
  <si>
    <t>Zhang et al., 2008, Dai et al. 2000</t>
  </si>
  <si>
    <t>Youaicun Field</t>
  </si>
  <si>
    <t>22.4*</t>
  </si>
  <si>
    <t>Magmatic?*</t>
  </si>
  <si>
    <t>Mudstone, Siltstone</t>
  </si>
  <si>
    <t>Anping et al., 2009; Dai et al. 2000</t>
  </si>
  <si>
    <t>Dazhongwang WG1</t>
  </si>
  <si>
    <t>24.42*</t>
  </si>
  <si>
    <t>Magmatic +?*</t>
  </si>
  <si>
    <t>Dolomitic limestone, sandstone</t>
  </si>
  <si>
    <t>Dai et al., 2000; Zhang et al., 2008; Anping et al., 2009</t>
  </si>
  <si>
    <t>Gaoquing Field</t>
  </si>
  <si>
    <t>8.11*</t>
  </si>
  <si>
    <t>Sandstone, siltstone</t>
  </si>
  <si>
    <t>?</t>
  </si>
  <si>
    <t>Dai et al., 2005, Dai et al., 2000; Gong et al., 2003</t>
  </si>
  <si>
    <t>Ping Fang Wang Field</t>
  </si>
  <si>
    <t>14.5*</t>
  </si>
  <si>
    <t>Anping et al., 2009; Dai et al, 2000; Gong et al., 2003</t>
  </si>
  <si>
    <t>Yang 25 Field</t>
  </si>
  <si>
    <t>2.9*</t>
  </si>
  <si>
    <t>Shale, Mudstone, basalt</t>
  </si>
  <si>
    <t>Anping et al., 2009, Dai et al., 2000; Gong et al., 2003</t>
  </si>
  <si>
    <t>Balipo Field</t>
  </si>
  <si>
    <t>26*</t>
  </si>
  <si>
    <t>98.2*</t>
  </si>
  <si>
    <t>Conglomerates, Mudstone</t>
  </si>
  <si>
    <t>Anping et al., 2009, Dai et al., 2000</t>
  </si>
  <si>
    <t>Pingnan</t>
  </si>
  <si>
    <t>19.8*</t>
  </si>
  <si>
    <t>Anping et al., 2009, Dai et al., 2000, Gong et al., 2003</t>
  </si>
  <si>
    <t>Hua 17 Field</t>
  </si>
  <si>
    <t>19.6*</t>
  </si>
  <si>
    <t>Anping et al., 2009; Dai et al., 2000; Gong et al., 2003</t>
  </si>
  <si>
    <t>Huangquiao Field</t>
  </si>
  <si>
    <t>57.5*</t>
  </si>
  <si>
    <t>Carbonate; Sandstone</t>
  </si>
  <si>
    <t>Gypsum-bearing clay rocks</t>
  </si>
  <si>
    <t>Dai et al., 2005</t>
  </si>
  <si>
    <t>Huanchang 3-4 Field</t>
  </si>
  <si>
    <t>33.5*</t>
  </si>
  <si>
    <t>Li et al., 2008</t>
  </si>
  <si>
    <t>Wanjinta Field</t>
  </si>
  <si>
    <t>7.7*</t>
  </si>
  <si>
    <t>Dai et al., 2005; Dai et al., 2000</t>
  </si>
  <si>
    <t>Qian'an</t>
  </si>
  <si>
    <t>20.6*</t>
  </si>
  <si>
    <t>Siltstone, sandstone</t>
  </si>
  <si>
    <t>30?</t>
  </si>
  <si>
    <t>Dai et al., 2000</t>
  </si>
  <si>
    <t>Nong'ancun Field</t>
  </si>
  <si>
    <t>2.75*</t>
  </si>
  <si>
    <t>Volcanics, conglomerates</t>
  </si>
  <si>
    <t>Changling Field</t>
  </si>
  <si>
    <t>33*</t>
  </si>
  <si>
    <t>Volcanics</t>
  </si>
  <si>
    <t>Guang et al., 2011</t>
  </si>
  <si>
    <t>DF1-1 Field</t>
  </si>
  <si>
    <t>12.8*</t>
  </si>
  <si>
    <t>Thermogenic</t>
  </si>
  <si>
    <t>Huang et al., 2003, 2004; Zhu et al, 2009, Zhenfeng, 2008</t>
  </si>
  <si>
    <t>LD28-1 Field</t>
  </si>
  <si>
    <t>16.5*</t>
  </si>
  <si>
    <t>69.5*</t>
  </si>
  <si>
    <t>Organic Matter</t>
  </si>
  <si>
    <t>Huang et al., 2003</t>
  </si>
  <si>
    <t>LD15-1 Field</t>
  </si>
  <si>
    <t>14.23*</t>
  </si>
  <si>
    <t>60.7*</t>
  </si>
  <si>
    <t>Natuna D-Alpha Block</t>
  </si>
  <si>
    <t>Indonesia</t>
  </si>
  <si>
    <t>Shale/Clay</t>
  </si>
  <si>
    <t>Bell et al., 1987</t>
  </si>
  <si>
    <t>Ladbroke Grove Field</t>
  </si>
  <si>
    <t>Australia</t>
  </si>
  <si>
    <t>Watson et al., 2004; Parker, 1992; Well log,  Watson, 2012</t>
  </si>
  <si>
    <t>Caroline</t>
  </si>
  <si>
    <t>Shale and Siltstones</t>
  </si>
  <si>
    <t>LeBlanc et al (1967), Watson 2012, Chivas et al, 1987</t>
  </si>
  <si>
    <t>Tuna field</t>
  </si>
  <si>
    <t>Carbonates</t>
  </si>
  <si>
    <t>Hortle et al., 2011; Neslon et al, 2005; http://er-info.dpi.vic.gov.au/petroleum/well/tuna4.htm; Schacht, 2008</t>
  </si>
  <si>
    <t>Kapuni Field</t>
  </si>
  <si>
    <t>NZ</t>
  </si>
  <si>
    <t>Hulston et al., 2001; Webster et al, 2011; King et al., 2009</t>
  </si>
  <si>
    <t>New Plymouth Area</t>
  </si>
  <si>
    <t>3.7*</t>
  </si>
  <si>
    <t>32.4*</t>
  </si>
  <si>
    <t>Claystone/Siltstone</t>
  </si>
  <si>
    <t>&lt;150</t>
  </si>
  <si>
    <t>Hulston et al., 2001; Lyon, 1996; Leitner et al., 2000</t>
  </si>
  <si>
    <t>Garvoc-1</t>
  </si>
  <si>
    <t>no</t>
  </si>
  <si>
    <t>Higgs et al., 2014, Well logs, cross sections, Watson 2012</t>
  </si>
  <si>
    <t>Kalangadoo 1</t>
  </si>
  <si>
    <t>20.5*</t>
  </si>
  <si>
    <t>Basement</t>
  </si>
  <si>
    <t>Watson 2012, Higgs et al. 2014</t>
  </si>
  <si>
    <t>Boggy Creek</t>
  </si>
  <si>
    <t>Watson 2014, WCR</t>
  </si>
  <si>
    <t>Gudian</t>
  </si>
  <si>
    <t>11.8*</t>
  </si>
  <si>
    <t>Yuquiao et al., 2007, Yu et al, 2014, Dai et al., 2000 &amp; 2005</t>
  </si>
  <si>
    <t>Battle Creek</t>
  </si>
  <si>
    <t>Halite</t>
  </si>
  <si>
    <t>Lane. 1987, Ryerson et al., 2013, Lake &amp; Whittaker, 2006</t>
  </si>
  <si>
    <t>Prudhoe Bay 01-13</t>
  </si>
  <si>
    <t>28*</t>
  </si>
  <si>
    <t>Kharaka &amp; Carothers, 1982, USGS Report</t>
  </si>
  <si>
    <t>Turaco, Albertine Graben</t>
  </si>
  <si>
    <t>Uganda</t>
  </si>
  <si>
    <t>25*</t>
  </si>
  <si>
    <t>Logan et al, 2009, Dou et al, 2004, Karp et al, 2012</t>
  </si>
  <si>
    <t>Khairpur</t>
  </si>
  <si>
    <t>Pakistan</t>
  </si>
  <si>
    <t>Tainsh et al, 1959</t>
  </si>
  <si>
    <t>Yemahnuang</t>
  </si>
  <si>
    <t>Burma</t>
  </si>
  <si>
    <t>17.1*</t>
  </si>
  <si>
    <t>Imbus et al., 1999</t>
  </si>
  <si>
    <t>W961</t>
  </si>
  <si>
    <t>38*</t>
  </si>
  <si>
    <t>Zhu et al., 2009</t>
  </si>
  <si>
    <t>DF29-1</t>
  </si>
  <si>
    <t>18.3*</t>
  </si>
  <si>
    <t>yes</t>
  </si>
  <si>
    <t>Huang et al 2002, Hao et al 2000, huang et al, 2004</t>
  </si>
  <si>
    <t>L22-1</t>
  </si>
  <si>
    <t>14.8*</t>
  </si>
  <si>
    <t>Huang et al 2002, Hao et al 2000, huang et al, 2004, Lei et al., 2011</t>
  </si>
  <si>
    <t>Reservoir Thickness (m)</t>
  </si>
  <si>
    <t>Seal Thickness (m)</t>
  </si>
  <si>
    <t>Threshold</t>
  </si>
  <si>
    <t>Depth</t>
  </si>
  <si>
    <t>Pressure</t>
  </si>
  <si>
    <t>Temperature</t>
  </si>
  <si>
    <t>Row Labels</t>
  </si>
  <si>
    <t>Grand Total</t>
  </si>
  <si>
    <t>Column Labels</t>
  </si>
  <si>
    <t>Count of Secure</t>
  </si>
  <si>
    <t>P(Yes)</t>
  </si>
  <si>
    <t>P(No)</t>
  </si>
  <si>
    <t>Validation</t>
  </si>
  <si>
    <t>CO2 dens.</t>
  </si>
  <si>
    <t>CO2(%)</t>
  </si>
  <si>
    <t>R. Thickness</t>
  </si>
  <si>
    <t>S. Thickness</t>
  </si>
  <si>
    <t>P(x1|Yes)</t>
  </si>
  <si>
    <t>P(x2|Yes)</t>
  </si>
  <si>
    <t>P(x3|Yes)</t>
  </si>
  <si>
    <t>P(x1|No)</t>
  </si>
  <si>
    <t>P(x2|No)</t>
  </si>
  <si>
    <t>P(x3|No)</t>
  </si>
  <si>
    <t>Seal Thickness</t>
  </si>
  <si>
    <t>P(Yes|x_i)</t>
  </si>
  <si>
    <t>P(No|x_i)</t>
  </si>
  <si>
    <t>Prediction(Security)</t>
  </si>
  <si>
    <t>YES/NO TABLE</t>
  </si>
  <si>
    <t>DATA VALIDATION (25)</t>
  </si>
  <si>
    <t>DATA TRAINING (51)</t>
  </si>
  <si>
    <t>DATA TRAINING (38)</t>
  </si>
  <si>
    <t>DATA VALIDATION (38)</t>
  </si>
  <si>
    <t>DISCRETIZATION - DATA TRAINING (51)</t>
  </si>
  <si>
    <t>DISCRETIZATION - DATA VALIDATION (25)</t>
  </si>
  <si>
    <t>DISCRETIZATION - DATA TRAINING (38)</t>
  </si>
  <si>
    <t>DISCRETIZATION - DATA VALIDATION (38)</t>
  </si>
  <si>
    <t>Training</t>
  </si>
  <si>
    <t>P(x4|No)</t>
  </si>
  <si>
    <t>P(x4|Yes)</t>
  </si>
  <si>
    <t>CO2 Density (kg/m3)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</si>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</sst>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0" fillId="0" borderId="8" xfId="0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4807.913510532409" createdVersion="8" refreshedVersion="8" minRefreshableVersion="3" recordCount="51" xr:uid="{82A8B0D1-633A-4DEB-B7AB-EF8D22E09BA7}">
  <cacheSource type="worksheet">
    <worksheetSource ref="I3:N54" sheet="Diane Discretization"/>
  </cacheSource>
  <cacheFields count="6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/>
    </cacheField>
    <cacheField name="Seal Thickness (m)" numFmtId="0">
      <sharedItems containsMixedTypes="1" containsNumber="1" containsInteger="1" minValue="0" maxValue="1"/>
    </cacheField>
    <cacheField name="Fault" numFmtId="0">
      <sharedItems containsMixedTypes="1" containsNumber="1" containsInteger="1" minValue="0" maxValue="1"/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  <cacheField name="CO2 Density (kg/m3)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4824.012301041665" createdVersion="8" refreshedVersion="8" minRefreshableVersion="3" recordCount="51" xr:uid="{DDE1D1C1-F059-4C33-8BFC-64D38E449111}">
  <cacheSource type="worksheet">
    <worksheetSource ref="I3:M54" sheet="Diane Discretization"/>
  </cacheSource>
  <cacheFields count="5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 count="2">
        <n v="0"/>
        <n v="1"/>
      </sharedItems>
    </cacheField>
    <cacheField name="Seal Thickness (m)" numFmtId="0">
      <sharedItems containsMixedTypes="1" containsNumber="1" containsInteger="1" minValue="0" maxValue="1" count="3">
        <s v="NA"/>
        <n v="1"/>
        <n v="0"/>
      </sharedItems>
    </cacheField>
    <cacheField name="Fault" numFmtId="0">
      <sharedItems containsMixedTypes="1" containsNumber="1" containsInteger="1" minValue="0" maxValue="1" count="3">
        <n v="1"/>
        <n v="0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4"/>
    <n v="0"/>
    <s v="NA"/>
    <n v="0"/>
    <x v="0"/>
    <x v="0"/>
  </r>
  <r>
    <n v="55"/>
    <n v="1"/>
    <n v="1"/>
    <n v="1"/>
    <x v="0"/>
    <x v="0"/>
  </r>
  <r>
    <n v="1"/>
    <n v="1"/>
    <n v="1"/>
    <n v="0"/>
    <x v="0"/>
    <x v="0"/>
  </r>
  <r>
    <n v="14"/>
    <n v="1"/>
    <n v="1"/>
    <n v="0"/>
    <x v="0"/>
    <x v="0"/>
  </r>
  <r>
    <n v="58"/>
    <n v="1"/>
    <s v="NA"/>
    <n v="1"/>
    <x v="0"/>
    <x v="0"/>
  </r>
  <r>
    <n v="10"/>
    <n v="0"/>
    <n v="1"/>
    <n v="0"/>
    <x v="0"/>
    <x v="0"/>
  </r>
  <r>
    <n v="51"/>
    <n v="1"/>
    <s v="NA"/>
    <n v="1"/>
    <x v="0"/>
    <x v="0"/>
  </r>
  <r>
    <n v="57"/>
    <n v="1"/>
    <n v="1"/>
    <n v="1"/>
    <x v="0"/>
    <x v="0"/>
  </r>
  <r>
    <n v="5"/>
    <n v="1"/>
    <n v="1"/>
    <n v="1"/>
    <x v="0"/>
    <x v="0"/>
  </r>
  <r>
    <n v="59"/>
    <n v="1"/>
    <n v="1"/>
    <n v="0"/>
    <x v="0"/>
    <x v="0"/>
  </r>
  <r>
    <n v="60"/>
    <n v="0"/>
    <s v="NA"/>
    <n v="0"/>
    <x v="0"/>
    <x v="0"/>
  </r>
  <r>
    <n v="4"/>
    <n v="0"/>
    <s v="NA"/>
    <n v="1"/>
    <x v="0"/>
    <x v="0"/>
  </r>
  <r>
    <n v="12"/>
    <n v="0"/>
    <n v="1"/>
    <n v="0"/>
    <x v="0"/>
    <x v="0"/>
  </r>
  <r>
    <n v="27"/>
    <n v="0"/>
    <n v="1"/>
    <n v="0"/>
    <x v="0"/>
    <x v="1"/>
  </r>
  <r>
    <n v="33"/>
    <n v="1"/>
    <s v="NA"/>
    <n v="1"/>
    <x v="0"/>
    <x v="0"/>
  </r>
  <r>
    <n v="7"/>
    <n v="0"/>
    <s v="NA"/>
    <s v="NA"/>
    <x v="0"/>
    <x v="0"/>
  </r>
  <r>
    <n v="37"/>
    <n v="0"/>
    <n v="1"/>
    <n v="1"/>
    <x v="0"/>
    <x v="0"/>
  </r>
  <r>
    <n v="61"/>
    <n v="0"/>
    <s v="NA"/>
    <n v="1"/>
    <x v="0"/>
    <x v="0"/>
  </r>
  <r>
    <n v="62"/>
    <n v="0"/>
    <s v="NA"/>
    <n v="0"/>
    <x v="0"/>
    <x v="0"/>
  </r>
  <r>
    <n v="26"/>
    <n v="0"/>
    <n v="1"/>
    <n v="0"/>
    <x v="0"/>
    <x v="0"/>
  </r>
  <r>
    <n v="53"/>
    <n v="0"/>
    <n v="1"/>
    <n v="1"/>
    <x v="0"/>
    <x v="0"/>
  </r>
  <r>
    <n v="44"/>
    <n v="1"/>
    <n v="1"/>
    <n v="1"/>
    <x v="0"/>
    <x v="0"/>
  </r>
  <r>
    <n v="50"/>
    <n v="0"/>
    <n v="1"/>
    <n v="0"/>
    <x v="0"/>
    <x v="0"/>
  </r>
  <r>
    <n v="63"/>
    <n v="1"/>
    <n v="1"/>
    <n v="0"/>
    <x v="0"/>
    <x v="0"/>
  </r>
  <r>
    <n v="64"/>
    <n v="0"/>
    <n v="1"/>
    <s v="NA"/>
    <x v="0"/>
    <x v="0"/>
  </r>
  <r>
    <n v="2"/>
    <n v="0"/>
    <n v="0"/>
    <n v="1"/>
    <x v="0"/>
    <x v="1"/>
  </r>
  <r>
    <n v="65"/>
    <n v="1"/>
    <n v="1"/>
    <n v="1"/>
    <x v="0"/>
    <x v="0"/>
  </r>
  <r>
    <n v="38"/>
    <n v="0"/>
    <n v="1"/>
    <n v="1"/>
    <x v="0"/>
    <x v="0"/>
  </r>
  <r>
    <n v="66"/>
    <n v="1"/>
    <n v="1"/>
    <n v="1"/>
    <x v="0"/>
    <x v="0"/>
  </r>
  <r>
    <n v="8"/>
    <n v="0"/>
    <n v="1"/>
    <n v="0"/>
    <x v="0"/>
    <x v="0"/>
  </r>
  <r>
    <n v="35"/>
    <n v="1"/>
    <s v="NA"/>
    <n v="1"/>
    <x v="0"/>
    <x v="0"/>
  </r>
  <r>
    <n v="30"/>
    <n v="0"/>
    <s v="NA"/>
    <s v="NA"/>
    <x v="0"/>
    <x v="0"/>
  </r>
  <r>
    <n v="34"/>
    <n v="1"/>
    <n v="0"/>
    <n v="1"/>
    <x v="0"/>
    <x v="1"/>
  </r>
  <r>
    <n v="23"/>
    <n v="1"/>
    <n v="1"/>
    <n v="0"/>
    <x v="0"/>
    <x v="1"/>
  </r>
  <r>
    <n v="6"/>
    <n v="1"/>
    <n v="1"/>
    <n v="1"/>
    <x v="0"/>
    <x v="0"/>
  </r>
  <r>
    <n v="9"/>
    <n v="0"/>
    <n v="1"/>
    <n v="0"/>
    <x v="0"/>
    <x v="0"/>
  </r>
  <r>
    <n v="36"/>
    <n v="1"/>
    <n v="1"/>
    <n v="0"/>
    <x v="0"/>
    <x v="0"/>
  </r>
  <r>
    <n v="16"/>
    <n v="0"/>
    <n v="1"/>
    <n v="1"/>
    <x v="0"/>
    <x v="0"/>
  </r>
  <r>
    <n v="20"/>
    <n v="0"/>
    <n v="0"/>
    <n v="0"/>
    <x v="0"/>
    <x v="1"/>
  </r>
  <r>
    <n v="31"/>
    <n v="1"/>
    <n v="1"/>
    <n v="1"/>
    <x v="0"/>
    <x v="0"/>
  </r>
  <r>
    <n v="39"/>
    <n v="1"/>
    <n v="0"/>
    <n v="1"/>
    <x v="0"/>
    <x v="0"/>
  </r>
  <r>
    <n v="40"/>
    <n v="1"/>
    <n v="0"/>
    <n v="1"/>
    <x v="0"/>
    <x v="0"/>
  </r>
  <r>
    <n v="41"/>
    <n v="1"/>
    <n v="1"/>
    <n v="1"/>
    <x v="0"/>
    <x v="0"/>
  </r>
  <r>
    <n v="45"/>
    <n v="0"/>
    <n v="1"/>
    <n v="0"/>
    <x v="0"/>
    <x v="0"/>
  </r>
  <r>
    <n v="75"/>
    <n v="0"/>
    <n v="1"/>
    <n v="0"/>
    <x v="1"/>
    <x v="0"/>
  </r>
  <r>
    <n v="71"/>
    <n v="0"/>
    <n v="1"/>
    <n v="1"/>
    <x v="1"/>
    <x v="0"/>
  </r>
  <r>
    <n v="72"/>
    <n v="1"/>
    <n v="1"/>
    <n v="1"/>
    <x v="1"/>
    <x v="1"/>
  </r>
  <r>
    <n v="74"/>
    <n v="1"/>
    <n v="1"/>
    <n v="1"/>
    <x v="1"/>
    <x v="0"/>
  </r>
  <r>
    <n v="76"/>
    <n v="0"/>
    <n v="1"/>
    <s v="NA"/>
    <x v="1"/>
    <x v="1"/>
  </r>
  <r>
    <n v="67"/>
    <n v="0"/>
    <n v="1"/>
    <n v="1"/>
    <x v="1"/>
    <x v="1"/>
  </r>
  <r>
    <n v="68"/>
    <n v="0"/>
    <n v="0"/>
    <n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4"/>
    <x v="0"/>
    <x v="0"/>
    <x v="0"/>
    <x v="0"/>
  </r>
  <r>
    <n v="55"/>
    <x v="1"/>
    <x v="1"/>
    <x v="1"/>
    <x v="0"/>
  </r>
  <r>
    <n v="1"/>
    <x v="1"/>
    <x v="1"/>
    <x v="0"/>
    <x v="0"/>
  </r>
  <r>
    <n v="14"/>
    <x v="1"/>
    <x v="1"/>
    <x v="0"/>
    <x v="0"/>
  </r>
  <r>
    <n v="58"/>
    <x v="1"/>
    <x v="0"/>
    <x v="1"/>
    <x v="0"/>
  </r>
  <r>
    <n v="10"/>
    <x v="0"/>
    <x v="1"/>
    <x v="0"/>
    <x v="0"/>
  </r>
  <r>
    <n v="51"/>
    <x v="1"/>
    <x v="0"/>
    <x v="1"/>
    <x v="0"/>
  </r>
  <r>
    <n v="57"/>
    <x v="1"/>
    <x v="2"/>
    <x v="1"/>
    <x v="0"/>
  </r>
  <r>
    <n v="5"/>
    <x v="1"/>
    <x v="1"/>
    <x v="1"/>
    <x v="0"/>
  </r>
  <r>
    <n v="59"/>
    <x v="1"/>
    <x v="1"/>
    <x v="0"/>
    <x v="0"/>
  </r>
  <r>
    <n v="60"/>
    <x v="0"/>
    <x v="0"/>
    <x v="0"/>
    <x v="0"/>
  </r>
  <r>
    <n v="4"/>
    <x v="0"/>
    <x v="0"/>
    <x v="1"/>
    <x v="0"/>
  </r>
  <r>
    <n v="12"/>
    <x v="0"/>
    <x v="1"/>
    <x v="0"/>
    <x v="0"/>
  </r>
  <r>
    <n v="27"/>
    <x v="0"/>
    <x v="1"/>
    <x v="0"/>
    <x v="0"/>
  </r>
  <r>
    <n v="33"/>
    <x v="1"/>
    <x v="0"/>
    <x v="1"/>
    <x v="0"/>
  </r>
  <r>
    <n v="7"/>
    <x v="0"/>
    <x v="0"/>
    <x v="2"/>
    <x v="0"/>
  </r>
  <r>
    <n v="37"/>
    <x v="0"/>
    <x v="1"/>
    <x v="1"/>
    <x v="0"/>
  </r>
  <r>
    <n v="61"/>
    <x v="0"/>
    <x v="0"/>
    <x v="1"/>
    <x v="0"/>
  </r>
  <r>
    <n v="62"/>
    <x v="0"/>
    <x v="0"/>
    <x v="0"/>
    <x v="0"/>
  </r>
  <r>
    <n v="26"/>
    <x v="0"/>
    <x v="1"/>
    <x v="0"/>
    <x v="0"/>
  </r>
  <r>
    <n v="53"/>
    <x v="0"/>
    <x v="1"/>
    <x v="1"/>
    <x v="0"/>
  </r>
  <r>
    <n v="44"/>
    <x v="1"/>
    <x v="2"/>
    <x v="1"/>
    <x v="0"/>
  </r>
  <r>
    <n v="50"/>
    <x v="0"/>
    <x v="1"/>
    <x v="0"/>
    <x v="0"/>
  </r>
  <r>
    <n v="63"/>
    <x v="1"/>
    <x v="1"/>
    <x v="0"/>
    <x v="0"/>
  </r>
  <r>
    <n v="64"/>
    <x v="0"/>
    <x v="1"/>
    <x v="2"/>
    <x v="0"/>
  </r>
  <r>
    <n v="2"/>
    <x v="0"/>
    <x v="2"/>
    <x v="1"/>
    <x v="0"/>
  </r>
  <r>
    <n v="65"/>
    <x v="1"/>
    <x v="1"/>
    <x v="1"/>
    <x v="0"/>
  </r>
  <r>
    <n v="38"/>
    <x v="0"/>
    <x v="2"/>
    <x v="1"/>
    <x v="0"/>
  </r>
  <r>
    <n v="66"/>
    <x v="1"/>
    <x v="1"/>
    <x v="1"/>
    <x v="0"/>
  </r>
  <r>
    <n v="8"/>
    <x v="0"/>
    <x v="1"/>
    <x v="0"/>
    <x v="0"/>
  </r>
  <r>
    <n v="35"/>
    <x v="0"/>
    <x v="0"/>
    <x v="1"/>
    <x v="0"/>
  </r>
  <r>
    <n v="30"/>
    <x v="0"/>
    <x v="0"/>
    <x v="2"/>
    <x v="0"/>
  </r>
  <r>
    <n v="34"/>
    <x v="1"/>
    <x v="2"/>
    <x v="1"/>
    <x v="0"/>
  </r>
  <r>
    <n v="23"/>
    <x v="0"/>
    <x v="1"/>
    <x v="0"/>
    <x v="0"/>
  </r>
  <r>
    <n v="6"/>
    <x v="1"/>
    <x v="1"/>
    <x v="1"/>
    <x v="0"/>
  </r>
  <r>
    <n v="9"/>
    <x v="0"/>
    <x v="1"/>
    <x v="0"/>
    <x v="0"/>
  </r>
  <r>
    <n v="36"/>
    <x v="1"/>
    <x v="1"/>
    <x v="0"/>
    <x v="0"/>
  </r>
  <r>
    <n v="16"/>
    <x v="0"/>
    <x v="1"/>
    <x v="1"/>
    <x v="0"/>
  </r>
  <r>
    <n v="20"/>
    <x v="0"/>
    <x v="2"/>
    <x v="0"/>
    <x v="0"/>
  </r>
  <r>
    <n v="31"/>
    <x v="1"/>
    <x v="1"/>
    <x v="1"/>
    <x v="0"/>
  </r>
  <r>
    <n v="39"/>
    <x v="1"/>
    <x v="2"/>
    <x v="1"/>
    <x v="0"/>
  </r>
  <r>
    <n v="40"/>
    <x v="1"/>
    <x v="2"/>
    <x v="1"/>
    <x v="0"/>
  </r>
  <r>
    <n v="41"/>
    <x v="1"/>
    <x v="1"/>
    <x v="1"/>
    <x v="0"/>
  </r>
  <r>
    <n v="45"/>
    <x v="0"/>
    <x v="1"/>
    <x v="0"/>
    <x v="0"/>
  </r>
  <r>
    <n v="75"/>
    <x v="0"/>
    <x v="1"/>
    <x v="0"/>
    <x v="1"/>
  </r>
  <r>
    <n v="71"/>
    <x v="0"/>
    <x v="1"/>
    <x v="1"/>
    <x v="1"/>
  </r>
  <r>
    <n v="72"/>
    <x v="1"/>
    <x v="2"/>
    <x v="1"/>
    <x v="1"/>
  </r>
  <r>
    <n v="74"/>
    <x v="1"/>
    <x v="1"/>
    <x v="1"/>
    <x v="1"/>
  </r>
  <r>
    <n v="76"/>
    <x v="0"/>
    <x v="2"/>
    <x v="2"/>
    <x v="1"/>
  </r>
  <r>
    <n v="67"/>
    <x v="0"/>
    <x v="1"/>
    <x v="1"/>
    <x v="1"/>
  </r>
  <r>
    <n v="68"/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6F2D1-E455-4E77-9891-E081DCD52473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C1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cure" fld="4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1DED2-9B0C-48A1-9CC3-26E43AA6E4A7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O7" firstHeaderRow="1" firstDataRow="2" firstDataCol="1"/>
  <pivotFields count="5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0C318-1BF1-4DD6-830E-D5E5D8159C4E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7" firstHeaderRow="1" firstDataRow="2" firstDataCol="1"/>
  <pivotFields count="5">
    <pivotField showAll="0"/>
    <pivotField showAll="0"/>
    <pivotField axis="axisRow" showAll="0">
      <items count="4">
        <item x="2"/>
        <item x="1"/>
        <item h="1"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7714A-2A87-43D5-80D9-04D3D9A7E298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580A0-9C32-48F9-BC47-DDE0E2E99AE8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H15" firstHeaderRow="1" firstDataRow="2" firstDataCol="1"/>
  <pivotFields count="6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E047F6-C231-4417-AA18-C029C27A8DFC}">
  <we:reference id="wa103982219" version="1.1.0.0" store="en-US" storeType="OMEX"/>
  <we:alternateReferences>
    <we:reference id="WA103982219" version="1.1.0.0" store="WA10398221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4781EFE-F35A-4B5B-A9B1-E7300F841CFF}">
  <we:reference id="wa103985973" version="1.1.0.0" store="en-US" storeType="OMEX"/>
  <we:alternateReferences>
    <we:reference id="WA103985973" version="1.1.0.0" store="WA103985973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21B2-7E26-48F6-9C89-0CEF93E155FD}">
  <dimension ref="B1:S78"/>
  <sheetViews>
    <sheetView topLeftCell="A4" workbookViewId="0">
      <selection activeCell="M5" sqref="M5"/>
    </sheetView>
  </sheetViews>
  <sheetFormatPr baseColWidth="10" defaultColWidth="8.83203125" defaultRowHeight="15" x14ac:dyDescent="0.2"/>
  <sheetData>
    <row r="1" spans="2:19" ht="16" thickBot="1" x14ac:dyDescent="0.25"/>
    <row r="2" spans="2:19" ht="27" thickBo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15</v>
      </c>
      <c r="S2" s="2" t="s">
        <v>16</v>
      </c>
    </row>
    <row r="3" spans="2:19" ht="49" thickBot="1" x14ac:dyDescent="0.25">
      <c r="B3" s="3">
        <v>1</v>
      </c>
      <c r="C3" s="4" t="s">
        <v>17</v>
      </c>
      <c r="D3" s="4" t="s">
        <v>18</v>
      </c>
      <c r="E3" s="4">
        <v>2438</v>
      </c>
      <c r="F3" s="4">
        <v>24.3</v>
      </c>
      <c r="G3" s="4">
        <v>91.1</v>
      </c>
      <c r="H3" s="4">
        <v>98</v>
      </c>
      <c r="I3" s="4">
        <v>619.70000000000005</v>
      </c>
      <c r="J3" s="4" t="s">
        <v>19</v>
      </c>
      <c r="K3" s="5">
        <v>30095</v>
      </c>
      <c r="L3" s="4" t="s">
        <v>20</v>
      </c>
      <c r="M3" s="4" t="s">
        <v>0</v>
      </c>
      <c r="N3" s="4" t="s">
        <v>21</v>
      </c>
      <c r="O3" s="4">
        <v>29</v>
      </c>
      <c r="P3" s="4" t="s">
        <v>22</v>
      </c>
      <c r="Q3" s="4">
        <v>400</v>
      </c>
      <c r="R3" s="4" t="s">
        <v>19</v>
      </c>
      <c r="S3" s="4" t="s">
        <v>23</v>
      </c>
    </row>
    <row r="4" spans="2:19" ht="85" thickBot="1" x14ac:dyDescent="0.25">
      <c r="B4" s="3">
        <v>2</v>
      </c>
      <c r="C4" s="4" t="s">
        <v>24</v>
      </c>
      <c r="D4" s="4" t="s">
        <v>18</v>
      </c>
      <c r="E4" s="4">
        <v>465</v>
      </c>
      <c r="F4" s="4">
        <v>6.2</v>
      </c>
      <c r="G4" s="4">
        <v>30</v>
      </c>
      <c r="H4" s="4">
        <v>99</v>
      </c>
      <c r="I4" s="4">
        <v>184.3</v>
      </c>
      <c r="J4" s="4" t="s">
        <v>0</v>
      </c>
      <c r="K4" s="5">
        <v>8917</v>
      </c>
      <c r="L4" s="4" t="s">
        <v>20</v>
      </c>
      <c r="M4" s="4" t="s">
        <v>19</v>
      </c>
      <c r="N4" s="4" t="s">
        <v>25</v>
      </c>
      <c r="O4" s="4">
        <v>150</v>
      </c>
      <c r="P4" s="4" t="s">
        <v>26</v>
      </c>
      <c r="Q4" s="4">
        <v>220</v>
      </c>
      <c r="R4" s="4" t="s">
        <v>19</v>
      </c>
      <c r="S4" s="4" t="s">
        <v>27</v>
      </c>
    </row>
    <row r="5" spans="2:19" ht="121" thickBot="1" x14ac:dyDescent="0.25">
      <c r="B5" s="3">
        <v>3</v>
      </c>
      <c r="C5" s="4" t="s">
        <v>28</v>
      </c>
      <c r="D5" s="4" t="s">
        <v>18</v>
      </c>
      <c r="E5" s="4">
        <v>777</v>
      </c>
      <c r="F5" s="4">
        <v>4.4000000000000004</v>
      </c>
      <c r="G5" s="4">
        <v>26.7</v>
      </c>
      <c r="H5" s="4">
        <v>97</v>
      </c>
      <c r="I5" s="4">
        <v>105.5</v>
      </c>
      <c r="J5" s="4" t="s">
        <v>19</v>
      </c>
      <c r="K5" s="5">
        <v>23107</v>
      </c>
      <c r="L5" s="4" t="s">
        <v>20</v>
      </c>
      <c r="M5" s="4" t="s">
        <v>19</v>
      </c>
      <c r="N5" s="4" t="s">
        <v>29</v>
      </c>
      <c r="O5" s="4">
        <v>38</v>
      </c>
      <c r="P5" s="4" t="s">
        <v>30</v>
      </c>
      <c r="Q5" s="4">
        <v>45</v>
      </c>
      <c r="R5" s="4" t="s">
        <v>0</v>
      </c>
      <c r="S5" s="4" t="s">
        <v>31</v>
      </c>
    </row>
    <row r="6" spans="2:19" ht="25" thickBot="1" x14ac:dyDescent="0.25">
      <c r="B6" s="3">
        <v>4</v>
      </c>
      <c r="C6" s="4" t="s">
        <v>32</v>
      </c>
      <c r="D6" s="4" t="s">
        <v>18</v>
      </c>
      <c r="E6" s="4">
        <v>2743</v>
      </c>
      <c r="F6" s="4">
        <v>27.3</v>
      </c>
      <c r="G6" s="4">
        <v>100.6</v>
      </c>
      <c r="H6" s="4">
        <v>95</v>
      </c>
      <c r="I6" s="4">
        <v>623.20000000000005</v>
      </c>
      <c r="J6" s="4" t="s">
        <v>19</v>
      </c>
      <c r="K6" s="5">
        <v>5095</v>
      </c>
      <c r="L6" s="4" t="s">
        <v>20</v>
      </c>
      <c r="M6" s="4" t="s">
        <v>0</v>
      </c>
      <c r="N6" s="4" t="s">
        <v>21</v>
      </c>
      <c r="O6" s="4">
        <v>18</v>
      </c>
      <c r="P6" s="4" t="s">
        <v>22</v>
      </c>
      <c r="Q6" s="4">
        <v>400</v>
      </c>
      <c r="R6" s="4" t="s">
        <v>19</v>
      </c>
      <c r="S6" s="4" t="s">
        <v>33</v>
      </c>
    </row>
    <row r="7" spans="2:19" ht="16" thickBot="1" x14ac:dyDescent="0.25">
      <c r="B7" s="3">
        <v>5</v>
      </c>
      <c r="C7" s="4" t="s">
        <v>34</v>
      </c>
      <c r="D7" s="4" t="s">
        <v>18</v>
      </c>
      <c r="E7" s="4">
        <v>4133</v>
      </c>
      <c r="F7" s="4">
        <v>40.5</v>
      </c>
      <c r="G7" s="4">
        <v>103.3</v>
      </c>
      <c r="H7" s="4">
        <v>40</v>
      </c>
      <c r="I7" s="4">
        <v>748.8</v>
      </c>
      <c r="J7" s="4" t="s">
        <v>19</v>
      </c>
      <c r="K7" s="5">
        <v>7361</v>
      </c>
      <c r="L7" s="4" t="s">
        <v>20</v>
      </c>
      <c r="M7" s="4" t="s">
        <v>19</v>
      </c>
      <c r="N7" s="4" t="s">
        <v>35</v>
      </c>
      <c r="O7" s="4">
        <v>195</v>
      </c>
      <c r="P7" s="4" t="s">
        <v>36</v>
      </c>
      <c r="Q7" s="6"/>
      <c r="R7" s="6"/>
      <c r="S7" s="4" t="s">
        <v>37</v>
      </c>
    </row>
    <row r="8" spans="2:19" ht="25" thickBot="1" x14ac:dyDescent="0.25">
      <c r="B8" s="3">
        <v>6</v>
      </c>
      <c r="C8" s="4" t="s">
        <v>38</v>
      </c>
      <c r="D8" s="4" t="s">
        <v>18</v>
      </c>
      <c r="E8" s="4">
        <v>1829</v>
      </c>
      <c r="F8" s="4">
        <v>19.2</v>
      </c>
      <c r="G8" s="4">
        <v>81.7</v>
      </c>
      <c r="H8" s="4">
        <v>72</v>
      </c>
      <c r="I8" s="4">
        <v>564.29999999999995</v>
      </c>
      <c r="J8" s="4" t="s">
        <v>19</v>
      </c>
      <c r="K8" s="5">
        <v>1153</v>
      </c>
      <c r="L8" s="4" t="s">
        <v>20</v>
      </c>
      <c r="M8" s="4" t="s">
        <v>19</v>
      </c>
      <c r="N8" s="4" t="s">
        <v>39</v>
      </c>
      <c r="O8" s="4">
        <v>76</v>
      </c>
      <c r="P8" s="4" t="s">
        <v>40</v>
      </c>
      <c r="Q8" s="4">
        <v>300</v>
      </c>
      <c r="R8" s="4" t="s">
        <v>19</v>
      </c>
      <c r="S8" s="4" t="s">
        <v>37</v>
      </c>
    </row>
    <row r="9" spans="2:19" ht="73" thickBot="1" x14ac:dyDescent="0.25">
      <c r="B9" s="3">
        <v>7</v>
      </c>
      <c r="C9" s="4" t="s">
        <v>41</v>
      </c>
      <c r="D9" s="4" t="s">
        <v>18</v>
      </c>
      <c r="E9" s="4">
        <v>1524</v>
      </c>
      <c r="F9" s="4">
        <v>14.9</v>
      </c>
      <c r="G9" s="4">
        <v>69.400000000000006</v>
      </c>
      <c r="H9" s="4">
        <v>97</v>
      </c>
      <c r="I9" s="4">
        <v>509.6</v>
      </c>
      <c r="J9" s="4" t="s">
        <v>19</v>
      </c>
      <c r="K9" s="5">
        <v>3066</v>
      </c>
      <c r="L9" s="4" t="s">
        <v>20</v>
      </c>
      <c r="M9" s="4" t="s">
        <v>19</v>
      </c>
      <c r="N9" s="4" t="s">
        <v>39</v>
      </c>
      <c r="O9" s="4">
        <v>44</v>
      </c>
      <c r="P9" s="4" t="s">
        <v>40</v>
      </c>
      <c r="Q9" s="4">
        <v>300</v>
      </c>
      <c r="R9" s="4" t="s">
        <v>19</v>
      </c>
      <c r="S9" s="4" t="s">
        <v>42</v>
      </c>
    </row>
    <row r="10" spans="2:19" ht="16" thickBot="1" x14ac:dyDescent="0.25">
      <c r="B10" s="3">
        <v>8</v>
      </c>
      <c r="C10" s="4" t="s">
        <v>43</v>
      </c>
      <c r="D10" s="4" t="s">
        <v>18</v>
      </c>
      <c r="E10" s="4">
        <v>2926</v>
      </c>
      <c r="F10" s="4">
        <v>22.1</v>
      </c>
      <c r="G10" s="4">
        <v>106.7</v>
      </c>
      <c r="H10" s="4">
        <v>90</v>
      </c>
      <c r="I10" s="4">
        <v>501.8</v>
      </c>
      <c r="J10" s="4" t="s">
        <v>19</v>
      </c>
      <c r="K10" s="4">
        <v>238</v>
      </c>
      <c r="L10" s="6"/>
      <c r="M10" s="4" t="s">
        <v>44</v>
      </c>
      <c r="N10" s="4" t="s">
        <v>21</v>
      </c>
      <c r="O10" s="4">
        <v>23</v>
      </c>
      <c r="P10" s="6"/>
      <c r="Q10" s="6"/>
      <c r="R10" s="6"/>
      <c r="S10" s="4" t="s">
        <v>37</v>
      </c>
    </row>
    <row r="11" spans="2:19" ht="61" thickBot="1" x14ac:dyDescent="0.25">
      <c r="B11" s="3">
        <v>9</v>
      </c>
      <c r="C11" s="4" t="s">
        <v>45</v>
      </c>
      <c r="D11" s="4" t="s">
        <v>18</v>
      </c>
      <c r="E11" s="4">
        <v>4779</v>
      </c>
      <c r="F11" s="4">
        <v>45.4</v>
      </c>
      <c r="G11" s="4">
        <v>107.2</v>
      </c>
      <c r="H11" s="4">
        <v>85</v>
      </c>
      <c r="I11" s="4">
        <v>770.4</v>
      </c>
      <c r="J11" s="4" t="s">
        <v>19</v>
      </c>
      <c r="K11" s="5">
        <v>113009</v>
      </c>
      <c r="L11" s="4" t="s">
        <v>20</v>
      </c>
      <c r="M11" s="4" t="s">
        <v>0</v>
      </c>
      <c r="N11" s="4" t="s">
        <v>46</v>
      </c>
      <c r="O11" s="4">
        <v>84</v>
      </c>
      <c r="P11" s="4" t="s">
        <v>21</v>
      </c>
      <c r="Q11" s="4">
        <v>200</v>
      </c>
      <c r="R11" s="4" t="s">
        <v>0</v>
      </c>
      <c r="S11" s="4" t="s">
        <v>47</v>
      </c>
    </row>
    <row r="12" spans="2:19" ht="61" thickBot="1" x14ac:dyDescent="0.25">
      <c r="B12" s="3">
        <v>10</v>
      </c>
      <c r="C12" s="4" t="s">
        <v>48</v>
      </c>
      <c r="D12" s="4" t="s">
        <v>18</v>
      </c>
      <c r="E12" s="4">
        <v>4985</v>
      </c>
      <c r="F12" s="4">
        <v>47.4</v>
      </c>
      <c r="G12" s="4">
        <v>162.19999999999999</v>
      </c>
      <c r="H12" s="4">
        <v>74</v>
      </c>
      <c r="I12" s="4">
        <v>638.6</v>
      </c>
      <c r="J12" s="4" t="s">
        <v>19</v>
      </c>
      <c r="K12" s="5">
        <v>29627</v>
      </c>
      <c r="L12" s="4" t="s">
        <v>20</v>
      </c>
      <c r="M12" s="4" t="s">
        <v>0</v>
      </c>
      <c r="N12" s="4" t="s">
        <v>46</v>
      </c>
      <c r="O12" s="4">
        <v>84</v>
      </c>
      <c r="P12" s="4" t="s">
        <v>21</v>
      </c>
      <c r="Q12" s="4">
        <v>200</v>
      </c>
      <c r="R12" s="4" t="s">
        <v>0</v>
      </c>
      <c r="S12" s="4" t="s">
        <v>47</v>
      </c>
    </row>
    <row r="13" spans="2:19" ht="61" thickBot="1" x14ac:dyDescent="0.25">
      <c r="B13" s="3">
        <v>11</v>
      </c>
      <c r="C13" s="4" t="s">
        <v>49</v>
      </c>
      <c r="D13" s="4" t="s">
        <v>18</v>
      </c>
      <c r="E13" s="4">
        <v>5533</v>
      </c>
      <c r="F13" s="4">
        <v>52.6</v>
      </c>
      <c r="G13" s="4">
        <v>176.1</v>
      </c>
      <c r="H13" s="4">
        <v>81</v>
      </c>
      <c r="I13" s="4">
        <v>645</v>
      </c>
      <c r="J13" s="4" t="s">
        <v>19</v>
      </c>
      <c r="K13" s="5">
        <v>30385</v>
      </c>
      <c r="L13" s="4" t="s">
        <v>20</v>
      </c>
      <c r="M13" s="4" t="s">
        <v>0</v>
      </c>
      <c r="N13" s="4" t="s">
        <v>46</v>
      </c>
      <c r="O13" s="4">
        <v>84</v>
      </c>
      <c r="P13" s="4" t="s">
        <v>21</v>
      </c>
      <c r="Q13" s="4">
        <v>200</v>
      </c>
      <c r="R13" s="4" t="s">
        <v>0</v>
      </c>
      <c r="S13" s="4" t="s">
        <v>47</v>
      </c>
    </row>
    <row r="14" spans="2:19" ht="25" thickBot="1" x14ac:dyDescent="0.25">
      <c r="B14" s="3">
        <v>12</v>
      </c>
      <c r="C14" s="4" t="s">
        <v>50</v>
      </c>
      <c r="D14" s="4" t="s">
        <v>18</v>
      </c>
      <c r="E14" s="4">
        <v>7224</v>
      </c>
      <c r="F14" s="4">
        <v>76</v>
      </c>
      <c r="G14" s="4">
        <v>168.3</v>
      </c>
      <c r="H14" s="4">
        <v>20</v>
      </c>
      <c r="I14" s="4">
        <v>780.5</v>
      </c>
      <c r="J14" s="4" t="s">
        <v>19</v>
      </c>
      <c r="K14" s="5">
        <v>3828</v>
      </c>
      <c r="L14" s="7" t="s">
        <v>51</v>
      </c>
      <c r="M14" s="4" t="s">
        <v>0</v>
      </c>
      <c r="N14" s="4" t="s">
        <v>52</v>
      </c>
      <c r="O14" s="4">
        <v>53</v>
      </c>
      <c r="P14" s="4" t="s">
        <v>36</v>
      </c>
      <c r="Q14" s="4">
        <v>780</v>
      </c>
      <c r="R14" s="4" t="s">
        <v>0</v>
      </c>
      <c r="S14" s="4" t="s">
        <v>53</v>
      </c>
    </row>
    <row r="15" spans="2:19" ht="85" thickBot="1" x14ac:dyDescent="0.25">
      <c r="B15" s="3">
        <v>13</v>
      </c>
      <c r="C15" s="4" t="s">
        <v>54</v>
      </c>
      <c r="D15" s="4" t="s">
        <v>18</v>
      </c>
      <c r="E15" s="4">
        <v>4724</v>
      </c>
      <c r="F15" s="4">
        <v>48.3</v>
      </c>
      <c r="G15" s="4">
        <v>170.6</v>
      </c>
      <c r="H15" s="4">
        <v>90</v>
      </c>
      <c r="I15" s="4">
        <v>626.5</v>
      </c>
      <c r="J15" s="4" t="s">
        <v>19</v>
      </c>
      <c r="K15" s="5">
        <v>24245</v>
      </c>
      <c r="L15" s="4" t="s">
        <v>20</v>
      </c>
      <c r="M15" s="4" t="s">
        <v>0</v>
      </c>
      <c r="N15" s="4" t="s">
        <v>55</v>
      </c>
      <c r="O15" s="4">
        <v>56</v>
      </c>
      <c r="P15" s="4" t="s">
        <v>56</v>
      </c>
      <c r="Q15" s="4">
        <v>180</v>
      </c>
      <c r="R15" s="4" t="s">
        <v>19</v>
      </c>
      <c r="S15" s="4" t="s">
        <v>57</v>
      </c>
    </row>
    <row r="16" spans="2:19" ht="25" thickBot="1" x14ac:dyDescent="0.25">
      <c r="B16" s="3">
        <v>14</v>
      </c>
      <c r="C16" s="4" t="s">
        <v>58</v>
      </c>
      <c r="D16" s="4" t="s">
        <v>18</v>
      </c>
      <c r="E16" s="4">
        <v>693</v>
      </c>
      <c r="F16" s="4">
        <v>7.3</v>
      </c>
      <c r="G16" s="4">
        <v>35</v>
      </c>
      <c r="H16" s="4">
        <v>95</v>
      </c>
      <c r="I16" s="4">
        <v>249.6</v>
      </c>
      <c r="J16" s="4" t="s">
        <v>19</v>
      </c>
      <c r="K16" s="5">
        <v>10082</v>
      </c>
      <c r="L16" s="7" t="s">
        <v>51</v>
      </c>
      <c r="M16" s="4" t="s">
        <v>44</v>
      </c>
      <c r="N16" s="4" t="s">
        <v>59</v>
      </c>
      <c r="O16" s="4">
        <v>52</v>
      </c>
      <c r="P16" s="4" t="s">
        <v>36</v>
      </c>
      <c r="Q16" s="4">
        <v>200</v>
      </c>
      <c r="R16" s="4" t="s">
        <v>19</v>
      </c>
      <c r="S16" s="4" t="s">
        <v>37</v>
      </c>
    </row>
    <row r="17" spans="2:19" ht="25" thickBot="1" x14ac:dyDescent="0.25">
      <c r="B17" s="3">
        <v>15</v>
      </c>
      <c r="C17" s="4" t="s">
        <v>60</v>
      </c>
      <c r="D17" s="4" t="s">
        <v>18</v>
      </c>
      <c r="E17" s="4">
        <v>1097</v>
      </c>
      <c r="F17" s="4">
        <v>8.6</v>
      </c>
      <c r="G17" s="4">
        <v>32.799999999999997</v>
      </c>
      <c r="H17" s="4">
        <v>88</v>
      </c>
      <c r="I17" s="4">
        <v>683.3</v>
      </c>
      <c r="J17" s="4" t="s">
        <v>19</v>
      </c>
      <c r="K17" s="5">
        <v>13824</v>
      </c>
      <c r="L17" s="7" t="s">
        <v>61</v>
      </c>
      <c r="M17" s="4" t="s">
        <v>0</v>
      </c>
      <c r="N17" s="4" t="s">
        <v>21</v>
      </c>
      <c r="O17" s="4">
        <v>20</v>
      </c>
      <c r="P17" s="4" t="s">
        <v>62</v>
      </c>
      <c r="Q17" s="4">
        <v>210</v>
      </c>
      <c r="R17" s="4" t="s">
        <v>0</v>
      </c>
      <c r="S17" s="4" t="s">
        <v>37</v>
      </c>
    </row>
    <row r="18" spans="2:19" ht="16" thickBot="1" x14ac:dyDescent="0.25">
      <c r="B18" s="3">
        <v>16</v>
      </c>
      <c r="C18" s="4" t="s">
        <v>63</v>
      </c>
      <c r="D18" s="4" t="s">
        <v>18</v>
      </c>
      <c r="E18" s="4">
        <v>1676</v>
      </c>
      <c r="F18" s="4">
        <v>16</v>
      </c>
      <c r="G18" s="4">
        <v>48.9</v>
      </c>
      <c r="H18" s="4">
        <v>92</v>
      </c>
      <c r="I18" s="4">
        <v>732</v>
      </c>
      <c r="J18" s="4" t="s">
        <v>19</v>
      </c>
      <c r="K18" s="5">
        <v>2797</v>
      </c>
      <c r="L18" s="4" t="s">
        <v>20</v>
      </c>
      <c r="M18" s="4" t="s">
        <v>19</v>
      </c>
      <c r="N18" s="4" t="s">
        <v>39</v>
      </c>
      <c r="O18" s="4">
        <v>30</v>
      </c>
      <c r="P18" s="4" t="s">
        <v>36</v>
      </c>
      <c r="Q18" s="4">
        <v>600</v>
      </c>
      <c r="R18" s="4" t="s">
        <v>19</v>
      </c>
      <c r="S18" s="4" t="s">
        <v>37</v>
      </c>
    </row>
    <row r="19" spans="2:19" ht="49" thickBot="1" x14ac:dyDescent="0.25">
      <c r="B19" s="3">
        <v>17</v>
      </c>
      <c r="C19" s="4" t="s">
        <v>64</v>
      </c>
      <c r="D19" s="4" t="s">
        <v>18</v>
      </c>
      <c r="E19" s="4">
        <v>3834</v>
      </c>
      <c r="F19" s="4">
        <v>45.3</v>
      </c>
      <c r="G19" s="4">
        <v>101.1</v>
      </c>
      <c r="H19" s="4">
        <v>99</v>
      </c>
      <c r="I19" s="4">
        <v>788.1</v>
      </c>
      <c r="J19" s="4" t="s">
        <v>19</v>
      </c>
      <c r="K19" s="5">
        <v>1720</v>
      </c>
      <c r="L19" s="7" t="s">
        <v>61</v>
      </c>
      <c r="M19" s="4" t="s">
        <v>19</v>
      </c>
      <c r="N19" s="4" t="s">
        <v>21</v>
      </c>
      <c r="O19" s="4">
        <v>41</v>
      </c>
      <c r="P19" s="4" t="s">
        <v>36</v>
      </c>
      <c r="Q19" s="4">
        <v>280</v>
      </c>
      <c r="R19" s="4" t="s">
        <v>19</v>
      </c>
      <c r="S19" s="4" t="s">
        <v>65</v>
      </c>
    </row>
    <row r="20" spans="2:19" ht="16" thickBot="1" x14ac:dyDescent="0.25">
      <c r="B20" s="3">
        <v>18</v>
      </c>
      <c r="C20" s="4" t="s">
        <v>66</v>
      </c>
      <c r="D20" s="4" t="s">
        <v>18</v>
      </c>
      <c r="E20" s="4">
        <v>2034</v>
      </c>
      <c r="F20" s="4">
        <v>20.7</v>
      </c>
      <c r="G20" s="4">
        <v>52.2</v>
      </c>
      <c r="H20" s="4">
        <v>66</v>
      </c>
      <c r="I20" s="4">
        <v>781</v>
      </c>
      <c r="J20" s="4" t="s">
        <v>19</v>
      </c>
      <c r="K20" s="4">
        <v>85</v>
      </c>
      <c r="L20" s="4" t="s">
        <v>44</v>
      </c>
      <c r="M20" s="4" t="s">
        <v>0</v>
      </c>
      <c r="N20" s="4" t="s">
        <v>39</v>
      </c>
      <c r="O20" s="4">
        <v>3</v>
      </c>
      <c r="P20" s="4" t="s">
        <v>36</v>
      </c>
      <c r="Q20" s="4">
        <v>160</v>
      </c>
      <c r="R20" s="4" t="s">
        <v>0</v>
      </c>
      <c r="S20" s="4" t="s">
        <v>37</v>
      </c>
    </row>
    <row r="21" spans="2:19" ht="16" thickBot="1" x14ac:dyDescent="0.25">
      <c r="B21" s="3">
        <v>19</v>
      </c>
      <c r="C21" s="4" t="s">
        <v>67</v>
      </c>
      <c r="D21" s="4" t="s">
        <v>18</v>
      </c>
      <c r="E21" s="4">
        <v>1067</v>
      </c>
      <c r="F21" s="4">
        <v>11.2</v>
      </c>
      <c r="G21" s="4">
        <v>39.4</v>
      </c>
      <c r="H21" s="4">
        <v>32</v>
      </c>
      <c r="I21" s="4">
        <v>700.6</v>
      </c>
      <c r="J21" s="4" t="s">
        <v>19</v>
      </c>
      <c r="K21" s="4">
        <v>111</v>
      </c>
      <c r="L21" s="7" t="s">
        <v>61</v>
      </c>
      <c r="M21" s="4" t="s">
        <v>0</v>
      </c>
      <c r="N21" s="4" t="s">
        <v>39</v>
      </c>
      <c r="O21" s="4">
        <v>14</v>
      </c>
      <c r="P21" s="4" t="s">
        <v>36</v>
      </c>
      <c r="Q21" s="4">
        <v>85</v>
      </c>
      <c r="R21" s="4" t="s">
        <v>0</v>
      </c>
      <c r="S21" s="4" t="s">
        <v>37</v>
      </c>
    </row>
    <row r="22" spans="2:19" ht="37" thickBot="1" x14ac:dyDescent="0.25">
      <c r="B22" s="3">
        <v>20</v>
      </c>
      <c r="C22" s="4" t="s">
        <v>68</v>
      </c>
      <c r="D22" s="4" t="s">
        <v>18</v>
      </c>
      <c r="E22" s="4">
        <v>710</v>
      </c>
      <c r="F22" s="4">
        <v>0.9</v>
      </c>
      <c r="G22" s="4">
        <v>25.6</v>
      </c>
      <c r="H22" s="4">
        <v>99</v>
      </c>
      <c r="I22" s="4">
        <v>16.7</v>
      </c>
      <c r="J22" s="4" t="s">
        <v>19</v>
      </c>
      <c r="K22" s="5">
        <v>1003</v>
      </c>
      <c r="L22" s="7" t="s">
        <v>51</v>
      </c>
      <c r="M22" s="4" t="s">
        <v>0</v>
      </c>
      <c r="N22" s="4" t="s">
        <v>69</v>
      </c>
      <c r="O22" s="4">
        <v>15</v>
      </c>
      <c r="P22" s="4" t="s">
        <v>36</v>
      </c>
      <c r="Q22" s="4">
        <v>45</v>
      </c>
      <c r="R22" s="4" t="s">
        <v>0</v>
      </c>
      <c r="S22" s="4" t="s">
        <v>70</v>
      </c>
    </row>
    <row r="23" spans="2:19" ht="25" thickBot="1" x14ac:dyDescent="0.25">
      <c r="B23" s="3">
        <v>21</v>
      </c>
      <c r="C23" s="4" t="s">
        <v>71</v>
      </c>
      <c r="D23" s="4" t="s">
        <v>18</v>
      </c>
      <c r="E23" s="4">
        <v>450</v>
      </c>
      <c r="F23" s="4">
        <v>2.8</v>
      </c>
      <c r="G23" s="4">
        <v>27.2</v>
      </c>
      <c r="H23" s="4">
        <v>98</v>
      </c>
      <c r="I23" s="4">
        <v>58.2</v>
      </c>
      <c r="J23" s="4" t="s">
        <v>19</v>
      </c>
      <c r="K23" s="4">
        <v>989</v>
      </c>
      <c r="L23" s="4" t="s">
        <v>44</v>
      </c>
      <c r="M23" s="4" t="s">
        <v>0</v>
      </c>
      <c r="N23" s="4" t="s">
        <v>72</v>
      </c>
      <c r="O23" s="4">
        <v>20</v>
      </c>
      <c r="P23" s="4" t="s">
        <v>36</v>
      </c>
      <c r="Q23" s="4">
        <v>40</v>
      </c>
      <c r="R23" s="4" t="s">
        <v>0</v>
      </c>
      <c r="S23" s="4" t="s">
        <v>37</v>
      </c>
    </row>
    <row r="24" spans="2:19" ht="109" thickBot="1" x14ac:dyDescent="0.25">
      <c r="B24" s="3">
        <v>22</v>
      </c>
      <c r="C24" s="4" t="s">
        <v>73</v>
      </c>
      <c r="D24" s="4" t="s">
        <v>18</v>
      </c>
      <c r="E24" s="4">
        <v>1219</v>
      </c>
      <c r="F24" s="4">
        <v>15.2</v>
      </c>
      <c r="G24" s="4">
        <v>43.3</v>
      </c>
      <c r="H24" s="4">
        <v>99</v>
      </c>
      <c r="I24" s="4">
        <v>760.3</v>
      </c>
      <c r="J24" s="4" t="s">
        <v>74</v>
      </c>
      <c r="K24" s="4">
        <v>202</v>
      </c>
      <c r="L24" s="4" t="s">
        <v>20</v>
      </c>
      <c r="M24" s="4" t="s">
        <v>19</v>
      </c>
      <c r="N24" s="4" t="s">
        <v>39</v>
      </c>
      <c r="O24" s="4">
        <v>12</v>
      </c>
      <c r="P24" s="4" t="s">
        <v>36</v>
      </c>
      <c r="Q24" s="4">
        <v>180</v>
      </c>
      <c r="R24" s="4" t="s">
        <v>19</v>
      </c>
      <c r="S24" s="4" t="s">
        <v>75</v>
      </c>
    </row>
    <row r="25" spans="2:19" ht="37" thickBot="1" x14ac:dyDescent="0.25">
      <c r="B25" s="3">
        <v>23</v>
      </c>
      <c r="C25" s="4" t="s">
        <v>76</v>
      </c>
      <c r="D25" s="4" t="s">
        <v>18</v>
      </c>
      <c r="E25" s="4">
        <v>180</v>
      </c>
      <c r="F25" s="4">
        <v>2.2999999999999998</v>
      </c>
      <c r="G25" s="4">
        <v>118.3</v>
      </c>
      <c r="H25" s="4">
        <v>95</v>
      </c>
      <c r="I25" s="4">
        <v>32.6</v>
      </c>
      <c r="J25" s="4" t="s">
        <v>0</v>
      </c>
      <c r="K25" s="4">
        <v>158</v>
      </c>
      <c r="L25" s="4" t="s">
        <v>20</v>
      </c>
      <c r="M25" s="4" t="s">
        <v>19</v>
      </c>
      <c r="N25" s="4" t="s">
        <v>39</v>
      </c>
      <c r="O25" s="4">
        <v>70</v>
      </c>
      <c r="P25" s="4" t="s">
        <v>77</v>
      </c>
      <c r="Q25" s="4" t="s">
        <v>78</v>
      </c>
      <c r="R25" s="4" t="s">
        <v>0</v>
      </c>
      <c r="S25" s="4" t="s">
        <v>79</v>
      </c>
    </row>
    <row r="26" spans="2:19" ht="73" thickBot="1" x14ac:dyDescent="0.25">
      <c r="B26" s="3">
        <v>24</v>
      </c>
      <c r="C26" s="4" t="s">
        <v>80</v>
      </c>
      <c r="D26" s="4" t="s">
        <v>18</v>
      </c>
      <c r="E26" s="4">
        <v>2800</v>
      </c>
      <c r="F26" s="4">
        <v>27.4</v>
      </c>
      <c r="G26" s="4">
        <v>100</v>
      </c>
      <c r="H26" s="4">
        <v>57</v>
      </c>
      <c r="I26" s="4">
        <v>627.29999999999995</v>
      </c>
      <c r="J26" s="4" t="s">
        <v>19</v>
      </c>
      <c r="K26" s="6"/>
      <c r="L26" s="4" t="s">
        <v>20</v>
      </c>
      <c r="M26" s="4" t="s">
        <v>44</v>
      </c>
      <c r="N26" s="4" t="s">
        <v>52</v>
      </c>
      <c r="O26" s="6"/>
      <c r="P26" s="4" t="s">
        <v>36</v>
      </c>
      <c r="Q26" s="6"/>
      <c r="R26" s="4" t="s">
        <v>44</v>
      </c>
      <c r="S26" s="4" t="s">
        <v>81</v>
      </c>
    </row>
    <row r="27" spans="2:19" ht="61" thickBot="1" x14ac:dyDescent="0.25">
      <c r="B27" s="3">
        <v>25</v>
      </c>
      <c r="C27" s="4" t="s">
        <v>82</v>
      </c>
      <c r="D27" s="4" t="s">
        <v>83</v>
      </c>
      <c r="E27" s="4">
        <v>1234</v>
      </c>
      <c r="F27" s="4">
        <v>6.4</v>
      </c>
      <c r="G27" s="4">
        <v>56</v>
      </c>
      <c r="H27" s="4">
        <v>74.239999999999995</v>
      </c>
      <c r="I27" s="4">
        <v>141</v>
      </c>
      <c r="J27" s="4" t="s">
        <v>19</v>
      </c>
      <c r="K27" s="6"/>
      <c r="L27" s="4" t="s">
        <v>44</v>
      </c>
      <c r="M27" s="4" t="s">
        <v>44</v>
      </c>
      <c r="N27" s="4" t="s">
        <v>39</v>
      </c>
      <c r="O27" s="6"/>
      <c r="P27" s="6"/>
      <c r="Q27" s="6"/>
      <c r="R27" s="4" t="s">
        <v>44</v>
      </c>
      <c r="S27" s="4" t="s">
        <v>84</v>
      </c>
    </row>
    <row r="28" spans="2:19" ht="49" thickBot="1" x14ac:dyDescent="0.25">
      <c r="B28" s="3">
        <v>26</v>
      </c>
      <c r="C28" s="4" t="s">
        <v>85</v>
      </c>
      <c r="D28" s="4" t="s">
        <v>83</v>
      </c>
      <c r="E28" s="4">
        <v>900</v>
      </c>
      <c r="F28" s="4">
        <v>5.8</v>
      </c>
      <c r="G28" s="4">
        <v>56</v>
      </c>
      <c r="H28" s="4">
        <v>60</v>
      </c>
      <c r="I28" s="4">
        <v>122.7</v>
      </c>
      <c r="J28" s="4" t="s">
        <v>19</v>
      </c>
      <c r="K28" s="6"/>
      <c r="L28" s="4" t="s">
        <v>86</v>
      </c>
      <c r="M28" s="4" t="s">
        <v>0</v>
      </c>
      <c r="N28" s="4" t="s">
        <v>87</v>
      </c>
      <c r="O28" s="4">
        <v>90</v>
      </c>
      <c r="P28" s="4" t="s">
        <v>88</v>
      </c>
      <c r="Q28" s="4">
        <v>400</v>
      </c>
      <c r="R28" s="4" t="s">
        <v>0</v>
      </c>
      <c r="S28" s="4" t="s">
        <v>89</v>
      </c>
    </row>
    <row r="29" spans="2:19" ht="37" thickBot="1" x14ac:dyDescent="0.25">
      <c r="B29" s="3">
        <v>27</v>
      </c>
      <c r="C29" s="4" t="s">
        <v>90</v>
      </c>
      <c r="D29" s="4" t="s">
        <v>91</v>
      </c>
      <c r="E29" s="4">
        <v>2400</v>
      </c>
      <c r="F29" s="4">
        <v>36</v>
      </c>
      <c r="G29" s="4">
        <v>100</v>
      </c>
      <c r="H29" s="4">
        <v>97</v>
      </c>
      <c r="I29" s="4">
        <v>723.7</v>
      </c>
      <c r="J29" s="4" t="s">
        <v>74</v>
      </c>
      <c r="K29" s="6"/>
      <c r="L29" s="7" t="s">
        <v>92</v>
      </c>
      <c r="M29" s="4" t="s">
        <v>19</v>
      </c>
      <c r="N29" s="4" t="s">
        <v>93</v>
      </c>
      <c r="O29" s="4">
        <v>80</v>
      </c>
      <c r="P29" s="4" t="s">
        <v>94</v>
      </c>
      <c r="Q29" s="4">
        <v>500</v>
      </c>
      <c r="R29" s="4" t="s">
        <v>19</v>
      </c>
      <c r="S29" s="4" t="s">
        <v>95</v>
      </c>
    </row>
    <row r="30" spans="2:19" ht="37" thickBot="1" x14ac:dyDescent="0.25">
      <c r="B30" s="3">
        <v>28</v>
      </c>
      <c r="C30" s="4" t="s">
        <v>96</v>
      </c>
      <c r="D30" s="4" t="s">
        <v>97</v>
      </c>
      <c r="E30" s="4">
        <v>200</v>
      </c>
      <c r="F30" s="4">
        <v>0.8</v>
      </c>
      <c r="G30" s="4">
        <v>25</v>
      </c>
      <c r="H30" s="4">
        <v>99.5</v>
      </c>
      <c r="I30" s="4">
        <v>14.8</v>
      </c>
      <c r="J30" s="4" t="s">
        <v>0</v>
      </c>
      <c r="K30" s="6"/>
      <c r="L30" s="4" t="s">
        <v>98</v>
      </c>
      <c r="M30" s="4" t="s">
        <v>44</v>
      </c>
      <c r="N30" s="4" t="s">
        <v>99</v>
      </c>
      <c r="O30" s="4">
        <v>260</v>
      </c>
      <c r="P30" s="4" t="s">
        <v>100</v>
      </c>
      <c r="Q30" s="4">
        <v>20</v>
      </c>
      <c r="R30" s="4" t="s">
        <v>44</v>
      </c>
      <c r="S30" s="4" t="s">
        <v>101</v>
      </c>
    </row>
    <row r="31" spans="2:19" ht="73" thickBot="1" x14ac:dyDescent="0.25">
      <c r="B31" s="3">
        <v>29</v>
      </c>
      <c r="C31" s="4" t="s">
        <v>102</v>
      </c>
      <c r="D31" s="4" t="s">
        <v>103</v>
      </c>
      <c r="E31" s="4">
        <v>2300</v>
      </c>
      <c r="F31" s="4">
        <v>20.9</v>
      </c>
      <c r="G31" s="4">
        <v>80</v>
      </c>
      <c r="H31" s="4">
        <v>50</v>
      </c>
      <c r="I31" s="4">
        <v>615.70000000000005</v>
      </c>
      <c r="J31" s="4" t="s">
        <v>19</v>
      </c>
      <c r="K31" s="6"/>
      <c r="L31" s="4" t="s">
        <v>35</v>
      </c>
      <c r="M31" s="4" t="s">
        <v>19</v>
      </c>
      <c r="N31" s="4" t="s">
        <v>39</v>
      </c>
      <c r="O31" s="4">
        <v>100</v>
      </c>
      <c r="P31" s="4" t="s">
        <v>104</v>
      </c>
      <c r="Q31" s="4">
        <v>400</v>
      </c>
      <c r="R31" s="4" t="s">
        <v>0</v>
      </c>
      <c r="S31" s="4" t="s">
        <v>105</v>
      </c>
    </row>
    <row r="32" spans="2:19" ht="49" thickBot="1" x14ac:dyDescent="0.25">
      <c r="B32" s="3">
        <v>30</v>
      </c>
      <c r="C32" s="4" t="s">
        <v>106</v>
      </c>
      <c r="D32" s="4" t="s">
        <v>107</v>
      </c>
      <c r="E32" s="4">
        <v>465</v>
      </c>
      <c r="F32" s="4">
        <v>4.5</v>
      </c>
      <c r="G32" s="4">
        <v>20</v>
      </c>
      <c r="H32" s="4">
        <v>97</v>
      </c>
      <c r="I32" s="4">
        <v>116.9</v>
      </c>
      <c r="J32" s="4" t="s">
        <v>19</v>
      </c>
      <c r="K32" s="6"/>
      <c r="L32" s="7" t="s">
        <v>61</v>
      </c>
      <c r="M32" s="4" t="s">
        <v>0</v>
      </c>
      <c r="N32" s="4" t="s">
        <v>108</v>
      </c>
      <c r="O32" s="4">
        <v>300</v>
      </c>
      <c r="P32" s="4" t="s">
        <v>109</v>
      </c>
      <c r="Q32" s="4" t="s">
        <v>110</v>
      </c>
      <c r="R32" s="4" t="s">
        <v>0</v>
      </c>
      <c r="S32" s="4" t="s">
        <v>111</v>
      </c>
    </row>
    <row r="33" spans="2:19" ht="25" thickBot="1" x14ac:dyDescent="0.25">
      <c r="B33" s="3">
        <v>31</v>
      </c>
      <c r="C33" s="4" t="s">
        <v>112</v>
      </c>
      <c r="D33" s="4" t="s">
        <v>113</v>
      </c>
      <c r="E33" s="4">
        <v>1000</v>
      </c>
      <c r="F33" s="6"/>
      <c r="G33" s="4">
        <v>200</v>
      </c>
      <c r="H33" s="4">
        <v>98</v>
      </c>
      <c r="I33" s="4">
        <v>121.9</v>
      </c>
      <c r="J33" s="4" t="s">
        <v>0</v>
      </c>
      <c r="K33" s="6"/>
      <c r="L33" s="7" t="s">
        <v>114</v>
      </c>
      <c r="M33" s="4" t="s">
        <v>19</v>
      </c>
      <c r="N33" s="4" t="s">
        <v>21</v>
      </c>
      <c r="O33" s="6"/>
      <c r="P33" s="4" t="s">
        <v>115</v>
      </c>
      <c r="Q33" s="6"/>
      <c r="R33" s="4" t="s">
        <v>44</v>
      </c>
      <c r="S33" s="4" t="s">
        <v>116</v>
      </c>
    </row>
    <row r="34" spans="2:19" ht="25" thickBot="1" x14ac:dyDescent="0.25">
      <c r="B34" s="3">
        <v>32</v>
      </c>
      <c r="C34" s="4" t="s">
        <v>117</v>
      </c>
      <c r="D34" s="4" t="s">
        <v>113</v>
      </c>
      <c r="E34" s="4">
        <v>2715</v>
      </c>
      <c r="F34" s="4">
        <v>27.1</v>
      </c>
      <c r="G34" s="4">
        <v>100.4</v>
      </c>
      <c r="H34" s="4">
        <v>98.85</v>
      </c>
      <c r="I34" s="4">
        <v>621.20000000000005</v>
      </c>
      <c r="J34" s="4" t="s">
        <v>19</v>
      </c>
      <c r="K34" s="6"/>
      <c r="L34" s="4" t="s">
        <v>35</v>
      </c>
      <c r="M34" s="4" t="s">
        <v>0</v>
      </c>
      <c r="N34" s="4" t="s">
        <v>35</v>
      </c>
      <c r="O34" s="4">
        <v>1432</v>
      </c>
      <c r="P34" s="4" t="s">
        <v>118</v>
      </c>
      <c r="Q34" s="4">
        <v>600</v>
      </c>
      <c r="R34" s="4" t="s">
        <v>0</v>
      </c>
      <c r="S34" s="4" t="s">
        <v>119</v>
      </c>
    </row>
    <row r="35" spans="2:19" ht="37" thickBot="1" x14ac:dyDescent="0.25">
      <c r="B35" s="3">
        <v>33</v>
      </c>
      <c r="C35" s="4" t="s">
        <v>120</v>
      </c>
      <c r="D35" s="4" t="s">
        <v>113</v>
      </c>
      <c r="E35" s="4">
        <v>2600</v>
      </c>
      <c r="F35" s="4">
        <v>34.5</v>
      </c>
      <c r="G35" s="4">
        <v>142.1</v>
      </c>
      <c r="H35" s="4">
        <v>90</v>
      </c>
      <c r="I35" s="4">
        <v>571.29999999999995</v>
      </c>
      <c r="J35" s="4" t="s">
        <v>74</v>
      </c>
      <c r="K35" s="6"/>
      <c r="L35" s="4" t="s">
        <v>35</v>
      </c>
      <c r="M35" s="4" t="s">
        <v>0</v>
      </c>
      <c r="N35" s="4" t="s">
        <v>35</v>
      </c>
      <c r="O35" s="4">
        <v>280</v>
      </c>
      <c r="P35" s="4" t="s">
        <v>121</v>
      </c>
      <c r="Q35" s="4">
        <v>300</v>
      </c>
      <c r="R35" s="4" t="s">
        <v>0</v>
      </c>
      <c r="S35" s="4" t="s">
        <v>119</v>
      </c>
    </row>
    <row r="36" spans="2:19" ht="25" thickBot="1" x14ac:dyDescent="0.25">
      <c r="B36" s="3">
        <v>34</v>
      </c>
      <c r="C36" s="4" t="s">
        <v>122</v>
      </c>
      <c r="D36" s="4" t="s">
        <v>113</v>
      </c>
      <c r="E36" s="4">
        <v>694</v>
      </c>
      <c r="F36" s="4">
        <v>6.3</v>
      </c>
      <c r="G36" s="4">
        <v>55.5</v>
      </c>
      <c r="H36" s="4">
        <v>97</v>
      </c>
      <c r="I36" s="4">
        <v>138.4</v>
      </c>
      <c r="J36" s="4" t="s">
        <v>19</v>
      </c>
      <c r="K36" s="6"/>
      <c r="L36" s="4" t="s">
        <v>35</v>
      </c>
      <c r="M36" s="4" t="s">
        <v>0</v>
      </c>
      <c r="N36" s="4" t="s">
        <v>35</v>
      </c>
      <c r="O36" s="4">
        <v>100</v>
      </c>
      <c r="P36" s="4" t="s">
        <v>123</v>
      </c>
      <c r="Q36" s="4">
        <v>300</v>
      </c>
      <c r="R36" s="4" t="s">
        <v>0</v>
      </c>
      <c r="S36" s="4" t="s">
        <v>124</v>
      </c>
    </row>
    <row r="37" spans="2:19" ht="25" thickBot="1" x14ac:dyDescent="0.25">
      <c r="B37" s="3">
        <v>35</v>
      </c>
      <c r="C37" s="4" t="s">
        <v>125</v>
      </c>
      <c r="D37" s="4" t="s">
        <v>113</v>
      </c>
      <c r="E37" s="4">
        <v>4262</v>
      </c>
      <c r="F37" s="4">
        <v>61.8</v>
      </c>
      <c r="G37" s="4">
        <v>81</v>
      </c>
      <c r="H37" s="4">
        <v>97</v>
      </c>
      <c r="I37" s="4">
        <v>919.3</v>
      </c>
      <c r="J37" s="4" t="s">
        <v>19</v>
      </c>
      <c r="K37" s="6"/>
      <c r="L37" s="4" t="s">
        <v>35</v>
      </c>
      <c r="M37" s="4" t="s">
        <v>0</v>
      </c>
      <c r="N37" s="4" t="s">
        <v>35</v>
      </c>
      <c r="O37" s="4">
        <v>192</v>
      </c>
      <c r="P37" s="6"/>
      <c r="Q37" s="6"/>
      <c r="R37" s="4" t="s">
        <v>0</v>
      </c>
      <c r="S37" s="4" t="s">
        <v>119</v>
      </c>
    </row>
    <row r="38" spans="2:19" ht="61" thickBot="1" x14ac:dyDescent="0.25">
      <c r="B38" s="3">
        <v>36</v>
      </c>
      <c r="C38" s="4" t="s">
        <v>126</v>
      </c>
      <c r="D38" s="4" t="s">
        <v>113</v>
      </c>
      <c r="E38" s="4">
        <v>3600</v>
      </c>
      <c r="F38" s="4">
        <v>62</v>
      </c>
      <c r="G38" s="4">
        <v>117.2</v>
      </c>
      <c r="H38" s="4">
        <v>92.2</v>
      </c>
      <c r="I38" s="4">
        <v>830.4</v>
      </c>
      <c r="J38" s="4" t="s">
        <v>0</v>
      </c>
      <c r="K38" s="6"/>
      <c r="L38" s="4" t="s">
        <v>35</v>
      </c>
      <c r="M38" s="4" t="s">
        <v>19</v>
      </c>
      <c r="N38" s="4" t="s">
        <v>127</v>
      </c>
      <c r="O38" s="4">
        <v>240</v>
      </c>
      <c r="P38" s="4" t="s">
        <v>128</v>
      </c>
      <c r="Q38" s="4">
        <v>300</v>
      </c>
      <c r="R38" s="4" t="s">
        <v>0</v>
      </c>
      <c r="S38" s="4" t="s">
        <v>129</v>
      </c>
    </row>
    <row r="39" spans="2:19" ht="25" thickBot="1" x14ac:dyDescent="0.25">
      <c r="B39" s="3">
        <v>37</v>
      </c>
      <c r="C39" s="4" t="s">
        <v>130</v>
      </c>
      <c r="D39" s="4" t="s">
        <v>113</v>
      </c>
      <c r="E39" s="4">
        <v>1163</v>
      </c>
      <c r="F39" s="4">
        <v>11.7</v>
      </c>
      <c r="G39" s="4">
        <v>123</v>
      </c>
      <c r="H39" s="4">
        <v>99.7</v>
      </c>
      <c r="I39" s="4">
        <v>199.7</v>
      </c>
      <c r="J39" s="4" t="s">
        <v>0</v>
      </c>
      <c r="K39" s="6"/>
      <c r="L39" s="4" t="s">
        <v>35</v>
      </c>
      <c r="M39" s="4" t="s">
        <v>19</v>
      </c>
      <c r="N39" s="4" t="s">
        <v>35</v>
      </c>
      <c r="O39" s="4">
        <v>427</v>
      </c>
      <c r="P39" s="4" t="s">
        <v>131</v>
      </c>
      <c r="Q39" s="4">
        <v>150</v>
      </c>
      <c r="R39" s="4" t="s">
        <v>0</v>
      </c>
      <c r="S39" s="4" t="s">
        <v>119</v>
      </c>
    </row>
    <row r="40" spans="2:19" ht="37" thickBot="1" x14ac:dyDescent="0.25">
      <c r="B40" s="3">
        <v>38</v>
      </c>
      <c r="C40" s="4" t="s">
        <v>132</v>
      </c>
      <c r="D40" s="4" t="s">
        <v>107</v>
      </c>
      <c r="E40" s="4">
        <v>2700</v>
      </c>
      <c r="F40" s="7" t="s">
        <v>133</v>
      </c>
      <c r="G40" s="4">
        <v>115</v>
      </c>
      <c r="H40" s="4">
        <v>91</v>
      </c>
      <c r="I40" s="4">
        <v>559.70000000000005</v>
      </c>
      <c r="J40" s="4" t="s">
        <v>19</v>
      </c>
      <c r="K40" s="6"/>
      <c r="L40" s="4" t="s">
        <v>134</v>
      </c>
      <c r="M40" s="4" t="s">
        <v>19</v>
      </c>
      <c r="N40" s="4" t="s">
        <v>35</v>
      </c>
      <c r="O40" s="4">
        <v>65</v>
      </c>
      <c r="P40" s="4" t="s">
        <v>135</v>
      </c>
      <c r="Q40" s="6"/>
      <c r="R40" s="4" t="s">
        <v>44</v>
      </c>
      <c r="S40" s="4" t="s">
        <v>136</v>
      </c>
    </row>
    <row r="41" spans="2:19" ht="85" thickBot="1" x14ac:dyDescent="0.25">
      <c r="B41" s="3">
        <v>39</v>
      </c>
      <c r="C41" s="4" t="s">
        <v>137</v>
      </c>
      <c r="D41" s="4" t="s">
        <v>138</v>
      </c>
      <c r="E41" s="4">
        <v>3200</v>
      </c>
      <c r="F41" s="4">
        <v>29.5</v>
      </c>
      <c r="G41" s="4">
        <v>164</v>
      </c>
      <c r="H41" s="4">
        <v>81</v>
      </c>
      <c r="I41" s="4">
        <v>451.6</v>
      </c>
      <c r="J41" s="4" t="s">
        <v>19</v>
      </c>
      <c r="K41" s="6"/>
      <c r="L41" s="4" t="s">
        <v>139</v>
      </c>
      <c r="M41" s="4" t="s">
        <v>44</v>
      </c>
      <c r="N41" s="4" t="s">
        <v>39</v>
      </c>
      <c r="O41" s="4">
        <v>100</v>
      </c>
      <c r="P41" s="6"/>
      <c r="Q41" s="6"/>
      <c r="R41" s="4" t="s">
        <v>19</v>
      </c>
      <c r="S41" s="4" t="s">
        <v>140</v>
      </c>
    </row>
    <row r="42" spans="2:19" ht="25" thickBot="1" x14ac:dyDescent="0.25">
      <c r="B42" s="3">
        <v>40</v>
      </c>
      <c r="C42" s="4" t="s">
        <v>141</v>
      </c>
      <c r="D42" s="4" t="s">
        <v>138</v>
      </c>
      <c r="E42" s="4">
        <v>1460</v>
      </c>
      <c r="F42" s="6"/>
      <c r="G42" s="6"/>
      <c r="H42" s="4">
        <v>90</v>
      </c>
      <c r="I42" s="4">
        <v>450.8</v>
      </c>
      <c r="J42" s="4" t="s">
        <v>19</v>
      </c>
      <c r="K42" s="6"/>
      <c r="L42" s="7" t="s">
        <v>61</v>
      </c>
      <c r="M42" s="4" t="s">
        <v>19</v>
      </c>
      <c r="N42" s="4" t="s">
        <v>142</v>
      </c>
      <c r="O42" s="4">
        <v>250</v>
      </c>
      <c r="P42" s="4" t="s">
        <v>143</v>
      </c>
      <c r="Q42" s="4">
        <v>300</v>
      </c>
      <c r="R42" s="4" t="s">
        <v>19</v>
      </c>
      <c r="S42" s="4" t="s">
        <v>111</v>
      </c>
    </row>
    <row r="43" spans="2:19" ht="37" thickBot="1" x14ac:dyDescent="0.25">
      <c r="B43" s="3">
        <v>41</v>
      </c>
      <c r="C43" s="4" t="s">
        <v>144</v>
      </c>
      <c r="D43" s="4" t="s">
        <v>145</v>
      </c>
      <c r="E43" s="4">
        <v>1600</v>
      </c>
      <c r="F43" s="7" t="s">
        <v>146</v>
      </c>
      <c r="G43" s="4">
        <v>77</v>
      </c>
      <c r="H43" s="4">
        <v>99</v>
      </c>
      <c r="I43" s="4">
        <v>624.29999999999995</v>
      </c>
      <c r="J43" s="4" t="s">
        <v>19</v>
      </c>
      <c r="K43" s="6"/>
      <c r="L43" s="4" t="s">
        <v>147</v>
      </c>
      <c r="M43" s="4" t="s">
        <v>19</v>
      </c>
      <c r="N43" s="4" t="s">
        <v>148</v>
      </c>
      <c r="O43" s="4">
        <v>50</v>
      </c>
      <c r="P43" s="4" t="s">
        <v>123</v>
      </c>
      <c r="Q43" s="4">
        <v>200</v>
      </c>
      <c r="R43" s="4" t="s">
        <v>0</v>
      </c>
      <c r="S43" s="4" t="s">
        <v>149</v>
      </c>
    </row>
    <row r="44" spans="2:19" ht="37" thickBot="1" x14ac:dyDescent="0.25">
      <c r="B44" s="3">
        <v>42</v>
      </c>
      <c r="C44" s="4" t="s">
        <v>150</v>
      </c>
      <c r="D44" s="4" t="s">
        <v>145</v>
      </c>
      <c r="E44" s="4">
        <v>2044</v>
      </c>
      <c r="F44" s="7" t="s">
        <v>151</v>
      </c>
      <c r="G44" s="4">
        <v>93</v>
      </c>
      <c r="H44" s="4">
        <v>88</v>
      </c>
      <c r="I44" s="4">
        <v>612.4</v>
      </c>
      <c r="J44" s="4" t="s">
        <v>19</v>
      </c>
      <c r="K44" s="6"/>
      <c r="L44" s="7" t="s">
        <v>152</v>
      </c>
      <c r="M44" s="4" t="s">
        <v>19</v>
      </c>
      <c r="N44" s="4" t="s">
        <v>35</v>
      </c>
      <c r="O44" s="6"/>
      <c r="P44" s="4" t="s">
        <v>153</v>
      </c>
      <c r="Q44" s="6"/>
      <c r="R44" s="4" t="s">
        <v>0</v>
      </c>
      <c r="S44" s="4" t="s">
        <v>154</v>
      </c>
    </row>
    <row r="45" spans="2:19" ht="61" thickBot="1" x14ac:dyDescent="0.25">
      <c r="B45" s="3">
        <v>43</v>
      </c>
      <c r="C45" s="4" t="s">
        <v>155</v>
      </c>
      <c r="D45" s="4" t="s">
        <v>145</v>
      </c>
      <c r="E45" s="4">
        <v>2442</v>
      </c>
      <c r="F45" s="7" t="s">
        <v>156</v>
      </c>
      <c r="G45" s="4">
        <v>100</v>
      </c>
      <c r="H45" s="4">
        <v>95.09</v>
      </c>
      <c r="I45" s="4">
        <v>143.5</v>
      </c>
      <c r="J45" s="4" t="s">
        <v>19</v>
      </c>
      <c r="K45" s="6"/>
      <c r="L45" s="7" t="s">
        <v>157</v>
      </c>
      <c r="M45" s="4" t="s">
        <v>19</v>
      </c>
      <c r="N45" s="4" t="s">
        <v>158</v>
      </c>
      <c r="O45" s="4">
        <v>20</v>
      </c>
      <c r="P45" s="4" t="s">
        <v>123</v>
      </c>
      <c r="Q45" s="4">
        <v>100</v>
      </c>
      <c r="R45" s="4" t="s">
        <v>0</v>
      </c>
      <c r="S45" s="4" t="s">
        <v>159</v>
      </c>
    </row>
    <row r="46" spans="2:19" ht="61" thickBot="1" x14ac:dyDescent="0.25">
      <c r="B46" s="3">
        <v>44</v>
      </c>
      <c r="C46" s="4" t="s">
        <v>160</v>
      </c>
      <c r="D46" s="4" t="s">
        <v>145</v>
      </c>
      <c r="E46" s="4">
        <v>811</v>
      </c>
      <c r="F46" s="7" t="s">
        <v>161</v>
      </c>
      <c r="G46" s="4">
        <v>45</v>
      </c>
      <c r="H46" s="4">
        <v>94</v>
      </c>
      <c r="I46" s="4">
        <v>733.2</v>
      </c>
      <c r="J46" s="4" t="s">
        <v>19</v>
      </c>
      <c r="K46" s="6"/>
      <c r="L46" s="7" t="s">
        <v>51</v>
      </c>
      <c r="M46" s="4" t="s">
        <v>19</v>
      </c>
      <c r="N46" s="4" t="s">
        <v>162</v>
      </c>
      <c r="O46" s="4">
        <v>10</v>
      </c>
      <c r="P46" s="4" t="s">
        <v>123</v>
      </c>
      <c r="Q46" s="4" t="s">
        <v>163</v>
      </c>
      <c r="R46" s="4" t="s">
        <v>19</v>
      </c>
      <c r="S46" s="4" t="s">
        <v>164</v>
      </c>
    </row>
    <row r="47" spans="2:19" ht="49" thickBot="1" x14ac:dyDescent="0.25">
      <c r="B47" s="3">
        <v>45</v>
      </c>
      <c r="C47" s="4" t="s">
        <v>165</v>
      </c>
      <c r="D47" s="4" t="s">
        <v>145</v>
      </c>
      <c r="E47" s="4">
        <v>1450</v>
      </c>
      <c r="F47" s="7" t="s">
        <v>166</v>
      </c>
      <c r="G47" s="4">
        <v>70</v>
      </c>
      <c r="H47" s="4">
        <v>68</v>
      </c>
      <c r="I47" s="4">
        <v>769</v>
      </c>
      <c r="J47" s="4" t="s">
        <v>19</v>
      </c>
      <c r="K47" s="6"/>
      <c r="L47" s="4" t="s">
        <v>20</v>
      </c>
      <c r="M47" s="4" t="s">
        <v>0</v>
      </c>
      <c r="N47" s="4" t="s">
        <v>52</v>
      </c>
      <c r="O47" s="4">
        <v>100</v>
      </c>
      <c r="P47" s="4" t="s">
        <v>123</v>
      </c>
      <c r="Q47" s="4">
        <v>250</v>
      </c>
      <c r="R47" s="4" t="s">
        <v>0</v>
      </c>
      <c r="S47" s="4" t="s">
        <v>167</v>
      </c>
    </row>
    <row r="48" spans="2:19" ht="61" thickBot="1" x14ac:dyDescent="0.25">
      <c r="B48" s="3">
        <v>46</v>
      </c>
      <c r="C48" s="4" t="s">
        <v>168</v>
      </c>
      <c r="D48" s="4" t="s">
        <v>145</v>
      </c>
      <c r="E48" s="4">
        <v>2793</v>
      </c>
      <c r="F48" s="7" t="s">
        <v>169</v>
      </c>
      <c r="G48" s="4">
        <v>110</v>
      </c>
      <c r="H48" s="4">
        <v>96.5</v>
      </c>
      <c r="I48" s="4">
        <v>563.1</v>
      </c>
      <c r="J48" s="4" t="s">
        <v>19</v>
      </c>
      <c r="K48" s="6"/>
      <c r="L48" s="4" t="s">
        <v>20</v>
      </c>
      <c r="M48" s="4" t="s">
        <v>19</v>
      </c>
      <c r="N48" s="4" t="s">
        <v>39</v>
      </c>
      <c r="O48" s="4">
        <v>50</v>
      </c>
      <c r="P48" s="4" t="s">
        <v>170</v>
      </c>
      <c r="Q48" s="4">
        <v>800</v>
      </c>
      <c r="R48" s="4" t="s">
        <v>0</v>
      </c>
      <c r="S48" s="4" t="s">
        <v>171</v>
      </c>
    </row>
    <row r="49" spans="2:19" ht="37" thickBot="1" x14ac:dyDescent="0.25">
      <c r="B49" s="3">
        <v>47</v>
      </c>
      <c r="C49" s="4" t="s">
        <v>172</v>
      </c>
      <c r="D49" s="4" t="s">
        <v>145</v>
      </c>
      <c r="E49" s="4">
        <v>2600</v>
      </c>
      <c r="F49" s="7" t="s">
        <v>173</v>
      </c>
      <c r="G49" s="7" t="s">
        <v>174</v>
      </c>
      <c r="H49" s="4">
        <v>97</v>
      </c>
      <c r="I49" s="4">
        <v>485.9</v>
      </c>
      <c r="J49" s="4" t="s">
        <v>19</v>
      </c>
      <c r="K49" s="6"/>
      <c r="L49" s="7" t="s">
        <v>51</v>
      </c>
      <c r="M49" s="4" t="s">
        <v>19</v>
      </c>
      <c r="N49" s="4" t="s">
        <v>21</v>
      </c>
      <c r="O49" s="4">
        <v>360</v>
      </c>
      <c r="P49" s="4" t="s">
        <v>175</v>
      </c>
      <c r="Q49" s="4">
        <v>150</v>
      </c>
      <c r="R49" s="4" t="s">
        <v>44</v>
      </c>
      <c r="S49" s="4" t="s">
        <v>176</v>
      </c>
    </row>
    <row r="50" spans="2:19" ht="61" thickBot="1" x14ac:dyDescent="0.25">
      <c r="B50" s="3">
        <v>48</v>
      </c>
      <c r="C50" s="4" t="s">
        <v>177</v>
      </c>
      <c r="D50" s="4" t="s">
        <v>145</v>
      </c>
      <c r="E50" s="4">
        <v>1980</v>
      </c>
      <c r="F50" s="7" t="s">
        <v>178</v>
      </c>
      <c r="G50" s="4">
        <v>85</v>
      </c>
      <c r="H50" s="4">
        <v>74</v>
      </c>
      <c r="I50" s="4">
        <v>554.1</v>
      </c>
      <c r="J50" s="4" t="s">
        <v>19</v>
      </c>
      <c r="K50" s="6"/>
      <c r="L50" s="4" t="s">
        <v>20</v>
      </c>
      <c r="M50" s="4" t="s">
        <v>19</v>
      </c>
      <c r="N50" s="4" t="s">
        <v>21</v>
      </c>
      <c r="O50" s="4">
        <v>110</v>
      </c>
      <c r="P50" s="4" t="s">
        <v>123</v>
      </c>
      <c r="Q50" s="4">
        <v>100</v>
      </c>
      <c r="R50" s="4" t="s">
        <v>0</v>
      </c>
      <c r="S50" s="4" t="s">
        <v>179</v>
      </c>
    </row>
    <row r="51" spans="2:19" ht="61" thickBot="1" x14ac:dyDescent="0.25">
      <c r="B51" s="3">
        <v>49</v>
      </c>
      <c r="C51" s="4" t="s">
        <v>180</v>
      </c>
      <c r="D51" s="4" t="s">
        <v>145</v>
      </c>
      <c r="E51" s="4">
        <v>1960</v>
      </c>
      <c r="F51" s="7" t="s">
        <v>181</v>
      </c>
      <c r="G51" s="4">
        <v>90</v>
      </c>
      <c r="H51" s="4">
        <v>90</v>
      </c>
      <c r="I51" s="4">
        <v>513.70000000000005</v>
      </c>
      <c r="J51" s="4" t="s">
        <v>19</v>
      </c>
      <c r="K51" s="6"/>
      <c r="L51" s="4" t="s">
        <v>20</v>
      </c>
      <c r="M51" s="4" t="s">
        <v>19</v>
      </c>
      <c r="N51" s="4" t="s">
        <v>39</v>
      </c>
      <c r="O51" s="4">
        <v>25</v>
      </c>
      <c r="P51" s="4" t="s">
        <v>123</v>
      </c>
      <c r="Q51" s="4">
        <v>100</v>
      </c>
      <c r="R51" s="4" t="s">
        <v>0</v>
      </c>
      <c r="S51" s="4" t="s">
        <v>182</v>
      </c>
    </row>
    <row r="52" spans="2:19" ht="37" thickBot="1" x14ac:dyDescent="0.25">
      <c r="B52" s="3">
        <v>50</v>
      </c>
      <c r="C52" s="4" t="s">
        <v>183</v>
      </c>
      <c r="D52" s="4" t="s">
        <v>145</v>
      </c>
      <c r="E52" s="4">
        <v>1700</v>
      </c>
      <c r="F52" s="4">
        <v>16</v>
      </c>
      <c r="G52" s="7" t="s">
        <v>184</v>
      </c>
      <c r="H52" s="4">
        <v>93</v>
      </c>
      <c r="I52" s="4">
        <v>661</v>
      </c>
      <c r="J52" s="4" t="s">
        <v>19</v>
      </c>
      <c r="K52" s="6"/>
      <c r="L52" s="4" t="s">
        <v>20</v>
      </c>
      <c r="M52" s="4" t="s">
        <v>19</v>
      </c>
      <c r="N52" s="4" t="s">
        <v>185</v>
      </c>
      <c r="O52" s="4">
        <v>200</v>
      </c>
      <c r="P52" s="4" t="s">
        <v>186</v>
      </c>
      <c r="Q52" s="4">
        <v>800</v>
      </c>
      <c r="R52" s="4" t="s">
        <v>19</v>
      </c>
      <c r="S52" s="4" t="s">
        <v>187</v>
      </c>
    </row>
    <row r="53" spans="2:19" ht="25" thickBot="1" x14ac:dyDescent="0.25">
      <c r="B53" s="3">
        <v>51</v>
      </c>
      <c r="C53" s="4" t="s">
        <v>188</v>
      </c>
      <c r="D53" s="4" t="s">
        <v>145</v>
      </c>
      <c r="E53" s="4">
        <v>3350</v>
      </c>
      <c r="F53" s="7" t="s">
        <v>189</v>
      </c>
      <c r="G53" s="4">
        <v>100</v>
      </c>
      <c r="H53" s="4">
        <v>97.2</v>
      </c>
      <c r="I53" s="4">
        <v>700.3</v>
      </c>
      <c r="J53" s="4" t="s">
        <v>19</v>
      </c>
      <c r="K53" s="6"/>
      <c r="L53" s="4" t="s">
        <v>20</v>
      </c>
      <c r="M53" s="4" t="s">
        <v>19</v>
      </c>
      <c r="N53" s="4" t="s">
        <v>39</v>
      </c>
      <c r="O53" s="6"/>
      <c r="P53" s="4" t="s">
        <v>123</v>
      </c>
      <c r="Q53" s="4">
        <v>250</v>
      </c>
      <c r="R53" s="4" t="s">
        <v>0</v>
      </c>
      <c r="S53" s="4" t="s">
        <v>190</v>
      </c>
    </row>
    <row r="54" spans="2:19" ht="37" thickBot="1" x14ac:dyDescent="0.25">
      <c r="B54" s="3">
        <v>52</v>
      </c>
      <c r="C54" s="4" t="s">
        <v>191</v>
      </c>
      <c r="D54" s="4" t="s">
        <v>145</v>
      </c>
      <c r="E54" s="4">
        <v>774</v>
      </c>
      <c r="F54" s="7" t="s">
        <v>192</v>
      </c>
      <c r="G54" s="4">
        <v>45</v>
      </c>
      <c r="H54" s="4">
        <v>90</v>
      </c>
      <c r="I54" s="4">
        <v>223.9</v>
      </c>
      <c r="J54" s="4" t="s">
        <v>19</v>
      </c>
      <c r="K54" s="6"/>
      <c r="L54" s="4" t="s">
        <v>20</v>
      </c>
      <c r="M54" s="4" t="s">
        <v>19</v>
      </c>
      <c r="N54" s="4" t="s">
        <v>162</v>
      </c>
      <c r="O54" s="4">
        <v>50</v>
      </c>
      <c r="P54" s="4" t="s">
        <v>36</v>
      </c>
      <c r="Q54" s="4">
        <v>100</v>
      </c>
      <c r="R54" s="4" t="s">
        <v>19</v>
      </c>
      <c r="S54" s="4" t="s">
        <v>193</v>
      </c>
    </row>
    <row r="55" spans="2:19" ht="25" thickBot="1" x14ac:dyDescent="0.25">
      <c r="B55" s="3">
        <v>53</v>
      </c>
      <c r="C55" s="4" t="s">
        <v>194</v>
      </c>
      <c r="D55" s="4" t="s">
        <v>145</v>
      </c>
      <c r="E55" s="4">
        <v>2063</v>
      </c>
      <c r="F55" s="7" t="s">
        <v>195</v>
      </c>
      <c r="G55" s="4">
        <v>100</v>
      </c>
      <c r="H55" s="4">
        <v>80</v>
      </c>
      <c r="I55" s="4">
        <v>498.3</v>
      </c>
      <c r="J55" s="4" t="s">
        <v>19</v>
      </c>
      <c r="K55" s="6"/>
      <c r="L55" s="4" t="s">
        <v>20</v>
      </c>
      <c r="M55" s="4" t="s">
        <v>19</v>
      </c>
      <c r="N55" s="4" t="s">
        <v>196</v>
      </c>
      <c r="O55" s="4" t="s">
        <v>197</v>
      </c>
      <c r="P55" s="4" t="s">
        <v>36</v>
      </c>
      <c r="Q55" s="4">
        <v>150</v>
      </c>
      <c r="R55" s="4" t="s">
        <v>44</v>
      </c>
      <c r="S55" s="4" t="s">
        <v>198</v>
      </c>
    </row>
    <row r="56" spans="2:19" ht="37" thickBot="1" x14ac:dyDescent="0.25">
      <c r="B56" s="3">
        <v>54</v>
      </c>
      <c r="C56" s="4" t="s">
        <v>199</v>
      </c>
      <c r="D56" s="4" t="s">
        <v>145</v>
      </c>
      <c r="E56" s="4">
        <v>2755</v>
      </c>
      <c r="F56" s="7" t="s">
        <v>200</v>
      </c>
      <c r="G56" s="4">
        <v>130</v>
      </c>
      <c r="H56" s="4">
        <v>84</v>
      </c>
      <c r="I56" s="4">
        <v>515.20000000000005</v>
      </c>
      <c r="J56" s="4" t="s">
        <v>19</v>
      </c>
      <c r="K56" s="6"/>
      <c r="L56" s="4" t="s">
        <v>20</v>
      </c>
      <c r="M56" s="4" t="s">
        <v>0</v>
      </c>
      <c r="N56" s="4" t="s">
        <v>201</v>
      </c>
      <c r="O56" s="4">
        <v>300</v>
      </c>
      <c r="P56" s="4" t="s">
        <v>123</v>
      </c>
      <c r="Q56" s="4">
        <v>500</v>
      </c>
      <c r="R56" s="4" t="s">
        <v>44</v>
      </c>
      <c r="S56" s="4" t="s">
        <v>193</v>
      </c>
    </row>
    <row r="57" spans="2:19" ht="25" thickBot="1" x14ac:dyDescent="0.25">
      <c r="B57" s="3">
        <v>55</v>
      </c>
      <c r="C57" s="4" t="s">
        <v>202</v>
      </c>
      <c r="D57" s="4" t="s">
        <v>145</v>
      </c>
      <c r="E57" s="4">
        <v>3300</v>
      </c>
      <c r="F57" s="7" t="s">
        <v>203</v>
      </c>
      <c r="G57" s="4">
        <v>160</v>
      </c>
      <c r="H57" s="4">
        <v>90</v>
      </c>
      <c r="I57" s="4">
        <v>506.2</v>
      </c>
      <c r="J57" s="4" t="s">
        <v>19</v>
      </c>
      <c r="K57" s="6"/>
      <c r="L57" s="4" t="s">
        <v>20</v>
      </c>
      <c r="M57" s="4" t="s">
        <v>19</v>
      </c>
      <c r="N57" s="4" t="s">
        <v>204</v>
      </c>
      <c r="O57" s="6"/>
      <c r="P57" s="4" t="s">
        <v>123</v>
      </c>
      <c r="Q57" s="6"/>
      <c r="R57" s="4" t="s">
        <v>0</v>
      </c>
      <c r="S57" s="4" t="s">
        <v>205</v>
      </c>
    </row>
    <row r="58" spans="2:19" ht="73" thickBot="1" x14ac:dyDescent="0.25">
      <c r="B58" s="3">
        <v>56</v>
      </c>
      <c r="C58" s="4" t="s">
        <v>206</v>
      </c>
      <c r="D58" s="4" t="s">
        <v>145</v>
      </c>
      <c r="E58" s="4">
        <v>1280</v>
      </c>
      <c r="F58" s="7" t="s">
        <v>207</v>
      </c>
      <c r="G58" s="4">
        <v>70</v>
      </c>
      <c r="H58" s="4">
        <v>51</v>
      </c>
      <c r="I58" s="4">
        <v>392.9</v>
      </c>
      <c r="J58" s="4" t="s">
        <v>19</v>
      </c>
      <c r="K58" s="6"/>
      <c r="L58" s="4" t="s">
        <v>208</v>
      </c>
      <c r="M58" s="4" t="s">
        <v>44</v>
      </c>
      <c r="N58" s="4" t="s">
        <v>39</v>
      </c>
      <c r="O58" s="6"/>
      <c r="P58" s="4" t="s">
        <v>131</v>
      </c>
      <c r="Q58" s="6"/>
      <c r="R58" s="4" t="s">
        <v>19</v>
      </c>
      <c r="S58" s="4" t="s">
        <v>209</v>
      </c>
    </row>
    <row r="59" spans="2:19" ht="25" thickBot="1" x14ac:dyDescent="0.25">
      <c r="B59" s="3">
        <v>57</v>
      </c>
      <c r="C59" s="4" t="s">
        <v>210</v>
      </c>
      <c r="D59" s="4" t="s">
        <v>145</v>
      </c>
      <c r="E59" s="4">
        <v>1655</v>
      </c>
      <c r="F59" s="7" t="s">
        <v>211</v>
      </c>
      <c r="G59" s="7" t="s">
        <v>212</v>
      </c>
      <c r="H59" s="4">
        <v>88.1</v>
      </c>
      <c r="I59" s="4">
        <v>573.70000000000005</v>
      </c>
      <c r="J59" s="4" t="s">
        <v>19</v>
      </c>
      <c r="K59" s="6"/>
      <c r="L59" s="4" t="s">
        <v>213</v>
      </c>
      <c r="M59" s="4" t="s">
        <v>44</v>
      </c>
      <c r="N59" s="4" t="s">
        <v>39</v>
      </c>
      <c r="O59" s="6"/>
      <c r="P59" s="4" t="s">
        <v>131</v>
      </c>
      <c r="Q59" s="6"/>
      <c r="R59" s="4" t="s">
        <v>44</v>
      </c>
      <c r="S59" s="4" t="s">
        <v>214</v>
      </c>
    </row>
    <row r="60" spans="2:19" ht="25" thickBot="1" x14ac:dyDescent="0.25">
      <c r="B60" s="3">
        <v>58</v>
      </c>
      <c r="C60" s="4" t="s">
        <v>215</v>
      </c>
      <c r="D60" s="4" t="s">
        <v>145</v>
      </c>
      <c r="E60" s="4">
        <v>1428</v>
      </c>
      <c r="F60" s="7" t="s">
        <v>216</v>
      </c>
      <c r="G60" s="7" t="s">
        <v>217</v>
      </c>
      <c r="H60" s="4">
        <v>63</v>
      </c>
      <c r="I60" s="4">
        <v>569</v>
      </c>
      <c r="J60" s="4" t="s">
        <v>19</v>
      </c>
      <c r="K60" s="6"/>
      <c r="L60" s="4" t="s">
        <v>213</v>
      </c>
      <c r="M60" s="4" t="s">
        <v>44</v>
      </c>
      <c r="N60" s="4" t="s">
        <v>39</v>
      </c>
      <c r="O60" s="6"/>
      <c r="P60" s="4" t="s">
        <v>131</v>
      </c>
      <c r="Q60" s="6"/>
      <c r="R60" s="4" t="s">
        <v>44</v>
      </c>
      <c r="S60" s="4" t="s">
        <v>214</v>
      </c>
    </row>
    <row r="61" spans="2:19" ht="25" thickBot="1" x14ac:dyDescent="0.25">
      <c r="B61" s="3">
        <v>59</v>
      </c>
      <c r="C61" s="4" t="s">
        <v>218</v>
      </c>
      <c r="D61" s="4" t="s">
        <v>219</v>
      </c>
      <c r="E61" s="4">
        <v>3000</v>
      </c>
      <c r="F61" s="4">
        <v>41</v>
      </c>
      <c r="G61" s="4" t="s">
        <v>44</v>
      </c>
      <c r="H61" s="4">
        <v>72</v>
      </c>
      <c r="I61" s="4">
        <v>795.8</v>
      </c>
      <c r="J61" s="4" t="s">
        <v>19</v>
      </c>
      <c r="K61" s="6"/>
      <c r="L61" s="4" t="s">
        <v>44</v>
      </c>
      <c r="M61" s="4" t="s">
        <v>0</v>
      </c>
      <c r="N61" s="4" t="s">
        <v>21</v>
      </c>
      <c r="O61" s="4">
        <v>1500</v>
      </c>
      <c r="P61" s="4" t="s">
        <v>220</v>
      </c>
      <c r="Q61" s="4">
        <v>3000</v>
      </c>
      <c r="R61" s="4" t="s">
        <v>0</v>
      </c>
      <c r="S61" s="4" t="s">
        <v>221</v>
      </c>
    </row>
    <row r="62" spans="2:19" ht="61" thickBot="1" x14ac:dyDescent="0.25">
      <c r="B62" s="3">
        <v>60</v>
      </c>
      <c r="C62" s="4" t="s">
        <v>222</v>
      </c>
      <c r="D62" s="4" t="s">
        <v>223</v>
      </c>
      <c r="E62" s="4">
        <v>2474</v>
      </c>
      <c r="F62" s="4">
        <v>24.9</v>
      </c>
      <c r="G62" s="4">
        <v>105</v>
      </c>
      <c r="H62" s="4">
        <v>57</v>
      </c>
      <c r="I62" s="4">
        <v>565.1</v>
      </c>
      <c r="J62" s="4" t="s">
        <v>19</v>
      </c>
      <c r="K62" s="6"/>
      <c r="L62" s="7" t="s">
        <v>51</v>
      </c>
      <c r="M62" s="4" t="s">
        <v>19</v>
      </c>
      <c r="N62" s="4" t="s">
        <v>39</v>
      </c>
      <c r="O62" s="6"/>
      <c r="P62" s="4" t="s">
        <v>36</v>
      </c>
      <c r="Q62" s="6"/>
      <c r="R62" s="4" t="s">
        <v>0</v>
      </c>
      <c r="S62" s="4" t="s">
        <v>224</v>
      </c>
    </row>
    <row r="63" spans="2:19" ht="61" thickBot="1" x14ac:dyDescent="0.25">
      <c r="B63" s="3">
        <v>61</v>
      </c>
      <c r="C63" s="4" t="s">
        <v>225</v>
      </c>
      <c r="D63" s="4" t="s">
        <v>223</v>
      </c>
      <c r="E63" s="4">
        <v>2791</v>
      </c>
      <c r="F63" s="4">
        <v>25.6</v>
      </c>
      <c r="G63" s="4">
        <v>86</v>
      </c>
      <c r="H63" s="4">
        <v>98.6</v>
      </c>
      <c r="I63" s="4">
        <v>665.5</v>
      </c>
      <c r="J63" s="4" t="s">
        <v>19</v>
      </c>
      <c r="K63" s="6"/>
      <c r="L63" s="4" t="s">
        <v>20</v>
      </c>
      <c r="M63" s="4" t="s">
        <v>0</v>
      </c>
      <c r="N63" s="4" t="s">
        <v>39</v>
      </c>
      <c r="O63" s="4">
        <v>80</v>
      </c>
      <c r="P63" s="4" t="s">
        <v>226</v>
      </c>
      <c r="Q63" s="4">
        <v>200</v>
      </c>
      <c r="R63" s="4" t="s">
        <v>0</v>
      </c>
      <c r="S63" s="4" t="s">
        <v>227</v>
      </c>
    </row>
    <row r="64" spans="2:19" ht="109" thickBot="1" x14ac:dyDescent="0.25">
      <c r="B64" s="3">
        <v>62</v>
      </c>
      <c r="C64" s="4" t="s">
        <v>228</v>
      </c>
      <c r="D64" s="4" t="s">
        <v>223</v>
      </c>
      <c r="E64" s="4">
        <v>2500</v>
      </c>
      <c r="F64" s="4">
        <v>25</v>
      </c>
      <c r="G64" s="4">
        <v>115</v>
      </c>
      <c r="H64" s="4">
        <v>60</v>
      </c>
      <c r="I64" s="4">
        <v>525.6</v>
      </c>
      <c r="J64" s="4" t="s">
        <v>19</v>
      </c>
      <c r="K64" s="6"/>
      <c r="L64" s="4" t="s">
        <v>20</v>
      </c>
      <c r="M64" s="4" t="s">
        <v>19</v>
      </c>
      <c r="N64" s="4" t="s">
        <v>39</v>
      </c>
      <c r="O64" s="4">
        <v>160</v>
      </c>
      <c r="P64" s="4" t="s">
        <v>229</v>
      </c>
      <c r="Q64" s="4">
        <v>280</v>
      </c>
      <c r="R64" s="4" t="s">
        <v>19</v>
      </c>
      <c r="S64" s="4" t="s">
        <v>230</v>
      </c>
    </row>
    <row r="65" spans="2:19" ht="61" thickBot="1" x14ac:dyDescent="0.25">
      <c r="B65" s="3">
        <v>63</v>
      </c>
      <c r="C65" s="4" t="s">
        <v>231</v>
      </c>
      <c r="D65" s="4" t="s">
        <v>232</v>
      </c>
      <c r="E65" s="4">
        <v>3400</v>
      </c>
      <c r="F65" s="4">
        <v>45.5</v>
      </c>
      <c r="G65" s="4">
        <v>102</v>
      </c>
      <c r="H65" s="4">
        <v>39</v>
      </c>
      <c r="I65" s="4">
        <v>786.6</v>
      </c>
      <c r="J65" s="4" t="s">
        <v>19</v>
      </c>
      <c r="K65" s="6"/>
      <c r="L65" s="4" t="s">
        <v>44</v>
      </c>
      <c r="M65" s="4" t="s">
        <v>0</v>
      </c>
      <c r="N65" s="4" t="s">
        <v>39</v>
      </c>
      <c r="O65" s="6"/>
      <c r="P65" s="6"/>
      <c r="Q65" s="6"/>
      <c r="R65" s="4" t="s">
        <v>44</v>
      </c>
      <c r="S65" s="4" t="s">
        <v>233</v>
      </c>
    </row>
    <row r="66" spans="2:19" ht="49" thickBot="1" x14ac:dyDescent="0.25">
      <c r="B66" s="3">
        <v>64</v>
      </c>
      <c r="C66" s="4" t="s">
        <v>234</v>
      </c>
      <c r="D66" s="4" t="s">
        <v>232</v>
      </c>
      <c r="E66" s="4">
        <v>375</v>
      </c>
      <c r="F66" s="7" t="s">
        <v>235</v>
      </c>
      <c r="G66" s="7" t="s">
        <v>236</v>
      </c>
      <c r="H66" s="4">
        <v>50</v>
      </c>
      <c r="I66" s="4">
        <v>81.099999999999994</v>
      </c>
      <c r="J66" s="4" t="s">
        <v>74</v>
      </c>
      <c r="K66" s="6"/>
      <c r="L66" s="4" t="s">
        <v>147</v>
      </c>
      <c r="M66" s="4" t="s">
        <v>44</v>
      </c>
      <c r="N66" s="4" t="s">
        <v>39</v>
      </c>
      <c r="O66" s="6"/>
      <c r="P66" s="4" t="s">
        <v>237</v>
      </c>
      <c r="Q66" s="4" t="s">
        <v>238</v>
      </c>
      <c r="R66" s="4" t="s">
        <v>19</v>
      </c>
      <c r="S66" s="4" t="s">
        <v>239</v>
      </c>
    </row>
    <row r="67" spans="2:19" ht="61" thickBot="1" x14ac:dyDescent="0.25">
      <c r="B67" s="3">
        <v>65</v>
      </c>
      <c r="C67" s="4" t="s">
        <v>240</v>
      </c>
      <c r="D67" s="4" t="s">
        <v>223</v>
      </c>
      <c r="E67" s="4">
        <v>1362.5</v>
      </c>
      <c r="F67" s="4">
        <v>16.2</v>
      </c>
      <c r="G67" s="4">
        <v>75</v>
      </c>
      <c r="H67" s="4">
        <v>96.7</v>
      </c>
      <c r="I67" s="4">
        <v>516.29999999999995</v>
      </c>
      <c r="J67" s="4" t="s">
        <v>19</v>
      </c>
      <c r="K67" s="6"/>
      <c r="L67" s="4" t="s">
        <v>20</v>
      </c>
      <c r="M67" s="4" t="s">
        <v>19</v>
      </c>
      <c r="N67" s="4" t="s">
        <v>39</v>
      </c>
      <c r="O67" s="4">
        <v>25</v>
      </c>
      <c r="P67" s="4" t="s">
        <v>123</v>
      </c>
      <c r="Q67" s="4">
        <v>200</v>
      </c>
      <c r="R67" s="4" t="s">
        <v>241</v>
      </c>
      <c r="S67" s="4" t="s">
        <v>242</v>
      </c>
    </row>
    <row r="68" spans="2:19" ht="37" thickBot="1" x14ac:dyDescent="0.25">
      <c r="B68" s="3">
        <v>66</v>
      </c>
      <c r="C68" s="4" t="s">
        <v>243</v>
      </c>
      <c r="D68" s="4" t="s">
        <v>223</v>
      </c>
      <c r="E68" s="4">
        <v>2051.3000000000002</v>
      </c>
      <c r="F68" s="7" t="s">
        <v>244</v>
      </c>
      <c r="G68" s="4" t="s">
        <v>44</v>
      </c>
      <c r="H68" s="4">
        <v>96.25</v>
      </c>
      <c r="I68" s="4">
        <v>723</v>
      </c>
      <c r="J68" s="4" t="s">
        <v>19</v>
      </c>
      <c r="K68" s="6"/>
      <c r="L68" s="4" t="s">
        <v>20</v>
      </c>
      <c r="M68" s="6"/>
      <c r="N68" s="4" t="s">
        <v>245</v>
      </c>
      <c r="O68" s="6"/>
      <c r="P68" s="6"/>
      <c r="Q68" s="6"/>
      <c r="R68" s="6"/>
      <c r="S68" s="4" t="s">
        <v>246</v>
      </c>
    </row>
    <row r="69" spans="2:19" ht="25" thickBot="1" x14ac:dyDescent="0.25">
      <c r="B69" s="3">
        <v>67</v>
      </c>
      <c r="C69" s="4" t="s">
        <v>247</v>
      </c>
      <c r="D69" s="4" t="s">
        <v>223</v>
      </c>
      <c r="E69" s="4">
        <v>1662</v>
      </c>
      <c r="F69" s="4">
        <v>18.399999999999999</v>
      </c>
      <c r="G69" s="4">
        <v>68.3</v>
      </c>
      <c r="H69" s="4">
        <v>86.1</v>
      </c>
      <c r="I69" s="4">
        <v>636.6</v>
      </c>
      <c r="J69" s="4" t="s">
        <v>19</v>
      </c>
      <c r="K69" s="6"/>
      <c r="L69" s="4" t="s">
        <v>20</v>
      </c>
      <c r="M69" s="4" t="s">
        <v>19</v>
      </c>
      <c r="N69" s="4" t="s">
        <v>39</v>
      </c>
      <c r="O69" s="4">
        <v>83.5</v>
      </c>
      <c r="P69" s="4" t="s">
        <v>123</v>
      </c>
      <c r="Q69" s="4">
        <v>150</v>
      </c>
      <c r="R69" s="4" t="s">
        <v>241</v>
      </c>
      <c r="S69" s="4" t="s">
        <v>248</v>
      </c>
    </row>
    <row r="70" spans="2:19" ht="61" thickBot="1" x14ac:dyDescent="0.25">
      <c r="B70" s="3">
        <v>68</v>
      </c>
      <c r="C70" s="4" t="s">
        <v>249</v>
      </c>
      <c r="D70" s="4" t="s">
        <v>145</v>
      </c>
      <c r="E70" s="4">
        <v>1188</v>
      </c>
      <c r="F70" s="7" t="s">
        <v>250</v>
      </c>
      <c r="G70" s="4">
        <v>44</v>
      </c>
      <c r="H70" s="4">
        <v>97</v>
      </c>
      <c r="I70" s="4">
        <v>667.3</v>
      </c>
      <c r="J70" s="4" t="s">
        <v>19</v>
      </c>
      <c r="K70" s="6"/>
      <c r="L70" s="4" t="s">
        <v>44</v>
      </c>
      <c r="M70" s="4" t="s">
        <v>19</v>
      </c>
      <c r="N70" s="4" t="s">
        <v>39</v>
      </c>
      <c r="O70" s="6"/>
      <c r="P70" s="6"/>
      <c r="Q70" s="6"/>
      <c r="R70" s="6"/>
      <c r="S70" s="4" t="s">
        <v>251</v>
      </c>
    </row>
    <row r="71" spans="2:19" ht="61" thickBot="1" x14ac:dyDescent="0.25">
      <c r="B71" s="3">
        <v>69</v>
      </c>
      <c r="C71" s="4" t="s">
        <v>252</v>
      </c>
      <c r="D71" s="4" t="s">
        <v>18</v>
      </c>
      <c r="E71" s="4">
        <v>1574</v>
      </c>
      <c r="F71" s="4">
        <v>16.5</v>
      </c>
      <c r="G71" s="4">
        <v>55</v>
      </c>
      <c r="H71" s="4">
        <v>82</v>
      </c>
      <c r="I71" s="4">
        <v>694.2</v>
      </c>
      <c r="J71" s="4" t="s">
        <v>19</v>
      </c>
      <c r="K71" s="6"/>
      <c r="L71" s="4" t="s">
        <v>20</v>
      </c>
      <c r="M71" s="4" t="s">
        <v>0</v>
      </c>
      <c r="N71" s="4" t="s">
        <v>35</v>
      </c>
      <c r="O71" s="4">
        <v>180</v>
      </c>
      <c r="P71" s="4" t="s">
        <v>253</v>
      </c>
      <c r="Q71" s="4">
        <v>200</v>
      </c>
      <c r="R71" s="4" t="s">
        <v>241</v>
      </c>
      <c r="S71" s="4" t="s">
        <v>254</v>
      </c>
    </row>
    <row r="72" spans="2:19" ht="49" thickBot="1" x14ac:dyDescent="0.25">
      <c r="B72" s="3">
        <v>70</v>
      </c>
      <c r="C72" s="4" t="s">
        <v>255</v>
      </c>
      <c r="D72" s="4" t="s">
        <v>18</v>
      </c>
      <c r="E72" s="4">
        <v>2804</v>
      </c>
      <c r="F72" s="7" t="s">
        <v>256</v>
      </c>
      <c r="G72" s="4">
        <v>90</v>
      </c>
      <c r="H72" s="4">
        <v>42.9</v>
      </c>
      <c r="I72" s="4">
        <v>679.9</v>
      </c>
      <c r="J72" s="4" t="s">
        <v>19</v>
      </c>
      <c r="K72" s="6"/>
      <c r="L72" s="4" t="s">
        <v>44</v>
      </c>
      <c r="M72" s="4" t="s">
        <v>0</v>
      </c>
      <c r="N72" s="4" t="s">
        <v>39</v>
      </c>
      <c r="O72" s="6"/>
      <c r="P72" s="4" t="s">
        <v>123</v>
      </c>
      <c r="Q72" s="6"/>
      <c r="R72" s="6"/>
      <c r="S72" s="4" t="s">
        <v>257</v>
      </c>
    </row>
    <row r="73" spans="2:19" ht="49" thickBot="1" x14ac:dyDescent="0.25">
      <c r="B73" s="3">
        <v>71</v>
      </c>
      <c r="C73" s="4" t="s">
        <v>258</v>
      </c>
      <c r="D73" s="4" t="s">
        <v>259</v>
      </c>
      <c r="E73" s="4">
        <v>2500</v>
      </c>
      <c r="F73" s="7" t="s">
        <v>260</v>
      </c>
      <c r="G73" s="4" t="s">
        <v>44</v>
      </c>
      <c r="H73" s="4">
        <v>80</v>
      </c>
      <c r="I73" s="4">
        <v>712</v>
      </c>
      <c r="J73" s="4" t="s">
        <v>19</v>
      </c>
      <c r="K73" s="6"/>
      <c r="L73" s="4" t="s">
        <v>20</v>
      </c>
      <c r="M73" s="4" t="s">
        <v>19</v>
      </c>
      <c r="N73" s="4" t="s">
        <v>39</v>
      </c>
      <c r="O73" s="6"/>
      <c r="P73" s="6"/>
      <c r="Q73" s="6"/>
      <c r="R73" s="4" t="s">
        <v>19</v>
      </c>
      <c r="S73" s="4" t="s">
        <v>261</v>
      </c>
    </row>
    <row r="74" spans="2:19" ht="25" thickBot="1" x14ac:dyDescent="0.25">
      <c r="B74" s="3">
        <v>72</v>
      </c>
      <c r="C74" s="4" t="s">
        <v>262</v>
      </c>
      <c r="D74" s="4" t="s">
        <v>263</v>
      </c>
      <c r="E74" s="4">
        <v>618</v>
      </c>
      <c r="F74" s="4">
        <v>7.58</v>
      </c>
      <c r="G74" s="4">
        <v>32</v>
      </c>
      <c r="H74" s="4">
        <v>70</v>
      </c>
      <c r="I74" s="4">
        <v>544</v>
      </c>
      <c r="J74" s="4" t="s">
        <v>19</v>
      </c>
      <c r="K74" s="6"/>
      <c r="L74" s="6"/>
      <c r="M74" s="4" t="s">
        <v>0</v>
      </c>
      <c r="N74" s="4" t="s">
        <v>35</v>
      </c>
      <c r="O74" s="4">
        <v>73</v>
      </c>
      <c r="P74" s="4" t="s">
        <v>36</v>
      </c>
      <c r="Q74" s="6"/>
      <c r="R74" s="4" t="s">
        <v>241</v>
      </c>
      <c r="S74" s="4" t="s">
        <v>264</v>
      </c>
    </row>
    <row r="75" spans="2:19" ht="25" thickBot="1" x14ac:dyDescent="0.25">
      <c r="B75" s="3">
        <v>73</v>
      </c>
      <c r="C75" s="4" t="s">
        <v>265</v>
      </c>
      <c r="D75" s="4" t="s">
        <v>266</v>
      </c>
      <c r="E75" s="4">
        <v>1716</v>
      </c>
      <c r="F75" s="7" t="s">
        <v>267</v>
      </c>
      <c r="G75" s="4">
        <v>94</v>
      </c>
      <c r="H75" s="4">
        <v>91</v>
      </c>
      <c r="I75" s="4">
        <v>429.2</v>
      </c>
      <c r="J75" s="4" t="s">
        <v>19</v>
      </c>
      <c r="K75" s="6"/>
      <c r="L75" s="4" t="s">
        <v>35</v>
      </c>
      <c r="M75" s="4" t="s">
        <v>0</v>
      </c>
      <c r="N75" s="4" t="s">
        <v>39</v>
      </c>
      <c r="O75" s="4">
        <v>200</v>
      </c>
      <c r="P75" s="4" t="s">
        <v>36</v>
      </c>
      <c r="Q75" s="4">
        <v>300</v>
      </c>
      <c r="R75" s="4" t="s">
        <v>241</v>
      </c>
      <c r="S75" s="4" t="s">
        <v>268</v>
      </c>
    </row>
    <row r="76" spans="2:19" ht="25" thickBot="1" x14ac:dyDescent="0.25">
      <c r="B76" s="3">
        <v>74</v>
      </c>
      <c r="C76" s="4" t="s">
        <v>269</v>
      </c>
      <c r="D76" s="4" t="s">
        <v>145</v>
      </c>
      <c r="E76" s="4">
        <v>3799.9</v>
      </c>
      <c r="F76" s="7" t="s">
        <v>270</v>
      </c>
      <c r="G76" s="4">
        <v>136</v>
      </c>
      <c r="H76" s="4">
        <v>65</v>
      </c>
      <c r="I76" s="4">
        <v>625.9</v>
      </c>
      <c r="J76" s="4" t="s">
        <v>19</v>
      </c>
      <c r="K76" s="6"/>
      <c r="L76" s="4" t="s">
        <v>20</v>
      </c>
      <c r="M76" s="4" t="s">
        <v>44</v>
      </c>
      <c r="N76" s="4" t="s">
        <v>39</v>
      </c>
      <c r="O76" s="4">
        <v>90</v>
      </c>
      <c r="P76" s="4" t="s">
        <v>36</v>
      </c>
      <c r="Q76" s="4">
        <v>500</v>
      </c>
      <c r="R76" s="6"/>
      <c r="S76" s="4" t="s">
        <v>271</v>
      </c>
    </row>
    <row r="77" spans="2:19" ht="49" thickBot="1" x14ac:dyDescent="0.25">
      <c r="B77" s="3">
        <v>75</v>
      </c>
      <c r="C77" s="4" t="s">
        <v>272</v>
      </c>
      <c r="D77" s="4" t="s">
        <v>145</v>
      </c>
      <c r="E77" s="4">
        <v>1832</v>
      </c>
      <c r="F77" s="7" t="s">
        <v>273</v>
      </c>
      <c r="G77" s="4">
        <v>92</v>
      </c>
      <c r="H77" s="4">
        <v>70.349999999999994</v>
      </c>
      <c r="I77" s="4">
        <v>476.5</v>
      </c>
      <c r="J77" s="4" t="s">
        <v>19</v>
      </c>
      <c r="K77" s="6"/>
      <c r="L77" s="4" t="s">
        <v>35</v>
      </c>
      <c r="M77" s="4" t="s">
        <v>19</v>
      </c>
      <c r="N77" s="4" t="s">
        <v>39</v>
      </c>
      <c r="O77" s="4">
        <v>80</v>
      </c>
      <c r="P77" s="4" t="s">
        <v>36</v>
      </c>
      <c r="Q77" s="4">
        <v>300</v>
      </c>
      <c r="R77" s="4" t="s">
        <v>274</v>
      </c>
      <c r="S77" s="4" t="s">
        <v>275</v>
      </c>
    </row>
    <row r="78" spans="2:19" ht="61" thickBot="1" x14ac:dyDescent="0.25">
      <c r="B78" s="3">
        <v>76</v>
      </c>
      <c r="C78" s="4" t="s">
        <v>276</v>
      </c>
      <c r="D78" s="4" t="s">
        <v>145</v>
      </c>
      <c r="E78" s="4">
        <v>1486</v>
      </c>
      <c r="F78" s="7" t="s">
        <v>277</v>
      </c>
      <c r="G78" s="4">
        <v>78</v>
      </c>
      <c r="H78" s="4">
        <v>80.42</v>
      </c>
      <c r="I78" s="4">
        <v>437.3</v>
      </c>
      <c r="J78" s="4" t="s">
        <v>19</v>
      </c>
      <c r="K78" s="6"/>
      <c r="L78" s="4" t="s">
        <v>35</v>
      </c>
      <c r="M78" s="4" t="s">
        <v>19</v>
      </c>
      <c r="N78" s="4" t="s">
        <v>39</v>
      </c>
      <c r="O78" s="8"/>
      <c r="P78" s="4" t="s">
        <v>36</v>
      </c>
      <c r="Q78" s="4">
        <v>300</v>
      </c>
      <c r="R78" s="4" t="s">
        <v>19</v>
      </c>
      <c r="S78" s="4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31B6-42B3-4993-ADBC-86B2932D0DB6}">
  <dimension ref="C1:W78"/>
  <sheetViews>
    <sheetView topLeftCell="A11" workbookViewId="0">
      <selection activeCell="E76" sqref="E76"/>
    </sheetView>
  </sheetViews>
  <sheetFormatPr baseColWidth="10" defaultColWidth="8.83203125" defaultRowHeight="15" x14ac:dyDescent="0.2"/>
  <sheetData>
    <row r="1" spans="3:23" ht="16" thickBot="1" x14ac:dyDescent="0.25"/>
    <row r="2" spans="3:23" ht="37" thickBot="1" x14ac:dyDescent="0.25">
      <c r="C2" s="1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279</v>
      </c>
      <c r="J2" s="2" t="s">
        <v>280</v>
      </c>
      <c r="K2" s="2" t="s">
        <v>11</v>
      </c>
      <c r="L2" s="2" t="s">
        <v>8</v>
      </c>
    </row>
    <row r="3" spans="3:23" ht="16" thickBot="1" x14ac:dyDescent="0.25">
      <c r="C3" s="3">
        <v>1</v>
      </c>
      <c r="D3" s="4">
        <v>2438</v>
      </c>
      <c r="E3" s="4">
        <v>24.3</v>
      </c>
      <c r="F3" s="4">
        <v>91.1</v>
      </c>
      <c r="G3" s="4">
        <v>98</v>
      </c>
      <c r="H3" s="4">
        <v>619.70000000000005</v>
      </c>
      <c r="I3" s="4">
        <v>29</v>
      </c>
      <c r="J3" s="4">
        <v>400</v>
      </c>
      <c r="K3" s="4" t="s">
        <v>0</v>
      </c>
      <c r="L3" s="4" t="s">
        <v>19</v>
      </c>
      <c r="N3" s="3"/>
      <c r="O3" s="4"/>
      <c r="P3" s="4"/>
      <c r="Q3" s="4"/>
      <c r="R3" s="4"/>
      <c r="S3" s="4"/>
      <c r="T3" s="4"/>
      <c r="U3" s="4"/>
      <c r="V3" s="4"/>
      <c r="W3" s="4"/>
    </row>
    <row r="4" spans="3:23" ht="16" thickBot="1" x14ac:dyDescent="0.25">
      <c r="C4" s="3">
        <v>2</v>
      </c>
      <c r="D4" s="4">
        <v>465</v>
      </c>
      <c r="E4" s="4">
        <v>6.2</v>
      </c>
      <c r="F4" s="4">
        <v>30</v>
      </c>
      <c r="G4" s="4">
        <v>99</v>
      </c>
      <c r="H4" s="4">
        <v>184.3</v>
      </c>
      <c r="I4" s="4">
        <v>150</v>
      </c>
      <c r="J4" s="4">
        <v>220</v>
      </c>
      <c r="K4" s="4" t="s">
        <v>19</v>
      </c>
      <c r="L4" s="4" t="s">
        <v>0</v>
      </c>
      <c r="N4" s="3"/>
      <c r="O4" s="4"/>
      <c r="P4" s="4"/>
      <c r="Q4" s="4"/>
      <c r="R4" s="4"/>
      <c r="S4" s="4"/>
      <c r="T4" s="4"/>
      <c r="U4" s="4"/>
      <c r="V4" s="4"/>
      <c r="W4" s="4"/>
    </row>
    <row r="5" spans="3:23" ht="16" thickBot="1" x14ac:dyDescent="0.25">
      <c r="C5" s="3">
        <v>3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3"/>
      <c r="O5" s="4"/>
      <c r="P5" s="4"/>
      <c r="Q5" s="4"/>
      <c r="R5" s="4"/>
      <c r="S5" s="4"/>
      <c r="T5" s="4"/>
      <c r="U5" s="4"/>
      <c r="V5" s="4"/>
      <c r="W5" s="4"/>
    </row>
    <row r="6" spans="3:23" ht="16" thickBot="1" x14ac:dyDescent="0.25">
      <c r="C6" s="3">
        <v>4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3"/>
      <c r="O6" s="4"/>
      <c r="P6" s="4"/>
      <c r="Q6" s="4"/>
      <c r="R6" s="4"/>
      <c r="S6" s="4"/>
      <c r="T6" s="4"/>
      <c r="U6" s="4"/>
      <c r="V6" s="4"/>
      <c r="W6" s="4"/>
    </row>
    <row r="7" spans="3:23" ht="16" thickBot="1" x14ac:dyDescent="0.25">
      <c r="C7" s="3">
        <v>5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3"/>
      <c r="O7" s="4"/>
      <c r="P7" s="4"/>
      <c r="Q7" s="4"/>
      <c r="R7" s="4"/>
      <c r="S7" s="4"/>
      <c r="T7" s="4"/>
      <c r="U7" s="4"/>
      <c r="V7" s="4"/>
      <c r="W7" s="4"/>
    </row>
    <row r="8" spans="3:23" ht="16" thickBot="1" x14ac:dyDescent="0.25">
      <c r="C8" s="3">
        <v>6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</row>
    <row r="9" spans="3:23" ht="16" thickBot="1" x14ac:dyDescent="0.25">
      <c r="C9" s="3">
        <v>7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</row>
    <row r="10" spans="3:23" ht="16" thickBot="1" x14ac:dyDescent="0.25">
      <c r="C10" s="3">
        <v>8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</row>
    <row r="11" spans="3:23" ht="16" thickBot="1" x14ac:dyDescent="0.25">
      <c r="C11" s="3">
        <v>9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</row>
    <row r="12" spans="3:23" ht="16" thickBot="1" x14ac:dyDescent="0.25">
      <c r="C12" s="3">
        <v>10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</row>
    <row r="13" spans="3:23" ht="16" thickBot="1" x14ac:dyDescent="0.25">
      <c r="C13" s="3">
        <v>11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</row>
    <row r="14" spans="3:23" ht="16" thickBot="1" x14ac:dyDescent="0.25">
      <c r="C14" s="3">
        <v>12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</row>
    <row r="15" spans="3:23" ht="16" thickBot="1" x14ac:dyDescent="0.25">
      <c r="C15" s="3">
        <v>13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</row>
    <row r="16" spans="3:23" ht="16" thickBot="1" x14ac:dyDescent="0.25">
      <c r="C16" s="3">
        <v>14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</row>
    <row r="17" spans="3:15" ht="16" thickBot="1" x14ac:dyDescent="0.25">
      <c r="C17" s="3">
        <v>15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</row>
    <row r="18" spans="3:15" ht="16" thickBot="1" x14ac:dyDescent="0.25">
      <c r="C18" s="3">
        <v>16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</row>
    <row r="19" spans="3:15" ht="16" thickBot="1" x14ac:dyDescent="0.25">
      <c r="C19" s="3">
        <v>17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</row>
    <row r="20" spans="3:15" ht="16" thickBot="1" x14ac:dyDescent="0.25">
      <c r="C20" s="3">
        <v>18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</row>
    <row r="21" spans="3:15" ht="16" thickBot="1" x14ac:dyDescent="0.25">
      <c r="C21" s="3">
        <v>19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</row>
    <row r="22" spans="3:15" ht="16" thickBot="1" x14ac:dyDescent="0.25">
      <c r="C22" s="3">
        <v>20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</row>
    <row r="23" spans="3:15" ht="16" thickBot="1" x14ac:dyDescent="0.25">
      <c r="C23" s="3">
        <v>21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</row>
    <row r="24" spans="3:15" ht="16" thickBot="1" x14ac:dyDescent="0.25">
      <c r="C24" s="3">
        <v>22</v>
      </c>
      <c r="D24" s="4">
        <v>1219</v>
      </c>
      <c r="E24" s="4">
        <v>15.2</v>
      </c>
      <c r="F24" s="4">
        <v>43.3</v>
      </c>
      <c r="G24" s="4">
        <v>99</v>
      </c>
      <c r="H24" s="4">
        <v>760.3</v>
      </c>
      <c r="I24" s="4">
        <v>12</v>
      </c>
      <c r="J24" s="4">
        <v>180</v>
      </c>
      <c r="K24" s="4" t="s">
        <v>19</v>
      </c>
      <c r="L24" s="4" t="s">
        <v>74</v>
      </c>
    </row>
    <row r="25" spans="3:15" ht="16" thickBot="1" x14ac:dyDescent="0.25">
      <c r="C25" s="3">
        <v>23</v>
      </c>
      <c r="D25" s="4">
        <v>180</v>
      </c>
      <c r="E25" s="4">
        <v>2.2999999999999998</v>
      </c>
      <c r="F25" s="4">
        <v>118.3</v>
      </c>
      <c r="G25" s="4">
        <v>95</v>
      </c>
      <c r="H25" s="4">
        <v>32.6</v>
      </c>
      <c r="I25" s="4">
        <v>70</v>
      </c>
      <c r="J25" s="4">
        <v>100</v>
      </c>
      <c r="K25" s="4" t="s">
        <v>19</v>
      </c>
      <c r="L25" s="4" t="s">
        <v>0</v>
      </c>
    </row>
    <row r="26" spans="3:15" ht="16" thickBot="1" x14ac:dyDescent="0.25">
      <c r="C26" s="3">
        <v>24</v>
      </c>
      <c r="D26" s="4">
        <v>2800</v>
      </c>
      <c r="E26" s="4">
        <v>27.4</v>
      </c>
      <c r="F26" s="4">
        <v>100</v>
      </c>
      <c r="G26" s="4">
        <v>57</v>
      </c>
      <c r="H26" s="4">
        <v>627.29999999999995</v>
      </c>
      <c r="I26" s="4" t="s">
        <v>44</v>
      </c>
      <c r="J26" s="4" t="s">
        <v>44</v>
      </c>
      <c r="K26" s="4" t="s">
        <v>44</v>
      </c>
      <c r="L26" s="4" t="s">
        <v>19</v>
      </c>
    </row>
    <row r="27" spans="3:15" ht="16" thickBot="1" x14ac:dyDescent="0.25">
      <c r="C27" s="3">
        <v>25</v>
      </c>
      <c r="D27" s="4">
        <v>1234</v>
      </c>
      <c r="E27" s="4">
        <v>6.4</v>
      </c>
      <c r="F27" s="4">
        <v>56</v>
      </c>
      <c r="G27" s="4">
        <v>74.239999999999995</v>
      </c>
      <c r="H27" s="4">
        <v>141</v>
      </c>
      <c r="I27" s="4" t="s">
        <v>44</v>
      </c>
      <c r="J27" s="4" t="s">
        <v>44</v>
      </c>
      <c r="K27" s="4" t="s">
        <v>44</v>
      </c>
      <c r="L27" s="4" t="s">
        <v>19</v>
      </c>
    </row>
    <row r="28" spans="3:15" ht="16" thickBot="1" x14ac:dyDescent="0.25">
      <c r="C28" s="3">
        <v>26</v>
      </c>
      <c r="D28" s="4">
        <v>900</v>
      </c>
      <c r="E28" s="4">
        <v>5.8</v>
      </c>
      <c r="F28" s="4">
        <v>56</v>
      </c>
      <c r="G28" s="4">
        <v>60</v>
      </c>
      <c r="H28" s="4">
        <v>122.7</v>
      </c>
      <c r="I28" s="4">
        <v>90</v>
      </c>
      <c r="J28" s="4">
        <v>400</v>
      </c>
      <c r="K28" s="4" t="s">
        <v>0</v>
      </c>
      <c r="L28" s="4" t="s">
        <v>19</v>
      </c>
    </row>
    <row r="29" spans="3:15" ht="16" thickBot="1" x14ac:dyDescent="0.25">
      <c r="C29" s="3">
        <v>27</v>
      </c>
      <c r="D29" s="4">
        <v>2400</v>
      </c>
      <c r="E29" s="4">
        <v>36</v>
      </c>
      <c r="F29" s="4">
        <v>100</v>
      </c>
      <c r="G29" s="4">
        <v>97</v>
      </c>
      <c r="H29" s="4">
        <v>723.7</v>
      </c>
      <c r="I29" s="4">
        <v>80</v>
      </c>
      <c r="J29" s="4">
        <v>500</v>
      </c>
      <c r="K29" s="4" t="s">
        <v>19</v>
      </c>
      <c r="L29" s="4" t="s">
        <v>74</v>
      </c>
      <c r="O29" s="4"/>
    </row>
    <row r="30" spans="3:15" ht="16" thickBot="1" x14ac:dyDescent="0.25">
      <c r="C30" s="3">
        <v>28</v>
      </c>
      <c r="D30" s="4">
        <v>200</v>
      </c>
      <c r="E30" s="4">
        <v>0.8</v>
      </c>
      <c r="F30" s="4">
        <v>25</v>
      </c>
      <c r="G30" s="4">
        <v>99.5</v>
      </c>
      <c r="H30" s="4">
        <v>14.8</v>
      </c>
      <c r="I30" s="4">
        <v>260</v>
      </c>
      <c r="J30" s="4">
        <v>20</v>
      </c>
      <c r="K30" s="4" t="s">
        <v>44</v>
      </c>
      <c r="L30" s="4" t="s">
        <v>0</v>
      </c>
    </row>
    <row r="31" spans="3:15" ht="16" thickBot="1" x14ac:dyDescent="0.25">
      <c r="C31" s="3">
        <v>29</v>
      </c>
      <c r="D31" s="4">
        <v>2300</v>
      </c>
      <c r="E31" s="4">
        <v>20.9</v>
      </c>
      <c r="F31" s="4">
        <v>80</v>
      </c>
      <c r="G31" s="4">
        <v>50</v>
      </c>
      <c r="H31" s="4">
        <v>615.70000000000005</v>
      </c>
      <c r="I31" s="4">
        <v>100</v>
      </c>
      <c r="J31" s="4">
        <v>400</v>
      </c>
      <c r="K31" s="4" t="s">
        <v>19</v>
      </c>
      <c r="L31" s="4" t="s">
        <v>19</v>
      </c>
    </row>
    <row r="32" spans="3:15" ht="16" thickBot="1" x14ac:dyDescent="0.25">
      <c r="C32" s="3">
        <v>30</v>
      </c>
      <c r="D32" s="4">
        <v>465</v>
      </c>
      <c r="E32" s="4">
        <v>4.5</v>
      </c>
      <c r="F32" s="4">
        <v>20</v>
      </c>
      <c r="G32" s="4">
        <v>97</v>
      </c>
      <c r="H32" s="4">
        <v>116.9</v>
      </c>
      <c r="I32" s="4">
        <v>300</v>
      </c>
      <c r="J32" s="4">
        <v>250</v>
      </c>
      <c r="K32" s="4" t="s">
        <v>0</v>
      </c>
      <c r="L32" s="4" t="s">
        <v>19</v>
      </c>
    </row>
    <row r="33" spans="3:12" ht="16" thickBot="1" x14ac:dyDescent="0.25">
      <c r="C33" s="3">
        <v>31</v>
      </c>
      <c r="D33" s="4">
        <v>1000</v>
      </c>
      <c r="E33" s="4" t="s">
        <v>44</v>
      </c>
      <c r="F33" s="4">
        <v>200</v>
      </c>
      <c r="G33" s="4">
        <v>98</v>
      </c>
      <c r="H33" s="4">
        <v>121.9</v>
      </c>
      <c r="I33" s="4" t="s">
        <v>44</v>
      </c>
      <c r="J33" s="4" t="s">
        <v>44</v>
      </c>
      <c r="K33" s="4" t="s">
        <v>19</v>
      </c>
      <c r="L33" s="4" t="s">
        <v>0</v>
      </c>
    </row>
    <row r="34" spans="3:12" ht="16" thickBot="1" x14ac:dyDescent="0.25">
      <c r="C34" s="3">
        <v>32</v>
      </c>
      <c r="D34" s="4">
        <v>2715</v>
      </c>
      <c r="E34" s="4">
        <v>27.1</v>
      </c>
      <c r="F34" s="4">
        <v>100.4</v>
      </c>
      <c r="G34" s="4">
        <v>98.85</v>
      </c>
      <c r="H34" s="4">
        <v>621.20000000000005</v>
      </c>
      <c r="I34" s="4">
        <v>1432</v>
      </c>
      <c r="J34" s="4">
        <v>600</v>
      </c>
      <c r="K34" s="4" t="s">
        <v>0</v>
      </c>
      <c r="L34" s="4" t="s">
        <v>19</v>
      </c>
    </row>
    <row r="35" spans="3:12" ht="16" thickBot="1" x14ac:dyDescent="0.25">
      <c r="C35" s="3">
        <v>33</v>
      </c>
      <c r="D35" s="4">
        <v>2600</v>
      </c>
      <c r="E35" s="4">
        <v>34.5</v>
      </c>
      <c r="F35" s="4">
        <v>142.1</v>
      </c>
      <c r="G35" s="4">
        <v>90</v>
      </c>
      <c r="H35" s="4">
        <v>571.29999999999995</v>
      </c>
      <c r="I35" s="4">
        <v>280</v>
      </c>
      <c r="J35" s="4">
        <v>300</v>
      </c>
      <c r="K35" s="4" t="s">
        <v>0</v>
      </c>
      <c r="L35" s="4" t="s">
        <v>74</v>
      </c>
    </row>
    <row r="36" spans="3:12" ht="16" thickBot="1" x14ac:dyDescent="0.25">
      <c r="C36" s="3">
        <v>34</v>
      </c>
      <c r="D36" s="4">
        <v>694</v>
      </c>
      <c r="E36" s="4">
        <v>6.3</v>
      </c>
      <c r="F36" s="4">
        <v>55.5</v>
      </c>
      <c r="G36" s="4">
        <v>97</v>
      </c>
      <c r="H36" s="4">
        <v>138.4</v>
      </c>
      <c r="I36" s="4">
        <v>100</v>
      </c>
      <c r="J36" s="4">
        <v>300</v>
      </c>
      <c r="K36" s="4" t="s">
        <v>0</v>
      </c>
      <c r="L36" s="4" t="s">
        <v>19</v>
      </c>
    </row>
    <row r="37" spans="3:12" ht="16" thickBot="1" x14ac:dyDescent="0.25">
      <c r="C37" s="3">
        <v>35</v>
      </c>
      <c r="D37" s="4">
        <v>4262</v>
      </c>
      <c r="E37" s="4">
        <v>61.8</v>
      </c>
      <c r="F37" s="4">
        <v>81</v>
      </c>
      <c r="G37" s="4">
        <v>97</v>
      </c>
      <c r="H37" s="4">
        <v>919.3</v>
      </c>
      <c r="I37" s="4">
        <v>192</v>
      </c>
      <c r="J37" s="4" t="s">
        <v>44</v>
      </c>
      <c r="K37" s="4" t="s">
        <v>0</v>
      </c>
      <c r="L37" s="4" t="s">
        <v>19</v>
      </c>
    </row>
    <row r="38" spans="3:12" ht="16" thickBot="1" x14ac:dyDescent="0.25">
      <c r="C38" s="3">
        <v>36</v>
      </c>
      <c r="D38" s="4">
        <v>3600</v>
      </c>
      <c r="E38" s="4">
        <v>62</v>
      </c>
      <c r="F38" s="4">
        <v>117.2</v>
      </c>
      <c r="G38" s="4">
        <v>92.2</v>
      </c>
      <c r="H38" s="4">
        <v>830.4</v>
      </c>
      <c r="I38" s="4">
        <v>240</v>
      </c>
      <c r="J38" s="4">
        <v>300</v>
      </c>
      <c r="K38" s="4" t="s">
        <v>19</v>
      </c>
      <c r="L38" s="4" t="s">
        <v>0</v>
      </c>
    </row>
    <row r="39" spans="3:12" ht="16" thickBot="1" x14ac:dyDescent="0.25">
      <c r="C39" s="3">
        <v>37</v>
      </c>
      <c r="D39" s="4">
        <v>1163</v>
      </c>
      <c r="E39" s="4">
        <v>11.7</v>
      </c>
      <c r="F39" s="4">
        <v>123</v>
      </c>
      <c r="G39" s="4">
        <v>99.7</v>
      </c>
      <c r="H39" s="4">
        <v>199.7</v>
      </c>
      <c r="I39" s="4">
        <v>427</v>
      </c>
      <c r="J39" s="4">
        <v>150</v>
      </c>
      <c r="K39" s="4" t="s">
        <v>19</v>
      </c>
      <c r="L39" s="4" t="s">
        <v>0</v>
      </c>
    </row>
    <row r="40" spans="3:12" ht="16" thickBot="1" x14ac:dyDescent="0.25">
      <c r="C40" s="3">
        <v>38</v>
      </c>
      <c r="D40" s="4">
        <v>2700</v>
      </c>
      <c r="E40" s="7">
        <v>27</v>
      </c>
      <c r="F40" s="4">
        <v>115</v>
      </c>
      <c r="G40" s="4">
        <v>91</v>
      </c>
      <c r="H40" s="4">
        <v>559.70000000000005</v>
      </c>
      <c r="I40" s="4">
        <v>65</v>
      </c>
      <c r="J40" s="4" t="s">
        <v>44</v>
      </c>
      <c r="K40" s="4" t="s">
        <v>19</v>
      </c>
      <c r="L40" s="4" t="s">
        <v>19</v>
      </c>
    </row>
    <row r="41" spans="3:12" ht="16" thickBot="1" x14ac:dyDescent="0.25">
      <c r="C41" s="3">
        <v>39</v>
      </c>
      <c r="D41" s="4">
        <v>3200</v>
      </c>
      <c r="E41" s="4">
        <v>29.5</v>
      </c>
      <c r="F41" s="4">
        <v>164</v>
      </c>
      <c r="G41" s="4">
        <v>81</v>
      </c>
      <c r="H41" s="4">
        <v>451.6</v>
      </c>
      <c r="I41" s="4">
        <v>100</v>
      </c>
      <c r="J41" s="4" t="s">
        <v>44</v>
      </c>
      <c r="K41" s="4" t="s">
        <v>44</v>
      </c>
      <c r="L41" s="4" t="s">
        <v>19</v>
      </c>
    </row>
    <row r="42" spans="3:12" ht="16" thickBot="1" x14ac:dyDescent="0.25">
      <c r="C42" s="3">
        <v>40</v>
      </c>
      <c r="D42" s="4">
        <v>1460</v>
      </c>
      <c r="E42" s="4" t="s">
        <v>44</v>
      </c>
      <c r="F42" s="4" t="s">
        <v>44</v>
      </c>
      <c r="G42" s="4">
        <v>90</v>
      </c>
      <c r="H42" s="4">
        <v>450.8</v>
      </c>
      <c r="I42" s="4">
        <v>250</v>
      </c>
      <c r="J42" s="4">
        <v>300</v>
      </c>
      <c r="K42" s="4" t="s">
        <v>19</v>
      </c>
      <c r="L42" s="4" t="s">
        <v>19</v>
      </c>
    </row>
    <row r="43" spans="3:12" ht="16" thickBot="1" x14ac:dyDescent="0.25">
      <c r="C43" s="3">
        <v>41</v>
      </c>
      <c r="D43" s="4">
        <v>1600</v>
      </c>
      <c r="E43" s="7">
        <v>16</v>
      </c>
      <c r="F43" s="4">
        <v>77</v>
      </c>
      <c r="G43" s="4">
        <v>99</v>
      </c>
      <c r="H43" s="4">
        <v>624.29999999999995</v>
      </c>
      <c r="I43" s="4">
        <v>50</v>
      </c>
      <c r="J43" s="4">
        <v>200</v>
      </c>
      <c r="K43" s="4" t="s">
        <v>19</v>
      </c>
      <c r="L43" s="4" t="s">
        <v>19</v>
      </c>
    </row>
    <row r="44" spans="3:12" ht="16" thickBot="1" x14ac:dyDescent="0.25">
      <c r="C44" s="3">
        <v>42</v>
      </c>
      <c r="D44" s="4">
        <v>2044</v>
      </c>
      <c r="E44" s="7">
        <v>22.4</v>
      </c>
      <c r="F44" s="4">
        <v>93</v>
      </c>
      <c r="G44" s="4">
        <v>88</v>
      </c>
      <c r="H44" s="4">
        <v>612.4</v>
      </c>
      <c r="I44" s="4" t="s">
        <v>44</v>
      </c>
      <c r="J44" s="4" t="s">
        <v>44</v>
      </c>
      <c r="K44" s="4" t="s">
        <v>19</v>
      </c>
      <c r="L44" s="4" t="s">
        <v>19</v>
      </c>
    </row>
    <row r="45" spans="3:12" ht="16" thickBot="1" x14ac:dyDescent="0.25">
      <c r="C45" s="3">
        <v>43</v>
      </c>
      <c r="D45" s="4">
        <v>2442</v>
      </c>
      <c r="E45" s="7">
        <v>24.42</v>
      </c>
      <c r="F45" s="4">
        <v>100</v>
      </c>
      <c r="G45" s="4">
        <v>95.09</v>
      </c>
      <c r="H45" s="4">
        <v>143.5</v>
      </c>
      <c r="I45" s="4">
        <v>20</v>
      </c>
      <c r="J45" s="4">
        <v>100</v>
      </c>
      <c r="K45" s="4" t="s">
        <v>19</v>
      </c>
      <c r="L45" s="4" t="s">
        <v>19</v>
      </c>
    </row>
    <row r="46" spans="3:12" ht="16" thickBot="1" x14ac:dyDescent="0.25">
      <c r="C46" s="3">
        <v>44</v>
      </c>
      <c r="D46" s="4">
        <v>811</v>
      </c>
      <c r="E46" s="7">
        <v>8.11</v>
      </c>
      <c r="F46" s="4">
        <v>45</v>
      </c>
      <c r="G46" s="4">
        <v>94</v>
      </c>
      <c r="H46" s="4">
        <v>733.2</v>
      </c>
      <c r="I46" s="4">
        <v>10</v>
      </c>
      <c r="J46" s="4" t="s">
        <v>44</v>
      </c>
      <c r="K46" s="4" t="s">
        <v>19</v>
      </c>
      <c r="L46" s="4" t="s">
        <v>19</v>
      </c>
    </row>
    <row r="47" spans="3:12" ht="16" thickBot="1" x14ac:dyDescent="0.25">
      <c r="C47" s="3">
        <v>45</v>
      </c>
      <c r="D47" s="4">
        <v>1450</v>
      </c>
      <c r="E47" s="7">
        <v>14.5</v>
      </c>
      <c r="F47" s="4">
        <v>70</v>
      </c>
      <c r="G47" s="4">
        <v>68</v>
      </c>
      <c r="H47" s="4">
        <v>769</v>
      </c>
      <c r="I47" s="4">
        <v>100</v>
      </c>
      <c r="J47" s="4">
        <v>250</v>
      </c>
      <c r="K47" s="4" t="s">
        <v>0</v>
      </c>
      <c r="L47" s="4" t="s">
        <v>19</v>
      </c>
    </row>
    <row r="48" spans="3:12" ht="16" thickBot="1" x14ac:dyDescent="0.25">
      <c r="C48" s="3">
        <v>46</v>
      </c>
      <c r="D48" s="4">
        <v>2793</v>
      </c>
      <c r="E48" s="7">
        <v>2.9</v>
      </c>
      <c r="F48" s="4">
        <v>110</v>
      </c>
      <c r="G48" s="4">
        <v>96.5</v>
      </c>
      <c r="H48" s="4">
        <v>563.1</v>
      </c>
      <c r="I48" s="4">
        <v>50</v>
      </c>
      <c r="J48" s="4">
        <v>800</v>
      </c>
      <c r="K48" s="4" t="s">
        <v>19</v>
      </c>
      <c r="L48" s="4" t="s">
        <v>19</v>
      </c>
    </row>
    <row r="49" spans="3:12" ht="16" thickBot="1" x14ac:dyDescent="0.25">
      <c r="C49" s="3">
        <v>47</v>
      </c>
      <c r="D49" s="4">
        <v>2600</v>
      </c>
      <c r="E49" s="7">
        <v>26</v>
      </c>
      <c r="F49" s="7">
        <v>98.2</v>
      </c>
      <c r="G49" s="4">
        <v>97</v>
      </c>
      <c r="H49" s="4">
        <v>485.9</v>
      </c>
      <c r="I49" s="4">
        <v>360</v>
      </c>
      <c r="J49" s="4">
        <v>150</v>
      </c>
      <c r="K49" s="4" t="s">
        <v>19</v>
      </c>
      <c r="L49" s="4" t="s">
        <v>19</v>
      </c>
    </row>
    <row r="50" spans="3:12" ht="16" thickBot="1" x14ac:dyDescent="0.25">
      <c r="C50" s="3">
        <v>48</v>
      </c>
      <c r="D50" s="4">
        <v>1980</v>
      </c>
      <c r="E50" s="7">
        <v>19.8</v>
      </c>
      <c r="F50" s="4">
        <v>85</v>
      </c>
      <c r="G50" s="4">
        <v>74</v>
      </c>
      <c r="H50" s="4">
        <v>554.1</v>
      </c>
      <c r="I50" s="4">
        <v>110</v>
      </c>
      <c r="J50" s="4">
        <v>100</v>
      </c>
      <c r="K50" s="4" t="s">
        <v>19</v>
      </c>
      <c r="L50" s="4" t="s">
        <v>19</v>
      </c>
    </row>
    <row r="51" spans="3:12" ht="16" thickBot="1" x14ac:dyDescent="0.25">
      <c r="C51" s="3">
        <v>49</v>
      </c>
      <c r="D51" s="4">
        <v>1960</v>
      </c>
      <c r="E51" s="7">
        <v>19.600000000000001</v>
      </c>
      <c r="F51" s="4">
        <v>90</v>
      </c>
      <c r="G51" s="4">
        <v>90</v>
      </c>
      <c r="H51" s="4">
        <v>513.70000000000005</v>
      </c>
      <c r="I51" s="4">
        <v>25</v>
      </c>
      <c r="J51" s="4">
        <v>100</v>
      </c>
      <c r="K51" s="4" t="s">
        <v>19</v>
      </c>
      <c r="L51" s="4" t="s">
        <v>19</v>
      </c>
    </row>
    <row r="52" spans="3:12" ht="16" thickBot="1" x14ac:dyDescent="0.25">
      <c r="C52" s="3">
        <v>50</v>
      </c>
      <c r="D52" s="4">
        <v>1700</v>
      </c>
      <c r="E52" s="4">
        <v>16</v>
      </c>
      <c r="F52" s="7">
        <v>57.5</v>
      </c>
      <c r="G52" s="4">
        <v>93</v>
      </c>
      <c r="H52" s="4">
        <v>661</v>
      </c>
      <c r="I52" s="4">
        <v>200</v>
      </c>
      <c r="J52" s="4">
        <v>800</v>
      </c>
      <c r="K52" s="4" t="s">
        <v>19</v>
      </c>
      <c r="L52" s="4" t="s">
        <v>19</v>
      </c>
    </row>
    <row r="53" spans="3:12" ht="16" thickBot="1" x14ac:dyDescent="0.25">
      <c r="C53" s="3">
        <v>51</v>
      </c>
      <c r="D53" s="4">
        <v>3350</v>
      </c>
      <c r="E53" s="7">
        <v>33.5</v>
      </c>
      <c r="F53" s="4">
        <v>100</v>
      </c>
      <c r="G53" s="4">
        <v>97.2</v>
      </c>
      <c r="H53" s="4">
        <v>700.3</v>
      </c>
      <c r="I53" s="4" t="s">
        <v>44</v>
      </c>
      <c r="J53" s="4">
        <v>250</v>
      </c>
      <c r="K53" s="4" t="s">
        <v>19</v>
      </c>
      <c r="L53" s="4" t="s">
        <v>19</v>
      </c>
    </row>
    <row r="54" spans="3:12" ht="16" thickBot="1" x14ac:dyDescent="0.25">
      <c r="C54" s="3">
        <v>52</v>
      </c>
      <c r="D54" s="4">
        <v>774</v>
      </c>
      <c r="E54" s="7">
        <v>7.7</v>
      </c>
      <c r="F54" s="4">
        <v>45</v>
      </c>
      <c r="G54" s="4">
        <v>90</v>
      </c>
      <c r="H54" s="4">
        <v>223.9</v>
      </c>
      <c r="I54" s="4">
        <v>50</v>
      </c>
      <c r="J54" s="4">
        <v>100</v>
      </c>
      <c r="K54" s="4" t="s">
        <v>19</v>
      </c>
      <c r="L54" s="4" t="s">
        <v>19</v>
      </c>
    </row>
    <row r="55" spans="3:12" ht="16" thickBot="1" x14ac:dyDescent="0.25">
      <c r="C55" s="3">
        <v>53</v>
      </c>
      <c r="D55" s="4">
        <v>2063</v>
      </c>
      <c r="E55" s="7">
        <v>20.6</v>
      </c>
      <c r="F55" s="4">
        <v>100</v>
      </c>
      <c r="G55" s="4">
        <v>80</v>
      </c>
      <c r="H55" s="4">
        <v>498.3</v>
      </c>
      <c r="I55" s="4">
        <v>30</v>
      </c>
      <c r="J55" s="4">
        <v>150</v>
      </c>
      <c r="K55" s="4" t="s">
        <v>19</v>
      </c>
      <c r="L55" s="4" t="s">
        <v>19</v>
      </c>
    </row>
    <row r="56" spans="3:12" ht="16" thickBot="1" x14ac:dyDescent="0.25">
      <c r="C56" s="3">
        <v>54</v>
      </c>
      <c r="D56" s="4">
        <v>2755</v>
      </c>
      <c r="E56" s="7">
        <v>2.75</v>
      </c>
      <c r="F56" s="4">
        <v>130</v>
      </c>
      <c r="G56" s="4">
        <v>84</v>
      </c>
      <c r="H56" s="4">
        <v>515.20000000000005</v>
      </c>
      <c r="I56" s="4">
        <v>300</v>
      </c>
      <c r="J56" s="4">
        <v>500</v>
      </c>
      <c r="K56" s="4" t="s">
        <v>0</v>
      </c>
      <c r="L56" s="4" t="s">
        <v>19</v>
      </c>
    </row>
    <row r="57" spans="3:12" ht="16" thickBot="1" x14ac:dyDescent="0.25">
      <c r="C57" s="3">
        <v>55</v>
      </c>
      <c r="D57" s="4">
        <v>3300</v>
      </c>
      <c r="E57" s="7">
        <v>33</v>
      </c>
      <c r="F57" s="4">
        <v>160</v>
      </c>
      <c r="G57" s="4">
        <v>90</v>
      </c>
      <c r="H57" s="4">
        <v>506.2</v>
      </c>
      <c r="I57" s="4" t="s">
        <v>44</v>
      </c>
      <c r="J57" s="4" t="s">
        <v>44</v>
      </c>
      <c r="K57" s="4" t="s">
        <v>19</v>
      </c>
      <c r="L57" s="4" t="s">
        <v>19</v>
      </c>
    </row>
    <row r="58" spans="3:12" ht="16" thickBot="1" x14ac:dyDescent="0.25">
      <c r="C58" s="3">
        <v>56</v>
      </c>
      <c r="D58" s="4">
        <v>1280</v>
      </c>
      <c r="E58" s="7">
        <v>12.8</v>
      </c>
      <c r="F58" s="4">
        <v>70</v>
      </c>
      <c r="G58" s="4">
        <v>51</v>
      </c>
      <c r="H58" s="4">
        <v>392.9</v>
      </c>
      <c r="I58" s="4" t="s">
        <v>44</v>
      </c>
      <c r="J58" s="4" t="s">
        <v>44</v>
      </c>
      <c r="K58" s="4" t="s">
        <v>44</v>
      </c>
      <c r="L58" s="4" t="s">
        <v>19</v>
      </c>
    </row>
    <row r="59" spans="3:12" ht="16" thickBot="1" x14ac:dyDescent="0.25">
      <c r="C59" s="3">
        <v>57</v>
      </c>
      <c r="D59" s="4">
        <v>1655</v>
      </c>
      <c r="E59" s="7">
        <v>16.5</v>
      </c>
      <c r="F59" s="7">
        <v>69.5</v>
      </c>
      <c r="G59" s="4">
        <v>88.1</v>
      </c>
      <c r="H59" s="4">
        <v>573.70000000000005</v>
      </c>
      <c r="I59" s="4" t="s">
        <v>44</v>
      </c>
      <c r="J59" s="4" t="s">
        <v>44</v>
      </c>
      <c r="K59" s="4" t="s">
        <v>44</v>
      </c>
      <c r="L59" s="4" t="s">
        <v>19</v>
      </c>
    </row>
    <row r="60" spans="3:12" ht="16" thickBot="1" x14ac:dyDescent="0.25">
      <c r="C60" s="3">
        <v>58</v>
      </c>
      <c r="D60" s="4">
        <v>1428</v>
      </c>
      <c r="E60" s="7">
        <v>14.23</v>
      </c>
      <c r="F60" s="7">
        <v>60.7</v>
      </c>
      <c r="G60" s="4">
        <v>63</v>
      </c>
      <c r="H60" s="4">
        <v>569</v>
      </c>
      <c r="I60" s="4" t="s">
        <v>44</v>
      </c>
      <c r="J60" s="4" t="s">
        <v>44</v>
      </c>
      <c r="K60" s="4" t="s">
        <v>44</v>
      </c>
      <c r="L60" s="4" t="s">
        <v>19</v>
      </c>
    </row>
    <row r="61" spans="3:12" ht="16" thickBot="1" x14ac:dyDescent="0.25">
      <c r="C61" s="3">
        <v>59</v>
      </c>
      <c r="D61" s="4">
        <v>3000</v>
      </c>
      <c r="E61" s="4">
        <v>41</v>
      </c>
      <c r="F61" s="4" t="s">
        <v>44</v>
      </c>
      <c r="G61" s="4">
        <v>72</v>
      </c>
      <c r="H61" s="4">
        <v>795.8</v>
      </c>
      <c r="I61" s="4">
        <v>1500</v>
      </c>
      <c r="J61" s="4">
        <v>3000</v>
      </c>
      <c r="K61" s="4" t="s">
        <v>0</v>
      </c>
      <c r="L61" s="4" t="s">
        <v>19</v>
      </c>
    </row>
    <row r="62" spans="3:12" ht="16" thickBot="1" x14ac:dyDescent="0.25">
      <c r="C62" s="3">
        <v>60</v>
      </c>
      <c r="D62" s="4">
        <v>2474</v>
      </c>
      <c r="E62" s="4">
        <v>24.9</v>
      </c>
      <c r="F62" s="4">
        <v>105</v>
      </c>
      <c r="G62" s="4">
        <v>57</v>
      </c>
      <c r="H62" s="4">
        <v>565.1</v>
      </c>
      <c r="I62" s="4" t="s">
        <v>44</v>
      </c>
      <c r="J62" s="4" t="s">
        <v>44</v>
      </c>
      <c r="K62" s="4" t="s">
        <v>19</v>
      </c>
      <c r="L62" s="4" t="s">
        <v>19</v>
      </c>
    </row>
    <row r="63" spans="3:12" ht="16" thickBot="1" x14ac:dyDescent="0.25">
      <c r="C63" s="3">
        <v>61</v>
      </c>
      <c r="D63" s="4">
        <v>2791</v>
      </c>
      <c r="E63" s="4">
        <v>25.6</v>
      </c>
      <c r="F63" s="4">
        <v>86</v>
      </c>
      <c r="G63" s="4">
        <v>98.6</v>
      </c>
      <c r="H63" s="4">
        <v>665.5</v>
      </c>
      <c r="I63" s="4">
        <v>80</v>
      </c>
      <c r="J63" s="4">
        <v>200</v>
      </c>
      <c r="K63" s="4" t="s">
        <v>0</v>
      </c>
      <c r="L63" s="4" t="s">
        <v>19</v>
      </c>
    </row>
    <row r="64" spans="3:12" ht="16" thickBot="1" x14ac:dyDescent="0.25">
      <c r="C64" s="3">
        <v>62</v>
      </c>
      <c r="D64" s="4">
        <v>2500</v>
      </c>
      <c r="E64" s="4">
        <v>25</v>
      </c>
      <c r="F64" s="4">
        <v>115</v>
      </c>
      <c r="G64" s="4">
        <v>60</v>
      </c>
      <c r="H64" s="4">
        <v>525.6</v>
      </c>
      <c r="I64" s="4">
        <v>160</v>
      </c>
      <c r="J64" s="4">
        <v>280</v>
      </c>
      <c r="K64" s="4" t="s">
        <v>19</v>
      </c>
      <c r="L64" s="4" t="s">
        <v>19</v>
      </c>
    </row>
    <row r="65" spans="3:12" ht="16" thickBot="1" x14ac:dyDescent="0.25">
      <c r="C65" s="3">
        <v>63</v>
      </c>
      <c r="D65" s="4">
        <v>3400</v>
      </c>
      <c r="E65" s="4">
        <v>45.5</v>
      </c>
      <c r="F65" s="4">
        <v>102</v>
      </c>
      <c r="G65" s="4">
        <v>39</v>
      </c>
      <c r="H65" s="4">
        <v>786.6</v>
      </c>
      <c r="I65" s="4" t="s">
        <v>44</v>
      </c>
      <c r="J65" s="4" t="s">
        <v>44</v>
      </c>
      <c r="K65" s="4" t="s">
        <v>0</v>
      </c>
      <c r="L65" s="4" t="s">
        <v>19</v>
      </c>
    </row>
    <row r="66" spans="3:12" ht="16" thickBot="1" x14ac:dyDescent="0.25">
      <c r="C66" s="3">
        <v>64</v>
      </c>
      <c r="D66" s="4">
        <v>375</v>
      </c>
      <c r="E66" s="7">
        <v>3.7</v>
      </c>
      <c r="F66" s="7">
        <v>32.4</v>
      </c>
      <c r="G66" s="4">
        <v>50</v>
      </c>
      <c r="H66" s="4">
        <v>81.099999999999994</v>
      </c>
      <c r="I66" s="4" t="s">
        <v>44</v>
      </c>
      <c r="J66" s="4">
        <v>150</v>
      </c>
      <c r="K66" s="4" t="s">
        <v>44</v>
      </c>
      <c r="L66" s="4" t="s">
        <v>74</v>
      </c>
    </row>
    <row r="67" spans="3:12" ht="16" thickBot="1" x14ac:dyDescent="0.25">
      <c r="C67" s="3">
        <v>65</v>
      </c>
      <c r="D67" s="4">
        <v>1362.5</v>
      </c>
      <c r="E67" s="4">
        <v>16.2</v>
      </c>
      <c r="F67" s="4">
        <v>75</v>
      </c>
      <c r="G67" s="4">
        <v>96.7</v>
      </c>
      <c r="H67" s="4">
        <v>516.29999999999995</v>
      </c>
      <c r="I67" s="4">
        <v>25</v>
      </c>
      <c r="J67" s="4">
        <v>200</v>
      </c>
      <c r="K67" s="4" t="s">
        <v>19</v>
      </c>
      <c r="L67" s="4" t="s">
        <v>19</v>
      </c>
    </row>
    <row r="68" spans="3:12" ht="16" thickBot="1" x14ac:dyDescent="0.25">
      <c r="C68" s="3">
        <v>66</v>
      </c>
      <c r="D68" s="4">
        <v>2051.3000000000002</v>
      </c>
      <c r="E68" s="7">
        <v>20.5</v>
      </c>
      <c r="F68" s="4" t="s">
        <v>44</v>
      </c>
      <c r="G68" s="4">
        <v>96.25</v>
      </c>
      <c r="H68" s="4">
        <v>723</v>
      </c>
      <c r="I68" s="4" t="s">
        <v>44</v>
      </c>
      <c r="J68" s="4" t="s">
        <v>44</v>
      </c>
      <c r="K68" s="4" t="s">
        <v>44</v>
      </c>
      <c r="L68" s="4" t="s">
        <v>19</v>
      </c>
    </row>
    <row r="69" spans="3:12" ht="16" thickBot="1" x14ac:dyDescent="0.25">
      <c r="C69" s="3">
        <v>67</v>
      </c>
      <c r="D69" s="4">
        <v>1662</v>
      </c>
      <c r="E69" s="4">
        <v>18.399999999999999</v>
      </c>
      <c r="F69" s="4">
        <v>68.3</v>
      </c>
      <c r="G69" s="4">
        <v>86.1</v>
      </c>
      <c r="H69" s="4">
        <v>636.6</v>
      </c>
      <c r="I69" s="4">
        <v>83.5</v>
      </c>
      <c r="J69" s="4">
        <v>150</v>
      </c>
      <c r="K69" s="4" t="s">
        <v>19</v>
      </c>
      <c r="L69" s="4" t="s">
        <v>19</v>
      </c>
    </row>
    <row r="70" spans="3:12" ht="16" thickBot="1" x14ac:dyDescent="0.25">
      <c r="C70" s="3">
        <v>68</v>
      </c>
      <c r="D70" s="4">
        <v>1188</v>
      </c>
      <c r="E70" s="7">
        <v>11.8</v>
      </c>
      <c r="F70" s="4">
        <v>44</v>
      </c>
      <c r="G70" s="4">
        <v>97</v>
      </c>
      <c r="H70" s="4">
        <v>667.3</v>
      </c>
      <c r="I70" s="4" t="s">
        <v>44</v>
      </c>
      <c r="J70" s="4" t="s">
        <v>44</v>
      </c>
      <c r="K70" s="4" t="s">
        <v>19</v>
      </c>
      <c r="L70" s="4" t="s">
        <v>19</v>
      </c>
    </row>
    <row r="71" spans="3:12" ht="16" thickBot="1" x14ac:dyDescent="0.25">
      <c r="C71" s="3">
        <v>69</v>
      </c>
      <c r="D71" s="4">
        <v>1574</v>
      </c>
      <c r="E71" s="4">
        <v>16.5</v>
      </c>
      <c r="F71" s="4">
        <v>55</v>
      </c>
      <c r="G71" s="4">
        <v>82</v>
      </c>
      <c r="H71" s="4">
        <v>694.2</v>
      </c>
      <c r="I71" s="4">
        <v>180</v>
      </c>
      <c r="J71" s="4">
        <v>200</v>
      </c>
      <c r="K71" s="4" t="s">
        <v>0</v>
      </c>
      <c r="L71" s="4" t="s">
        <v>19</v>
      </c>
    </row>
    <row r="72" spans="3:12" ht="16" thickBot="1" x14ac:dyDescent="0.25">
      <c r="C72" s="3">
        <v>70</v>
      </c>
      <c r="D72" s="4">
        <v>2804</v>
      </c>
      <c r="E72" s="7">
        <v>28</v>
      </c>
      <c r="F72" s="4">
        <v>90</v>
      </c>
      <c r="G72" s="4">
        <v>42.9</v>
      </c>
      <c r="H72" s="4">
        <v>679.9</v>
      </c>
      <c r="I72" s="4" t="s">
        <v>44</v>
      </c>
      <c r="J72" s="4" t="s">
        <v>44</v>
      </c>
      <c r="K72" s="4" t="s">
        <v>0</v>
      </c>
      <c r="L72" s="4" t="s">
        <v>19</v>
      </c>
    </row>
    <row r="73" spans="3:12" ht="16" thickBot="1" x14ac:dyDescent="0.25">
      <c r="C73" s="3">
        <v>71</v>
      </c>
      <c r="D73" s="4">
        <v>2500</v>
      </c>
      <c r="E73" s="7">
        <v>25</v>
      </c>
      <c r="F73" s="4" t="s">
        <v>44</v>
      </c>
      <c r="G73" s="4">
        <v>80</v>
      </c>
      <c r="H73" s="4">
        <v>712</v>
      </c>
      <c r="I73" s="4" t="s">
        <v>44</v>
      </c>
      <c r="J73" s="4" t="s">
        <v>44</v>
      </c>
      <c r="K73" s="4" t="s">
        <v>19</v>
      </c>
      <c r="L73" s="4" t="s">
        <v>19</v>
      </c>
    </row>
    <row r="74" spans="3:12" ht="16" thickBot="1" x14ac:dyDescent="0.25">
      <c r="C74" s="3">
        <v>72</v>
      </c>
      <c r="D74" s="4">
        <v>618</v>
      </c>
      <c r="E74" s="4">
        <v>7.58</v>
      </c>
      <c r="F74" s="4">
        <v>32</v>
      </c>
      <c r="G74" s="4">
        <v>70</v>
      </c>
      <c r="H74" s="4">
        <v>544</v>
      </c>
      <c r="I74" s="4">
        <v>73</v>
      </c>
      <c r="J74" s="4" t="s">
        <v>44</v>
      </c>
      <c r="K74" s="4" t="s">
        <v>0</v>
      </c>
      <c r="L74" s="4" t="s">
        <v>19</v>
      </c>
    </row>
    <row r="75" spans="3:12" ht="16" thickBot="1" x14ac:dyDescent="0.25">
      <c r="C75" s="3">
        <v>73</v>
      </c>
      <c r="D75" s="4">
        <v>1716</v>
      </c>
      <c r="E75" s="7">
        <v>17.100000000000001</v>
      </c>
      <c r="F75" s="4">
        <v>94</v>
      </c>
      <c r="G75" s="4">
        <v>91</v>
      </c>
      <c r="H75" s="4">
        <v>429.2</v>
      </c>
      <c r="I75" s="4">
        <v>200</v>
      </c>
      <c r="J75" s="4">
        <v>300</v>
      </c>
      <c r="K75" s="4" t="s">
        <v>0</v>
      </c>
      <c r="L75" s="4" t="s">
        <v>19</v>
      </c>
    </row>
    <row r="76" spans="3:12" ht="16" thickBot="1" x14ac:dyDescent="0.25">
      <c r="C76" s="3">
        <v>74</v>
      </c>
      <c r="D76" s="4">
        <v>3799.9</v>
      </c>
      <c r="E76" s="7">
        <v>38</v>
      </c>
      <c r="F76" s="4">
        <v>136</v>
      </c>
      <c r="G76" s="4">
        <v>65</v>
      </c>
      <c r="H76" s="4">
        <v>625.9</v>
      </c>
      <c r="I76" s="4">
        <v>90</v>
      </c>
      <c r="J76" s="4">
        <v>500</v>
      </c>
      <c r="K76" s="4" t="s">
        <v>44</v>
      </c>
      <c r="L76" s="4" t="s">
        <v>19</v>
      </c>
    </row>
    <row r="77" spans="3:12" ht="16" thickBot="1" x14ac:dyDescent="0.25">
      <c r="C77" s="3">
        <v>75</v>
      </c>
      <c r="D77" s="4">
        <v>1832</v>
      </c>
      <c r="E77" s="7">
        <v>18.3</v>
      </c>
      <c r="F77" s="4">
        <v>92</v>
      </c>
      <c r="G77" s="4">
        <v>70.349999999999994</v>
      </c>
      <c r="H77" s="4">
        <v>476.5</v>
      </c>
      <c r="I77" s="4">
        <v>80</v>
      </c>
      <c r="J77" s="4">
        <v>300</v>
      </c>
      <c r="K77" s="4" t="s">
        <v>19</v>
      </c>
      <c r="L77" s="4" t="s">
        <v>19</v>
      </c>
    </row>
    <row r="78" spans="3:12" ht="16" thickBot="1" x14ac:dyDescent="0.25">
      <c r="C78" s="3">
        <v>76</v>
      </c>
      <c r="D78" s="4">
        <v>1486</v>
      </c>
      <c r="E78" s="7">
        <v>14.8</v>
      </c>
      <c r="F78" s="4">
        <v>78</v>
      </c>
      <c r="G78" s="4">
        <v>80.42</v>
      </c>
      <c r="H78" s="4">
        <v>437.3</v>
      </c>
      <c r="I78" s="4" t="s">
        <v>44</v>
      </c>
      <c r="J78" s="4">
        <v>300</v>
      </c>
      <c r="K78" s="4" t="s">
        <v>19</v>
      </c>
      <c r="L78" s="4" t="s">
        <v>19</v>
      </c>
    </row>
  </sheetData>
  <autoFilter ref="C2:L78" xr:uid="{AD4831B6-42B3-4993-ADBC-86B2932D0D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869E-10EB-4B3F-BB59-A1306C4BFB92}">
  <dimension ref="B2:P82"/>
  <sheetViews>
    <sheetView topLeftCell="A35" workbookViewId="0">
      <selection activeCell="I3" sqref="I3:N54"/>
    </sheetView>
  </sheetViews>
  <sheetFormatPr baseColWidth="10" defaultColWidth="8.83203125" defaultRowHeight="15" x14ac:dyDescent="0.2"/>
  <sheetData>
    <row r="2" spans="2:16" x14ac:dyDescent="0.2">
      <c r="B2" t="s">
        <v>315</v>
      </c>
    </row>
    <row r="3" spans="2:16" ht="36" x14ac:dyDescent="0.2">
      <c r="B3" s="10" t="s">
        <v>0</v>
      </c>
      <c r="C3" s="10" t="s">
        <v>3</v>
      </c>
      <c r="D3" s="10" t="s">
        <v>280</v>
      </c>
      <c r="E3" s="10" t="s">
        <v>11</v>
      </c>
      <c r="F3" s="10" t="s">
        <v>8</v>
      </c>
      <c r="G3" s="10" t="s">
        <v>7</v>
      </c>
      <c r="I3" s="10" t="s">
        <v>0</v>
      </c>
      <c r="J3" s="10" t="s">
        <v>3</v>
      </c>
      <c r="K3" s="10" t="s">
        <v>280</v>
      </c>
      <c r="L3" s="10" t="s">
        <v>11</v>
      </c>
      <c r="M3" s="10" t="s">
        <v>8</v>
      </c>
      <c r="N3" s="10" t="s">
        <v>7</v>
      </c>
    </row>
    <row r="4" spans="2:16" x14ac:dyDescent="0.2">
      <c r="B4" s="10">
        <v>54</v>
      </c>
      <c r="C4" s="11">
        <v>3400</v>
      </c>
      <c r="D4" s="11" t="s">
        <v>44</v>
      </c>
      <c r="E4" s="11" t="s">
        <v>0</v>
      </c>
      <c r="F4" s="11" t="s">
        <v>19</v>
      </c>
      <c r="G4" s="11">
        <v>786.6</v>
      </c>
      <c r="I4" s="10">
        <v>54</v>
      </c>
      <c r="J4" s="11">
        <f>IF(AND(C4&gt;1000, C4&lt;2500),1,0)</f>
        <v>0</v>
      </c>
      <c r="K4" s="13" t="str">
        <f>IF(D4="NA", "NA", IF(D4&gt;150,1,0))</f>
        <v>NA</v>
      </c>
      <c r="L4" s="33">
        <f>IF(E4="NA", "NA", IF(E4="Yes",0,1))</f>
        <v>1</v>
      </c>
      <c r="M4" s="34">
        <f t="shared" ref="M4:M35" si="0">IF(F4="Yes", 1, 0)</f>
        <v>1</v>
      </c>
      <c r="N4" s="13">
        <f>IF(G4&gt;250, 1, 0)</f>
        <v>1</v>
      </c>
    </row>
    <row r="5" spans="2:16" x14ac:dyDescent="0.2">
      <c r="B5" s="10">
        <v>55</v>
      </c>
      <c r="C5" s="11">
        <v>1362.5</v>
      </c>
      <c r="D5" s="11">
        <v>200</v>
      </c>
      <c r="E5" s="11" t="s">
        <v>19</v>
      </c>
      <c r="F5" s="11" t="s">
        <v>19</v>
      </c>
      <c r="G5" s="11">
        <v>516.29999999999995</v>
      </c>
      <c r="I5" s="10">
        <v>55</v>
      </c>
      <c r="J5" s="11">
        <f t="shared" ref="J5:J54" si="1">IF(AND(C5&gt;1000, C5&lt;2500),1,0)</f>
        <v>1</v>
      </c>
      <c r="K5" s="13">
        <f t="shared" ref="K5:K54" si="2">IF(D5="NA", "NA", IF(D5&gt;150,1,0))</f>
        <v>1</v>
      </c>
      <c r="L5" s="33">
        <f t="shared" ref="L5:L54" si="3">IF(E5="NA", "NA", IF(E5="Yes",0,1))</f>
        <v>0</v>
      </c>
      <c r="M5" s="34">
        <f t="shared" si="0"/>
        <v>1</v>
      </c>
      <c r="N5" s="13">
        <f t="shared" ref="N5:N54" si="4">IF(G5&gt;250, 1, 0)</f>
        <v>1</v>
      </c>
    </row>
    <row r="6" spans="2:16" x14ac:dyDescent="0.2">
      <c r="B6" s="10">
        <v>1</v>
      </c>
      <c r="C6" s="11">
        <v>2438</v>
      </c>
      <c r="D6" s="11">
        <v>400</v>
      </c>
      <c r="E6" s="11" t="s">
        <v>0</v>
      </c>
      <c r="F6" s="11" t="s">
        <v>19</v>
      </c>
      <c r="G6" s="11">
        <v>619.70000000000005</v>
      </c>
      <c r="I6" s="10">
        <v>1</v>
      </c>
      <c r="J6" s="11">
        <f t="shared" si="1"/>
        <v>1</v>
      </c>
      <c r="K6" s="13">
        <f t="shared" si="2"/>
        <v>1</v>
      </c>
      <c r="L6" s="33">
        <f t="shared" si="3"/>
        <v>1</v>
      </c>
      <c r="M6" s="34">
        <f t="shared" si="0"/>
        <v>1</v>
      </c>
      <c r="N6" s="13">
        <f t="shared" si="4"/>
        <v>1</v>
      </c>
    </row>
    <row r="7" spans="2:16" x14ac:dyDescent="0.2">
      <c r="B7" s="10">
        <v>14</v>
      </c>
      <c r="C7" s="11">
        <v>1097</v>
      </c>
      <c r="D7" s="11">
        <v>210</v>
      </c>
      <c r="E7" s="11" t="s">
        <v>0</v>
      </c>
      <c r="F7" s="11" t="s">
        <v>19</v>
      </c>
      <c r="G7" s="11">
        <v>683.3</v>
      </c>
      <c r="I7" s="10">
        <v>14</v>
      </c>
      <c r="J7" s="11">
        <f t="shared" si="1"/>
        <v>1</v>
      </c>
      <c r="K7" s="13">
        <f t="shared" si="2"/>
        <v>1</v>
      </c>
      <c r="L7" s="33">
        <f t="shared" si="3"/>
        <v>1</v>
      </c>
      <c r="M7" s="34">
        <f t="shared" si="0"/>
        <v>1</v>
      </c>
      <c r="N7" s="13">
        <f t="shared" si="4"/>
        <v>1</v>
      </c>
    </row>
    <row r="8" spans="2:16" x14ac:dyDescent="0.2">
      <c r="B8" s="10">
        <v>58</v>
      </c>
      <c r="C8" s="11">
        <v>1188</v>
      </c>
      <c r="D8" s="11" t="s">
        <v>44</v>
      </c>
      <c r="E8" s="11" t="s">
        <v>19</v>
      </c>
      <c r="F8" s="11" t="s">
        <v>19</v>
      </c>
      <c r="G8" s="11">
        <v>667.3</v>
      </c>
      <c r="I8" s="10">
        <v>58</v>
      </c>
      <c r="J8" s="11">
        <f t="shared" si="1"/>
        <v>1</v>
      </c>
      <c r="K8" s="13" t="str">
        <f t="shared" si="2"/>
        <v>NA</v>
      </c>
      <c r="L8" s="33">
        <f t="shared" si="3"/>
        <v>0</v>
      </c>
      <c r="M8" s="34">
        <f t="shared" si="0"/>
        <v>1</v>
      </c>
      <c r="N8" s="13">
        <f t="shared" si="4"/>
        <v>1</v>
      </c>
    </row>
    <row r="9" spans="2:16" x14ac:dyDescent="0.2">
      <c r="B9" s="10">
        <v>10</v>
      </c>
      <c r="C9" s="11">
        <v>5533</v>
      </c>
      <c r="D9" s="11">
        <v>200</v>
      </c>
      <c r="E9" s="11" t="s">
        <v>0</v>
      </c>
      <c r="F9" s="11" t="s">
        <v>19</v>
      </c>
      <c r="G9" s="11">
        <v>645</v>
      </c>
      <c r="I9" s="10">
        <v>10</v>
      </c>
      <c r="J9" s="11">
        <f t="shared" si="1"/>
        <v>0</v>
      </c>
      <c r="K9" s="13">
        <f t="shared" si="2"/>
        <v>1</v>
      </c>
      <c r="L9" s="33">
        <f t="shared" si="3"/>
        <v>1</v>
      </c>
      <c r="M9" s="34">
        <f t="shared" si="0"/>
        <v>1</v>
      </c>
      <c r="N9" s="13">
        <f t="shared" si="4"/>
        <v>1</v>
      </c>
      <c r="P9">
        <f>COUNTIF(K4:K54, "1")</f>
        <v>29</v>
      </c>
    </row>
    <row r="10" spans="2:16" x14ac:dyDescent="0.2">
      <c r="B10" s="10">
        <v>51</v>
      </c>
      <c r="C10" s="11">
        <v>2474</v>
      </c>
      <c r="D10" s="11" t="s">
        <v>44</v>
      </c>
      <c r="E10" s="11" t="s">
        <v>19</v>
      </c>
      <c r="F10" s="11" t="s">
        <v>19</v>
      </c>
      <c r="G10" s="11">
        <v>565.1</v>
      </c>
      <c r="I10" s="10">
        <v>51</v>
      </c>
      <c r="J10" s="11">
        <f t="shared" si="1"/>
        <v>1</v>
      </c>
      <c r="K10" s="13" t="str">
        <f t="shared" si="2"/>
        <v>NA</v>
      </c>
      <c r="L10" s="33">
        <f t="shared" si="3"/>
        <v>0</v>
      </c>
      <c r="M10" s="34">
        <f t="shared" si="0"/>
        <v>1</v>
      </c>
      <c r="N10" s="13">
        <f t="shared" si="4"/>
        <v>1</v>
      </c>
    </row>
    <row r="11" spans="2:16" x14ac:dyDescent="0.2">
      <c r="B11" s="10">
        <v>57</v>
      </c>
      <c r="C11" s="11">
        <v>1662</v>
      </c>
      <c r="D11" s="11">
        <v>150</v>
      </c>
      <c r="E11" s="11" t="s">
        <v>19</v>
      </c>
      <c r="F11" s="11" t="s">
        <v>19</v>
      </c>
      <c r="G11" s="11">
        <v>636.6</v>
      </c>
      <c r="I11" s="10">
        <v>57</v>
      </c>
      <c r="J11" s="11">
        <f t="shared" si="1"/>
        <v>1</v>
      </c>
      <c r="K11" s="13">
        <f t="shared" si="2"/>
        <v>0</v>
      </c>
      <c r="L11" s="33">
        <f t="shared" si="3"/>
        <v>0</v>
      </c>
      <c r="M11" s="34">
        <f t="shared" si="0"/>
        <v>1</v>
      </c>
      <c r="N11" s="13">
        <f t="shared" si="4"/>
        <v>1</v>
      </c>
    </row>
    <row r="12" spans="2:16" x14ac:dyDescent="0.2">
      <c r="B12" s="10">
        <v>5</v>
      </c>
      <c r="C12" s="11">
        <v>1829</v>
      </c>
      <c r="D12" s="11">
        <v>300</v>
      </c>
      <c r="E12" s="11" t="s">
        <v>19</v>
      </c>
      <c r="F12" s="11" t="s">
        <v>19</v>
      </c>
      <c r="G12" s="11">
        <v>564.29999999999995</v>
      </c>
      <c r="I12" s="10">
        <v>5</v>
      </c>
      <c r="J12" s="11">
        <f t="shared" si="1"/>
        <v>1</v>
      </c>
      <c r="K12" s="13">
        <f t="shared" si="2"/>
        <v>1</v>
      </c>
      <c r="L12" s="33">
        <f t="shared" si="3"/>
        <v>0</v>
      </c>
      <c r="M12" s="34">
        <f t="shared" si="0"/>
        <v>1</v>
      </c>
      <c r="N12" s="13">
        <f t="shared" si="4"/>
        <v>1</v>
      </c>
    </row>
    <row r="13" spans="2:16" x14ac:dyDescent="0.2">
      <c r="B13" s="10">
        <v>59</v>
      </c>
      <c r="C13" s="11">
        <v>1574</v>
      </c>
      <c r="D13" s="11">
        <v>200</v>
      </c>
      <c r="E13" s="11" t="s">
        <v>0</v>
      </c>
      <c r="F13" s="11" t="s">
        <v>19</v>
      </c>
      <c r="G13" s="11">
        <v>694.2</v>
      </c>
      <c r="I13" s="10">
        <v>59</v>
      </c>
      <c r="J13" s="11">
        <f t="shared" si="1"/>
        <v>1</v>
      </c>
      <c r="K13" s="13">
        <f t="shared" si="2"/>
        <v>1</v>
      </c>
      <c r="L13" s="33">
        <f t="shared" si="3"/>
        <v>1</v>
      </c>
      <c r="M13" s="34">
        <f t="shared" si="0"/>
        <v>1</v>
      </c>
      <c r="N13" s="13">
        <f t="shared" si="4"/>
        <v>1</v>
      </c>
    </row>
    <row r="14" spans="2:16" x14ac:dyDescent="0.2">
      <c r="B14" s="10">
        <v>60</v>
      </c>
      <c r="C14" s="11">
        <v>2804</v>
      </c>
      <c r="D14" s="11" t="s">
        <v>44</v>
      </c>
      <c r="E14" s="11" t="s">
        <v>0</v>
      </c>
      <c r="F14" s="11" t="s">
        <v>19</v>
      </c>
      <c r="G14" s="11">
        <v>679.9</v>
      </c>
      <c r="I14" s="10">
        <v>60</v>
      </c>
      <c r="J14" s="11">
        <f t="shared" si="1"/>
        <v>0</v>
      </c>
      <c r="K14" s="13" t="str">
        <f t="shared" si="2"/>
        <v>NA</v>
      </c>
      <c r="L14" s="33">
        <f t="shared" si="3"/>
        <v>1</v>
      </c>
      <c r="M14" s="34">
        <f t="shared" si="0"/>
        <v>1</v>
      </c>
      <c r="N14" s="13">
        <f t="shared" si="4"/>
        <v>1</v>
      </c>
    </row>
    <row r="15" spans="2:16" x14ac:dyDescent="0.2">
      <c r="B15" s="10">
        <v>4</v>
      </c>
      <c r="C15" s="11">
        <v>4133</v>
      </c>
      <c r="D15" s="11" t="s">
        <v>44</v>
      </c>
      <c r="E15" s="11" t="s">
        <v>19</v>
      </c>
      <c r="F15" s="11" t="s">
        <v>19</v>
      </c>
      <c r="G15" s="11">
        <v>748.8</v>
      </c>
      <c r="I15" s="10">
        <v>4</v>
      </c>
      <c r="J15" s="11">
        <f t="shared" si="1"/>
        <v>0</v>
      </c>
      <c r="K15" s="13" t="str">
        <f t="shared" si="2"/>
        <v>NA</v>
      </c>
      <c r="L15" s="33">
        <f t="shared" si="3"/>
        <v>0</v>
      </c>
      <c r="M15" s="34">
        <f t="shared" si="0"/>
        <v>1</v>
      </c>
      <c r="N15" s="13">
        <f t="shared" si="4"/>
        <v>1</v>
      </c>
    </row>
    <row r="16" spans="2:16" x14ac:dyDescent="0.2">
      <c r="B16" s="10">
        <v>12</v>
      </c>
      <c r="C16" s="11">
        <v>4724</v>
      </c>
      <c r="D16" s="11">
        <v>180</v>
      </c>
      <c r="E16" s="11" t="s">
        <v>0</v>
      </c>
      <c r="F16" s="11" t="s">
        <v>19</v>
      </c>
      <c r="G16" s="11">
        <v>626.5</v>
      </c>
      <c r="I16" s="10">
        <v>12</v>
      </c>
      <c r="J16" s="11">
        <f t="shared" si="1"/>
        <v>0</v>
      </c>
      <c r="K16" s="13">
        <f t="shared" si="2"/>
        <v>1</v>
      </c>
      <c r="L16" s="33">
        <f t="shared" si="3"/>
        <v>1</v>
      </c>
      <c r="M16" s="34">
        <f t="shared" si="0"/>
        <v>1</v>
      </c>
      <c r="N16" s="13">
        <f t="shared" si="4"/>
        <v>1</v>
      </c>
    </row>
    <row r="17" spans="2:14" x14ac:dyDescent="0.2">
      <c r="B17" s="10">
        <v>27</v>
      </c>
      <c r="C17" s="11">
        <v>694</v>
      </c>
      <c r="D17" s="11">
        <v>300</v>
      </c>
      <c r="E17" s="11" t="s">
        <v>0</v>
      </c>
      <c r="F17" s="11" t="s">
        <v>19</v>
      </c>
      <c r="G17" s="11">
        <v>138.4</v>
      </c>
      <c r="I17" s="10">
        <v>27</v>
      </c>
      <c r="J17" s="11">
        <f t="shared" si="1"/>
        <v>0</v>
      </c>
      <c r="K17" s="13">
        <f t="shared" si="2"/>
        <v>1</v>
      </c>
      <c r="L17" s="33">
        <f t="shared" si="3"/>
        <v>1</v>
      </c>
      <c r="M17" s="34">
        <f t="shared" si="0"/>
        <v>1</v>
      </c>
      <c r="N17" s="13">
        <f t="shared" si="4"/>
        <v>0</v>
      </c>
    </row>
    <row r="18" spans="2:14" x14ac:dyDescent="0.2">
      <c r="B18" s="10">
        <v>33</v>
      </c>
      <c r="C18" s="11">
        <v>2044</v>
      </c>
      <c r="D18" s="11" t="s">
        <v>44</v>
      </c>
      <c r="E18" s="11" t="s">
        <v>19</v>
      </c>
      <c r="F18" s="11" t="s">
        <v>19</v>
      </c>
      <c r="G18" s="11">
        <v>612.4</v>
      </c>
      <c r="I18" s="10">
        <v>33</v>
      </c>
      <c r="J18" s="11">
        <f t="shared" si="1"/>
        <v>1</v>
      </c>
      <c r="K18" s="13" t="str">
        <f t="shared" si="2"/>
        <v>NA</v>
      </c>
      <c r="L18" s="33">
        <f t="shared" si="3"/>
        <v>0</v>
      </c>
      <c r="M18" s="34">
        <f t="shared" si="0"/>
        <v>1</v>
      </c>
      <c r="N18" s="13">
        <f t="shared" si="4"/>
        <v>1</v>
      </c>
    </row>
    <row r="19" spans="2:14" x14ac:dyDescent="0.2">
      <c r="B19" s="10">
        <v>7</v>
      </c>
      <c r="C19" s="11">
        <v>2926</v>
      </c>
      <c r="D19" s="11" t="s">
        <v>44</v>
      </c>
      <c r="E19" s="11" t="s">
        <v>44</v>
      </c>
      <c r="F19" s="11" t="s">
        <v>19</v>
      </c>
      <c r="G19" s="11">
        <v>501.8</v>
      </c>
      <c r="I19" s="10">
        <v>7</v>
      </c>
      <c r="J19" s="11">
        <f t="shared" si="1"/>
        <v>0</v>
      </c>
      <c r="K19" s="13" t="str">
        <f t="shared" si="2"/>
        <v>NA</v>
      </c>
      <c r="L19" s="33" t="str">
        <f t="shared" si="3"/>
        <v>NA</v>
      </c>
      <c r="M19" s="34">
        <f t="shared" si="0"/>
        <v>1</v>
      </c>
      <c r="N19" s="13">
        <f t="shared" si="4"/>
        <v>1</v>
      </c>
    </row>
    <row r="20" spans="2:14" x14ac:dyDescent="0.2">
      <c r="B20" s="10">
        <v>37</v>
      </c>
      <c r="C20" s="11">
        <v>2793</v>
      </c>
      <c r="D20" s="11">
        <v>800</v>
      </c>
      <c r="E20" s="11" t="s">
        <v>19</v>
      </c>
      <c r="F20" s="11" t="s">
        <v>19</v>
      </c>
      <c r="G20" s="11">
        <v>563.1</v>
      </c>
      <c r="I20" s="10">
        <v>37</v>
      </c>
      <c r="J20" s="11">
        <f t="shared" si="1"/>
        <v>0</v>
      </c>
      <c r="K20" s="13">
        <f t="shared" si="2"/>
        <v>1</v>
      </c>
      <c r="L20" s="33">
        <f t="shared" si="3"/>
        <v>0</v>
      </c>
      <c r="M20" s="34">
        <f t="shared" si="0"/>
        <v>1</v>
      </c>
      <c r="N20" s="13">
        <f t="shared" si="4"/>
        <v>1</v>
      </c>
    </row>
    <row r="21" spans="2:14" x14ac:dyDescent="0.2">
      <c r="B21" s="10">
        <v>61</v>
      </c>
      <c r="C21" s="11">
        <v>2500</v>
      </c>
      <c r="D21" s="11" t="s">
        <v>44</v>
      </c>
      <c r="E21" s="11" t="s">
        <v>19</v>
      </c>
      <c r="F21" s="11" t="s">
        <v>19</v>
      </c>
      <c r="G21" s="11">
        <v>712</v>
      </c>
      <c r="I21" s="10">
        <v>61</v>
      </c>
      <c r="J21" s="11">
        <f t="shared" si="1"/>
        <v>0</v>
      </c>
      <c r="K21" s="13" t="str">
        <f t="shared" si="2"/>
        <v>NA</v>
      </c>
      <c r="L21" s="33">
        <f t="shared" si="3"/>
        <v>0</v>
      </c>
      <c r="M21" s="34">
        <f t="shared" si="0"/>
        <v>1</v>
      </c>
      <c r="N21" s="13">
        <f t="shared" si="4"/>
        <v>1</v>
      </c>
    </row>
    <row r="22" spans="2:14" x14ac:dyDescent="0.2">
      <c r="B22" s="10">
        <v>62</v>
      </c>
      <c r="C22" s="11">
        <v>618</v>
      </c>
      <c r="D22" s="11" t="s">
        <v>44</v>
      </c>
      <c r="E22" s="11" t="s">
        <v>0</v>
      </c>
      <c r="F22" s="11" t="s">
        <v>19</v>
      </c>
      <c r="G22" s="11">
        <v>544</v>
      </c>
      <c r="I22" s="10">
        <v>62</v>
      </c>
      <c r="J22" s="11">
        <f t="shared" si="1"/>
        <v>0</v>
      </c>
      <c r="K22" s="13" t="str">
        <f t="shared" si="2"/>
        <v>NA</v>
      </c>
      <c r="L22" s="33">
        <f t="shared" si="3"/>
        <v>1</v>
      </c>
      <c r="M22" s="34">
        <f t="shared" si="0"/>
        <v>1</v>
      </c>
      <c r="N22" s="13">
        <f t="shared" si="4"/>
        <v>1</v>
      </c>
    </row>
    <row r="23" spans="2:14" x14ac:dyDescent="0.2">
      <c r="B23" s="10">
        <v>26</v>
      </c>
      <c r="C23" s="11">
        <v>2715</v>
      </c>
      <c r="D23" s="11">
        <v>600</v>
      </c>
      <c r="E23" s="11" t="s">
        <v>0</v>
      </c>
      <c r="F23" s="11" t="s">
        <v>19</v>
      </c>
      <c r="G23" s="11">
        <v>621.20000000000005</v>
      </c>
      <c r="I23" s="10">
        <v>26</v>
      </c>
      <c r="J23" s="11">
        <f t="shared" si="1"/>
        <v>0</v>
      </c>
      <c r="K23" s="13">
        <f t="shared" si="2"/>
        <v>1</v>
      </c>
      <c r="L23" s="33">
        <f t="shared" si="3"/>
        <v>1</v>
      </c>
      <c r="M23" s="34">
        <f t="shared" si="0"/>
        <v>1</v>
      </c>
      <c r="N23" s="13">
        <f t="shared" si="4"/>
        <v>1</v>
      </c>
    </row>
    <row r="24" spans="2:14" x14ac:dyDescent="0.2">
      <c r="B24" s="10">
        <v>53</v>
      </c>
      <c r="C24" s="11">
        <v>2500</v>
      </c>
      <c r="D24" s="11">
        <v>280</v>
      </c>
      <c r="E24" s="11" t="s">
        <v>19</v>
      </c>
      <c r="F24" s="11" t="s">
        <v>19</v>
      </c>
      <c r="G24" s="11">
        <v>525.6</v>
      </c>
      <c r="I24" s="10">
        <v>53</v>
      </c>
      <c r="J24" s="11">
        <f t="shared" si="1"/>
        <v>0</v>
      </c>
      <c r="K24" s="13">
        <f t="shared" si="2"/>
        <v>1</v>
      </c>
      <c r="L24" s="33">
        <f t="shared" si="3"/>
        <v>0</v>
      </c>
      <c r="M24" s="34">
        <f t="shared" si="0"/>
        <v>1</v>
      </c>
      <c r="N24" s="13">
        <f t="shared" si="4"/>
        <v>1</v>
      </c>
    </row>
    <row r="25" spans="2:14" x14ac:dyDescent="0.2">
      <c r="B25" s="10">
        <v>44</v>
      </c>
      <c r="C25" s="11">
        <v>2063</v>
      </c>
      <c r="D25" s="11">
        <v>150</v>
      </c>
      <c r="E25" s="11" t="s">
        <v>19</v>
      </c>
      <c r="F25" s="11" t="s">
        <v>19</v>
      </c>
      <c r="G25" s="11">
        <v>498.3</v>
      </c>
      <c r="I25" s="10">
        <v>44</v>
      </c>
      <c r="J25" s="11">
        <f t="shared" si="1"/>
        <v>1</v>
      </c>
      <c r="K25" s="13">
        <f t="shared" si="2"/>
        <v>0</v>
      </c>
      <c r="L25" s="33">
        <f t="shared" si="3"/>
        <v>0</v>
      </c>
      <c r="M25" s="34">
        <f t="shared" si="0"/>
        <v>1</v>
      </c>
      <c r="N25" s="13">
        <f t="shared" si="4"/>
        <v>1</v>
      </c>
    </row>
    <row r="26" spans="2:14" x14ac:dyDescent="0.2">
      <c r="B26" s="10">
        <v>50</v>
      </c>
      <c r="C26" s="11">
        <v>3000</v>
      </c>
      <c r="D26" s="11">
        <v>3000</v>
      </c>
      <c r="E26" s="11" t="s">
        <v>0</v>
      </c>
      <c r="F26" s="11" t="s">
        <v>19</v>
      </c>
      <c r="G26" s="11">
        <v>795.8</v>
      </c>
      <c r="I26" s="10">
        <v>50</v>
      </c>
      <c r="J26" s="11">
        <f t="shared" si="1"/>
        <v>0</v>
      </c>
      <c r="K26" s="13">
        <f t="shared" si="2"/>
        <v>1</v>
      </c>
      <c r="L26" s="33">
        <f t="shared" si="3"/>
        <v>1</v>
      </c>
      <c r="M26" s="34">
        <f t="shared" si="0"/>
        <v>1</v>
      </c>
      <c r="N26" s="13">
        <f t="shared" si="4"/>
        <v>1</v>
      </c>
    </row>
    <row r="27" spans="2:14" x14ac:dyDescent="0.2">
      <c r="B27" s="10">
        <v>63</v>
      </c>
      <c r="C27" s="11">
        <v>1716</v>
      </c>
      <c r="D27" s="11">
        <v>300</v>
      </c>
      <c r="E27" s="11" t="s">
        <v>0</v>
      </c>
      <c r="F27" s="11" t="s">
        <v>19</v>
      </c>
      <c r="G27" s="11">
        <v>429.2</v>
      </c>
      <c r="I27" s="10">
        <v>63</v>
      </c>
      <c r="J27" s="11">
        <f t="shared" si="1"/>
        <v>1</v>
      </c>
      <c r="K27" s="13">
        <f t="shared" si="2"/>
        <v>1</v>
      </c>
      <c r="L27" s="33">
        <f t="shared" si="3"/>
        <v>1</v>
      </c>
      <c r="M27" s="34">
        <f t="shared" si="0"/>
        <v>1</v>
      </c>
      <c r="N27" s="13">
        <f t="shared" si="4"/>
        <v>1</v>
      </c>
    </row>
    <row r="28" spans="2:14" x14ac:dyDescent="0.2">
      <c r="B28" s="10">
        <v>64</v>
      </c>
      <c r="C28" s="11">
        <v>3799.9</v>
      </c>
      <c r="D28" s="11">
        <v>500</v>
      </c>
      <c r="E28" s="11" t="s">
        <v>44</v>
      </c>
      <c r="F28" s="11" t="s">
        <v>19</v>
      </c>
      <c r="G28" s="11">
        <v>625.9</v>
      </c>
      <c r="I28" s="10">
        <v>64</v>
      </c>
      <c r="J28" s="11">
        <f t="shared" si="1"/>
        <v>0</v>
      </c>
      <c r="K28" s="13">
        <f t="shared" si="2"/>
        <v>1</v>
      </c>
      <c r="L28" s="33" t="str">
        <f t="shared" si="3"/>
        <v>NA</v>
      </c>
      <c r="M28" s="34">
        <f t="shared" si="0"/>
        <v>1</v>
      </c>
      <c r="N28" s="13">
        <f t="shared" si="4"/>
        <v>1</v>
      </c>
    </row>
    <row r="29" spans="2:14" x14ac:dyDescent="0.2">
      <c r="B29" s="10">
        <v>2</v>
      </c>
      <c r="C29" s="11">
        <v>777</v>
      </c>
      <c r="D29" s="11">
        <v>45</v>
      </c>
      <c r="E29" s="11" t="s">
        <v>19</v>
      </c>
      <c r="F29" s="11" t="s">
        <v>19</v>
      </c>
      <c r="G29" s="11">
        <v>105.5</v>
      </c>
      <c r="I29" s="10">
        <v>2</v>
      </c>
      <c r="J29" s="11">
        <f t="shared" si="1"/>
        <v>0</v>
      </c>
      <c r="K29" s="13">
        <f t="shared" si="2"/>
        <v>0</v>
      </c>
      <c r="L29" s="33">
        <f t="shared" si="3"/>
        <v>0</v>
      </c>
      <c r="M29" s="34">
        <f t="shared" si="0"/>
        <v>1</v>
      </c>
      <c r="N29" s="13">
        <f t="shared" si="4"/>
        <v>0</v>
      </c>
    </row>
    <row r="30" spans="2:14" x14ac:dyDescent="0.2">
      <c r="B30" s="10">
        <v>65</v>
      </c>
      <c r="C30" s="11">
        <v>1832</v>
      </c>
      <c r="D30" s="11">
        <v>300</v>
      </c>
      <c r="E30" s="11" t="s">
        <v>19</v>
      </c>
      <c r="F30" s="11" t="s">
        <v>19</v>
      </c>
      <c r="G30" s="11">
        <v>476.5</v>
      </c>
      <c r="I30" s="10">
        <v>65</v>
      </c>
      <c r="J30" s="11">
        <f t="shared" si="1"/>
        <v>1</v>
      </c>
      <c r="K30" s="13">
        <f t="shared" si="2"/>
        <v>1</v>
      </c>
      <c r="L30" s="33">
        <f t="shared" si="3"/>
        <v>0</v>
      </c>
      <c r="M30" s="34">
        <f t="shared" si="0"/>
        <v>1</v>
      </c>
      <c r="N30" s="13">
        <f t="shared" si="4"/>
        <v>1</v>
      </c>
    </row>
    <row r="31" spans="2:14" x14ac:dyDescent="0.2">
      <c r="B31" s="10">
        <v>38</v>
      </c>
      <c r="C31" s="11">
        <v>2600</v>
      </c>
      <c r="D31" s="11">
        <v>150</v>
      </c>
      <c r="E31" s="11" t="s">
        <v>19</v>
      </c>
      <c r="F31" s="11" t="s">
        <v>19</v>
      </c>
      <c r="G31" s="11">
        <v>485.9</v>
      </c>
      <c r="I31" s="10">
        <v>38</v>
      </c>
      <c r="J31" s="11">
        <f t="shared" si="1"/>
        <v>0</v>
      </c>
      <c r="K31" s="13">
        <f t="shared" si="2"/>
        <v>0</v>
      </c>
      <c r="L31" s="33">
        <f t="shared" si="3"/>
        <v>0</v>
      </c>
      <c r="M31" s="34">
        <f t="shared" si="0"/>
        <v>1</v>
      </c>
      <c r="N31" s="13">
        <f t="shared" si="4"/>
        <v>1</v>
      </c>
    </row>
    <row r="32" spans="2:14" x14ac:dyDescent="0.2">
      <c r="B32" s="10">
        <v>66</v>
      </c>
      <c r="C32" s="11">
        <v>1486</v>
      </c>
      <c r="D32" s="11">
        <v>300</v>
      </c>
      <c r="E32" s="11" t="s">
        <v>19</v>
      </c>
      <c r="F32" s="11" t="s">
        <v>19</v>
      </c>
      <c r="G32" s="11">
        <v>437.3</v>
      </c>
      <c r="I32" s="10">
        <v>66</v>
      </c>
      <c r="J32" s="11">
        <f t="shared" si="1"/>
        <v>1</v>
      </c>
      <c r="K32" s="13">
        <f t="shared" si="2"/>
        <v>1</v>
      </c>
      <c r="L32" s="33">
        <f t="shared" si="3"/>
        <v>0</v>
      </c>
      <c r="M32" s="34">
        <f t="shared" si="0"/>
        <v>1</v>
      </c>
      <c r="N32" s="13">
        <f t="shared" si="4"/>
        <v>1</v>
      </c>
    </row>
    <row r="33" spans="2:14" x14ac:dyDescent="0.2">
      <c r="B33" s="10">
        <v>8</v>
      </c>
      <c r="C33" s="11">
        <v>4779</v>
      </c>
      <c r="D33" s="11">
        <v>200</v>
      </c>
      <c r="E33" s="11" t="s">
        <v>0</v>
      </c>
      <c r="F33" s="11" t="s">
        <v>19</v>
      </c>
      <c r="G33" s="11">
        <v>770.4</v>
      </c>
      <c r="I33" s="10">
        <v>8</v>
      </c>
      <c r="J33" s="11">
        <f t="shared" si="1"/>
        <v>0</v>
      </c>
      <c r="K33" s="13">
        <f t="shared" si="2"/>
        <v>1</v>
      </c>
      <c r="L33" s="33">
        <f t="shared" si="3"/>
        <v>1</v>
      </c>
      <c r="M33" s="34">
        <f t="shared" si="0"/>
        <v>1</v>
      </c>
      <c r="N33" s="13">
        <f t="shared" si="4"/>
        <v>1</v>
      </c>
    </row>
    <row r="34" spans="2:14" x14ac:dyDescent="0.2">
      <c r="B34" s="10">
        <v>35</v>
      </c>
      <c r="C34" s="11">
        <v>811</v>
      </c>
      <c r="D34" s="11" t="s">
        <v>44</v>
      </c>
      <c r="E34" s="11" t="s">
        <v>19</v>
      </c>
      <c r="F34" s="11" t="s">
        <v>19</v>
      </c>
      <c r="G34" s="11">
        <v>733.2</v>
      </c>
      <c r="I34" s="10">
        <v>35</v>
      </c>
      <c r="J34" s="11">
        <f t="shared" si="1"/>
        <v>0</v>
      </c>
      <c r="K34" s="13" t="str">
        <f t="shared" si="2"/>
        <v>NA</v>
      </c>
      <c r="L34" s="33">
        <f t="shared" si="3"/>
        <v>0</v>
      </c>
      <c r="M34" s="34">
        <f t="shared" si="0"/>
        <v>1</v>
      </c>
      <c r="N34" s="13">
        <f t="shared" si="4"/>
        <v>1</v>
      </c>
    </row>
    <row r="35" spans="2:14" x14ac:dyDescent="0.2">
      <c r="B35" s="10">
        <v>30</v>
      </c>
      <c r="C35" s="11">
        <v>3200</v>
      </c>
      <c r="D35" s="11" t="s">
        <v>44</v>
      </c>
      <c r="E35" s="11" t="s">
        <v>44</v>
      </c>
      <c r="F35" s="11" t="s">
        <v>19</v>
      </c>
      <c r="G35" s="11">
        <v>451.6</v>
      </c>
      <c r="I35" s="10">
        <v>30</v>
      </c>
      <c r="J35" s="11">
        <f t="shared" si="1"/>
        <v>0</v>
      </c>
      <c r="K35" s="13" t="str">
        <f t="shared" si="2"/>
        <v>NA</v>
      </c>
      <c r="L35" s="33" t="str">
        <f t="shared" si="3"/>
        <v>NA</v>
      </c>
      <c r="M35" s="34">
        <f t="shared" si="0"/>
        <v>1</v>
      </c>
      <c r="N35" s="13">
        <f t="shared" si="4"/>
        <v>1</v>
      </c>
    </row>
    <row r="36" spans="2:14" x14ac:dyDescent="0.2">
      <c r="B36" s="10">
        <v>34</v>
      </c>
      <c r="C36" s="11">
        <v>2442</v>
      </c>
      <c r="D36" s="11">
        <v>100</v>
      </c>
      <c r="E36" s="11" t="s">
        <v>19</v>
      </c>
      <c r="F36" s="11" t="s">
        <v>19</v>
      </c>
      <c r="G36" s="11">
        <v>143.5</v>
      </c>
      <c r="I36" s="10">
        <v>34</v>
      </c>
      <c r="J36" s="11">
        <f t="shared" si="1"/>
        <v>1</v>
      </c>
      <c r="K36" s="13">
        <f t="shared" si="2"/>
        <v>0</v>
      </c>
      <c r="L36" s="33">
        <f t="shared" si="3"/>
        <v>0</v>
      </c>
      <c r="M36" s="34">
        <f t="shared" ref="M36:M54" si="5">IF(F36="Yes", 1, 0)</f>
        <v>1</v>
      </c>
      <c r="N36" s="13">
        <f t="shared" si="4"/>
        <v>0</v>
      </c>
    </row>
    <row r="37" spans="2:14" x14ac:dyDescent="0.2">
      <c r="B37" s="10">
        <v>23</v>
      </c>
      <c r="C37" s="11">
        <v>900</v>
      </c>
      <c r="D37" s="11">
        <v>400</v>
      </c>
      <c r="E37" s="11" t="s">
        <v>0</v>
      </c>
      <c r="F37" s="11" t="s">
        <v>19</v>
      </c>
      <c r="G37" s="11">
        <v>122.7</v>
      </c>
      <c r="I37" s="10">
        <v>23</v>
      </c>
      <c r="J37" s="11">
        <f t="shared" si="1"/>
        <v>0</v>
      </c>
      <c r="K37" s="13">
        <f t="shared" si="2"/>
        <v>1</v>
      </c>
      <c r="L37" s="33">
        <f t="shared" si="3"/>
        <v>1</v>
      </c>
      <c r="M37" s="34">
        <f t="shared" si="5"/>
        <v>1</v>
      </c>
      <c r="N37" s="13">
        <f t="shared" si="4"/>
        <v>0</v>
      </c>
    </row>
    <row r="38" spans="2:14" x14ac:dyDescent="0.2">
      <c r="B38" s="10">
        <v>6</v>
      </c>
      <c r="C38" s="11">
        <v>1524</v>
      </c>
      <c r="D38" s="11">
        <v>300</v>
      </c>
      <c r="E38" s="11" t="s">
        <v>19</v>
      </c>
      <c r="F38" s="11" t="s">
        <v>19</v>
      </c>
      <c r="G38" s="11">
        <v>509.6</v>
      </c>
      <c r="I38" s="10">
        <v>6</v>
      </c>
      <c r="J38" s="11">
        <f t="shared" si="1"/>
        <v>1</v>
      </c>
      <c r="K38" s="13">
        <f t="shared" si="2"/>
        <v>1</v>
      </c>
      <c r="L38" s="33">
        <f t="shared" si="3"/>
        <v>0</v>
      </c>
      <c r="M38" s="34">
        <f t="shared" si="5"/>
        <v>1</v>
      </c>
      <c r="N38" s="13">
        <f t="shared" si="4"/>
        <v>1</v>
      </c>
    </row>
    <row r="39" spans="2:14" x14ac:dyDescent="0.2">
      <c r="B39" s="10">
        <v>9</v>
      </c>
      <c r="C39" s="11">
        <v>4985</v>
      </c>
      <c r="D39" s="11">
        <v>200</v>
      </c>
      <c r="E39" s="11" t="s">
        <v>0</v>
      </c>
      <c r="F39" s="11" t="s">
        <v>19</v>
      </c>
      <c r="G39" s="11">
        <v>638.6</v>
      </c>
      <c r="I39" s="10">
        <v>9</v>
      </c>
      <c r="J39" s="11">
        <f t="shared" si="1"/>
        <v>0</v>
      </c>
      <c r="K39" s="13">
        <f t="shared" si="2"/>
        <v>1</v>
      </c>
      <c r="L39" s="33">
        <f t="shared" si="3"/>
        <v>1</v>
      </c>
      <c r="M39" s="34">
        <f t="shared" si="5"/>
        <v>1</v>
      </c>
      <c r="N39" s="13">
        <f t="shared" si="4"/>
        <v>1</v>
      </c>
    </row>
    <row r="40" spans="2:14" x14ac:dyDescent="0.2">
      <c r="B40" s="10">
        <v>36</v>
      </c>
      <c r="C40" s="11">
        <v>1450</v>
      </c>
      <c r="D40" s="11">
        <v>250</v>
      </c>
      <c r="E40" s="11" t="s">
        <v>0</v>
      </c>
      <c r="F40" s="11" t="s">
        <v>19</v>
      </c>
      <c r="G40" s="11">
        <v>769</v>
      </c>
      <c r="I40" s="10">
        <v>36</v>
      </c>
      <c r="J40" s="11">
        <f t="shared" si="1"/>
        <v>1</v>
      </c>
      <c r="K40" s="13">
        <f t="shared" si="2"/>
        <v>1</v>
      </c>
      <c r="L40" s="33">
        <f t="shared" si="3"/>
        <v>1</v>
      </c>
      <c r="M40" s="34">
        <f t="shared" si="5"/>
        <v>1</v>
      </c>
      <c r="N40" s="13">
        <f t="shared" si="4"/>
        <v>1</v>
      </c>
    </row>
    <row r="41" spans="2:14" x14ac:dyDescent="0.2">
      <c r="B41" s="10">
        <v>16</v>
      </c>
      <c r="C41" s="11">
        <v>3834</v>
      </c>
      <c r="D41" s="11">
        <v>280</v>
      </c>
      <c r="E41" s="11" t="s">
        <v>19</v>
      </c>
      <c r="F41" s="11" t="s">
        <v>19</v>
      </c>
      <c r="G41" s="11">
        <v>788.1</v>
      </c>
      <c r="I41" s="10">
        <v>16</v>
      </c>
      <c r="J41" s="11">
        <f t="shared" si="1"/>
        <v>0</v>
      </c>
      <c r="K41" s="13">
        <f t="shared" si="2"/>
        <v>1</v>
      </c>
      <c r="L41" s="33">
        <f t="shared" si="3"/>
        <v>0</v>
      </c>
      <c r="M41" s="34">
        <f t="shared" si="5"/>
        <v>1</v>
      </c>
      <c r="N41" s="13">
        <f t="shared" si="4"/>
        <v>1</v>
      </c>
    </row>
    <row r="42" spans="2:14" x14ac:dyDescent="0.2">
      <c r="B42" s="10">
        <v>20</v>
      </c>
      <c r="C42" s="11">
        <v>450</v>
      </c>
      <c r="D42" s="11">
        <v>40</v>
      </c>
      <c r="E42" s="11" t="s">
        <v>0</v>
      </c>
      <c r="F42" s="11" t="s">
        <v>19</v>
      </c>
      <c r="G42" s="11">
        <v>58.2</v>
      </c>
      <c r="I42" s="10">
        <v>20</v>
      </c>
      <c r="J42" s="11">
        <f t="shared" si="1"/>
        <v>0</v>
      </c>
      <c r="K42" s="13">
        <f t="shared" si="2"/>
        <v>0</v>
      </c>
      <c r="L42" s="33">
        <f t="shared" si="3"/>
        <v>1</v>
      </c>
      <c r="M42" s="34">
        <f t="shared" si="5"/>
        <v>1</v>
      </c>
      <c r="N42" s="13">
        <f t="shared" si="4"/>
        <v>0</v>
      </c>
    </row>
    <row r="43" spans="2:14" x14ac:dyDescent="0.2">
      <c r="B43" s="10">
        <v>31</v>
      </c>
      <c r="C43" s="11">
        <v>1460</v>
      </c>
      <c r="D43" s="11">
        <v>300</v>
      </c>
      <c r="E43" s="11" t="s">
        <v>19</v>
      </c>
      <c r="F43" s="11" t="s">
        <v>19</v>
      </c>
      <c r="G43" s="11">
        <v>450.8</v>
      </c>
      <c r="I43" s="10">
        <v>31</v>
      </c>
      <c r="J43" s="11">
        <f t="shared" si="1"/>
        <v>1</v>
      </c>
      <c r="K43" s="13">
        <f t="shared" si="2"/>
        <v>1</v>
      </c>
      <c r="L43" s="33">
        <f t="shared" si="3"/>
        <v>0</v>
      </c>
      <c r="M43" s="34">
        <f t="shared" si="5"/>
        <v>1</v>
      </c>
      <c r="N43" s="13">
        <f t="shared" si="4"/>
        <v>1</v>
      </c>
    </row>
    <row r="44" spans="2:14" x14ac:dyDescent="0.2">
      <c r="B44" s="10">
        <v>39</v>
      </c>
      <c r="C44" s="11">
        <v>1980</v>
      </c>
      <c r="D44" s="11">
        <v>100</v>
      </c>
      <c r="E44" s="11" t="s">
        <v>19</v>
      </c>
      <c r="F44" s="11" t="s">
        <v>19</v>
      </c>
      <c r="G44" s="11">
        <v>554.1</v>
      </c>
      <c r="I44" s="10">
        <v>39</v>
      </c>
      <c r="J44" s="11">
        <f t="shared" si="1"/>
        <v>1</v>
      </c>
      <c r="K44" s="13">
        <f t="shared" si="2"/>
        <v>0</v>
      </c>
      <c r="L44" s="33">
        <f t="shared" si="3"/>
        <v>0</v>
      </c>
      <c r="M44" s="34">
        <f t="shared" si="5"/>
        <v>1</v>
      </c>
      <c r="N44" s="13">
        <f t="shared" si="4"/>
        <v>1</v>
      </c>
    </row>
    <row r="45" spans="2:14" x14ac:dyDescent="0.2">
      <c r="B45" s="10">
        <v>40</v>
      </c>
      <c r="C45" s="11">
        <v>1960</v>
      </c>
      <c r="D45" s="11">
        <v>100</v>
      </c>
      <c r="E45" s="11" t="s">
        <v>19</v>
      </c>
      <c r="F45" s="11" t="s">
        <v>19</v>
      </c>
      <c r="G45" s="11">
        <v>513.70000000000005</v>
      </c>
      <c r="I45" s="10">
        <v>40</v>
      </c>
      <c r="J45" s="11">
        <f t="shared" si="1"/>
        <v>1</v>
      </c>
      <c r="K45" s="13">
        <f t="shared" si="2"/>
        <v>0</v>
      </c>
      <c r="L45" s="33">
        <f t="shared" si="3"/>
        <v>0</v>
      </c>
      <c r="M45" s="34">
        <f t="shared" si="5"/>
        <v>1</v>
      </c>
      <c r="N45" s="13">
        <f t="shared" si="4"/>
        <v>1</v>
      </c>
    </row>
    <row r="46" spans="2:14" x14ac:dyDescent="0.2">
      <c r="B46" s="10">
        <v>41</v>
      </c>
      <c r="C46" s="11">
        <v>1700</v>
      </c>
      <c r="D46" s="11">
        <v>800</v>
      </c>
      <c r="E46" s="11" t="s">
        <v>19</v>
      </c>
      <c r="F46" s="11" t="s">
        <v>19</v>
      </c>
      <c r="G46" s="11">
        <v>661</v>
      </c>
      <c r="I46" s="10">
        <v>41</v>
      </c>
      <c r="J46" s="11">
        <f t="shared" si="1"/>
        <v>1</v>
      </c>
      <c r="K46" s="13">
        <f t="shared" si="2"/>
        <v>1</v>
      </c>
      <c r="L46" s="33">
        <f t="shared" si="3"/>
        <v>0</v>
      </c>
      <c r="M46" s="34">
        <f t="shared" si="5"/>
        <v>1</v>
      </c>
      <c r="N46" s="13">
        <f t="shared" si="4"/>
        <v>1</v>
      </c>
    </row>
    <row r="47" spans="2:14" x14ac:dyDescent="0.2">
      <c r="B47" s="10">
        <v>45</v>
      </c>
      <c r="C47" s="11">
        <v>2755</v>
      </c>
      <c r="D47" s="11">
        <v>500</v>
      </c>
      <c r="E47" s="11" t="s">
        <v>0</v>
      </c>
      <c r="F47" s="11" t="s">
        <v>19</v>
      </c>
      <c r="G47" s="11">
        <v>515.20000000000005</v>
      </c>
      <c r="I47" s="10">
        <v>45</v>
      </c>
      <c r="J47" s="11">
        <f t="shared" si="1"/>
        <v>0</v>
      </c>
      <c r="K47" s="13">
        <f t="shared" si="2"/>
        <v>1</v>
      </c>
      <c r="L47" s="33">
        <f t="shared" si="3"/>
        <v>1</v>
      </c>
      <c r="M47" s="34">
        <f t="shared" si="5"/>
        <v>1</v>
      </c>
      <c r="N47" s="13">
        <f t="shared" si="4"/>
        <v>1</v>
      </c>
    </row>
    <row r="48" spans="2:14" x14ac:dyDescent="0.2">
      <c r="B48" s="10">
        <v>75</v>
      </c>
      <c r="C48" s="11">
        <v>2600</v>
      </c>
      <c r="D48" s="11">
        <v>300</v>
      </c>
      <c r="E48" s="11" t="s">
        <v>0</v>
      </c>
      <c r="F48" s="11" t="s">
        <v>74</v>
      </c>
      <c r="G48" s="11">
        <v>571.29999999999995</v>
      </c>
      <c r="I48" s="10">
        <v>75</v>
      </c>
      <c r="J48" s="11">
        <f t="shared" si="1"/>
        <v>0</v>
      </c>
      <c r="K48" s="13">
        <f t="shared" si="2"/>
        <v>1</v>
      </c>
      <c r="L48" s="33">
        <f t="shared" si="3"/>
        <v>1</v>
      </c>
      <c r="M48" s="34">
        <f t="shared" si="5"/>
        <v>0</v>
      </c>
      <c r="N48" s="13">
        <f t="shared" si="4"/>
        <v>1</v>
      </c>
    </row>
    <row r="49" spans="2:14" x14ac:dyDescent="0.2">
      <c r="B49" s="10">
        <v>71</v>
      </c>
      <c r="C49" s="11">
        <v>3600</v>
      </c>
      <c r="D49" s="11">
        <v>300</v>
      </c>
      <c r="E49" s="11" t="s">
        <v>19</v>
      </c>
      <c r="F49" s="11" t="s">
        <v>0</v>
      </c>
      <c r="G49" s="11">
        <v>830.4</v>
      </c>
      <c r="I49" s="10">
        <v>71</v>
      </c>
      <c r="J49" s="11">
        <f t="shared" si="1"/>
        <v>0</v>
      </c>
      <c r="K49" s="13">
        <f t="shared" si="2"/>
        <v>1</v>
      </c>
      <c r="L49" s="33">
        <f t="shared" si="3"/>
        <v>0</v>
      </c>
      <c r="M49" s="34">
        <f t="shared" si="5"/>
        <v>0</v>
      </c>
      <c r="N49" s="13">
        <f t="shared" si="4"/>
        <v>1</v>
      </c>
    </row>
    <row r="50" spans="2:14" x14ac:dyDescent="0.2">
      <c r="B50" s="10">
        <v>72</v>
      </c>
      <c r="C50" s="11">
        <v>1163</v>
      </c>
      <c r="D50" s="11">
        <v>150</v>
      </c>
      <c r="E50" s="11" t="s">
        <v>19</v>
      </c>
      <c r="F50" s="11" t="s">
        <v>0</v>
      </c>
      <c r="G50" s="11">
        <v>199.7</v>
      </c>
      <c r="I50" s="10">
        <v>72</v>
      </c>
      <c r="J50" s="11">
        <f t="shared" si="1"/>
        <v>1</v>
      </c>
      <c r="K50" s="13">
        <f t="shared" si="2"/>
        <v>0</v>
      </c>
      <c r="L50" s="33">
        <f t="shared" si="3"/>
        <v>0</v>
      </c>
      <c r="M50" s="34">
        <f t="shared" si="5"/>
        <v>0</v>
      </c>
      <c r="N50" s="13">
        <f t="shared" si="4"/>
        <v>0</v>
      </c>
    </row>
    <row r="51" spans="2:14" x14ac:dyDescent="0.2">
      <c r="B51" s="10">
        <v>74</v>
      </c>
      <c r="C51" s="11">
        <v>2400</v>
      </c>
      <c r="D51" s="11">
        <v>500</v>
      </c>
      <c r="E51" s="11" t="s">
        <v>19</v>
      </c>
      <c r="F51" s="11" t="s">
        <v>74</v>
      </c>
      <c r="G51" s="11">
        <v>723.7</v>
      </c>
      <c r="I51" s="10">
        <v>74</v>
      </c>
      <c r="J51" s="11">
        <f t="shared" si="1"/>
        <v>1</v>
      </c>
      <c r="K51" s="13">
        <f t="shared" si="2"/>
        <v>1</v>
      </c>
      <c r="L51" s="33">
        <f t="shared" si="3"/>
        <v>0</v>
      </c>
      <c r="M51" s="34">
        <f t="shared" si="5"/>
        <v>0</v>
      </c>
      <c r="N51" s="13">
        <f t="shared" si="4"/>
        <v>1</v>
      </c>
    </row>
    <row r="52" spans="2:14" x14ac:dyDescent="0.2">
      <c r="B52" s="10">
        <v>76</v>
      </c>
      <c r="C52" s="11">
        <v>375</v>
      </c>
      <c r="D52" s="11">
        <v>150</v>
      </c>
      <c r="E52" s="11" t="s">
        <v>44</v>
      </c>
      <c r="F52" s="11" t="s">
        <v>74</v>
      </c>
      <c r="G52" s="11">
        <v>81.099999999999994</v>
      </c>
      <c r="I52" s="10">
        <v>76</v>
      </c>
      <c r="J52" s="11">
        <f t="shared" si="1"/>
        <v>0</v>
      </c>
      <c r="K52" s="13">
        <f t="shared" si="2"/>
        <v>0</v>
      </c>
      <c r="L52" s="33" t="str">
        <f t="shared" si="3"/>
        <v>NA</v>
      </c>
      <c r="M52" s="34">
        <f t="shared" si="5"/>
        <v>0</v>
      </c>
      <c r="N52" s="13">
        <f t="shared" si="4"/>
        <v>0</v>
      </c>
    </row>
    <row r="53" spans="2:14" x14ac:dyDescent="0.2">
      <c r="B53" s="10">
        <v>67</v>
      </c>
      <c r="C53" s="11">
        <v>465</v>
      </c>
      <c r="D53" s="11">
        <v>220</v>
      </c>
      <c r="E53" s="11" t="s">
        <v>19</v>
      </c>
      <c r="F53" s="11" t="s">
        <v>0</v>
      </c>
      <c r="G53" s="11">
        <v>184.3</v>
      </c>
      <c r="I53" s="10">
        <v>67</v>
      </c>
      <c r="J53" s="11">
        <f t="shared" si="1"/>
        <v>0</v>
      </c>
      <c r="K53" s="13">
        <f t="shared" si="2"/>
        <v>1</v>
      </c>
      <c r="L53" s="33">
        <f t="shared" si="3"/>
        <v>0</v>
      </c>
      <c r="M53" s="34">
        <f t="shared" si="5"/>
        <v>0</v>
      </c>
      <c r="N53" s="13">
        <f t="shared" si="4"/>
        <v>0</v>
      </c>
    </row>
    <row r="54" spans="2:14" x14ac:dyDescent="0.2">
      <c r="B54" s="10">
        <v>68</v>
      </c>
      <c r="C54" s="11">
        <v>180</v>
      </c>
      <c r="D54" s="11">
        <v>100</v>
      </c>
      <c r="E54" s="11" t="s">
        <v>19</v>
      </c>
      <c r="F54" s="11" t="s">
        <v>0</v>
      </c>
      <c r="G54" s="11">
        <v>32.6</v>
      </c>
      <c r="I54" s="10">
        <v>68</v>
      </c>
      <c r="J54" s="11">
        <f t="shared" si="1"/>
        <v>0</v>
      </c>
      <c r="K54" s="13">
        <f t="shared" si="2"/>
        <v>0</v>
      </c>
      <c r="L54" s="33">
        <f t="shared" si="3"/>
        <v>0</v>
      </c>
      <c r="M54" s="34">
        <f t="shared" si="5"/>
        <v>0</v>
      </c>
      <c r="N54" s="13">
        <f t="shared" si="4"/>
        <v>0</v>
      </c>
    </row>
    <row r="55" spans="2:14" x14ac:dyDescent="0.2">
      <c r="B55" s="20"/>
      <c r="C55" s="21"/>
      <c r="D55" s="21"/>
      <c r="E55" s="21"/>
      <c r="F55" s="21"/>
      <c r="H55" s="20"/>
      <c r="I55" s="21"/>
      <c r="J55" s="9"/>
      <c r="K55" s="32"/>
      <c r="L55" s="32"/>
    </row>
    <row r="56" spans="2:14" x14ac:dyDescent="0.2">
      <c r="B56" t="s">
        <v>291</v>
      </c>
      <c r="I56" s="21"/>
      <c r="J56" s="9"/>
      <c r="K56" s="32"/>
      <c r="L56" s="32"/>
    </row>
    <row r="57" spans="2:14" ht="36" x14ac:dyDescent="0.2">
      <c r="B57" s="10" t="s">
        <v>0</v>
      </c>
      <c r="C57" s="10" t="s">
        <v>3</v>
      </c>
      <c r="D57" s="10" t="s">
        <v>280</v>
      </c>
      <c r="E57" s="10" t="s">
        <v>11</v>
      </c>
      <c r="F57" s="10" t="s">
        <v>8</v>
      </c>
      <c r="G57" s="10" t="s">
        <v>7</v>
      </c>
      <c r="I57" s="10" t="s">
        <v>0</v>
      </c>
      <c r="J57" s="10" t="s">
        <v>3</v>
      </c>
      <c r="K57" s="10" t="s">
        <v>280</v>
      </c>
      <c r="L57" s="10" t="s">
        <v>11</v>
      </c>
      <c r="M57" s="10" t="s">
        <v>8</v>
      </c>
      <c r="N57" s="10" t="s">
        <v>7</v>
      </c>
    </row>
    <row r="58" spans="2:14" x14ac:dyDescent="0.2">
      <c r="B58" s="10">
        <v>49</v>
      </c>
      <c r="C58" s="11">
        <v>1428</v>
      </c>
      <c r="D58" s="11" t="s">
        <v>44</v>
      </c>
      <c r="E58" s="11" t="s">
        <v>44</v>
      </c>
      <c r="F58" s="11" t="s">
        <v>19</v>
      </c>
      <c r="G58" s="11">
        <v>569</v>
      </c>
      <c r="I58" s="10">
        <v>49</v>
      </c>
      <c r="J58" s="11">
        <f>IF(AND(C58&gt;1000, C58&lt;2500),1,0)</f>
        <v>1</v>
      </c>
      <c r="K58" s="13" t="str">
        <f>IF(D58="NA", "NA", IF(D58&gt;150,1,0))</f>
        <v>NA</v>
      </c>
      <c r="L58" s="33" t="str">
        <f>IF(E58="NA", "NA", IF(E58="Yes",0,1))</f>
        <v>NA</v>
      </c>
      <c r="M58" s="33">
        <f t="shared" ref="M58:M82" si="6">IF(F58="Yes", 1, 0)</f>
        <v>1</v>
      </c>
      <c r="N58" s="13">
        <f>IF(G58&gt;250, 1, 0)</f>
        <v>1</v>
      </c>
    </row>
    <row r="59" spans="2:14" x14ac:dyDescent="0.2">
      <c r="B59" s="10">
        <v>13</v>
      </c>
      <c r="C59" s="11">
        <v>693</v>
      </c>
      <c r="D59" s="11">
        <v>200</v>
      </c>
      <c r="E59" s="11" t="s">
        <v>44</v>
      </c>
      <c r="F59" s="11" t="s">
        <v>19</v>
      </c>
      <c r="G59" s="11">
        <v>249.6</v>
      </c>
      <c r="I59" s="10">
        <v>13</v>
      </c>
      <c r="J59" s="11">
        <f t="shared" ref="J59:J82" si="7">IF(AND(C59&gt;1000, C59&lt;2500),1,0)</f>
        <v>0</v>
      </c>
      <c r="K59" s="13">
        <f t="shared" ref="K59:K82" si="8">IF(D59="NA", "NA", IF(D59&gt;150,1,0))</f>
        <v>1</v>
      </c>
      <c r="L59" s="33" t="str">
        <f t="shared" ref="L59:L82" si="9">IF(E59="NA", "NA", IF(E59="Yes",0,1))</f>
        <v>NA</v>
      </c>
      <c r="M59" s="33">
        <f t="shared" si="6"/>
        <v>1</v>
      </c>
      <c r="N59" s="13">
        <f t="shared" ref="N59:N82" si="10">IF(G59&gt;250, 1, 0)</f>
        <v>0</v>
      </c>
    </row>
    <row r="60" spans="2:14" x14ac:dyDescent="0.2">
      <c r="B60" s="10">
        <v>56</v>
      </c>
      <c r="C60" s="11">
        <v>2051.3000000000002</v>
      </c>
      <c r="D60" s="11" t="s">
        <v>44</v>
      </c>
      <c r="E60" s="11" t="s">
        <v>44</v>
      </c>
      <c r="F60" s="11" t="s">
        <v>19</v>
      </c>
      <c r="G60" s="11">
        <v>723</v>
      </c>
      <c r="I60" s="10">
        <v>56</v>
      </c>
      <c r="J60" s="11">
        <f t="shared" si="7"/>
        <v>1</v>
      </c>
      <c r="K60" s="13" t="str">
        <f t="shared" si="8"/>
        <v>NA</v>
      </c>
      <c r="L60" s="33" t="str">
        <f t="shared" si="9"/>
        <v>NA</v>
      </c>
      <c r="M60" s="33">
        <f t="shared" si="6"/>
        <v>1</v>
      </c>
      <c r="N60" s="13">
        <f t="shared" si="10"/>
        <v>1</v>
      </c>
    </row>
    <row r="61" spans="2:14" x14ac:dyDescent="0.2">
      <c r="B61" s="10">
        <v>19</v>
      </c>
      <c r="C61" s="11">
        <v>710</v>
      </c>
      <c r="D61" s="11">
        <v>45</v>
      </c>
      <c r="E61" s="11" t="s">
        <v>0</v>
      </c>
      <c r="F61" s="11" t="s">
        <v>19</v>
      </c>
      <c r="G61" s="11">
        <v>16.7</v>
      </c>
      <c r="I61" s="10">
        <v>19</v>
      </c>
      <c r="J61" s="11">
        <f t="shared" si="7"/>
        <v>0</v>
      </c>
      <c r="K61" s="13">
        <f t="shared" si="8"/>
        <v>0</v>
      </c>
      <c r="L61" s="33">
        <f t="shared" si="9"/>
        <v>1</v>
      </c>
      <c r="M61" s="33">
        <f t="shared" si="6"/>
        <v>1</v>
      </c>
      <c r="N61" s="13">
        <f t="shared" si="10"/>
        <v>0</v>
      </c>
    </row>
    <row r="62" spans="2:14" x14ac:dyDescent="0.2">
      <c r="B62" s="10">
        <v>15</v>
      </c>
      <c r="C62" s="11">
        <v>1676</v>
      </c>
      <c r="D62" s="11">
        <v>600</v>
      </c>
      <c r="E62" s="11" t="s">
        <v>19</v>
      </c>
      <c r="F62" s="11" t="s">
        <v>19</v>
      </c>
      <c r="G62" s="11">
        <v>732</v>
      </c>
      <c r="I62" s="10">
        <v>15</v>
      </c>
      <c r="J62" s="11">
        <f t="shared" si="7"/>
        <v>1</v>
      </c>
      <c r="K62" s="13">
        <f t="shared" si="8"/>
        <v>1</v>
      </c>
      <c r="L62" s="33">
        <f t="shared" si="9"/>
        <v>0</v>
      </c>
      <c r="M62" s="33">
        <f t="shared" si="6"/>
        <v>1</v>
      </c>
      <c r="N62" s="13">
        <f t="shared" si="10"/>
        <v>1</v>
      </c>
    </row>
    <row r="63" spans="2:14" x14ac:dyDescent="0.2">
      <c r="B63" s="10">
        <v>21</v>
      </c>
      <c r="C63" s="11">
        <v>2800</v>
      </c>
      <c r="D63" s="11" t="s">
        <v>44</v>
      </c>
      <c r="E63" s="11" t="s">
        <v>44</v>
      </c>
      <c r="F63" s="11" t="s">
        <v>19</v>
      </c>
      <c r="G63" s="11">
        <v>627.29999999999995</v>
      </c>
      <c r="I63" s="10">
        <v>21</v>
      </c>
      <c r="J63" s="11">
        <f t="shared" si="7"/>
        <v>0</v>
      </c>
      <c r="K63" s="13" t="str">
        <f t="shared" si="8"/>
        <v>NA</v>
      </c>
      <c r="L63" s="33" t="str">
        <f t="shared" si="9"/>
        <v>NA</v>
      </c>
      <c r="M63" s="33">
        <f t="shared" si="6"/>
        <v>1</v>
      </c>
      <c r="N63" s="13">
        <f t="shared" si="10"/>
        <v>1</v>
      </c>
    </row>
    <row r="64" spans="2:14" x14ac:dyDescent="0.2">
      <c r="B64" s="10">
        <v>52</v>
      </c>
      <c r="C64" s="11">
        <v>2791</v>
      </c>
      <c r="D64" s="11">
        <v>200</v>
      </c>
      <c r="E64" s="11" t="s">
        <v>0</v>
      </c>
      <c r="F64" s="11" t="s">
        <v>19</v>
      </c>
      <c r="G64" s="11">
        <v>665.5</v>
      </c>
      <c r="I64" s="10">
        <v>52</v>
      </c>
      <c r="J64" s="11">
        <f t="shared" si="7"/>
        <v>0</v>
      </c>
      <c r="K64" s="13">
        <f t="shared" si="8"/>
        <v>1</v>
      </c>
      <c r="L64" s="33">
        <f t="shared" si="9"/>
        <v>1</v>
      </c>
      <c r="M64" s="33">
        <f t="shared" si="6"/>
        <v>1</v>
      </c>
      <c r="N64" s="13">
        <f t="shared" si="10"/>
        <v>1</v>
      </c>
    </row>
    <row r="65" spans="2:14" x14ac:dyDescent="0.2">
      <c r="B65" s="10">
        <v>42</v>
      </c>
      <c r="C65" s="11">
        <v>3350</v>
      </c>
      <c r="D65" s="11">
        <v>250</v>
      </c>
      <c r="E65" s="11" t="s">
        <v>19</v>
      </c>
      <c r="F65" s="11" t="s">
        <v>19</v>
      </c>
      <c r="G65" s="11">
        <v>700.3</v>
      </c>
      <c r="I65" s="10">
        <v>42</v>
      </c>
      <c r="J65" s="11">
        <f t="shared" si="7"/>
        <v>0</v>
      </c>
      <c r="K65" s="13">
        <f t="shared" si="8"/>
        <v>1</v>
      </c>
      <c r="L65" s="33">
        <f t="shared" si="9"/>
        <v>0</v>
      </c>
      <c r="M65" s="33">
        <f t="shared" si="6"/>
        <v>1</v>
      </c>
      <c r="N65" s="13">
        <f t="shared" si="10"/>
        <v>1</v>
      </c>
    </row>
    <row r="66" spans="2:14" x14ac:dyDescent="0.2">
      <c r="B66" s="10">
        <v>24</v>
      </c>
      <c r="C66" s="11">
        <v>2300</v>
      </c>
      <c r="D66" s="11">
        <v>400</v>
      </c>
      <c r="E66" s="11" t="s">
        <v>19</v>
      </c>
      <c r="F66" s="11" t="s">
        <v>19</v>
      </c>
      <c r="G66" s="11">
        <v>615.70000000000005</v>
      </c>
      <c r="I66" s="10">
        <v>24</v>
      </c>
      <c r="J66" s="11">
        <f t="shared" si="7"/>
        <v>1</v>
      </c>
      <c r="K66" s="13">
        <f t="shared" si="8"/>
        <v>1</v>
      </c>
      <c r="L66" s="33">
        <f t="shared" si="9"/>
        <v>0</v>
      </c>
      <c r="M66" s="33">
        <f t="shared" si="6"/>
        <v>1</v>
      </c>
      <c r="N66" s="13">
        <f t="shared" si="10"/>
        <v>1</v>
      </c>
    </row>
    <row r="67" spans="2:14" x14ac:dyDescent="0.2">
      <c r="B67" s="10">
        <v>25</v>
      </c>
      <c r="C67" s="11">
        <v>465</v>
      </c>
      <c r="D67" s="11">
        <v>250</v>
      </c>
      <c r="E67" s="11" t="s">
        <v>0</v>
      </c>
      <c r="F67" s="11" t="s">
        <v>19</v>
      </c>
      <c r="G67" s="11">
        <v>116.9</v>
      </c>
      <c r="I67" s="10">
        <v>25</v>
      </c>
      <c r="J67" s="11">
        <f t="shared" si="7"/>
        <v>0</v>
      </c>
      <c r="K67" s="13">
        <f t="shared" si="8"/>
        <v>1</v>
      </c>
      <c r="L67" s="33">
        <f t="shared" si="9"/>
        <v>1</v>
      </c>
      <c r="M67" s="33">
        <f t="shared" si="6"/>
        <v>1</v>
      </c>
      <c r="N67" s="13">
        <f t="shared" si="10"/>
        <v>0</v>
      </c>
    </row>
    <row r="68" spans="2:14" x14ac:dyDescent="0.2">
      <c r="B68" s="10">
        <v>3</v>
      </c>
      <c r="C68" s="11">
        <v>2743</v>
      </c>
      <c r="D68" s="11">
        <v>400</v>
      </c>
      <c r="E68" s="11" t="s">
        <v>0</v>
      </c>
      <c r="F68" s="11" t="s">
        <v>19</v>
      </c>
      <c r="G68" s="11">
        <v>623.20000000000005</v>
      </c>
      <c r="I68" s="10">
        <v>3</v>
      </c>
      <c r="J68" s="11">
        <f t="shared" si="7"/>
        <v>0</v>
      </c>
      <c r="K68" s="13">
        <f t="shared" si="8"/>
        <v>1</v>
      </c>
      <c r="L68" s="33">
        <f t="shared" si="9"/>
        <v>1</v>
      </c>
      <c r="M68" s="33">
        <f t="shared" si="6"/>
        <v>1</v>
      </c>
      <c r="N68" s="13">
        <f t="shared" si="10"/>
        <v>1</v>
      </c>
    </row>
    <row r="69" spans="2:14" x14ac:dyDescent="0.2">
      <c r="B69" s="10">
        <v>17</v>
      </c>
      <c r="C69" s="11">
        <v>2034</v>
      </c>
      <c r="D69" s="11">
        <v>160</v>
      </c>
      <c r="E69" s="11" t="s">
        <v>0</v>
      </c>
      <c r="F69" s="11" t="s">
        <v>19</v>
      </c>
      <c r="G69" s="11">
        <v>781</v>
      </c>
      <c r="I69" s="10">
        <v>17</v>
      </c>
      <c r="J69" s="11">
        <f t="shared" si="7"/>
        <v>1</v>
      </c>
      <c r="K69" s="13">
        <f t="shared" si="8"/>
        <v>1</v>
      </c>
      <c r="L69" s="33">
        <f t="shared" si="9"/>
        <v>1</v>
      </c>
      <c r="M69" s="33">
        <f t="shared" si="6"/>
        <v>1</v>
      </c>
      <c r="N69" s="13">
        <f t="shared" si="10"/>
        <v>1</v>
      </c>
    </row>
    <row r="70" spans="2:14" x14ac:dyDescent="0.2">
      <c r="B70" s="10">
        <v>18</v>
      </c>
      <c r="C70" s="11">
        <v>1067</v>
      </c>
      <c r="D70" s="11">
        <v>85</v>
      </c>
      <c r="E70" s="11" t="s">
        <v>0</v>
      </c>
      <c r="F70" s="11" t="s">
        <v>19</v>
      </c>
      <c r="G70" s="11">
        <v>700.6</v>
      </c>
      <c r="I70" s="10">
        <v>18</v>
      </c>
      <c r="J70" s="11">
        <f t="shared" si="7"/>
        <v>1</v>
      </c>
      <c r="K70" s="13">
        <f t="shared" si="8"/>
        <v>0</v>
      </c>
      <c r="L70" s="33">
        <f t="shared" si="9"/>
        <v>1</v>
      </c>
      <c r="M70" s="33">
        <f t="shared" si="6"/>
        <v>1</v>
      </c>
      <c r="N70" s="13">
        <f t="shared" si="10"/>
        <v>1</v>
      </c>
    </row>
    <row r="71" spans="2:14" x14ac:dyDescent="0.2">
      <c r="B71" s="10">
        <v>28</v>
      </c>
      <c r="C71" s="11">
        <v>4262</v>
      </c>
      <c r="D71" s="11" t="s">
        <v>44</v>
      </c>
      <c r="E71" s="11" t="s">
        <v>0</v>
      </c>
      <c r="F71" s="11" t="s">
        <v>19</v>
      </c>
      <c r="G71" s="11">
        <v>919.3</v>
      </c>
      <c r="I71" s="10">
        <v>28</v>
      </c>
      <c r="J71" s="11">
        <f t="shared" si="7"/>
        <v>0</v>
      </c>
      <c r="K71" s="13" t="str">
        <f t="shared" si="8"/>
        <v>NA</v>
      </c>
      <c r="L71" s="33">
        <f t="shared" si="9"/>
        <v>1</v>
      </c>
      <c r="M71" s="33">
        <f t="shared" si="6"/>
        <v>1</v>
      </c>
      <c r="N71" s="13">
        <f t="shared" si="10"/>
        <v>1</v>
      </c>
    </row>
    <row r="72" spans="2:14" x14ac:dyDescent="0.2">
      <c r="B72" s="10">
        <v>29</v>
      </c>
      <c r="C72" s="11">
        <v>2700</v>
      </c>
      <c r="D72" s="11" t="s">
        <v>44</v>
      </c>
      <c r="E72" s="11" t="s">
        <v>19</v>
      </c>
      <c r="F72" s="11" t="s">
        <v>19</v>
      </c>
      <c r="G72" s="11">
        <v>559.70000000000005</v>
      </c>
      <c r="I72" s="10">
        <v>29</v>
      </c>
      <c r="J72" s="11">
        <f t="shared" si="7"/>
        <v>0</v>
      </c>
      <c r="K72" s="13" t="str">
        <f t="shared" si="8"/>
        <v>NA</v>
      </c>
      <c r="L72" s="33">
        <f t="shared" si="9"/>
        <v>0</v>
      </c>
      <c r="M72" s="33">
        <f t="shared" si="6"/>
        <v>1</v>
      </c>
      <c r="N72" s="13">
        <f t="shared" si="10"/>
        <v>1</v>
      </c>
    </row>
    <row r="73" spans="2:14" x14ac:dyDescent="0.2">
      <c r="B73" s="10">
        <v>22</v>
      </c>
      <c r="C73" s="11">
        <v>1234</v>
      </c>
      <c r="D73" s="11" t="s">
        <v>44</v>
      </c>
      <c r="E73" s="11" t="s">
        <v>44</v>
      </c>
      <c r="F73" s="11" t="s">
        <v>19</v>
      </c>
      <c r="G73" s="11">
        <v>141</v>
      </c>
      <c r="I73" s="10">
        <v>22</v>
      </c>
      <c r="J73" s="11">
        <f t="shared" si="7"/>
        <v>1</v>
      </c>
      <c r="K73" s="13" t="str">
        <f t="shared" si="8"/>
        <v>NA</v>
      </c>
      <c r="L73" s="33" t="str">
        <f t="shared" si="9"/>
        <v>NA</v>
      </c>
      <c r="M73" s="33">
        <f t="shared" si="6"/>
        <v>1</v>
      </c>
      <c r="N73" s="13">
        <f t="shared" si="10"/>
        <v>0</v>
      </c>
    </row>
    <row r="74" spans="2:14" x14ac:dyDescent="0.2">
      <c r="B74" s="10">
        <v>11</v>
      </c>
      <c r="C74" s="11">
        <v>7224</v>
      </c>
      <c r="D74" s="11">
        <v>780</v>
      </c>
      <c r="E74" s="11" t="s">
        <v>0</v>
      </c>
      <c r="F74" s="11" t="s">
        <v>19</v>
      </c>
      <c r="G74" s="11">
        <v>780.5</v>
      </c>
      <c r="I74" s="10">
        <v>11</v>
      </c>
      <c r="J74" s="11">
        <f t="shared" si="7"/>
        <v>0</v>
      </c>
      <c r="K74" s="13">
        <f t="shared" si="8"/>
        <v>1</v>
      </c>
      <c r="L74" s="33">
        <f t="shared" si="9"/>
        <v>1</v>
      </c>
      <c r="M74" s="33">
        <f t="shared" si="6"/>
        <v>1</v>
      </c>
      <c r="N74" s="13">
        <f t="shared" si="10"/>
        <v>1</v>
      </c>
    </row>
    <row r="75" spans="2:14" x14ac:dyDescent="0.2">
      <c r="B75" s="10">
        <v>43</v>
      </c>
      <c r="C75" s="11">
        <v>774</v>
      </c>
      <c r="D75" s="11">
        <v>100</v>
      </c>
      <c r="E75" s="11" t="s">
        <v>19</v>
      </c>
      <c r="F75" s="11" t="s">
        <v>19</v>
      </c>
      <c r="G75" s="11">
        <v>223.9</v>
      </c>
      <c r="I75" s="10">
        <v>43</v>
      </c>
      <c r="J75" s="11">
        <f t="shared" si="7"/>
        <v>0</v>
      </c>
      <c r="K75" s="13">
        <f t="shared" si="8"/>
        <v>0</v>
      </c>
      <c r="L75" s="33">
        <f t="shared" si="9"/>
        <v>0</v>
      </c>
      <c r="M75" s="33">
        <f t="shared" si="6"/>
        <v>1</v>
      </c>
      <c r="N75" s="13">
        <f t="shared" si="10"/>
        <v>0</v>
      </c>
    </row>
    <row r="76" spans="2:14" x14ac:dyDescent="0.2">
      <c r="B76" s="10">
        <v>46</v>
      </c>
      <c r="C76" s="11">
        <v>3300</v>
      </c>
      <c r="D76" s="11" t="s">
        <v>44</v>
      </c>
      <c r="E76" s="11" t="s">
        <v>19</v>
      </c>
      <c r="F76" s="11" t="s">
        <v>19</v>
      </c>
      <c r="G76" s="11">
        <v>506.2</v>
      </c>
      <c r="I76" s="10">
        <v>46</v>
      </c>
      <c r="J76" s="11">
        <f t="shared" si="7"/>
        <v>0</v>
      </c>
      <c r="K76" s="13" t="str">
        <f t="shared" si="8"/>
        <v>NA</v>
      </c>
      <c r="L76" s="33">
        <f t="shared" si="9"/>
        <v>0</v>
      </c>
      <c r="M76" s="33">
        <f t="shared" si="6"/>
        <v>1</v>
      </c>
      <c r="N76" s="13">
        <f t="shared" si="10"/>
        <v>1</v>
      </c>
    </row>
    <row r="77" spans="2:14" x14ac:dyDescent="0.2">
      <c r="B77" s="10">
        <v>32</v>
      </c>
      <c r="C77" s="11">
        <v>1600</v>
      </c>
      <c r="D77" s="11">
        <v>200</v>
      </c>
      <c r="E77" s="11" t="s">
        <v>19</v>
      </c>
      <c r="F77" s="11" t="s">
        <v>19</v>
      </c>
      <c r="G77" s="11">
        <v>624.29999999999995</v>
      </c>
      <c r="I77" s="10">
        <v>32</v>
      </c>
      <c r="J77" s="11">
        <f t="shared" si="7"/>
        <v>1</v>
      </c>
      <c r="K77" s="13">
        <f t="shared" si="8"/>
        <v>1</v>
      </c>
      <c r="L77" s="33">
        <f t="shared" si="9"/>
        <v>0</v>
      </c>
      <c r="M77" s="33">
        <f t="shared" si="6"/>
        <v>1</v>
      </c>
      <c r="N77" s="13">
        <f t="shared" si="10"/>
        <v>1</v>
      </c>
    </row>
    <row r="78" spans="2:14" x14ac:dyDescent="0.2">
      <c r="B78" s="10">
        <v>47</v>
      </c>
      <c r="C78" s="11">
        <v>1280</v>
      </c>
      <c r="D78" s="11" t="s">
        <v>44</v>
      </c>
      <c r="E78" s="11" t="s">
        <v>44</v>
      </c>
      <c r="F78" s="11" t="s">
        <v>19</v>
      </c>
      <c r="G78" s="11">
        <v>392.9</v>
      </c>
      <c r="I78" s="10">
        <v>47</v>
      </c>
      <c r="J78" s="11">
        <f t="shared" si="7"/>
        <v>1</v>
      </c>
      <c r="K78" s="13" t="str">
        <f t="shared" si="8"/>
        <v>NA</v>
      </c>
      <c r="L78" s="33" t="str">
        <f t="shared" si="9"/>
        <v>NA</v>
      </c>
      <c r="M78" s="33">
        <f t="shared" si="6"/>
        <v>1</v>
      </c>
      <c r="N78" s="13">
        <f t="shared" si="10"/>
        <v>1</v>
      </c>
    </row>
    <row r="79" spans="2:14" x14ac:dyDescent="0.2">
      <c r="B79" s="10">
        <v>48</v>
      </c>
      <c r="C79" s="11">
        <v>1655</v>
      </c>
      <c r="D79" s="11" t="s">
        <v>44</v>
      </c>
      <c r="E79" s="11" t="s">
        <v>44</v>
      </c>
      <c r="F79" s="11" t="s">
        <v>19</v>
      </c>
      <c r="G79" s="11">
        <v>573.70000000000005</v>
      </c>
      <c r="I79" s="10">
        <v>48</v>
      </c>
      <c r="J79" s="11">
        <f t="shared" si="7"/>
        <v>1</v>
      </c>
      <c r="K79" s="13" t="str">
        <f t="shared" si="8"/>
        <v>NA</v>
      </c>
      <c r="L79" s="33" t="str">
        <f t="shared" si="9"/>
        <v>NA</v>
      </c>
      <c r="M79" s="33">
        <f t="shared" si="6"/>
        <v>1</v>
      </c>
      <c r="N79" s="13">
        <f t="shared" si="10"/>
        <v>1</v>
      </c>
    </row>
    <row r="80" spans="2:14" x14ac:dyDescent="0.2">
      <c r="B80" s="10">
        <v>69</v>
      </c>
      <c r="C80" s="11">
        <v>200</v>
      </c>
      <c r="D80" s="11">
        <v>20</v>
      </c>
      <c r="E80" s="11" t="s">
        <v>44</v>
      </c>
      <c r="F80" s="11" t="s">
        <v>0</v>
      </c>
      <c r="G80" s="11">
        <v>14.8</v>
      </c>
      <c r="I80" s="10">
        <v>69</v>
      </c>
      <c r="J80" s="11">
        <f t="shared" si="7"/>
        <v>0</v>
      </c>
      <c r="K80" s="13">
        <f t="shared" si="8"/>
        <v>0</v>
      </c>
      <c r="L80" s="33" t="str">
        <f t="shared" si="9"/>
        <v>NA</v>
      </c>
      <c r="M80" s="33">
        <f t="shared" si="6"/>
        <v>0</v>
      </c>
      <c r="N80" s="13">
        <f t="shared" si="10"/>
        <v>0</v>
      </c>
    </row>
    <row r="81" spans="2:14" x14ac:dyDescent="0.2">
      <c r="B81" s="10">
        <v>70</v>
      </c>
      <c r="C81" s="11">
        <v>1000</v>
      </c>
      <c r="D81" s="11" t="s">
        <v>44</v>
      </c>
      <c r="E81" s="11" t="s">
        <v>19</v>
      </c>
      <c r="F81" s="11" t="s">
        <v>0</v>
      </c>
      <c r="G81" s="11">
        <v>121.9</v>
      </c>
      <c r="I81" s="10">
        <v>70</v>
      </c>
      <c r="J81" s="11">
        <f t="shared" si="7"/>
        <v>0</v>
      </c>
      <c r="K81" s="13" t="str">
        <f t="shared" si="8"/>
        <v>NA</v>
      </c>
      <c r="L81" s="33">
        <f t="shared" si="9"/>
        <v>0</v>
      </c>
      <c r="M81" s="33">
        <f t="shared" si="6"/>
        <v>0</v>
      </c>
      <c r="N81" s="13">
        <f t="shared" si="10"/>
        <v>0</v>
      </c>
    </row>
    <row r="82" spans="2:14" x14ac:dyDescent="0.2">
      <c r="B82" s="10">
        <v>73</v>
      </c>
      <c r="C82" s="11">
        <v>1219</v>
      </c>
      <c r="D82" s="11">
        <v>180</v>
      </c>
      <c r="E82" s="11" t="s">
        <v>19</v>
      </c>
      <c r="F82" s="11" t="s">
        <v>74</v>
      </c>
      <c r="G82" s="11">
        <v>760.3</v>
      </c>
      <c r="I82" s="10">
        <v>73</v>
      </c>
      <c r="J82" s="11">
        <f t="shared" si="7"/>
        <v>1</v>
      </c>
      <c r="K82" s="13">
        <f t="shared" si="8"/>
        <v>1</v>
      </c>
      <c r="L82" s="33">
        <f t="shared" si="9"/>
        <v>0</v>
      </c>
      <c r="M82" s="33">
        <f t="shared" si="6"/>
        <v>0</v>
      </c>
      <c r="N82" s="13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9C02-07D1-4A96-838C-0A07238AFC6F}">
  <dimension ref="B2:O15"/>
  <sheetViews>
    <sheetView topLeftCell="E1" workbookViewId="0">
      <selection activeCell="L3" sqref="L3:O7"/>
      <pivotSelection pane="bottomRight" showHeader="1" activeRow="2" activeCol="11" click="1" r:id="rId2">
        <pivotArea type="all" dataOnly="0" outline="0" fieldPosition="0"/>
      </pivotSelection>
    </sheetView>
  </sheetViews>
  <sheetFormatPr baseColWidth="10" defaultColWidth="8.83203125" defaultRowHeight="15" x14ac:dyDescent="0.2"/>
  <cols>
    <col min="2" max="2" width="13.1640625" bestFit="1" customWidth="1"/>
    <col min="3" max="3" width="15.1640625" bestFit="1" customWidth="1"/>
    <col min="4" max="4" width="8.1640625" bestFit="1" customWidth="1"/>
    <col min="5" max="5" width="11.33203125" bestFit="1" customWidth="1"/>
    <col min="6" max="6" width="16.33203125" bestFit="1" customWidth="1"/>
    <col min="7" max="7" width="15.1640625" bestFit="1" customWidth="1"/>
    <col min="8" max="8" width="16.33203125" bestFit="1" customWidth="1"/>
    <col min="9" max="9" width="8.1640625" bestFit="1" customWidth="1"/>
    <col min="10" max="10" width="11.33203125" bestFit="1" customWidth="1"/>
    <col min="12" max="12" width="15.1640625" bestFit="1" customWidth="1"/>
    <col min="13" max="13" width="16.33203125" bestFit="1" customWidth="1"/>
    <col min="14" max="14" width="8.1640625" bestFit="1" customWidth="1"/>
    <col min="15" max="15" width="11.33203125" bestFit="1" customWidth="1"/>
  </cols>
  <sheetData>
    <row r="2" spans="2:15" x14ac:dyDescent="0.2">
      <c r="B2" t="s">
        <v>282</v>
      </c>
      <c r="G2" t="s">
        <v>302</v>
      </c>
      <c r="L2" t="s">
        <v>11</v>
      </c>
    </row>
    <row r="3" spans="2:15" x14ac:dyDescent="0.2">
      <c r="B3" s="14" t="s">
        <v>288</v>
      </c>
      <c r="C3" s="14" t="s">
        <v>287</v>
      </c>
      <c r="G3" s="14" t="s">
        <v>288</v>
      </c>
      <c r="H3" s="14" t="s">
        <v>287</v>
      </c>
      <c r="L3" s="14" t="s">
        <v>288</v>
      </c>
      <c r="M3" s="14" t="s">
        <v>287</v>
      </c>
    </row>
    <row r="4" spans="2:15" x14ac:dyDescent="0.2">
      <c r="B4" s="14" t="s">
        <v>285</v>
      </c>
      <c r="C4">
        <v>0</v>
      </c>
      <c r="D4">
        <v>1</v>
      </c>
      <c r="E4" t="s">
        <v>286</v>
      </c>
      <c r="G4" s="14" t="s">
        <v>285</v>
      </c>
      <c r="H4">
        <v>0</v>
      </c>
      <c r="I4">
        <v>1</v>
      </c>
      <c r="J4" t="s">
        <v>286</v>
      </c>
      <c r="L4" s="14" t="s">
        <v>285</v>
      </c>
      <c r="M4">
        <v>0</v>
      </c>
      <c r="N4">
        <v>1</v>
      </c>
      <c r="O4" t="s">
        <v>286</v>
      </c>
    </row>
    <row r="5" spans="2:15" x14ac:dyDescent="0.2">
      <c r="B5" s="15">
        <v>0</v>
      </c>
      <c r="C5" s="16">
        <v>0.7142857142857143</v>
      </c>
      <c r="D5" s="16">
        <v>0.54545454545454541</v>
      </c>
      <c r="E5" s="16">
        <v>0.56862745098039214</v>
      </c>
      <c r="G5" s="15">
        <v>0</v>
      </c>
      <c r="H5" s="16">
        <v>0.42857142857142855</v>
      </c>
      <c r="I5" s="16">
        <v>0.24242424242424243</v>
      </c>
      <c r="J5" s="16">
        <v>0.27500000000000002</v>
      </c>
      <c r="L5" s="15">
        <v>0</v>
      </c>
      <c r="M5" s="16">
        <v>0.83333333333333337</v>
      </c>
      <c r="N5" s="16">
        <v>0.56097560975609762</v>
      </c>
      <c r="O5" s="16">
        <v>0.5957446808510638</v>
      </c>
    </row>
    <row r="6" spans="2:15" x14ac:dyDescent="0.2">
      <c r="B6" s="15">
        <v>1</v>
      </c>
      <c r="C6" s="16">
        <v>0.2857142857142857</v>
      </c>
      <c r="D6" s="16">
        <v>0.45454545454545453</v>
      </c>
      <c r="E6" s="16">
        <v>0.43137254901960786</v>
      </c>
      <c r="G6" s="15">
        <v>1</v>
      </c>
      <c r="H6" s="16">
        <v>0.5714285714285714</v>
      </c>
      <c r="I6" s="16">
        <v>0.75757575757575757</v>
      </c>
      <c r="J6" s="16">
        <v>0.72499999999999998</v>
      </c>
      <c r="L6" s="15">
        <v>1</v>
      </c>
      <c r="M6" s="16">
        <v>0.16666666666666666</v>
      </c>
      <c r="N6" s="16">
        <v>0.43902439024390244</v>
      </c>
      <c r="O6" s="16">
        <v>0.40425531914893614</v>
      </c>
    </row>
    <row r="7" spans="2:15" x14ac:dyDescent="0.2">
      <c r="B7" s="15" t="s">
        <v>286</v>
      </c>
      <c r="C7" s="16">
        <v>1</v>
      </c>
      <c r="D7" s="16">
        <v>1</v>
      </c>
      <c r="E7" s="16">
        <v>1</v>
      </c>
      <c r="G7" s="15" t="s">
        <v>286</v>
      </c>
      <c r="H7" s="16">
        <v>1</v>
      </c>
      <c r="I7" s="16">
        <v>1</v>
      </c>
      <c r="J7" s="16">
        <v>1</v>
      </c>
      <c r="L7" s="15" t="s">
        <v>286</v>
      </c>
      <c r="M7" s="16">
        <v>1</v>
      </c>
      <c r="N7" s="16">
        <v>1</v>
      </c>
      <c r="O7" s="16">
        <v>1</v>
      </c>
    </row>
    <row r="10" spans="2:15" x14ac:dyDescent="0.2">
      <c r="B10" t="s">
        <v>8</v>
      </c>
      <c r="E10" t="s">
        <v>319</v>
      </c>
    </row>
    <row r="11" spans="2:15" x14ac:dyDescent="0.2">
      <c r="B11" s="14" t="s">
        <v>285</v>
      </c>
      <c r="C11" t="s">
        <v>288</v>
      </c>
      <c r="E11" s="14" t="s">
        <v>288</v>
      </c>
      <c r="F11" s="14" t="s">
        <v>287</v>
      </c>
    </row>
    <row r="12" spans="2:15" x14ac:dyDescent="0.2">
      <c r="B12" s="15">
        <v>0</v>
      </c>
      <c r="C12" s="16">
        <v>0.13725490196078433</v>
      </c>
      <c r="E12" s="14" t="s">
        <v>285</v>
      </c>
      <c r="F12">
        <v>0</v>
      </c>
      <c r="G12">
        <v>1</v>
      </c>
      <c r="H12" t="s">
        <v>286</v>
      </c>
    </row>
    <row r="13" spans="2:15" x14ac:dyDescent="0.2">
      <c r="B13" s="15">
        <v>1</v>
      </c>
      <c r="C13" s="16">
        <v>0.86274509803921573</v>
      </c>
      <c r="E13" s="15">
        <v>0</v>
      </c>
      <c r="F13" s="16">
        <v>0.5714285714285714</v>
      </c>
      <c r="G13" s="16">
        <v>0.11363636363636363</v>
      </c>
      <c r="H13" s="16">
        <v>0.17647058823529413</v>
      </c>
    </row>
    <row r="14" spans="2:15" x14ac:dyDescent="0.2">
      <c r="B14" s="15" t="s">
        <v>286</v>
      </c>
      <c r="C14" s="16">
        <v>1</v>
      </c>
      <c r="E14" s="15">
        <v>1</v>
      </c>
      <c r="F14" s="16">
        <v>0.42857142857142855</v>
      </c>
      <c r="G14" s="16">
        <v>0.88636363636363635</v>
      </c>
      <c r="H14" s="16">
        <v>0.82352941176470584</v>
      </c>
    </row>
    <row r="15" spans="2:15" x14ac:dyDescent="0.2">
      <c r="E15" s="15" t="s">
        <v>286</v>
      </c>
      <c r="F15" s="16">
        <v>1</v>
      </c>
      <c r="G15" s="16">
        <v>1</v>
      </c>
      <c r="H15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EA3A-B44B-4FBD-9062-3233DEAAF5E1}">
  <dimension ref="B2:X55"/>
  <sheetViews>
    <sheetView topLeftCell="A11" zoomScale="75" workbookViewId="0">
      <selection activeCell="X8" sqref="X8"/>
    </sheetView>
  </sheetViews>
  <sheetFormatPr baseColWidth="10" defaultColWidth="8.83203125" defaultRowHeight="15" x14ac:dyDescent="0.2"/>
  <sheetData>
    <row r="2" spans="2:24" ht="36" x14ac:dyDescent="0.2">
      <c r="B2" s="10" t="s">
        <v>0</v>
      </c>
      <c r="C2" s="10" t="s">
        <v>3</v>
      </c>
      <c r="D2" s="10" t="s">
        <v>280</v>
      </c>
      <c r="E2" s="10" t="s">
        <v>11</v>
      </c>
      <c r="F2" s="10" t="s">
        <v>8</v>
      </c>
      <c r="G2" s="10" t="s">
        <v>318</v>
      </c>
      <c r="I2" s="10" t="s">
        <v>299</v>
      </c>
      <c r="J2" s="10" t="s">
        <v>300</v>
      </c>
      <c r="K2" s="10" t="s">
        <v>301</v>
      </c>
      <c r="L2" s="10" t="s">
        <v>316</v>
      </c>
      <c r="M2" s="10" t="s">
        <v>296</v>
      </c>
      <c r="N2" s="10" t="s">
        <v>297</v>
      </c>
      <c r="O2" s="10" t="s">
        <v>298</v>
      </c>
      <c r="P2" s="10" t="s">
        <v>317</v>
      </c>
      <c r="R2" s="10" t="s">
        <v>304</v>
      </c>
      <c r="S2" s="10" t="s">
        <v>303</v>
      </c>
      <c r="U2" s="10" t="s">
        <v>290</v>
      </c>
      <c r="V2" s="10" t="s">
        <v>289</v>
      </c>
      <c r="W2" s="10" t="s">
        <v>305</v>
      </c>
      <c r="X2" s="17" t="s">
        <v>291</v>
      </c>
    </row>
    <row r="3" spans="2:24" x14ac:dyDescent="0.2">
      <c r="B3" s="10">
        <v>54</v>
      </c>
      <c r="C3" s="11">
        <v>0</v>
      </c>
      <c r="D3" s="13" t="s">
        <v>44</v>
      </c>
      <c r="E3" s="33">
        <v>1</v>
      </c>
      <c r="F3" s="34">
        <v>1</v>
      </c>
      <c r="G3" s="13">
        <v>1</v>
      </c>
      <c r="I3" s="13">
        <f>VLOOKUP(C3,'Diane Pivot'!$B$3:$E$7,2,FALSE)</f>
        <v>0.7142857142857143</v>
      </c>
      <c r="J3" s="13">
        <f>IF(D3="NA", 1, VLOOKUP(D3,'Diane Pivot'!$G$3:$J$7,2,FALSE))</f>
        <v>1</v>
      </c>
      <c r="K3" s="13">
        <f>IF(E3="NA", 1, VLOOKUP(E3,'Diane Pivot'!$L$3:$O$7,2,FALSE))</f>
        <v>0.16666666666666666</v>
      </c>
      <c r="L3" s="13">
        <f>VLOOKUP(G3,'Diane Pivot'!$E$11:$H$15,2,FALSE)</f>
        <v>0.42857142857142855</v>
      </c>
      <c r="M3" s="13">
        <f>VLOOKUP(C3,'Diane Pivot'!$B$3:$E$7,3,FALSE)</f>
        <v>0.54545454545454541</v>
      </c>
      <c r="N3" s="13">
        <f>IF(D3="NA", 1, VLOOKUP(D3,'Diane Pivot'!$G$3:$J$7,3,FALSE))</f>
        <v>1</v>
      </c>
      <c r="O3" s="13">
        <f>IF(E3="NA", 1, VLOOKUP(E3,'Diane Pivot'!$L$3:$O$7,3,FALSE))</f>
        <v>0.43902439024390244</v>
      </c>
      <c r="P3" s="13">
        <f>VLOOKUP(G3,'Diane Pivot'!$E$11:$H$15,3,FALSE)</f>
        <v>0.88636363636363635</v>
      </c>
      <c r="R3" s="18">
        <f>PRODUCT(I3:L3)*GETPIVOTDATA("Secure",'Diane Pivot'!$B$11,"Secure",0)</f>
        <v>7.0028011204481787E-3</v>
      </c>
      <c r="S3" s="18">
        <f>PRODUCT(M3:P3)*GETPIVOTDATA("Secure",'Diane Pivot'!$B$11,"Secure",1)</f>
        <v>0.18312247293595932</v>
      </c>
      <c r="U3" s="18">
        <f>R3/(R3+S3)</f>
        <v>3.6832562925697851E-2</v>
      </c>
      <c r="V3" s="18">
        <f>S3/(S3+R3)</f>
        <v>0.96316743707430208</v>
      </c>
      <c r="W3" s="13">
        <f>IF(V3&gt;U3,1,0)</f>
        <v>1</v>
      </c>
      <c r="X3" s="13" t="str">
        <f t="shared" ref="X3:X34" si="0">IF(W3=F3,"TRUE","FALSE")</f>
        <v>TRUE</v>
      </c>
    </row>
    <row r="4" spans="2:24" x14ac:dyDescent="0.2">
      <c r="B4" s="10">
        <v>55</v>
      </c>
      <c r="C4" s="11">
        <v>1</v>
      </c>
      <c r="D4" s="13">
        <v>1</v>
      </c>
      <c r="E4" s="33">
        <v>0</v>
      </c>
      <c r="F4" s="34">
        <v>1</v>
      </c>
      <c r="G4" s="13">
        <v>1</v>
      </c>
      <c r="I4" s="13">
        <f>VLOOKUP(C4,'Diane Pivot'!$B$3:$E$7,2,FALSE)</f>
        <v>0.2857142857142857</v>
      </c>
      <c r="J4" s="13">
        <f>IF(D4="NA", 1, VLOOKUP(D4,'Diane Pivot'!$G$3:$J$7,2,FALSE))</f>
        <v>0.5714285714285714</v>
      </c>
      <c r="K4" s="13">
        <f>IF(E4="NA", 1, VLOOKUP(E4,'Diane Pivot'!$L$3:$O$7,2,FALSE))</f>
        <v>0.83333333333333337</v>
      </c>
      <c r="L4" s="13">
        <f>VLOOKUP(G4,'Diane Pivot'!$E$11:$H$15,2,FALSE)</f>
        <v>0.42857142857142855</v>
      </c>
      <c r="M4" s="13">
        <f>VLOOKUP(C4,'Diane Pivot'!$B$3:$E$7,3,FALSE)</f>
        <v>0.45454545454545453</v>
      </c>
      <c r="N4" s="13">
        <f>IF(D4="NA", 1, VLOOKUP(D4,'Diane Pivot'!$G$3:$J$7,3,FALSE))</f>
        <v>0.75757575757575757</v>
      </c>
      <c r="O4" s="13">
        <f>IF(E4="NA", 1, VLOOKUP(E4,'Diane Pivot'!$L$3:$O$7,3,FALSE))</f>
        <v>0.56097560975609762</v>
      </c>
      <c r="P4" s="13">
        <f>VLOOKUP(G4,'Diane Pivot'!$E$11:$H$15,3,FALSE)</f>
        <v>0.88636363636363635</v>
      </c>
      <c r="R4" s="18">
        <f>PRODUCT(I4:L4)*GETPIVOTDATA("Secure",'Diane Pivot'!$B$11,"Secure",0)</f>
        <v>8.0032012805122035E-3</v>
      </c>
      <c r="S4" s="18">
        <f>PRODUCT(M4:P4)*GETPIVOTDATA("Secure",'Diane Pivot'!$B$11,"Secure",1)</f>
        <v>0.14772085008161701</v>
      </c>
      <c r="U4" s="18">
        <f t="shared" ref="U4:U53" si="1">R4/(R4+S4)</f>
        <v>5.1393482320217329E-2</v>
      </c>
      <c r="V4" s="18">
        <f t="shared" ref="V4:V53" si="2">S4/(S4+R4)</f>
        <v>0.94860651767978266</v>
      </c>
      <c r="W4" s="13">
        <f t="shared" ref="W4:W53" si="3">IF(V4&gt;U4,1,0)</f>
        <v>1</v>
      </c>
      <c r="X4" s="13" t="str">
        <f t="shared" si="0"/>
        <v>TRUE</v>
      </c>
    </row>
    <row r="5" spans="2:24" x14ac:dyDescent="0.2">
      <c r="B5" s="10">
        <v>1</v>
      </c>
      <c r="C5" s="11">
        <v>1</v>
      </c>
      <c r="D5" s="13">
        <v>1</v>
      </c>
      <c r="E5" s="33">
        <v>1</v>
      </c>
      <c r="F5" s="34">
        <v>1</v>
      </c>
      <c r="G5" s="13">
        <v>1</v>
      </c>
      <c r="I5" s="13">
        <f>VLOOKUP(C5,'Diane Pivot'!$B$3:$E$7,2,FALSE)</f>
        <v>0.2857142857142857</v>
      </c>
      <c r="J5" s="13">
        <f>IF(D5="NA", 1, VLOOKUP(D5,'Diane Pivot'!$G$3:$J$7,2,FALSE))</f>
        <v>0.5714285714285714</v>
      </c>
      <c r="K5" s="13">
        <f>IF(E5="NA", 1, VLOOKUP(E5,'Diane Pivot'!$L$3:$O$7,2,FALSE))</f>
        <v>0.16666666666666666</v>
      </c>
      <c r="L5" s="13">
        <f>VLOOKUP(G5,'Diane Pivot'!$E$11:$H$15,2,FALSE)</f>
        <v>0.42857142857142855</v>
      </c>
      <c r="M5" s="13">
        <f>VLOOKUP(C5,'Diane Pivot'!$B$3:$E$7,3,FALSE)</f>
        <v>0.45454545454545453</v>
      </c>
      <c r="N5" s="13">
        <f>IF(D5="NA", 1, VLOOKUP(D5,'Diane Pivot'!$G$3:$J$7,3,FALSE))</f>
        <v>0.75757575757575757</v>
      </c>
      <c r="O5" s="13">
        <f>IF(E5="NA", 1, VLOOKUP(E5,'Diane Pivot'!$L$3:$O$7,3,FALSE))</f>
        <v>0.43902439024390244</v>
      </c>
      <c r="P5" s="13">
        <f>VLOOKUP(G5,'Diane Pivot'!$E$11:$H$15,3,FALSE)</f>
        <v>0.88636363636363635</v>
      </c>
      <c r="R5" s="18">
        <f>PRODUCT(I5:L5)*GETPIVOTDATA("Secure",'Diane Pivot'!$B$11,"Secure",0)</f>
        <v>1.6006402561024409E-3</v>
      </c>
      <c r="S5" s="18">
        <f>PRODUCT(M5:P5)*GETPIVOTDATA("Secure",'Diane Pivot'!$B$11,"Secure",1)</f>
        <v>0.11560762180300461</v>
      </c>
      <c r="U5" s="18">
        <f t="shared" si="1"/>
        <v>1.365637735755567E-2</v>
      </c>
      <c r="V5" s="18">
        <f t="shared" si="2"/>
        <v>0.98634362264244424</v>
      </c>
      <c r="W5" s="13">
        <f t="shared" si="3"/>
        <v>1</v>
      </c>
      <c r="X5" s="13" t="str">
        <f t="shared" si="0"/>
        <v>TRUE</v>
      </c>
    </row>
    <row r="6" spans="2:24" x14ac:dyDescent="0.2">
      <c r="B6" s="10">
        <v>14</v>
      </c>
      <c r="C6" s="11">
        <v>1</v>
      </c>
      <c r="D6" s="13">
        <v>1</v>
      </c>
      <c r="E6" s="33">
        <v>1</v>
      </c>
      <c r="F6" s="34">
        <v>1</v>
      </c>
      <c r="G6" s="13">
        <v>1</v>
      </c>
      <c r="I6" s="13">
        <f>VLOOKUP(C6,'Diane Pivot'!$B$3:$E$7,2,FALSE)</f>
        <v>0.2857142857142857</v>
      </c>
      <c r="J6" s="13">
        <f>IF(D6="NA", 1, VLOOKUP(D6,'Diane Pivot'!$G$3:$J$7,2,FALSE))</f>
        <v>0.5714285714285714</v>
      </c>
      <c r="K6" s="13">
        <f>IF(E6="NA", 1, VLOOKUP(E6,'Diane Pivot'!$L$3:$O$7,2,FALSE))</f>
        <v>0.16666666666666666</v>
      </c>
      <c r="L6" s="13">
        <f>VLOOKUP(G6,'Diane Pivot'!$E$11:$H$15,2,FALSE)</f>
        <v>0.42857142857142855</v>
      </c>
      <c r="M6" s="13">
        <f>VLOOKUP(C6,'Diane Pivot'!$B$3:$E$7,3,FALSE)</f>
        <v>0.45454545454545453</v>
      </c>
      <c r="N6" s="13">
        <f>IF(D6="NA", 1, VLOOKUP(D6,'Diane Pivot'!$G$3:$J$7,3,FALSE))</f>
        <v>0.75757575757575757</v>
      </c>
      <c r="O6" s="13">
        <f>IF(E6="NA", 1, VLOOKUP(E6,'Diane Pivot'!$L$3:$O$7,3,FALSE))</f>
        <v>0.43902439024390244</v>
      </c>
      <c r="P6" s="13">
        <f>VLOOKUP(G6,'Diane Pivot'!$E$11:$H$15,3,FALSE)</f>
        <v>0.88636363636363635</v>
      </c>
      <c r="R6" s="18">
        <f>PRODUCT(I6:L6)*GETPIVOTDATA("Secure",'Diane Pivot'!$B$11,"Secure",0)</f>
        <v>1.6006402561024409E-3</v>
      </c>
      <c r="S6" s="18">
        <f>PRODUCT(M6:P6)*GETPIVOTDATA("Secure",'Diane Pivot'!$B$11,"Secure",1)</f>
        <v>0.11560762180300461</v>
      </c>
      <c r="U6" s="18">
        <f>R6/(R6+S6)</f>
        <v>1.365637735755567E-2</v>
      </c>
      <c r="V6" s="18">
        <f t="shared" si="2"/>
        <v>0.98634362264244424</v>
      </c>
      <c r="W6" s="13">
        <f t="shared" si="3"/>
        <v>1</v>
      </c>
      <c r="X6" s="13" t="str">
        <f t="shared" si="0"/>
        <v>TRUE</v>
      </c>
    </row>
    <row r="7" spans="2:24" x14ac:dyDescent="0.2">
      <c r="B7" s="10">
        <v>58</v>
      </c>
      <c r="C7" s="11">
        <v>1</v>
      </c>
      <c r="D7" s="13" t="s">
        <v>44</v>
      </c>
      <c r="E7" s="33">
        <v>0</v>
      </c>
      <c r="F7" s="34">
        <v>1</v>
      </c>
      <c r="G7" s="13">
        <v>1</v>
      </c>
      <c r="I7" s="13">
        <f>VLOOKUP(C7,'Diane Pivot'!$B$3:$E$7,2,FALSE)</f>
        <v>0.2857142857142857</v>
      </c>
      <c r="J7" s="13">
        <f>IF(D7="NA", 1, VLOOKUP(D7,'Diane Pivot'!$G$3:$J$7,2,FALSE))</f>
        <v>1</v>
      </c>
      <c r="K7" s="13">
        <f>IF(E7="NA", 1, VLOOKUP(E7,'Diane Pivot'!$L$3:$O$7,2,FALSE))</f>
        <v>0.83333333333333337</v>
      </c>
      <c r="L7" s="13">
        <f>VLOOKUP(G7,'Diane Pivot'!$E$11:$H$15,2,FALSE)</f>
        <v>0.42857142857142855</v>
      </c>
      <c r="M7" s="13">
        <f>VLOOKUP(C7,'Diane Pivot'!$B$3:$E$7,3,FALSE)</f>
        <v>0.45454545454545453</v>
      </c>
      <c r="N7" s="13">
        <f>IF(D7="NA", 1, VLOOKUP(D7,'Diane Pivot'!$G$3:$J$7,3,FALSE))</f>
        <v>1</v>
      </c>
      <c r="O7" s="13">
        <f>IF(E7="NA", 1, VLOOKUP(E7,'Diane Pivot'!$L$3:$O$7,3,FALSE))</f>
        <v>0.56097560975609762</v>
      </c>
      <c r="P7" s="13">
        <f>VLOOKUP(G7,'Diane Pivot'!$E$11:$H$15,3,FALSE)</f>
        <v>0.88636363636363635</v>
      </c>
      <c r="R7" s="18">
        <f>PRODUCT(I7:L7)*GETPIVOTDATA("Secure",'Diane Pivot'!$B$11,"Secure",0)</f>
        <v>1.4005602240896357E-2</v>
      </c>
      <c r="S7" s="18">
        <f>PRODUCT(M7:P7)*GETPIVOTDATA("Secure",'Diane Pivot'!$B$11,"Secure",1)</f>
        <v>0.19499152210773446</v>
      </c>
      <c r="U7" s="18">
        <f t="shared" si="1"/>
        <v>6.7013372956909345E-2</v>
      </c>
      <c r="V7" s="18">
        <f t="shared" si="2"/>
        <v>0.93298662704309065</v>
      </c>
      <c r="W7" s="13">
        <f t="shared" si="3"/>
        <v>1</v>
      </c>
      <c r="X7" s="13" t="str">
        <f>IF(W7=F7,"TRUE","FALSE")</f>
        <v>TRUE</v>
      </c>
    </row>
    <row r="8" spans="2:24" x14ac:dyDescent="0.2">
      <c r="B8" s="10">
        <v>10</v>
      </c>
      <c r="C8" s="11">
        <v>0</v>
      </c>
      <c r="D8" s="13">
        <v>1</v>
      </c>
      <c r="E8" s="33">
        <v>1</v>
      </c>
      <c r="F8" s="34">
        <v>1</v>
      </c>
      <c r="G8" s="13">
        <v>1</v>
      </c>
      <c r="I8" s="13">
        <f>VLOOKUP(C8,'Diane Pivot'!$B$3:$E$7,2,FALSE)</f>
        <v>0.7142857142857143</v>
      </c>
      <c r="J8" s="13">
        <f>IF(D8="NA", 1, VLOOKUP(D8,'Diane Pivot'!$G$3:$J$7,2,FALSE))</f>
        <v>0.5714285714285714</v>
      </c>
      <c r="K8" s="13">
        <f>IF(E8="NA", 1, VLOOKUP(E8,'Diane Pivot'!$L$3:$O$7,2,FALSE))</f>
        <v>0.16666666666666666</v>
      </c>
      <c r="L8" s="13">
        <f>VLOOKUP(G8,'Diane Pivot'!$E$11:$H$15,2,FALSE)</f>
        <v>0.42857142857142855</v>
      </c>
      <c r="M8" s="13">
        <f>VLOOKUP(C8,'Diane Pivot'!$B$3:$E$7,3,FALSE)</f>
        <v>0.54545454545454541</v>
      </c>
      <c r="N8" s="13">
        <f>IF(D8="NA", 1, VLOOKUP(D8,'Diane Pivot'!$G$3:$J$7,3,FALSE))</f>
        <v>0.75757575757575757</v>
      </c>
      <c r="O8" s="13">
        <f>IF(E8="NA", 1, VLOOKUP(E8,'Diane Pivot'!$L$3:$O$7,3,FALSE))</f>
        <v>0.43902439024390244</v>
      </c>
      <c r="P8" s="13">
        <f>VLOOKUP(G8,'Diane Pivot'!$E$11:$H$15,3,FALSE)</f>
        <v>0.88636363636363635</v>
      </c>
      <c r="R8" s="18">
        <f>PRODUCT(I8:L8)*GETPIVOTDATA("Secure",'Diane Pivot'!$B$11,"Secure",0)</f>
        <v>4.0016006402561017E-3</v>
      </c>
      <c r="S8" s="18">
        <f>PRODUCT(M8:P8)*GETPIVOTDATA("Secure",'Diane Pivot'!$B$11,"Secure",1)</f>
        <v>0.13872914616360552</v>
      </c>
      <c r="U8" s="18">
        <f t="shared" si="1"/>
        <v>2.8036009968861436E-2</v>
      </c>
      <c r="V8" s="18">
        <f t="shared" si="2"/>
        <v>0.97196399003113865</v>
      </c>
      <c r="W8" s="13">
        <f t="shared" si="3"/>
        <v>1</v>
      </c>
      <c r="X8" s="13" t="str">
        <f t="shared" si="0"/>
        <v>TRUE</v>
      </c>
    </row>
    <row r="9" spans="2:24" x14ac:dyDescent="0.2">
      <c r="B9" s="10">
        <v>51</v>
      </c>
      <c r="C9" s="11">
        <v>1</v>
      </c>
      <c r="D9" s="13" t="s">
        <v>44</v>
      </c>
      <c r="E9" s="33">
        <v>0</v>
      </c>
      <c r="F9" s="34">
        <v>1</v>
      </c>
      <c r="G9" s="13">
        <v>1</v>
      </c>
      <c r="I9" s="13">
        <f>VLOOKUP(C9,'Diane Pivot'!$B$3:$E$7,2,FALSE)</f>
        <v>0.2857142857142857</v>
      </c>
      <c r="J9" s="13">
        <f>IF(D9="NA", 1, VLOOKUP(D9,'Diane Pivot'!$G$3:$J$7,2,FALSE))</f>
        <v>1</v>
      </c>
      <c r="K9" s="13">
        <f>IF(E9="NA", 1, VLOOKUP(E9,'Diane Pivot'!$L$3:$O$7,2,FALSE))</f>
        <v>0.83333333333333337</v>
      </c>
      <c r="L9" s="13">
        <f>VLOOKUP(G9,'Diane Pivot'!$E$11:$H$15,2,FALSE)</f>
        <v>0.42857142857142855</v>
      </c>
      <c r="M9" s="13">
        <f>VLOOKUP(C9,'Diane Pivot'!$B$3:$E$7,3,FALSE)</f>
        <v>0.45454545454545453</v>
      </c>
      <c r="N9" s="13">
        <f>IF(D9="NA", 1, VLOOKUP(D9,'Diane Pivot'!$G$3:$J$7,3,FALSE))</f>
        <v>1</v>
      </c>
      <c r="O9" s="13">
        <f>IF(E9="NA", 1, VLOOKUP(E9,'Diane Pivot'!$L$3:$O$7,3,FALSE))</f>
        <v>0.56097560975609762</v>
      </c>
      <c r="P9" s="13">
        <f>VLOOKUP(G9,'Diane Pivot'!$E$11:$H$15,3,FALSE)</f>
        <v>0.88636363636363635</v>
      </c>
      <c r="R9" s="18">
        <f>PRODUCT(I9:L9)*GETPIVOTDATA("Secure",'Diane Pivot'!$B$11,"Secure",0)</f>
        <v>1.4005602240896357E-2</v>
      </c>
      <c r="S9" s="18">
        <f>PRODUCT(M9:P9)*GETPIVOTDATA("Secure",'Diane Pivot'!$B$11,"Secure",1)</f>
        <v>0.19499152210773446</v>
      </c>
      <c r="U9" s="18">
        <f t="shared" si="1"/>
        <v>6.7013372956909345E-2</v>
      </c>
      <c r="V9" s="18">
        <f t="shared" si="2"/>
        <v>0.93298662704309065</v>
      </c>
      <c r="W9" s="13">
        <f t="shared" si="3"/>
        <v>1</v>
      </c>
      <c r="X9" s="13" t="str">
        <f t="shared" si="0"/>
        <v>TRUE</v>
      </c>
    </row>
    <row r="10" spans="2:24" x14ac:dyDescent="0.2">
      <c r="B10" s="10">
        <v>57</v>
      </c>
      <c r="C10" s="11">
        <v>1</v>
      </c>
      <c r="D10" s="13">
        <v>0</v>
      </c>
      <c r="E10" s="33">
        <v>0</v>
      </c>
      <c r="F10" s="34">
        <v>1</v>
      </c>
      <c r="G10" s="13">
        <v>1</v>
      </c>
      <c r="I10" s="13">
        <f>VLOOKUP(C10,'Diane Pivot'!$B$3:$E$7,2,FALSE)</f>
        <v>0.2857142857142857</v>
      </c>
      <c r="J10" s="13">
        <f>IF(D10="NA", 1, VLOOKUP(D10,'Diane Pivot'!$G$3:$J$7,2,FALSE))</f>
        <v>0.42857142857142855</v>
      </c>
      <c r="K10" s="13">
        <f>IF(E10="NA", 1, VLOOKUP(E10,'Diane Pivot'!$L$3:$O$7,2,FALSE))</f>
        <v>0.83333333333333337</v>
      </c>
      <c r="L10" s="13">
        <f>VLOOKUP(G10,'Diane Pivot'!$E$11:$H$15,2,FALSE)</f>
        <v>0.42857142857142855</v>
      </c>
      <c r="M10" s="13">
        <f>VLOOKUP(C10,'Diane Pivot'!$B$3:$E$7,3,FALSE)</f>
        <v>0.45454545454545453</v>
      </c>
      <c r="N10" s="13">
        <f>IF(D10="NA", 1, VLOOKUP(D10,'Diane Pivot'!$G$3:$J$7,3,FALSE))</f>
        <v>0.24242424242424243</v>
      </c>
      <c r="O10" s="13">
        <f>IF(E10="NA", 1, VLOOKUP(E10,'Diane Pivot'!$L$3:$O$7,3,FALSE))</f>
        <v>0.56097560975609762</v>
      </c>
      <c r="P10" s="13">
        <f>VLOOKUP(G10,'Diane Pivot'!$E$11:$H$15,3,FALSE)</f>
        <v>0.88636363636363635</v>
      </c>
      <c r="R10" s="18">
        <f>PRODUCT(I10:L10)*GETPIVOTDATA("Secure",'Diane Pivot'!$B$11,"Secure",0)</f>
        <v>6.002400960384153E-3</v>
      </c>
      <c r="S10" s="18">
        <f>PRODUCT(M10:P10)*GETPIVOTDATA("Secure",'Diane Pivot'!$B$11,"Secure",1)</f>
        <v>4.7270672026117448E-2</v>
      </c>
      <c r="U10" s="18">
        <f t="shared" si="1"/>
        <v>0.1126723243824333</v>
      </c>
      <c r="V10" s="18">
        <f t="shared" si="2"/>
        <v>0.88732767561756676</v>
      </c>
      <c r="W10" s="13">
        <f t="shared" si="3"/>
        <v>1</v>
      </c>
      <c r="X10" s="13" t="str">
        <f t="shared" si="0"/>
        <v>TRUE</v>
      </c>
    </row>
    <row r="11" spans="2:24" x14ac:dyDescent="0.2">
      <c r="B11" s="10">
        <v>5</v>
      </c>
      <c r="C11" s="11">
        <v>1</v>
      </c>
      <c r="D11" s="13">
        <v>1</v>
      </c>
      <c r="E11" s="33">
        <v>0</v>
      </c>
      <c r="F11" s="34">
        <v>1</v>
      </c>
      <c r="G11" s="13">
        <v>1</v>
      </c>
      <c r="I11" s="13">
        <f>VLOOKUP(C11,'Diane Pivot'!$B$3:$E$7,2,FALSE)</f>
        <v>0.2857142857142857</v>
      </c>
      <c r="J11" s="13">
        <f>IF(D11="NA", 1, VLOOKUP(D11,'Diane Pivot'!$G$3:$J$7,2,FALSE))</f>
        <v>0.5714285714285714</v>
      </c>
      <c r="K11" s="13">
        <f>IF(E11="NA", 1, VLOOKUP(E11,'Diane Pivot'!$L$3:$O$7,2,FALSE))</f>
        <v>0.83333333333333337</v>
      </c>
      <c r="L11" s="13">
        <f>VLOOKUP(G11,'Diane Pivot'!$E$11:$H$15,2,FALSE)</f>
        <v>0.42857142857142855</v>
      </c>
      <c r="M11" s="13">
        <f>VLOOKUP(C11,'Diane Pivot'!$B$3:$E$7,3,FALSE)</f>
        <v>0.45454545454545453</v>
      </c>
      <c r="N11" s="13">
        <f>IF(D11="NA", 1, VLOOKUP(D11,'Diane Pivot'!$G$3:$J$7,3,FALSE))</f>
        <v>0.75757575757575757</v>
      </c>
      <c r="O11" s="13">
        <f>IF(E11="NA", 1, VLOOKUP(E11,'Diane Pivot'!$L$3:$O$7,3,FALSE))</f>
        <v>0.56097560975609762</v>
      </c>
      <c r="P11" s="13">
        <f>VLOOKUP(G11,'Diane Pivot'!$E$11:$H$15,3,FALSE)</f>
        <v>0.88636363636363635</v>
      </c>
      <c r="R11" s="18">
        <f>PRODUCT(I11:L11)*GETPIVOTDATA("Secure",'Diane Pivot'!$B$11,"Secure",0)</f>
        <v>8.0032012805122035E-3</v>
      </c>
      <c r="S11" s="18">
        <f>PRODUCT(M11:P11)*GETPIVOTDATA("Secure",'Diane Pivot'!$B$11,"Secure",1)</f>
        <v>0.14772085008161701</v>
      </c>
      <c r="U11" s="18">
        <f t="shared" si="1"/>
        <v>5.1393482320217329E-2</v>
      </c>
      <c r="V11" s="18">
        <f t="shared" si="2"/>
        <v>0.94860651767978266</v>
      </c>
      <c r="W11" s="13">
        <f t="shared" si="3"/>
        <v>1</v>
      </c>
      <c r="X11" s="13" t="str">
        <f t="shared" si="0"/>
        <v>TRUE</v>
      </c>
    </row>
    <row r="12" spans="2:24" x14ac:dyDescent="0.2">
      <c r="B12" s="10">
        <v>59</v>
      </c>
      <c r="C12" s="11">
        <v>1</v>
      </c>
      <c r="D12" s="13">
        <v>1</v>
      </c>
      <c r="E12" s="33">
        <v>1</v>
      </c>
      <c r="F12" s="34">
        <v>1</v>
      </c>
      <c r="G12" s="13">
        <v>1</v>
      </c>
      <c r="I12" s="13">
        <f>VLOOKUP(C12,'Diane Pivot'!$B$3:$E$7,2,FALSE)</f>
        <v>0.2857142857142857</v>
      </c>
      <c r="J12" s="13">
        <f>IF(D12="NA", 1, VLOOKUP(D12,'Diane Pivot'!$G$3:$J$7,2,FALSE))</f>
        <v>0.5714285714285714</v>
      </c>
      <c r="K12" s="13">
        <f>IF(E12="NA", 1, VLOOKUP(E12,'Diane Pivot'!$L$3:$O$7,2,FALSE))</f>
        <v>0.16666666666666666</v>
      </c>
      <c r="L12" s="13">
        <f>VLOOKUP(G12,'Diane Pivot'!$E$11:$H$15,2,FALSE)</f>
        <v>0.42857142857142855</v>
      </c>
      <c r="M12" s="13">
        <f>VLOOKUP(C12,'Diane Pivot'!$B$3:$E$7,3,FALSE)</f>
        <v>0.45454545454545453</v>
      </c>
      <c r="N12" s="13">
        <f>IF(D12="NA", 1, VLOOKUP(D12,'Diane Pivot'!$G$3:$J$7,3,FALSE))</f>
        <v>0.75757575757575757</v>
      </c>
      <c r="O12" s="13">
        <f>IF(E12="NA", 1, VLOOKUP(E12,'Diane Pivot'!$L$3:$O$7,3,FALSE))</f>
        <v>0.43902439024390244</v>
      </c>
      <c r="P12" s="13">
        <f>VLOOKUP(G12,'Diane Pivot'!$E$11:$H$15,3,FALSE)</f>
        <v>0.88636363636363635</v>
      </c>
      <c r="R12" s="18">
        <f>PRODUCT(I12:L12)*GETPIVOTDATA("Secure",'Diane Pivot'!$B$11,"Secure",0)</f>
        <v>1.6006402561024409E-3</v>
      </c>
      <c r="S12" s="18">
        <f>PRODUCT(M12:P12)*GETPIVOTDATA("Secure",'Diane Pivot'!$B$11,"Secure",1)</f>
        <v>0.11560762180300461</v>
      </c>
      <c r="U12" s="18">
        <f t="shared" si="1"/>
        <v>1.365637735755567E-2</v>
      </c>
      <c r="V12" s="18">
        <f t="shared" si="2"/>
        <v>0.98634362264244424</v>
      </c>
      <c r="W12" s="13">
        <f t="shared" si="3"/>
        <v>1</v>
      </c>
      <c r="X12" s="13" t="str">
        <f t="shared" si="0"/>
        <v>TRUE</v>
      </c>
    </row>
    <row r="13" spans="2:24" x14ac:dyDescent="0.2">
      <c r="B13" s="10">
        <v>60</v>
      </c>
      <c r="C13" s="11">
        <v>0</v>
      </c>
      <c r="D13" s="13" t="s">
        <v>44</v>
      </c>
      <c r="E13" s="33">
        <v>1</v>
      </c>
      <c r="F13" s="34">
        <v>1</v>
      </c>
      <c r="G13" s="13">
        <v>1</v>
      </c>
      <c r="I13" s="13">
        <f>VLOOKUP(C13,'Diane Pivot'!$B$3:$E$7,2,FALSE)</f>
        <v>0.7142857142857143</v>
      </c>
      <c r="J13" s="13">
        <f>IF(D13="NA", 1, VLOOKUP(D13,'Diane Pivot'!$G$3:$J$7,2,FALSE))</f>
        <v>1</v>
      </c>
      <c r="K13" s="13">
        <f>IF(E13="NA", 1, VLOOKUP(E13,'Diane Pivot'!$L$3:$O$7,2,FALSE))</f>
        <v>0.16666666666666666</v>
      </c>
      <c r="L13" s="13">
        <f>VLOOKUP(G13,'Diane Pivot'!$E$11:$H$15,2,FALSE)</f>
        <v>0.42857142857142855</v>
      </c>
      <c r="M13" s="13">
        <f>VLOOKUP(C13,'Diane Pivot'!$B$3:$E$7,3,FALSE)</f>
        <v>0.54545454545454541</v>
      </c>
      <c r="N13" s="13">
        <f>IF(D13="NA", 1, VLOOKUP(D13,'Diane Pivot'!$G$3:$J$7,3,FALSE))</f>
        <v>1</v>
      </c>
      <c r="O13" s="13">
        <f>IF(E13="NA", 1, VLOOKUP(E13,'Diane Pivot'!$L$3:$O$7,3,FALSE))</f>
        <v>0.43902439024390244</v>
      </c>
      <c r="P13" s="13">
        <f>VLOOKUP(G13,'Diane Pivot'!$E$11:$H$15,3,FALSE)</f>
        <v>0.88636363636363635</v>
      </c>
      <c r="R13" s="18">
        <f>PRODUCT(I13:L13)*GETPIVOTDATA("Secure",'Diane Pivot'!$B$11,"Secure",0)</f>
        <v>7.0028011204481787E-3</v>
      </c>
      <c r="S13" s="18">
        <f>PRODUCT(M13:P13)*GETPIVOTDATA("Secure",'Diane Pivot'!$B$11,"Secure",1)</f>
        <v>0.18312247293595932</v>
      </c>
      <c r="U13" s="18">
        <f t="shared" si="1"/>
        <v>3.6832562925697851E-2</v>
      </c>
      <c r="V13" s="18">
        <f t="shared" si="2"/>
        <v>0.96316743707430208</v>
      </c>
      <c r="W13" s="13">
        <f t="shared" si="3"/>
        <v>1</v>
      </c>
      <c r="X13" s="13" t="str">
        <f t="shared" si="0"/>
        <v>TRUE</v>
      </c>
    </row>
    <row r="14" spans="2:24" x14ac:dyDescent="0.2">
      <c r="B14" s="10">
        <v>4</v>
      </c>
      <c r="C14" s="11">
        <v>0</v>
      </c>
      <c r="D14" s="13" t="s">
        <v>44</v>
      </c>
      <c r="E14" s="33">
        <v>0</v>
      </c>
      <c r="F14" s="34">
        <v>1</v>
      </c>
      <c r="G14" s="13">
        <v>1</v>
      </c>
      <c r="I14" s="13">
        <f>VLOOKUP(C14,'Diane Pivot'!$B$3:$E$7,2,FALSE)</f>
        <v>0.7142857142857143</v>
      </c>
      <c r="J14" s="13">
        <f>IF(D14="NA", 1, VLOOKUP(D14,'Diane Pivot'!$G$3:$J$7,2,FALSE))</f>
        <v>1</v>
      </c>
      <c r="K14" s="13">
        <f>IF(E14="NA", 1, VLOOKUP(E14,'Diane Pivot'!$L$3:$O$7,2,FALSE))</f>
        <v>0.83333333333333337</v>
      </c>
      <c r="L14" s="13">
        <f>VLOOKUP(G14,'Diane Pivot'!$E$11:$H$15,2,FALSE)</f>
        <v>0.42857142857142855</v>
      </c>
      <c r="M14" s="13">
        <f>VLOOKUP(C14,'Diane Pivot'!$B$3:$E$7,3,FALSE)</f>
        <v>0.54545454545454541</v>
      </c>
      <c r="N14" s="13">
        <f>IF(D14="NA", 1, VLOOKUP(D14,'Diane Pivot'!$G$3:$J$7,3,FALSE))</f>
        <v>1</v>
      </c>
      <c r="O14" s="13">
        <f>IF(E14="NA", 1, VLOOKUP(E14,'Diane Pivot'!$L$3:$O$7,3,FALSE))</f>
        <v>0.56097560975609762</v>
      </c>
      <c r="P14" s="13">
        <f>VLOOKUP(G14,'Diane Pivot'!$E$11:$H$15,3,FALSE)</f>
        <v>0.88636363636363635</v>
      </c>
      <c r="R14" s="18">
        <f>PRODUCT(I14:L14)*GETPIVOTDATA("Secure",'Diane Pivot'!$B$11,"Secure",0)</f>
        <v>3.5014005602240897E-2</v>
      </c>
      <c r="S14" s="18">
        <f>PRODUCT(M14:P14)*GETPIVOTDATA("Secure",'Diane Pivot'!$B$11,"Secure",1)</f>
        <v>0.23398982652928133</v>
      </c>
      <c r="U14" s="18">
        <f t="shared" si="1"/>
        <v>0.13016173533588077</v>
      </c>
      <c r="V14" s="18">
        <f t="shared" si="2"/>
        <v>0.86983826466411918</v>
      </c>
      <c r="W14" s="13">
        <f t="shared" si="3"/>
        <v>1</v>
      </c>
      <c r="X14" s="13" t="str">
        <f t="shared" si="0"/>
        <v>TRUE</v>
      </c>
    </row>
    <row r="15" spans="2:24" x14ac:dyDescent="0.2">
      <c r="B15" s="10">
        <v>12</v>
      </c>
      <c r="C15" s="11">
        <v>0</v>
      </c>
      <c r="D15" s="13">
        <v>1</v>
      </c>
      <c r="E15" s="33">
        <v>1</v>
      </c>
      <c r="F15" s="34">
        <v>1</v>
      </c>
      <c r="G15" s="13">
        <v>1</v>
      </c>
      <c r="I15" s="13">
        <f>VLOOKUP(C15,'Diane Pivot'!$B$3:$E$7,2,FALSE)</f>
        <v>0.7142857142857143</v>
      </c>
      <c r="J15" s="13">
        <f>IF(D15="NA", 1, VLOOKUP(D15,'Diane Pivot'!$G$3:$J$7,2,FALSE))</f>
        <v>0.5714285714285714</v>
      </c>
      <c r="K15" s="13">
        <f>IF(E15="NA", 1, VLOOKUP(E15,'Diane Pivot'!$L$3:$O$7,2,FALSE))</f>
        <v>0.16666666666666666</v>
      </c>
      <c r="L15" s="13">
        <f>VLOOKUP(G15,'Diane Pivot'!$E$11:$H$15,2,FALSE)</f>
        <v>0.42857142857142855</v>
      </c>
      <c r="M15" s="13">
        <f>VLOOKUP(C15,'Diane Pivot'!$B$3:$E$7,3,FALSE)</f>
        <v>0.54545454545454541</v>
      </c>
      <c r="N15" s="13">
        <f>IF(D15="NA", 1, VLOOKUP(D15,'Diane Pivot'!$G$3:$J$7,3,FALSE))</f>
        <v>0.75757575757575757</v>
      </c>
      <c r="O15" s="13">
        <f>IF(E15="NA", 1, VLOOKUP(E15,'Diane Pivot'!$L$3:$O$7,3,FALSE))</f>
        <v>0.43902439024390244</v>
      </c>
      <c r="P15" s="13">
        <f>VLOOKUP(G15,'Diane Pivot'!$E$11:$H$15,3,FALSE)</f>
        <v>0.88636363636363635</v>
      </c>
      <c r="R15" s="18">
        <f>PRODUCT(I15:L15)*GETPIVOTDATA("Secure",'Diane Pivot'!$B$11,"Secure",0)</f>
        <v>4.0016006402561017E-3</v>
      </c>
      <c r="S15" s="18">
        <f>PRODUCT(M15:P15)*GETPIVOTDATA("Secure",'Diane Pivot'!$B$11,"Secure",1)</f>
        <v>0.13872914616360552</v>
      </c>
      <c r="U15" s="18">
        <f t="shared" si="1"/>
        <v>2.8036009968861436E-2</v>
      </c>
      <c r="V15" s="18">
        <f t="shared" si="2"/>
        <v>0.97196399003113865</v>
      </c>
      <c r="W15" s="13">
        <f t="shared" si="3"/>
        <v>1</v>
      </c>
      <c r="X15" s="13" t="str">
        <f t="shared" si="0"/>
        <v>TRUE</v>
      </c>
    </row>
    <row r="16" spans="2:24" x14ac:dyDescent="0.2">
      <c r="B16" s="10">
        <v>27</v>
      </c>
      <c r="C16" s="11">
        <v>0</v>
      </c>
      <c r="D16" s="13">
        <v>1</v>
      </c>
      <c r="E16" s="33">
        <v>1</v>
      </c>
      <c r="F16" s="34">
        <v>1</v>
      </c>
      <c r="G16" s="13">
        <v>0</v>
      </c>
      <c r="I16" s="13">
        <f>VLOOKUP(C16,'Diane Pivot'!$B$3:$E$7,2,FALSE)</f>
        <v>0.7142857142857143</v>
      </c>
      <c r="J16" s="13">
        <f>IF(D16="NA", 1, VLOOKUP(D16,'Diane Pivot'!$G$3:$J$7,2,FALSE))</f>
        <v>0.5714285714285714</v>
      </c>
      <c r="K16" s="13">
        <f>IF(E16="NA", 1, VLOOKUP(E16,'Diane Pivot'!$L$3:$O$7,2,FALSE))</f>
        <v>0.16666666666666666</v>
      </c>
      <c r="L16" s="13">
        <f>VLOOKUP(G16,'Diane Pivot'!$E$11:$H$15,2,FALSE)</f>
        <v>0.5714285714285714</v>
      </c>
      <c r="M16" s="13">
        <f>VLOOKUP(C16,'Diane Pivot'!$B$3:$E$7,3,FALSE)</f>
        <v>0.54545454545454541</v>
      </c>
      <c r="N16" s="13">
        <f>IF(D16="NA", 1, VLOOKUP(D16,'Diane Pivot'!$G$3:$J$7,3,FALSE))</f>
        <v>0.75757575757575757</v>
      </c>
      <c r="O16" s="13">
        <f>IF(E16="NA", 1, VLOOKUP(E16,'Diane Pivot'!$L$3:$O$7,3,FALSE))</f>
        <v>0.43902439024390244</v>
      </c>
      <c r="P16" s="13">
        <f>VLOOKUP(G16,'Diane Pivot'!$E$11:$H$15,3,FALSE)</f>
        <v>0.11363636363636363</v>
      </c>
      <c r="R16" s="18">
        <f>PRODUCT(I16:L16)*GETPIVOTDATA("Secure",'Diane Pivot'!$B$11,"Secure",0)</f>
        <v>5.3354675203414696E-3</v>
      </c>
      <c r="S16" s="18">
        <f>PRODUCT(M16:P16)*GETPIVOTDATA("Secure",'Diane Pivot'!$B$11,"Secure",1)</f>
        <v>1.7785787969693014E-2</v>
      </c>
      <c r="U16" s="18">
        <f t="shared" si="1"/>
        <v>0.23076028560132103</v>
      </c>
      <c r="V16" s="18">
        <f t="shared" si="2"/>
        <v>0.76923971439867889</v>
      </c>
      <c r="W16" s="13">
        <f t="shared" si="3"/>
        <v>1</v>
      </c>
      <c r="X16" s="13" t="str">
        <f t="shared" si="0"/>
        <v>TRUE</v>
      </c>
    </row>
    <row r="17" spans="2:24" x14ac:dyDescent="0.2">
      <c r="B17" s="10">
        <v>33</v>
      </c>
      <c r="C17" s="11">
        <v>1</v>
      </c>
      <c r="D17" s="13" t="s">
        <v>44</v>
      </c>
      <c r="E17" s="33">
        <v>0</v>
      </c>
      <c r="F17" s="34">
        <v>1</v>
      </c>
      <c r="G17" s="13">
        <v>1</v>
      </c>
      <c r="I17" s="13">
        <f>VLOOKUP(C17,'Diane Pivot'!$B$3:$E$7,2,FALSE)</f>
        <v>0.2857142857142857</v>
      </c>
      <c r="J17" s="13">
        <f>IF(D17="NA", 1, VLOOKUP(D17,'Diane Pivot'!$G$3:$J$7,2,FALSE))</f>
        <v>1</v>
      </c>
      <c r="K17" s="13">
        <f>IF(E17="NA", 1, VLOOKUP(E17,'Diane Pivot'!$L$3:$O$7,2,FALSE))</f>
        <v>0.83333333333333337</v>
      </c>
      <c r="L17" s="13">
        <f>VLOOKUP(G17,'Diane Pivot'!$E$11:$H$15,2,FALSE)</f>
        <v>0.42857142857142855</v>
      </c>
      <c r="M17" s="13">
        <f>VLOOKUP(C17,'Diane Pivot'!$B$3:$E$7,3,FALSE)</f>
        <v>0.45454545454545453</v>
      </c>
      <c r="N17" s="13">
        <f>IF(D17="NA", 1, VLOOKUP(D17,'Diane Pivot'!$G$3:$J$7,3,FALSE))</f>
        <v>1</v>
      </c>
      <c r="O17" s="13">
        <f>IF(E17="NA", 1, VLOOKUP(E17,'Diane Pivot'!$L$3:$O$7,3,FALSE))</f>
        <v>0.56097560975609762</v>
      </c>
      <c r="P17" s="13">
        <f>VLOOKUP(G17,'Diane Pivot'!$E$11:$H$15,3,FALSE)</f>
        <v>0.88636363636363635</v>
      </c>
      <c r="R17" s="18">
        <f>PRODUCT(I17:L17)*GETPIVOTDATA("Secure",'Diane Pivot'!$B$11,"Secure",0)</f>
        <v>1.4005602240896357E-2</v>
      </c>
      <c r="S17" s="18">
        <f>PRODUCT(M17:P17)*GETPIVOTDATA("Secure",'Diane Pivot'!$B$11,"Secure",1)</f>
        <v>0.19499152210773446</v>
      </c>
      <c r="U17" s="18">
        <f t="shared" si="1"/>
        <v>6.7013372956909345E-2</v>
      </c>
      <c r="V17" s="18">
        <f t="shared" si="2"/>
        <v>0.93298662704309065</v>
      </c>
      <c r="W17" s="13">
        <f t="shared" si="3"/>
        <v>1</v>
      </c>
      <c r="X17" s="13" t="str">
        <f t="shared" si="0"/>
        <v>TRUE</v>
      </c>
    </row>
    <row r="18" spans="2:24" x14ac:dyDescent="0.2">
      <c r="B18" s="10">
        <v>7</v>
      </c>
      <c r="C18" s="11">
        <v>0</v>
      </c>
      <c r="D18" s="13" t="s">
        <v>44</v>
      </c>
      <c r="E18" s="33" t="s">
        <v>44</v>
      </c>
      <c r="F18" s="34">
        <v>1</v>
      </c>
      <c r="G18" s="13">
        <v>1</v>
      </c>
      <c r="I18" s="13">
        <f>VLOOKUP(C18,'Diane Pivot'!$B$3:$E$7,2,FALSE)</f>
        <v>0.7142857142857143</v>
      </c>
      <c r="J18" s="13">
        <f>IF(D18="NA", 1, VLOOKUP(D18,'Diane Pivot'!$G$3:$J$7,2,FALSE))</f>
        <v>1</v>
      </c>
      <c r="K18" s="13">
        <f>IF(E18="NA", 1, VLOOKUP(E18,'Diane Pivot'!$L$3:$O$7,2,FALSE))</f>
        <v>1</v>
      </c>
      <c r="L18" s="13">
        <f>VLOOKUP(G18,'Diane Pivot'!$E$11:$H$15,2,FALSE)</f>
        <v>0.42857142857142855</v>
      </c>
      <c r="M18" s="13">
        <f>VLOOKUP(C18,'Diane Pivot'!$B$3:$E$7,3,FALSE)</f>
        <v>0.54545454545454541</v>
      </c>
      <c r="N18" s="13">
        <f>IF(D18="NA", 1, VLOOKUP(D18,'Diane Pivot'!$G$3:$J$7,3,FALSE))</f>
        <v>1</v>
      </c>
      <c r="O18" s="13">
        <f>IF(E18="NA", 1, VLOOKUP(E18,'Diane Pivot'!$L$3:$O$7,3,FALSE))</f>
        <v>1</v>
      </c>
      <c r="P18" s="13">
        <f>VLOOKUP(G18,'Diane Pivot'!$E$11:$H$15,3,FALSE)</f>
        <v>0.88636363636363635</v>
      </c>
      <c r="R18" s="18">
        <f>PRODUCT(I18:L18)*GETPIVOTDATA("Secure",'Diane Pivot'!$B$11,"Secure",0)</f>
        <v>4.2016806722689079E-2</v>
      </c>
      <c r="S18" s="18">
        <f>PRODUCT(M18:P18)*GETPIVOTDATA("Secure",'Diane Pivot'!$B$11,"Secure",1)</f>
        <v>0.41711229946524059</v>
      </c>
      <c r="U18" s="18">
        <f t="shared" si="1"/>
        <v>9.1514143094841946E-2</v>
      </c>
      <c r="V18" s="18">
        <f t="shared" si="2"/>
        <v>0.90848585690515804</v>
      </c>
      <c r="W18" s="13">
        <f t="shared" si="3"/>
        <v>1</v>
      </c>
      <c r="X18" s="13" t="str">
        <f t="shared" si="0"/>
        <v>TRUE</v>
      </c>
    </row>
    <row r="19" spans="2:24" x14ac:dyDescent="0.2">
      <c r="B19" s="10">
        <v>37</v>
      </c>
      <c r="C19" s="11">
        <v>0</v>
      </c>
      <c r="D19" s="13">
        <v>1</v>
      </c>
      <c r="E19" s="33">
        <v>0</v>
      </c>
      <c r="F19" s="34">
        <v>1</v>
      </c>
      <c r="G19" s="13">
        <v>1</v>
      </c>
      <c r="I19" s="13">
        <f>VLOOKUP(C19,'Diane Pivot'!$B$3:$E$7,2,FALSE)</f>
        <v>0.7142857142857143</v>
      </c>
      <c r="J19" s="13">
        <f>IF(D19="NA", 1, VLOOKUP(D19,'Diane Pivot'!$G$3:$J$7,2,FALSE))</f>
        <v>0.5714285714285714</v>
      </c>
      <c r="K19" s="13">
        <f>IF(E19="NA", 1, VLOOKUP(E19,'Diane Pivot'!$L$3:$O$7,2,FALSE))</f>
        <v>0.83333333333333337</v>
      </c>
      <c r="L19" s="13">
        <f>VLOOKUP(G19,'Diane Pivot'!$E$11:$H$15,2,FALSE)</f>
        <v>0.42857142857142855</v>
      </c>
      <c r="M19" s="13">
        <f>VLOOKUP(C19,'Diane Pivot'!$B$3:$E$7,3,FALSE)</f>
        <v>0.54545454545454541</v>
      </c>
      <c r="N19" s="13">
        <f>IF(D19="NA", 1, VLOOKUP(D19,'Diane Pivot'!$G$3:$J$7,3,FALSE))</f>
        <v>0.75757575757575757</v>
      </c>
      <c r="O19" s="13">
        <f>IF(E19="NA", 1, VLOOKUP(E19,'Diane Pivot'!$L$3:$O$7,3,FALSE))</f>
        <v>0.56097560975609762</v>
      </c>
      <c r="P19" s="13">
        <f>VLOOKUP(G19,'Diane Pivot'!$E$11:$H$15,3,FALSE)</f>
        <v>0.88636363636363635</v>
      </c>
      <c r="R19" s="18">
        <f>PRODUCT(I19:L19)*GETPIVOTDATA("Secure",'Diane Pivot'!$B$11,"Secure",0)</f>
        <v>2.0008003201280516E-2</v>
      </c>
      <c r="S19" s="18">
        <f>PRODUCT(M19:P19)*GETPIVOTDATA("Secure",'Diane Pivot'!$B$11,"Secure",1)</f>
        <v>0.1772650200979404</v>
      </c>
      <c r="U19" s="18">
        <f t="shared" si="1"/>
        <v>0.10142290550762564</v>
      </c>
      <c r="V19" s="18">
        <f t="shared" si="2"/>
        <v>0.89857709449237433</v>
      </c>
      <c r="W19" s="13">
        <f t="shared" si="3"/>
        <v>1</v>
      </c>
      <c r="X19" s="13" t="str">
        <f t="shared" si="0"/>
        <v>TRUE</v>
      </c>
    </row>
    <row r="20" spans="2:24" x14ac:dyDescent="0.2">
      <c r="B20" s="10">
        <v>61</v>
      </c>
      <c r="C20" s="11">
        <v>0</v>
      </c>
      <c r="D20" s="13" t="s">
        <v>44</v>
      </c>
      <c r="E20" s="33">
        <v>0</v>
      </c>
      <c r="F20" s="34">
        <v>1</v>
      </c>
      <c r="G20" s="13">
        <v>1</v>
      </c>
      <c r="I20" s="13">
        <f>VLOOKUP(C20,'Diane Pivot'!$B$3:$E$7,2,FALSE)</f>
        <v>0.7142857142857143</v>
      </c>
      <c r="J20" s="13">
        <f>IF(D20="NA", 1, VLOOKUP(D20,'Diane Pivot'!$G$3:$J$7,2,FALSE))</f>
        <v>1</v>
      </c>
      <c r="K20" s="13">
        <f>IF(E20="NA", 1, VLOOKUP(E20,'Diane Pivot'!$L$3:$O$7,2,FALSE))</f>
        <v>0.83333333333333337</v>
      </c>
      <c r="L20" s="13">
        <f>VLOOKUP(G20,'Diane Pivot'!$E$11:$H$15,2,FALSE)</f>
        <v>0.42857142857142855</v>
      </c>
      <c r="M20" s="13">
        <f>VLOOKUP(C20,'Diane Pivot'!$B$3:$E$7,3,FALSE)</f>
        <v>0.54545454545454541</v>
      </c>
      <c r="N20" s="13">
        <f>IF(D20="NA", 1, VLOOKUP(D20,'Diane Pivot'!$G$3:$J$7,3,FALSE))</f>
        <v>1</v>
      </c>
      <c r="O20" s="13">
        <f>IF(E20="NA", 1, VLOOKUP(E20,'Diane Pivot'!$L$3:$O$7,3,FALSE))</f>
        <v>0.56097560975609762</v>
      </c>
      <c r="P20" s="13">
        <f>VLOOKUP(G20,'Diane Pivot'!$E$11:$H$15,3,FALSE)</f>
        <v>0.88636363636363635</v>
      </c>
      <c r="R20" s="18">
        <f>PRODUCT(I20:L20)*GETPIVOTDATA("Secure",'Diane Pivot'!$B$11,"Secure",0)</f>
        <v>3.5014005602240897E-2</v>
      </c>
      <c r="S20" s="18">
        <f>PRODUCT(M20:P20)*GETPIVOTDATA("Secure",'Diane Pivot'!$B$11,"Secure",1)</f>
        <v>0.23398982652928133</v>
      </c>
      <c r="U20" s="18">
        <f t="shared" si="1"/>
        <v>0.13016173533588077</v>
      </c>
      <c r="V20" s="18">
        <f t="shared" si="2"/>
        <v>0.86983826466411918</v>
      </c>
      <c r="W20" s="13">
        <f t="shared" si="3"/>
        <v>1</v>
      </c>
      <c r="X20" s="13" t="str">
        <f t="shared" si="0"/>
        <v>TRUE</v>
      </c>
    </row>
    <row r="21" spans="2:24" x14ac:dyDescent="0.2">
      <c r="B21" s="10">
        <v>62</v>
      </c>
      <c r="C21" s="11">
        <v>0</v>
      </c>
      <c r="D21" s="13" t="s">
        <v>44</v>
      </c>
      <c r="E21" s="33">
        <v>1</v>
      </c>
      <c r="F21" s="34">
        <v>1</v>
      </c>
      <c r="G21" s="13">
        <v>1</v>
      </c>
      <c r="I21" s="13">
        <f>VLOOKUP(C21,'Diane Pivot'!$B$3:$E$7,2,FALSE)</f>
        <v>0.7142857142857143</v>
      </c>
      <c r="J21" s="13">
        <f>IF(D21="NA", 1, VLOOKUP(D21,'Diane Pivot'!$G$3:$J$7,2,FALSE))</f>
        <v>1</v>
      </c>
      <c r="K21" s="13">
        <f>IF(E21="NA", 1, VLOOKUP(E21,'Diane Pivot'!$L$3:$O$7,2,FALSE))</f>
        <v>0.16666666666666666</v>
      </c>
      <c r="L21" s="13">
        <f>VLOOKUP(G21,'Diane Pivot'!$E$11:$H$15,2,FALSE)</f>
        <v>0.42857142857142855</v>
      </c>
      <c r="M21" s="13">
        <f>VLOOKUP(C21,'Diane Pivot'!$B$3:$E$7,3,FALSE)</f>
        <v>0.54545454545454541</v>
      </c>
      <c r="N21" s="13">
        <f>IF(D21="NA", 1, VLOOKUP(D21,'Diane Pivot'!$G$3:$J$7,3,FALSE))</f>
        <v>1</v>
      </c>
      <c r="O21" s="13">
        <f>IF(E21="NA", 1, VLOOKUP(E21,'Diane Pivot'!$L$3:$O$7,3,FALSE))</f>
        <v>0.43902439024390244</v>
      </c>
      <c r="P21" s="13">
        <f>VLOOKUP(G21,'Diane Pivot'!$E$11:$H$15,3,FALSE)</f>
        <v>0.88636363636363635</v>
      </c>
      <c r="R21" s="18">
        <f>PRODUCT(I21:L21)*GETPIVOTDATA("Secure",'Diane Pivot'!$B$11,"Secure",0)</f>
        <v>7.0028011204481787E-3</v>
      </c>
      <c r="S21" s="18">
        <f>PRODUCT(M21:P21)*GETPIVOTDATA("Secure",'Diane Pivot'!$B$11,"Secure",1)</f>
        <v>0.18312247293595932</v>
      </c>
      <c r="U21" s="18">
        <f t="shared" si="1"/>
        <v>3.6832562925697851E-2</v>
      </c>
      <c r="V21" s="18">
        <f t="shared" si="2"/>
        <v>0.96316743707430208</v>
      </c>
      <c r="W21" s="13">
        <f t="shared" si="3"/>
        <v>1</v>
      </c>
      <c r="X21" s="13" t="str">
        <f t="shared" si="0"/>
        <v>TRUE</v>
      </c>
    </row>
    <row r="22" spans="2:24" x14ac:dyDescent="0.2">
      <c r="B22" s="10">
        <v>26</v>
      </c>
      <c r="C22" s="11">
        <v>0</v>
      </c>
      <c r="D22" s="13">
        <v>1</v>
      </c>
      <c r="E22" s="33">
        <v>1</v>
      </c>
      <c r="F22" s="34">
        <v>1</v>
      </c>
      <c r="G22" s="13">
        <v>1</v>
      </c>
      <c r="I22" s="13">
        <f>VLOOKUP(C22,'Diane Pivot'!$B$3:$E$7,2,FALSE)</f>
        <v>0.7142857142857143</v>
      </c>
      <c r="J22" s="13">
        <f>IF(D22="NA", 1, VLOOKUP(D22,'Diane Pivot'!$G$3:$J$7,2,FALSE))</f>
        <v>0.5714285714285714</v>
      </c>
      <c r="K22" s="13">
        <f>IF(E22="NA", 1, VLOOKUP(E22,'Diane Pivot'!$L$3:$O$7,2,FALSE))</f>
        <v>0.16666666666666666</v>
      </c>
      <c r="L22" s="13">
        <f>VLOOKUP(G22,'Diane Pivot'!$E$11:$H$15,2,FALSE)</f>
        <v>0.42857142857142855</v>
      </c>
      <c r="M22" s="13">
        <f>VLOOKUP(C22,'Diane Pivot'!$B$3:$E$7,3,FALSE)</f>
        <v>0.54545454545454541</v>
      </c>
      <c r="N22" s="13">
        <f>IF(D22="NA", 1, VLOOKUP(D22,'Diane Pivot'!$G$3:$J$7,3,FALSE))</f>
        <v>0.75757575757575757</v>
      </c>
      <c r="O22" s="13">
        <f>IF(E22="NA", 1, VLOOKUP(E22,'Diane Pivot'!$L$3:$O$7,3,FALSE))</f>
        <v>0.43902439024390244</v>
      </c>
      <c r="P22" s="13">
        <f>VLOOKUP(G22,'Diane Pivot'!$E$11:$H$15,3,FALSE)</f>
        <v>0.88636363636363635</v>
      </c>
      <c r="R22" s="18">
        <f>PRODUCT(I22:L22)*GETPIVOTDATA("Secure",'Diane Pivot'!$B$11,"Secure",0)</f>
        <v>4.0016006402561017E-3</v>
      </c>
      <c r="S22" s="18">
        <f>PRODUCT(M22:P22)*GETPIVOTDATA("Secure",'Diane Pivot'!$B$11,"Secure",1)</f>
        <v>0.13872914616360552</v>
      </c>
      <c r="U22" s="18">
        <f t="shared" si="1"/>
        <v>2.8036009968861436E-2</v>
      </c>
      <c r="V22" s="18">
        <f t="shared" si="2"/>
        <v>0.97196399003113865</v>
      </c>
      <c r="W22" s="13">
        <f t="shared" si="3"/>
        <v>1</v>
      </c>
      <c r="X22" s="13" t="str">
        <f t="shared" si="0"/>
        <v>TRUE</v>
      </c>
    </row>
    <row r="23" spans="2:24" x14ac:dyDescent="0.2">
      <c r="B23" s="10">
        <v>53</v>
      </c>
      <c r="C23" s="11">
        <v>0</v>
      </c>
      <c r="D23" s="13">
        <v>1</v>
      </c>
      <c r="E23" s="33">
        <v>0</v>
      </c>
      <c r="F23" s="34">
        <v>1</v>
      </c>
      <c r="G23" s="13">
        <v>1</v>
      </c>
      <c r="I23" s="13">
        <f>VLOOKUP(C23,'Diane Pivot'!$B$3:$E$7,2,FALSE)</f>
        <v>0.7142857142857143</v>
      </c>
      <c r="J23" s="13">
        <f>IF(D23="NA", 1, VLOOKUP(D23,'Diane Pivot'!$G$3:$J$7,2,FALSE))</f>
        <v>0.5714285714285714</v>
      </c>
      <c r="K23" s="13">
        <f>IF(E23="NA", 1, VLOOKUP(E23,'Diane Pivot'!$L$3:$O$7,2,FALSE))</f>
        <v>0.83333333333333337</v>
      </c>
      <c r="L23" s="13">
        <f>VLOOKUP(G23,'Diane Pivot'!$E$11:$H$15,2,FALSE)</f>
        <v>0.42857142857142855</v>
      </c>
      <c r="M23" s="13">
        <f>VLOOKUP(C23,'Diane Pivot'!$B$3:$E$7,3,FALSE)</f>
        <v>0.54545454545454541</v>
      </c>
      <c r="N23" s="13">
        <f>IF(D23="NA", 1, VLOOKUP(D23,'Diane Pivot'!$G$3:$J$7,3,FALSE))</f>
        <v>0.75757575757575757</v>
      </c>
      <c r="O23" s="13">
        <f>IF(E23="NA", 1, VLOOKUP(E23,'Diane Pivot'!$L$3:$O$7,3,FALSE))</f>
        <v>0.56097560975609762</v>
      </c>
      <c r="P23" s="13">
        <f>VLOOKUP(G23,'Diane Pivot'!$E$11:$H$15,3,FALSE)</f>
        <v>0.88636363636363635</v>
      </c>
      <c r="R23" s="18">
        <f>PRODUCT(I23:L23)*GETPIVOTDATA("Secure",'Diane Pivot'!$B$11,"Secure",0)</f>
        <v>2.0008003201280516E-2</v>
      </c>
      <c r="S23" s="18">
        <f>PRODUCT(M23:P23)*GETPIVOTDATA("Secure",'Diane Pivot'!$B$11,"Secure",1)</f>
        <v>0.1772650200979404</v>
      </c>
      <c r="U23" s="18">
        <f t="shared" si="1"/>
        <v>0.10142290550762564</v>
      </c>
      <c r="V23" s="18">
        <f t="shared" si="2"/>
        <v>0.89857709449237433</v>
      </c>
      <c r="W23" s="13">
        <f t="shared" si="3"/>
        <v>1</v>
      </c>
      <c r="X23" s="13" t="str">
        <f t="shared" si="0"/>
        <v>TRUE</v>
      </c>
    </row>
    <row r="24" spans="2:24" x14ac:dyDescent="0.2">
      <c r="B24" s="10">
        <v>44</v>
      </c>
      <c r="C24" s="11">
        <v>1</v>
      </c>
      <c r="D24" s="13">
        <v>0</v>
      </c>
      <c r="E24" s="33">
        <v>0</v>
      </c>
      <c r="F24" s="34">
        <v>1</v>
      </c>
      <c r="G24" s="13">
        <v>1</v>
      </c>
      <c r="I24" s="13">
        <f>VLOOKUP(C24,'Diane Pivot'!$B$3:$E$7,2,FALSE)</f>
        <v>0.2857142857142857</v>
      </c>
      <c r="J24" s="13">
        <f>IF(D24="NA", 1, VLOOKUP(D24,'Diane Pivot'!$G$3:$J$7,2,FALSE))</f>
        <v>0.42857142857142855</v>
      </c>
      <c r="K24" s="13">
        <f>IF(E24="NA", 1, VLOOKUP(E24,'Diane Pivot'!$L$3:$O$7,2,FALSE))</f>
        <v>0.83333333333333337</v>
      </c>
      <c r="L24" s="13">
        <f>VLOOKUP(G24,'Diane Pivot'!$E$11:$H$15,2,FALSE)</f>
        <v>0.42857142857142855</v>
      </c>
      <c r="M24" s="13">
        <f>VLOOKUP(C24,'Diane Pivot'!$B$3:$E$7,3,FALSE)</f>
        <v>0.45454545454545453</v>
      </c>
      <c r="N24" s="13">
        <f>IF(D24="NA", 1, VLOOKUP(D24,'Diane Pivot'!$G$3:$J$7,3,FALSE))</f>
        <v>0.24242424242424243</v>
      </c>
      <c r="O24" s="13">
        <f>IF(E24="NA", 1, VLOOKUP(E24,'Diane Pivot'!$L$3:$O$7,3,FALSE))</f>
        <v>0.56097560975609762</v>
      </c>
      <c r="P24" s="13">
        <f>VLOOKUP(G24,'Diane Pivot'!$E$11:$H$15,3,FALSE)</f>
        <v>0.88636363636363635</v>
      </c>
      <c r="R24" s="18">
        <f>PRODUCT(I24:L24)*GETPIVOTDATA("Secure",'Diane Pivot'!$B$11,"Secure",0)</f>
        <v>6.002400960384153E-3</v>
      </c>
      <c r="S24" s="18">
        <f>PRODUCT(M24:P24)*GETPIVOTDATA("Secure",'Diane Pivot'!$B$11,"Secure",1)</f>
        <v>4.7270672026117448E-2</v>
      </c>
      <c r="U24" s="18">
        <f t="shared" si="1"/>
        <v>0.1126723243824333</v>
      </c>
      <c r="V24" s="18">
        <f t="shared" si="2"/>
        <v>0.88732767561756676</v>
      </c>
      <c r="W24" s="13">
        <f t="shared" si="3"/>
        <v>1</v>
      </c>
      <c r="X24" s="13" t="str">
        <f t="shared" si="0"/>
        <v>TRUE</v>
      </c>
    </row>
    <row r="25" spans="2:24" x14ac:dyDescent="0.2">
      <c r="B25" s="10">
        <v>50</v>
      </c>
      <c r="C25" s="11">
        <v>0</v>
      </c>
      <c r="D25" s="13">
        <v>1</v>
      </c>
      <c r="E25" s="33">
        <v>1</v>
      </c>
      <c r="F25" s="34">
        <v>1</v>
      </c>
      <c r="G25" s="13">
        <v>1</v>
      </c>
      <c r="I25" s="13">
        <f>VLOOKUP(C25,'Diane Pivot'!$B$3:$E$7,2,FALSE)</f>
        <v>0.7142857142857143</v>
      </c>
      <c r="J25" s="13">
        <f>IF(D25="NA", 1, VLOOKUP(D25,'Diane Pivot'!$G$3:$J$7,2,FALSE))</f>
        <v>0.5714285714285714</v>
      </c>
      <c r="K25" s="13">
        <f>IF(E25="NA", 1, VLOOKUP(E25,'Diane Pivot'!$L$3:$O$7,2,FALSE))</f>
        <v>0.16666666666666666</v>
      </c>
      <c r="L25" s="13">
        <f>VLOOKUP(G25,'Diane Pivot'!$E$11:$H$15,2,FALSE)</f>
        <v>0.42857142857142855</v>
      </c>
      <c r="M25" s="13">
        <f>VLOOKUP(C25,'Diane Pivot'!$B$3:$E$7,3,FALSE)</f>
        <v>0.54545454545454541</v>
      </c>
      <c r="N25" s="13">
        <f>IF(D25="NA", 1, VLOOKUP(D25,'Diane Pivot'!$G$3:$J$7,3,FALSE))</f>
        <v>0.75757575757575757</v>
      </c>
      <c r="O25" s="13">
        <f>IF(E25="NA", 1, VLOOKUP(E25,'Diane Pivot'!$L$3:$O$7,3,FALSE))</f>
        <v>0.43902439024390244</v>
      </c>
      <c r="P25" s="13">
        <f>VLOOKUP(G25,'Diane Pivot'!$E$11:$H$15,3,FALSE)</f>
        <v>0.88636363636363635</v>
      </c>
      <c r="R25" s="18">
        <f>PRODUCT(I25:L25)*GETPIVOTDATA("Secure",'Diane Pivot'!$B$11,"Secure",0)</f>
        <v>4.0016006402561017E-3</v>
      </c>
      <c r="S25" s="18">
        <f>PRODUCT(M25:P25)*GETPIVOTDATA("Secure",'Diane Pivot'!$B$11,"Secure",1)</f>
        <v>0.13872914616360552</v>
      </c>
      <c r="U25" s="18">
        <f t="shared" si="1"/>
        <v>2.8036009968861436E-2</v>
      </c>
      <c r="V25" s="18">
        <f t="shared" si="2"/>
        <v>0.97196399003113865</v>
      </c>
      <c r="W25" s="13">
        <f t="shared" si="3"/>
        <v>1</v>
      </c>
      <c r="X25" s="13" t="str">
        <f t="shared" si="0"/>
        <v>TRUE</v>
      </c>
    </row>
    <row r="26" spans="2:24" x14ac:dyDescent="0.2">
      <c r="B26" s="10">
        <v>63</v>
      </c>
      <c r="C26" s="11">
        <v>1</v>
      </c>
      <c r="D26" s="13">
        <v>1</v>
      </c>
      <c r="E26" s="33">
        <v>1</v>
      </c>
      <c r="F26" s="34">
        <v>1</v>
      </c>
      <c r="G26" s="13">
        <v>1</v>
      </c>
      <c r="I26" s="13">
        <f>VLOOKUP(C26,'Diane Pivot'!$B$3:$E$7,2,FALSE)</f>
        <v>0.2857142857142857</v>
      </c>
      <c r="J26" s="13">
        <f>IF(D26="NA", 1, VLOOKUP(D26,'Diane Pivot'!$G$3:$J$7,2,FALSE))</f>
        <v>0.5714285714285714</v>
      </c>
      <c r="K26" s="13">
        <f>IF(E26="NA", 1, VLOOKUP(E26,'Diane Pivot'!$L$3:$O$7,2,FALSE))</f>
        <v>0.16666666666666666</v>
      </c>
      <c r="L26" s="13">
        <f>VLOOKUP(G26,'Diane Pivot'!$E$11:$H$15,2,FALSE)</f>
        <v>0.42857142857142855</v>
      </c>
      <c r="M26" s="13">
        <f>VLOOKUP(C26,'Diane Pivot'!$B$3:$E$7,3,FALSE)</f>
        <v>0.45454545454545453</v>
      </c>
      <c r="N26" s="13">
        <f>IF(D26="NA", 1, VLOOKUP(D26,'Diane Pivot'!$G$3:$J$7,3,FALSE))</f>
        <v>0.75757575757575757</v>
      </c>
      <c r="O26" s="13">
        <f>IF(E26="NA", 1, VLOOKUP(E26,'Diane Pivot'!$L$3:$O$7,3,FALSE))</f>
        <v>0.43902439024390244</v>
      </c>
      <c r="P26" s="13">
        <f>VLOOKUP(G26,'Diane Pivot'!$E$11:$H$15,3,FALSE)</f>
        <v>0.88636363636363635</v>
      </c>
      <c r="R26" s="18">
        <f>PRODUCT(I26:L26)*GETPIVOTDATA("Secure",'Diane Pivot'!$B$11,"Secure",0)</f>
        <v>1.6006402561024409E-3</v>
      </c>
      <c r="S26" s="18">
        <f>PRODUCT(M26:P26)*GETPIVOTDATA("Secure",'Diane Pivot'!$B$11,"Secure",1)</f>
        <v>0.11560762180300461</v>
      </c>
      <c r="U26" s="18">
        <f t="shared" si="1"/>
        <v>1.365637735755567E-2</v>
      </c>
      <c r="V26" s="18">
        <f t="shared" si="2"/>
        <v>0.98634362264244424</v>
      </c>
      <c r="W26" s="13">
        <f t="shared" si="3"/>
        <v>1</v>
      </c>
      <c r="X26" s="13" t="str">
        <f t="shared" si="0"/>
        <v>TRUE</v>
      </c>
    </row>
    <row r="27" spans="2:24" x14ac:dyDescent="0.2">
      <c r="B27" s="10">
        <v>64</v>
      </c>
      <c r="C27" s="11">
        <v>0</v>
      </c>
      <c r="D27" s="13">
        <v>1</v>
      </c>
      <c r="E27" s="33" t="s">
        <v>44</v>
      </c>
      <c r="F27" s="34">
        <v>1</v>
      </c>
      <c r="G27" s="13">
        <v>1</v>
      </c>
      <c r="I27" s="13">
        <f>VLOOKUP(C27,'Diane Pivot'!$B$3:$E$7,2,FALSE)</f>
        <v>0.7142857142857143</v>
      </c>
      <c r="J27" s="13">
        <f>IF(D27="NA", 1, VLOOKUP(D27,'Diane Pivot'!$G$3:$J$7,2,FALSE))</f>
        <v>0.5714285714285714</v>
      </c>
      <c r="K27" s="13">
        <f>IF(E27="NA", 1, VLOOKUP(E27,'Diane Pivot'!$L$3:$O$7,2,FALSE))</f>
        <v>1</v>
      </c>
      <c r="L27" s="13">
        <f>VLOOKUP(G27,'Diane Pivot'!$E$11:$H$15,2,FALSE)</f>
        <v>0.42857142857142855</v>
      </c>
      <c r="M27" s="13">
        <f>VLOOKUP(C27,'Diane Pivot'!$B$3:$E$7,3,FALSE)</f>
        <v>0.54545454545454541</v>
      </c>
      <c r="N27" s="13">
        <f>IF(D27="NA", 1, VLOOKUP(D27,'Diane Pivot'!$G$3:$J$7,3,FALSE))</f>
        <v>0.75757575757575757</v>
      </c>
      <c r="O27" s="13">
        <f>IF(E27="NA", 1, VLOOKUP(E27,'Diane Pivot'!$L$3:$O$7,3,FALSE))</f>
        <v>1</v>
      </c>
      <c r="P27" s="13">
        <f>VLOOKUP(G27,'Diane Pivot'!$E$11:$H$15,3,FALSE)</f>
        <v>0.88636363636363635</v>
      </c>
      <c r="R27" s="18">
        <f>PRODUCT(I27:L27)*GETPIVOTDATA("Secure",'Diane Pivot'!$B$11,"Secure",0)</f>
        <v>2.4009603841536616E-2</v>
      </c>
      <c r="S27" s="18">
        <f>PRODUCT(M27:P27)*GETPIVOTDATA("Secure",'Diane Pivot'!$B$11,"Secure",1)</f>
        <v>0.31599416626154592</v>
      </c>
      <c r="U27" s="18">
        <f t="shared" si="1"/>
        <v>7.061569886197841E-2</v>
      </c>
      <c r="V27" s="18">
        <f t="shared" si="2"/>
        <v>0.92938430113802162</v>
      </c>
      <c r="W27" s="13">
        <f t="shared" si="3"/>
        <v>1</v>
      </c>
      <c r="X27" s="13" t="str">
        <f t="shared" si="0"/>
        <v>TRUE</v>
      </c>
    </row>
    <row r="28" spans="2:24" x14ac:dyDescent="0.2">
      <c r="B28" s="10">
        <v>2</v>
      </c>
      <c r="C28" s="11">
        <v>0</v>
      </c>
      <c r="D28" s="13">
        <v>0</v>
      </c>
      <c r="E28" s="33">
        <v>0</v>
      </c>
      <c r="F28" s="34">
        <v>1</v>
      </c>
      <c r="G28" s="13">
        <v>0</v>
      </c>
      <c r="I28" s="13">
        <f>VLOOKUP(C28,'Diane Pivot'!$B$3:$E$7,2,FALSE)</f>
        <v>0.7142857142857143</v>
      </c>
      <c r="J28" s="13">
        <f>IF(D28="NA", 1, VLOOKUP(D28,'Diane Pivot'!$G$3:$J$7,2,FALSE))</f>
        <v>0.42857142857142855</v>
      </c>
      <c r="K28" s="13">
        <f>IF(E28="NA", 1, VLOOKUP(E28,'Diane Pivot'!$L$3:$O$7,2,FALSE))</f>
        <v>0.83333333333333337</v>
      </c>
      <c r="L28" s="13">
        <f>VLOOKUP(G28,'Diane Pivot'!$E$11:$H$15,2,FALSE)</f>
        <v>0.5714285714285714</v>
      </c>
      <c r="M28" s="13">
        <f>VLOOKUP(C28,'Diane Pivot'!$B$3:$E$7,3,FALSE)</f>
        <v>0.54545454545454541</v>
      </c>
      <c r="N28" s="13">
        <f>IF(D28="NA", 1, VLOOKUP(D28,'Diane Pivot'!$G$3:$J$7,3,FALSE))</f>
        <v>0.24242424242424243</v>
      </c>
      <c r="O28" s="13">
        <f>IF(E28="NA", 1, VLOOKUP(E28,'Diane Pivot'!$L$3:$O$7,3,FALSE))</f>
        <v>0.56097560975609762</v>
      </c>
      <c r="P28" s="13">
        <f>VLOOKUP(G28,'Diane Pivot'!$E$11:$H$15,3,FALSE)</f>
        <v>0.11363636363636363</v>
      </c>
      <c r="R28" s="18">
        <f>PRODUCT(I28:L28)*GETPIVOTDATA("Secure",'Diane Pivot'!$B$11,"Secure",0)</f>
        <v>2.0008003201280516E-2</v>
      </c>
      <c r="S28" s="18">
        <f>PRODUCT(M28:P28)*GETPIVOTDATA("Secure",'Diane Pivot'!$B$11,"Secure",1)</f>
        <v>7.2724110809411465E-3</v>
      </c>
      <c r="U28" s="18">
        <f t="shared" si="1"/>
        <v>0.73342006445699415</v>
      </c>
      <c r="V28" s="18">
        <f t="shared" si="2"/>
        <v>0.26657993554300585</v>
      </c>
      <c r="W28" s="13">
        <f t="shared" si="3"/>
        <v>0</v>
      </c>
      <c r="X28" s="13" t="str">
        <f t="shared" si="0"/>
        <v>FALSE</v>
      </c>
    </row>
    <row r="29" spans="2:24" x14ac:dyDescent="0.2">
      <c r="B29" s="10">
        <v>65</v>
      </c>
      <c r="C29" s="11">
        <v>1</v>
      </c>
      <c r="D29" s="13">
        <v>1</v>
      </c>
      <c r="E29" s="33">
        <v>0</v>
      </c>
      <c r="F29" s="34">
        <v>1</v>
      </c>
      <c r="G29" s="13">
        <v>1</v>
      </c>
      <c r="I29" s="13">
        <f>VLOOKUP(C29,'Diane Pivot'!$B$3:$E$7,2,FALSE)</f>
        <v>0.2857142857142857</v>
      </c>
      <c r="J29" s="13">
        <f>IF(D29="NA", 1, VLOOKUP(D29,'Diane Pivot'!$G$3:$J$7,2,FALSE))</f>
        <v>0.5714285714285714</v>
      </c>
      <c r="K29" s="13">
        <f>IF(E29="NA", 1, VLOOKUP(E29,'Diane Pivot'!$L$3:$O$7,2,FALSE))</f>
        <v>0.83333333333333337</v>
      </c>
      <c r="L29" s="13">
        <f>VLOOKUP(G29,'Diane Pivot'!$E$11:$H$15,2,FALSE)</f>
        <v>0.42857142857142855</v>
      </c>
      <c r="M29" s="13">
        <f>VLOOKUP(C29,'Diane Pivot'!$B$3:$E$7,3,FALSE)</f>
        <v>0.45454545454545453</v>
      </c>
      <c r="N29" s="13">
        <f>IF(D29="NA", 1, VLOOKUP(D29,'Diane Pivot'!$G$3:$J$7,3,FALSE))</f>
        <v>0.75757575757575757</v>
      </c>
      <c r="O29" s="13">
        <f>IF(E29="NA", 1, VLOOKUP(E29,'Diane Pivot'!$L$3:$O$7,3,FALSE))</f>
        <v>0.56097560975609762</v>
      </c>
      <c r="P29" s="13">
        <f>VLOOKUP(G29,'Diane Pivot'!$E$11:$H$15,3,FALSE)</f>
        <v>0.88636363636363635</v>
      </c>
      <c r="R29" s="18">
        <f>PRODUCT(I29:L29)*GETPIVOTDATA("Secure",'Diane Pivot'!$B$11,"Secure",0)</f>
        <v>8.0032012805122035E-3</v>
      </c>
      <c r="S29" s="18">
        <f>PRODUCT(M29:P29)*GETPIVOTDATA("Secure",'Diane Pivot'!$B$11,"Secure",1)</f>
        <v>0.14772085008161701</v>
      </c>
      <c r="U29" s="18">
        <f t="shared" si="1"/>
        <v>5.1393482320217329E-2</v>
      </c>
      <c r="V29" s="18">
        <f t="shared" si="2"/>
        <v>0.94860651767978266</v>
      </c>
      <c r="W29" s="13">
        <f t="shared" si="3"/>
        <v>1</v>
      </c>
      <c r="X29" s="13" t="str">
        <f t="shared" si="0"/>
        <v>TRUE</v>
      </c>
    </row>
    <row r="30" spans="2:24" x14ac:dyDescent="0.2">
      <c r="B30" s="10">
        <v>38</v>
      </c>
      <c r="C30" s="11">
        <v>0</v>
      </c>
      <c r="D30" s="13">
        <v>0</v>
      </c>
      <c r="E30" s="33">
        <v>0</v>
      </c>
      <c r="F30" s="34">
        <v>1</v>
      </c>
      <c r="G30" s="13">
        <v>1</v>
      </c>
      <c r="I30" s="13">
        <f>VLOOKUP(C30,'Diane Pivot'!$B$3:$E$7,2,FALSE)</f>
        <v>0.7142857142857143</v>
      </c>
      <c r="J30" s="13">
        <f>IF(D30="NA", 1, VLOOKUP(D30,'Diane Pivot'!$G$3:$J$7,2,FALSE))</f>
        <v>0.42857142857142855</v>
      </c>
      <c r="K30" s="13">
        <f>IF(E30="NA", 1, VLOOKUP(E30,'Diane Pivot'!$L$3:$O$7,2,FALSE))</f>
        <v>0.83333333333333337</v>
      </c>
      <c r="L30" s="13">
        <f>VLOOKUP(G30,'Diane Pivot'!$E$11:$H$15,2,FALSE)</f>
        <v>0.42857142857142855</v>
      </c>
      <c r="M30" s="13">
        <f>VLOOKUP(C30,'Diane Pivot'!$B$3:$E$7,3,FALSE)</f>
        <v>0.54545454545454541</v>
      </c>
      <c r="N30" s="13">
        <f>IF(D30="NA", 1, VLOOKUP(D30,'Diane Pivot'!$G$3:$J$7,3,FALSE))</f>
        <v>0.24242424242424243</v>
      </c>
      <c r="O30" s="13">
        <f>IF(E30="NA", 1, VLOOKUP(E30,'Diane Pivot'!$L$3:$O$7,3,FALSE))</f>
        <v>0.56097560975609762</v>
      </c>
      <c r="P30" s="13">
        <f>VLOOKUP(G30,'Diane Pivot'!$E$11:$H$15,3,FALSE)</f>
        <v>0.88636363636363635</v>
      </c>
      <c r="R30" s="18">
        <f>PRODUCT(I30:L30)*GETPIVOTDATA("Secure",'Diane Pivot'!$B$11,"Secure",0)</f>
        <v>1.5006002400960386E-2</v>
      </c>
      <c r="S30" s="18">
        <f>PRODUCT(M30:P30)*GETPIVOTDATA("Secure",'Diane Pivot'!$B$11,"Secure",1)</f>
        <v>5.6724806431340938E-2</v>
      </c>
      <c r="U30" s="18">
        <f t="shared" si="1"/>
        <v>0.20919884559008328</v>
      </c>
      <c r="V30" s="18">
        <f t="shared" si="2"/>
        <v>0.79080115440991683</v>
      </c>
      <c r="W30" s="13">
        <f t="shared" si="3"/>
        <v>1</v>
      </c>
      <c r="X30" s="13" t="str">
        <f t="shared" si="0"/>
        <v>TRUE</v>
      </c>
    </row>
    <row r="31" spans="2:24" x14ac:dyDescent="0.2">
      <c r="B31" s="10">
        <v>66</v>
      </c>
      <c r="C31" s="11">
        <v>1</v>
      </c>
      <c r="D31" s="13">
        <v>1</v>
      </c>
      <c r="E31" s="33">
        <v>0</v>
      </c>
      <c r="F31" s="34">
        <v>1</v>
      </c>
      <c r="G31" s="13">
        <v>1</v>
      </c>
      <c r="I31" s="13">
        <f>VLOOKUP(C31,'Diane Pivot'!$B$3:$E$7,2,FALSE)</f>
        <v>0.2857142857142857</v>
      </c>
      <c r="J31" s="13">
        <f>IF(D31="NA", 1, VLOOKUP(D31,'Diane Pivot'!$G$3:$J$7,2,FALSE))</f>
        <v>0.5714285714285714</v>
      </c>
      <c r="K31" s="13">
        <f>IF(E31="NA", 1, VLOOKUP(E31,'Diane Pivot'!$L$3:$O$7,2,FALSE))</f>
        <v>0.83333333333333337</v>
      </c>
      <c r="L31" s="13">
        <f>VLOOKUP(G31,'Diane Pivot'!$E$11:$H$15,2,FALSE)</f>
        <v>0.42857142857142855</v>
      </c>
      <c r="M31" s="13">
        <f>VLOOKUP(C31,'Diane Pivot'!$B$3:$E$7,3,FALSE)</f>
        <v>0.45454545454545453</v>
      </c>
      <c r="N31" s="13">
        <f>IF(D31="NA", 1, VLOOKUP(D31,'Diane Pivot'!$G$3:$J$7,3,FALSE))</f>
        <v>0.75757575757575757</v>
      </c>
      <c r="O31" s="13">
        <f>IF(E31="NA", 1, VLOOKUP(E31,'Diane Pivot'!$L$3:$O$7,3,FALSE))</f>
        <v>0.56097560975609762</v>
      </c>
      <c r="P31" s="13">
        <f>VLOOKUP(G31,'Diane Pivot'!$E$11:$H$15,3,FALSE)</f>
        <v>0.88636363636363635</v>
      </c>
      <c r="R31" s="18">
        <f>PRODUCT(I31:L31)*GETPIVOTDATA("Secure",'Diane Pivot'!$B$11,"Secure",0)</f>
        <v>8.0032012805122035E-3</v>
      </c>
      <c r="S31" s="18">
        <f>PRODUCT(M31:P31)*GETPIVOTDATA("Secure",'Diane Pivot'!$B$11,"Secure",1)</f>
        <v>0.14772085008161701</v>
      </c>
      <c r="U31" s="18">
        <f t="shared" si="1"/>
        <v>5.1393482320217329E-2</v>
      </c>
      <c r="V31" s="18">
        <f t="shared" si="2"/>
        <v>0.94860651767978266</v>
      </c>
      <c r="W31" s="13">
        <f t="shared" si="3"/>
        <v>1</v>
      </c>
      <c r="X31" s="13" t="str">
        <f t="shared" si="0"/>
        <v>TRUE</v>
      </c>
    </row>
    <row r="32" spans="2:24" x14ac:dyDescent="0.2">
      <c r="B32" s="10">
        <v>8</v>
      </c>
      <c r="C32" s="11">
        <v>0</v>
      </c>
      <c r="D32" s="13">
        <v>1</v>
      </c>
      <c r="E32" s="33">
        <v>1</v>
      </c>
      <c r="F32" s="34">
        <v>1</v>
      </c>
      <c r="G32" s="13">
        <v>1</v>
      </c>
      <c r="I32" s="13">
        <f>VLOOKUP(C32,'Diane Pivot'!$B$3:$E$7,2,FALSE)</f>
        <v>0.7142857142857143</v>
      </c>
      <c r="J32" s="13">
        <f>IF(D32="NA", 1, VLOOKUP(D32,'Diane Pivot'!$G$3:$J$7,2,FALSE))</f>
        <v>0.5714285714285714</v>
      </c>
      <c r="K32" s="13">
        <f>IF(E32="NA", 1, VLOOKUP(E32,'Diane Pivot'!$L$3:$O$7,2,FALSE))</f>
        <v>0.16666666666666666</v>
      </c>
      <c r="L32" s="13">
        <f>VLOOKUP(G32,'Diane Pivot'!$E$11:$H$15,2,FALSE)</f>
        <v>0.42857142857142855</v>
      </c>
      <c r="M32" s="13">
        <f>VLOOKUP(C32,'Diane Pivot'!$B$3:$E$7,3,FALSE)</f>
        <v>0.54545454545454541</v>
      </c>
      <c r="N32" s="13">
        <f>IF(D32="NA", 1, VLOOKUP(D32,'Diane Pivot'!$G$3:$J$7,3,FALSE))</f>
        <v>0.75757575757575757</v>
      </c>
      <c r="O32" s="13">
        <f>IF(E32="NA", 1, VLOOKUP(E32,'Diane Pivot'!$L$3:$O$7,3,FALSE))</f>
        <v>0.43902439024390244</v>
      </c>
      <c r="P32" s="13">
        <f>VLOOKUP(G32,'Diane Pivot'!$E$11:$H$15,3,FALSE)</f>
        <v>0.88636363636363635</v>
      </c>
      <c r="R32" s="18">
        <f>PRODUCT(I32:L32)*GETPIVOTDATA("Secure",'Diane Pivot'!$B$11,"Secure",0)</f>
        <v>4.0016006402561017E-3</v>
      </c>
      <c r="S32" s="18">
        <f>PRODUCT(M32:P32)*GETPIVOTDATA("Secure",'Diane Pivot'!$B$11,"Secure",1)</f>
        <v>0.13872914616360552</v>
      </c>
      <c r="U32" s="18">
        <f t="shared" si="1"/>
        <v>2.8036009968861436E-2</v>
      </c>
      <c r="V32" s="18">
        <f t="shared" si="2"/>
        <v>0.97196399003113865</v>
      </c>
      <c r="W32" s="13">
        <f t="shared" si="3"/>
        <v>1</v>
      </c>
      <c r="X32" s="13" t="str">
        <f t="shared" si="0"/>
        <v>TRUE</v>
      </c>
    </row>
    <row r="33" spans="2:24" x14ac:dyDescent="0.2">
      <c r="B33" s="10">
        <v>35</v>
      </c>
      <c r="C33" s="11">
        <v>0</v>
      </c>
      <c r="D33" s="13" t="s">
        <v>44</v>
      </c>
      <c r="E33" s="33">
        <v>0</v>
      </c>
      <c r="F33" s="34">
        <v>1</v>
      </c>
      <c r="G33" s="13">
        <v>1</v>
      </c>
      <c r="I33" s="13">
        <f>VLOOKUP(C33,'Diane Pivot'!$B$3:$E$7,2,FALSE)</f>
        <v>0.7142857142857143</v>
      </c>
      <c r="J33" s="13">
        <f>IF(D33="NA", 1, VLOOKUP(D33,'Diane Pivot'!$G$3:$J$7,2,FALSE))</f>
        <v>1</v>
      </c>
      <c r="K33" s="13">
        <f>IF(E33="NA", 1, VLOOKUP(E33,'Diane Pivot'!$L$3:$O$7,2,FALSE))</f>
        <v>0.83333333333333337</v>
      </c>
      <c r="L33" s="13">
        <f>VLOOKUP(G33,'Diane Pivot'!$E$11:$H$15,2,FALSE)</f>
        <v>0.42857142857142855</v>
      </c>
      <c r="M33" s="13">
        <f>VLOOKUP(C33,'Diane Pivot'!$B$3:$E$7,3,FALSE)</f>
        <v>0.54545454545454541</v>
      </c>
      <c r="N33" s="13">
        <f>IF(D33="NA", 1, VLOOKUP(D33,'Diane Pivot'!$G$3:$J$7,3,FALSE))</f>
        <v>1</v>
      </c>
      <c r="O33" s="13">
        <f>IF(E33="NA", 1, VLOOKUP(E33,'Diane Pivot'!$L$3:$O$7,3,FALSE))</f>
        <v>0.56097560975609762</v>
      </c>
      <c r="P33" s="13">
        <f>VLOOKUP(G33,'Diane Pivot'!$E$11:$H$15,3,FALSE)</f>
        <v>0.88636363636363635</v>
      </c>
      <c r="R33" s="18">
        <f>PRODUCT(I33:L33)*GETPIVOTDATA("Secure",'Diane Pivot'!$B$11,"Secure",0)</f>
        <v>3.5014005602240897E-2</v>
      </c>
      <c r="S33" s="18">
        <f>PRODUCT(M33:P33)*GETPIVOTDATA("Secure",'Diane Pivot'!$B$11,"Secure",1)</f>
        <v>0.23398982652928133</v>
      </c>
      <c r="U33" s="18">
        <f t="shared" si="1"/>
        <v>0.13016173533588077</v>
      </c>
      <c r="V33" s="18">
        <f t="shared" si="2"/>
        <v>0.86983826466411918</v>
      </c>
      <c r="W33" s="13">
        <f t="shared" si="3"/>
        <v>1</v>
      </c>
      <c r="X33" s="13" t="str">
        <f t="shared" si="0"/>
        <v>TRUE</v>
      </c>
    </row>
    <row r="34" spans="2:24" x14ac:dyDescent="0.2">
      <c r="B34" s="10">
        <v>30</v>
      </c>
      <c r="C34" s="11">
        <v>0</v>
      </c>
      <c r="D34" s="13" t="s">
        <v>44</v>
      </c>
      <c r="E34" s="33" t="s">
        <v>44</v>
      </c>
      <c r="F34" s="34">
        <v>1</v>
      </c>
      <c r="G34" s="13">
        <v>1</v>
      </c>
      <c r="I34" s="13">
        <f>VLOOKUP(C34,'Diane Pivot'!$B$3:$E$7,2,FALSE)</f>
        <v>0.7142857142857143</v>
      </c>
      <c r="J34" s="13">
        <f>IF(D34="NA", 1, VLOOKUP(D34,'Diane Pivot'!$G$3:$J$7,2,FALSE))</f>
        <v>1</v>
      </c>
      <c r="K34" s="13">
        <f>IF(E34="NA", 1, VLOOKUP(E34,'Diane Pivot'!$L$3:$O$7,2,FALSE))</f>
        <v>1</v>
      </c>
      <c r="L34" s="13">
        <f>VLOOKUP(G34,'Diane Pivot'!$E$11:$H$15,2,FALSE)</f>
        <v>0.42857142857142855</v>
      </c>
      <c r="M34" s="13">
        <f>VLOOKUP(C34,'Diane Pivot'!$B$3:$E$7,3,FALSE)</f>
        <v>0.54545454545454541</v>
      </c>
      <c r="N34" s="13">
        <f>IF(D34="NA", 1, VLOOKUP(D34,'Diane Pivot'!$G$3:$J$7,3,FALSE))</f>
        <v>1</v>
      </c>
      <c r="O34" s="13">
        <f>IF(E34="NA", 1, VLOOKUP(E34,'Diane Pivot'!$L$3:$O$7,3,FALSE))</f>
        <v>1</v>
      </c>
      <c r="P34" s="13">
        <f>VLOOKUP(G34,'Diane Pivot'!$E$11:$H$15,3,FALSE)</f>
        <v>0.88636363636363635</v>
      </c>
      <c r="R34" s="18">
        <f>PRODUCT(I34:L34)*GETPIVOTDATA("Secure",'Diane Pivot'!$B$11,"Secure",0)</f>
        <v>4.2016806722689079E-2</v>
      </c>
      <c r="S34" s="18">
        <f>PRODUCT(M34:P34)*GETPIVOTDATA("Secure",'Diane Pivot'!$B$11,"Secure",1)</f>
        <v>0.41711229946524059</v>
      </c>
      <c r="U34" s="18">
        <f t="shared" si="1"/>
        <v>9.1514143094841946E-2</v>
      </c>
      <c r="V34" s="18">
        <f t="shared" si="2"/>
        <v>0.90848585690515804</v>
      </c>
      <c r="W34" s="13">
        <f t="shared" si="3"/>
        <v>1</v>
      </c>
      <c r="X34" s="13" t="str">
        <f t="shared" si="0"/>
        <v>TRUE</v>
      </c>
    </row>
    <row r="35" spans="2:24" x14ac:dyDescent="0.2">
      <c r="B35" s="10">
        <v>34</v>
      </c>
      <c r="C35" s="11">
        <v>1</v>
      </c>
      <c r="D35" s="13">
        <v>0</v>
      </c>
      <c r="E35" s="33">
        <v>0</v>
      </c>
      <c r="F35" s="34">
        <v>1</v>
      </c>
      <c r="G35" s="13">
        <v>0</v>
      </c>
      <c r="I35" s="13">
        <f>VLOOKUP(C35,'Diane Pivot'!$B$3:$E$7,2,FALSE)</f>
        <v>0.2857142857142857</v>
      </c>
      <c r="J35" s="13">
        <f>IF(D35="NA", 1, VLOOKUP(D35,'Diane Pivot'!$G$3:$J$7,2,FALSE))</f>
        <v>0.42857142857142855</v>
      </c>
      <c r="K35" s="13">
        <f>IF(E35="NA", 1, VLOOKUP(E35,'Diane Pivot'!$L$3:$O$7,2,FALSE))</f>
        <v>0.83333333333333337</v>
      </c>
      <c r="L35" s="13">
        <f>VLOOKUP(G35,'Diane Pivot'!$E$11:$H$15,2,FALSE)</f>
        <v>0.5714285714285714</v>
      </c>
      <c r="M35" s="13">
        <f>VLOOKUP(C35,'Diane Pivot'!$B$3:$E$7,3,FALSE)</f>
        <v>0.45454545454545453</v>
      </c>
      <c r="N35" s="13">
        <f>IF(D35="NA", 1, VLOOKUP(D35,'Diane Pivot'!$G$3:$J$7,3,FALSE))</f>
        <v>0.24242424242424243</v>
      </c>
      <c r="O35" s="13">
        <f>IF(E35="NA", 1, VLOOKUP(E35,'Diane Pivot'!$L$3:$O$7,3,FALSE))</f>
        <v>0.56097560975609762</v>
      </c>
      <c r="P35" s="13">
        <f>VLOOKUP(G35,'Diane Pivot'!$E$11:$H$15,3,FALSE)</f>
        <v>0.11363636363636363</v>
      </c>
      <c r="R35" s="18">
        <f>PRODUCT(I35:L35)*GETPIVOTDATA("Secure",'Diane Pivot'!$B$11,"Secure",0)</f>
        <v>8.0032012805122035E-3</v>
      </c>
      <c r="S35" s="18">
        <f>PRODUCT(M35:P35)*GETPIVOTDATA("Secure",'Diane Pivot'!$B$11,"Secure",1)</f>
        <v>6.060342567450955E-3</v>
      </c>
      <c r="U35" s="18">
        <f t="shared" si="1"/>
        <v>0.56907429358008632</v>
      </c>
      <c r="V35" s="18">
        <f t="shared" si="2"/>
        <v>0.43092570641991362</v>
      </c>
      <c r="W35" s="13">
        <f t="shared" si="3"/>
        <v>0</v>
      </c>
      <c r="X35" s="13" t="str">
        <f t="shared" ref="X35:X53" si="4">IF(W35=F35,"TRUE","FALSE")</f>
        <v>FALSE</v>
      </c>
    </row>
    <row r="36" spans="2:24" x14ac:dyDescent="0.2">
      <c r="B36" s="10">
        <v>23</v>
      </c>
      <c r="C36" s="11">
        <v>0</v>
      </c>
      <c r="D36" s="13">
        <v>1</v>
      </c>
      <c r="E36" s="33">
        <v>1</v>
      </c>
      <c r="F36" s="34">
        <v>1</v>
      </c>
      <c r="G36" s="13">
        <v>0</v>
      </c>
      <c r="I36" s="13">
        <f>VLOOKUP(C36,'Diane Pivot'!$B$3:$E$7,2,FALSE)</f>
        <v>0.7142857142857143</v>
      </c>
      <c r="J36" s="13">
        <f>IF(D36="NA", 1, VLOOKUP(D36,'Diane Pivot'!$G$3:$J$7,2,FALSE))</f>
        <v>0.5714285714285714</v>
      </c>
      <c r="K36" s="13">
        <f>IF(E36="NA", 1, VLOOKUP(E36,'Diane Pivot'!$L$3:$O$7,2,FALSE))</f>
        <v>0.16666666666666666</v>
      </c>
      <c r="L36" s="13">
        <f>VLOOKUP(G36,'Diane Pivot'!$E$11:$H$15,2,FALSE)</f>
        <v>0.5714285714285714</v>
      </c>
      <c r="M36" s="13">
        <f>VLOOKUP(C36,'Diane Pivot'!$B$3:$E$7,3,FALSE)</f>
        <v>0.54545454545454541</v>
      </c>
      <c r="N36" s="13">
        <f>IF(D36="NA", 1, VLOOKUP(D36,'Diane Pivot'!$G$3:$J$7,3,FALSE))</f>
        <v>0.75757575757575757</v>
      </c>
      <c r="O36" s="13">
        <f>IF(E36="NA", 1, VLOOKUP(E36,'Diane Pivot'!$L$3:$O$7,3,FALSE))</f>
        <v>0.43902439024390244</v>
      </c>
      <c r="P36" s="13">
        <f>VLOOKUP(G36,'Diane Pivot'!$E$11:$H$15,3,FALSE)</f>
        <v>0.11363636363636363</v>
      </c>
      <c r="R36" s="18">
        <f>PRODUCT(I36:L36)*GETPIVOTDATA("Secure",'Diane Pivot'!$B$11,"Secure",0)</f>
        <v>5.3354675203414696E-3</v>
      </c>
      <c r="S36" s="18">
        <f>PRODUCT(M36:P36)*GETPIVOTDATA("Secure",'Diane Pivot'!$B$11,"Secure",1)</f>
        <v>1.7785787969693014E-2</v>
      </c>
      <c r="U36" s="18">
        <f t="shared" si="1"/>
        <v>0.23076028560132103</v>
      </c>
      <c r="V36" s="18">
        <f t="shared" si="2"/>
        <v>0.76923971439867889</v>
      </c>
      <c r="W36" s="13">
        <f t="shared" si="3"/>
        <v>1</v>
      </c>
      <c r="X36" s="13" t="str">
        <f t="shared" si="4"/>
        <v>TRUE</v>
      </c>
    </row>
    <row r="37" spans="2:24" x14ac:dyDescent="0.2">
      <c r="B37" s="10">
        <v>6</v>
      </c>
      <c r="C37" s="11">
        <v>1</v>
      </c>
      <c r="D37" s="13">
        <v>1</v>
      </c>
      <c r="E37" s="33">
        <v>0</v>
      </c>
      <c r="F37" s="34">
        <v>1</v>
      </c>
      <c r="G37" s="13">
        <v>1</v>
      </c>
      <c r="I37" s="13">
        <f>VLOOKUP(C37,'Diane Pivot'!$B$3:$E$7,2,FALSE)</f>
        <v>0.2857142857142857</v>
      </c>
      <c r="J37" s="13">
        <f>IF(D37="NA", 1, VLOOKUP(D37,'Diane Pivot'!$G$3:$J$7,2,FALSE))</f>
        <v>0.5714285714285714</v>
      </c>
      <c r="K37" s="13">
        <f>IF(E37="NA", 1, VLOOKUP(E37,'Diane Pivot'!$L$3:$O$7,2,FALSE))</f>
        <v>0.83333333333333337</v>
      </c>
      <c r="L37" s="13">
        <f>VLOOKUP(G37,'Diane Pivot'!$E$11:$H$15,2,FALSE)</f>
        <v>0.42857142857142855</v>
      </c>
      <c r="M37" s="13">
        <f>VLOOKUP(C37,'Diane Pivot'!$B$3:$E$7,3,FALSE)</f>
        <v>0.45454545454545453</v>
      </c>
      <c r="N37" s="13">
        <f>IF(D37="NA", 1, VLOOKUP(D37,'Diane Pivot'!$G$3:$J$7,3,FALSE))</f>
        <v>0.75757575757575757</v>
      </c>
      <c r="O37" s="13">
        <f>IF(E37="NA", 1, VLOOKUP(E37,'Diane Pivot'!$L$3:$O$7,3,FALSE))</f>
        <v>0.56097560975609762</v>
      </c>
      <c r="P37" s="13">
        <f>VLOOKUP(G37,'Diane Pivot'!$E$11:$H$15,3,FALSE)</f>
        <v>0.88636363636363635</v>
      </c>
      <c r="R37" s="18">
        <f>PRODUCT(I37:L37)*GETPIVOTDATA("Secure",'Diane Pivot'!$B$11,"Secure",0)</f>
        <v>8.0032012805122035E-3</v>
      </c>
      <c r="S37" s="18">
        <f>PRODUCT(M37:P37)*GETPIVOTDATA("Secure",'Diane Pivot'!$B$11,"Secure",1)</f>
        <v>0.14772085008161701</v>
      </c>
      <c r="U37" s="18">
        <f t="shared" si="1"/>
        <v>5.1393482320217329E-2</v>
      </c>
      <c r="V37" s="18">
        <f t="shared" si="2"/>
        <v>0.94860651767978266</v>
      </c>
      <c r="W37" s="13">
        <f t="shared" si="3"/>
        <v>1</v>
      </c>
      <c r="X37" s="13" t="str">
        <f t="shared" si="4"/>
        <v>TRUE</v>
      </c>
    </row>
    <row r="38" spans="2:24" x14ac:dyDescent="0.2">
      <c r="B38" s="10">
        <v>9</v>
      </c>
      <c r="C38" s="11">
        <v>0</v>
      </c>
      <c r="D38" s="13">
        <v>1</v>
      </c>
      <c r="E38" s="33">
        <v>1</v>
      </c>
      <c r="F38" s="34">
        <v>1</v>
      </c>
      <c r="G38" s="13">
        <v>1</v>
      </c>
      <c r="I38" s="13">
        <f>VLOOKUP(C38,'Diane Pivot'!$B$3:$E$7,2,FALSE)</f>
        <v>0.7142857142857143</v>
      </c>
      <c r="J38" s="13">
        <f>IF(D38="NA", 1, VLOOKUP(D38,'Diane Pivot'!$G$3:$J$7,2,FALSE))</f>
        <v>0.5714285714285714</v>
      </c>
      <c r="K38" s="13">
        <f>IF(E38="NA", 1, VLOOKUP(E38,'Diane Pivot'!$L$3:$O$7,2,FALSE))</f>
        <v>0.16666666666666666</v>
      </c>
      <c r="L38" s="13">
        <f>VLOOKUP(G38,'Diane Pivot'!$E$11:$H$15,2,FALSE)</f>
        <v>0.42857142857142855</v>
      </c>
      <c r="M38" s="13">
        <f>VLOOKUP(C38,'Diane Pivot'!$B$3:$E$7,3,FALSE)</f>
        <v>0.54545454545454541</v>
      </c>
      <c r="N38" s="13">
        <f>IF(D38="NA", 1, VLOOKUP(D38,'Diane Pivot'!$G$3:$J$7,3,FALSE))</f>
        <v>0.75757575757575757</v>
      </c>
      <c r="O38" s="13">
        <f>IF(E38="NA", 1, VLOOKUP(E38,'Diane Pivot'!$L$3:$O$7,3,FALSE))</f>
        <v>0.43902439024390244</v>
      </c>
      <c r="P38" s="13">
        <f>VLOOKUP(G38,'Diane Pivot'!$E$11:$H$15,3,FALSE)</f>
        <v>0.88636363636363635</v>
      </c>
      <c r="R38" s="18">
        <f>PRODUCT(I38:L38)*GETPIVOTDATA("Secure",'Diane Pivot'!$B$11,"Secure",0)</f>
        <v>4.0016006402561017E-3</v>
      </c>
      <c r="S38" s="18">
        <f>PRODUCT(M38:P38)*GETPIVOTDATA("Secure",'Diane Pivot'!$B$11,"Secure",1)</f>
        <v>0.13872914616360552</v>
      </c>
      <c r="U38" s="18">
        <f t="shared" si="1"/>
        <v>2.8036009968861436E-2</v>
      </c>
      <c r="V38" s="18">
        <f t="shared" si="2"/>
        <v>0.97196399003113865</v>
      </c>
      <c r="W38" s="13">
        <f t="shared" si="3"/>
        <v>1</v>
      </c>
      <c r="X38" s="13" t="str">
        <f t="shared" si="4"/>
        <v>TRUE</v>
      </c>
    </row>
    <row r="39" spans="2:24" x14ac:dyDescent="0.2">
      <c r="B39" s="10">
        <v>36</v>
      </c>
      <c r="C39" s="11">
        <v>1</v>
      </c>
      <c r="D39" s="13">
        <v>1</v>
      </c>
      <c r="E39" s="33">
        <v>1</v>
      </c>
      <c r="F39" s="34">
        <v>1</v>
      </c>
      <c r="G39" s="13">
        <v>1</v>
      </c>
      <c r="I39" s="13">
        <f>VLOOKUP(C39,'Diane Pivot'!$B$3:$E$7,2,FALSE)</f>
        <v>0.2857142857142857</v>
      </c>
      <c r="J39" s="13">
        <f>IF(D39="NA", 1, VLOOKUP(D39,'Diane Pivot'!$G$3:$J$7,2,FALSE))</f>
        <v>0.5714285714285714</v>
      </c>
      <c r="K39" s="13">
        <f>IF(E39="NA", 1, VLOOKUP(E39,'Diane Pivot'!$L$3:$O$7,2,FALSE))</f>
        <v>0.16666666666666666</v>
      </c>
      <c r="L39" s="13">
        <f>VLOOKUP(G39,'Diane Pivot'!$E$11:$H$15,2,FALSE)</f>
        <v>0.42857142857142855</v>
      </c>
      <c r="M39" s="13">
        <f>VLOOKUP(C39,'Diane Pivot'!$B$3:$E$7,3,FALSE)</f>
        <v>0.45454545454545453</v>
      </c>
      <c r="N39" s="13">
        <f>IF(D39="NA", 1, VLOOKUP(D39,'Diane Pivot'!$G$3:$J$7,3,FALSE))</f>
        <v>0.75757575757575757</v>
      </c>
      <c r="O39" s="13">
        <f>IF(E39="NA", 1, VLOOKUP(E39,'Diane Pivot'!$L$3:$O$7,3,FALSE))</f>
        <v>0.43902439024390244</v>
      </c>
      <c r="P39" s="13">
        <f>VLOOKUP(G39,'Diane Pivot'!$E$11:$H$15,3,FALSE)</f>
        <v>0.88636363636363635</v>
      </c>
      <c r="R39" s="18">
        <f>PRODUCT(I39:L39)*GETPIVOTDATA("Secure",'Diane Pivot'!$B$11,"Secure",0)</f>
        <v>1.6006402561024409E-3</v>
      </c>
      <c r="S39" s="18">
        <f>PRODUCT(M39:P39)*GETPIVOTDATA("Secure",'Diane Pivot'!$B$11,"Secure",1)</f>
        <v>0.11560762180300461</v>
      </c>
      <c r="U39" s="18">
        <f t="shared" si="1"/>
        <v>1.365637735755567E-2</v>
      </c>
      <c r="V39" s="18">
        <f t="shared" si="2"/>
        <v>0.98634362264244424</v>
      </c>
      <c r="W39" s="13">
        <f t="shared" si="3"/>
        <v>1</v>
      </c>
      <c r="X39" s="13" t="str">
        <f t="shared" si="4"/>
        <v>TRUE</v>
      </c>
    </row>
    <row r="40" spans="2:24" x14ac:dyDescent="0.2">
      <c r="B40" s="10">
        <v>16</v>
      </c>
      <c r="C40" s="11">
        <v>0</v>
      </c>
      <c r="D40" s="13">
        <v>1</v>
      </c>
      <c r="E40" s="33">
        <v>0</v>
      </c>
      <c r="F40" s="34">
        <v>1</v>
      </c>
      <c r="G40" s="13">
        <v>1</v>
      </c>
      <c r="I40" s="13">
        <f>VLOOKUP(C40,'Diane Pivot'!$B$3:$E$7,2,FALSE)</f>
        <v>0.7142857142857143</v>
      </c>
      <c r="J40" s="13">
        <f>IF(D40="NA", 1, VLOOKUP(D40,'Diane Pivot'!$G$3:$J$7,2,FALSE))</f>
        <v>0.5714285714285714</v>
      </c>
      <c r="K40" s="13">
        <f>IF(E40="NA", 1, VLOOKUP(E40,'Diane Pivot'!$L$3:$O$7,2,FALSE))</f>
        <v>0.83333333333333337</v>
      </c>
      <c r="L40" s="13">
        <f>VLOOKUP(G40,'Diane Pivot'!$E$11:$H$15,2,FALSE)</f>
        <v>0.42857142857142855</v>
      </c>
      <c r="M40" s="13">
        <f>VLOOKUP(C40,'Diane Pivot'!$B$3:$E$7,3,FALSE)</f>
        <v>0.54545454545454541</v>
      </c>
      <c r="N40" s="13">
        <f>IF(D40="NA", 1, VLOOKUP(D40,'Diane Pivot'!$G$3:$J$7,3,FALSE))</f>
        <v>0.75757575757575757</v>
      </c>
      <c r="O40" s="13">
        <f>IF(E40="NA", 1, VLOOKUP(E40,'Diane Pivot'!$L$3:$O$7,3,FALSE))</f>
        <v>0.56097560975609762</v>
      </c>
      <c r="P40" s="13">
        <f>VLOOKUP(G40,'Diane Pivot'!$E$11:$H$15,3,FALSE)</f>
        <v>0.88636363636363635</v>
      </c>
      <c r="R40" s="18">
        <f>PRODUCT(I40:L40)*GETPIVOTDATA("Secure",'Diane Pivot'!$B$11,"Secure",0)</f>
        <v>2.0008003201280516E-2</v>
      </c>
      <c r="S40" s="18">
        <f>PRODUCT(M40:P40)*GETPIVOTDATA("Secure",'Diane Pivot'!$B$11,"Secure",1)</f>
        <v>0.1772650200979404</v>
      </c>
      <c r="U40" s="18">
        <f t="shared" si="1"/>
        <v>0.10142290550762564</v>
      </c>
      <c r="V40" s="18">
        <f t="shared" si="2"/>
        <v>0.89857709449237433</v>
      </c>
      <c r="W40" s="13">
        <f t="shared" si="3"/>
        <v>1</v>
      </c>
      <c r="X40" s="13" t="str">
        <f t="shared" si="4"/>
        <v>TRUE</v>
      </c>
    </row>
    <row r="41" spans="2:24" x14ac:dyDescent="0.2">
      <c r="B41" s="10">
        <v>20</v>
      </c>
      <c r="C41" s="11">
        <v>0</v>
      </c>
      <c r="D41" s="13">
        <v>0</v>
      </c>
      <c r="E41" s="33">
        <v>1</v>
      </c>
      <c r="F41" s="34">
        <v>1</v>
      </c>
      <c r="G41" s="13">
        <v>0</v>
      </c>
      <c r="I41" s="13">
        <f>VLOOKUP(C41,'Diane Pivot'!$B$3:$E$7,2,FALSE)</f>
        <v>0.7142857142857143</v>
      </c>
      <c r="J41" s="13">
        <f>IF(D41="NA", 1, VLOOKUP(D41,'Diane Pivot'!$G$3:$J$7,2,FALSE))</f>
        <v>0.42857142857142855</v>
      </c>
      <c r="K41" s="13">
        <f>IF(E41="NA", 1, VLOOKUP(E41,'Diane Pivot'!$L$3:$O$7,2,FALSE))</f>
        <v>0.16666666666666666</v>
      </c>
      <c r="L41" s="13">
        <f>VLOOKUP(G41,'Diane Pivot'!$E$11:$H$15,2,FALSE)</f>
        <v>0.5714285714285714</v>
      </c>
      <c r="M41" s="13">
        <f>VLOOKUP(C41,'Diane Pivot'!$B$3:$E$7,3,FALSE)</f>
        <v>0.54545454545454541</v>
      </c>
      <c r="N41" s="13">
        <f>IF(D41="NA", 1, VLOOKUP(D41,'Diane Pivot'!$G$3:$J$7,3,FALSE))</f>
        <v>0.24242424242424243</v>
      </c>
      <c r="O41" s="13">
        <f>IF(E41="NA", 1, VLOOKUP(E41,'Diane Pivot'!$L$3:$O$7,3,FALSE))</f>
        <v>0.43902439024390244</v>
      </c>
      <c r="P41" s="13">
        <f>VLOOKUP(G41,'Diane Pivot'!$E$11:$H$15,3,FALSE)</f>
        <v>0.11363636363636363</v>
      </c>
      <c r="R41" s="18">
        <f>PRODUCT(I41:L41)*GETPIVOTDATA("Secure",'Diane Pivot'!$B$11,"Secure",0)</f>
        <v>4.0016006402561026E-3</v>
      </c>
      <c r="S41" s="18">
        <f>PRODUCT(M41:P41)*GETPIVOTDATA("Secure",'Diane Pivot'!$B$11,"Secure",1)</f>
        <v>5.6914521503017663E-3</v>
      </c>
      <c r="U41" s="18">
        <f t="shared" si="1"/>
        <v>0.41283182158608633</v>
      </c>
      <c r="V41" s="18">
        <f t="shared" si="2"/>
        <v>0.58716817841391356</v>
      </c>
      <c r="W41" s="13">
        <f t="shared" si="3"/>
        <v>1</v>
      </c>
      <c r="X41" s="13" t="str">
        <f t="shared" si="4"/>
        <v>TRUE</v>
      </c>
    </row>
    <row r="42" spans="2:24" x14ac:dyDescent="0.2">
      <c r="B42" s="10">
        <v>31</v>
      </c>
      <c r="C42" s="11">
        <v>1</v>
      </c>
      <c r="D42" s="13">
        <v>1</v>
      </c>
      <c r="E42" s="33">
        <v>0</v>
      </c>
      <c r="F42" s="34">
        <v>1</v>
      </c>
      <c r="G42" s="13">
        <v>1</v>
      </c>
      <c r="I42" s="13">
        <f>VLOOKUP(C42,'Diane Pivot'!$B$3:$E$7,2,FALSE)</f>
        <v>0.2857142857142857</v>
      </c>
      <c r="J42" s="13">
        <f>IF(D42="NA", 1, VLOOKUP(D42,'Diane Pivot'!$G$3:$J$7,2,FALSE))</f>
        <v>0.5714285714285714</v>
      </c>
      <c r="K42" s="13">
        <f>IF(E42="NA", 1, VLOOKUP(E42,'Diane Pivot'!$L$3:$O$7,2,FALSE))</f>
        <v>0.83333333333333337</v>
      </c>
      <c r="L42" s="13">
        <f>VLOOKUP(G42,'Diane Pivot'!$E$11:$H$15,2,FALSE)</f>
        <v>0.42857142857142855</v>
      </c>
      <c r="M42" s="13">
        <f>VLOOKUP(C42,'Diane Pivot'!$B$3:$E$7,3,FALSE)</f>
        <v>0.45454545454545453</v>
      </c>
      <c r="N42" s="13">
        <f>IF(D42="NA", 1, VLOOKUP(D42,'Diane Pivot'!$G$3:$J$7,3,FALSE))</f>
        <v>0.75757575757575757</v>
      </c>
      <c r="O42" s="13">
        <f>IF(E42="NA", 1, VLOOKUP(E42,'Diane Pivot'!$L$3:$O$7,3,FALSE))</f>
        <v>0.56097560975609762</v>
      </c>
      <c r="P42" s="13">
        <f>VLOOKUP(G42,'Diane Pivot'!$E$11:$H$15,3,FALSE)</f>
        <v>0.88636363636363635</v>
      </c>
      <c r="R42" s="18">
        <f>PRODUCT(I42:L42)*GETPIVOTDATA("Secure",'Diane Pivot'!$B$11,"Secure",0)</f>
        <v>8.0032012805122035E-3</v>
      </c>
      <c r="S42" s="18">
        <f>PRODUCT(M42:P42)*GETPIVOTDATA("Secure",'Diane Pivot'!$B$11,"Secure",1)</f>
        <v>0.14772085008161701</v>
      </c>
      <c r="U42" s="18">
        <f t="shared" si="1"/>
        <v>5.1393482320217329E-2</v>
      </c>
      <c r="V42" s="18">
        <f t="shared" si="2"/>
        <v>0.94860651767978266</v>
      </c>
      <c r="W42" s="13">
        <f t="shared" si="3"/>
        <v>1</v>
      </c>
      <c r="X42" s="13" t="str">
        <f t="shared" si="4"/>
        <v>TRUE</v>
      </c>
    </row>
    <row r="43" spans="2:24" x14ac:dyDescent="0.2">
      <c r="B43" s="10">
        <v>39</v>
      </c>
      <c r="C43" s="11">
        <v>1</v>
      </c>
      <c r="D43" s="13">
        <v>0</v>
      </c>
      <c r="E43" s="33">
        <v>0</v>
      </c>
      <c r="F43" s="34">
        <v>1</v>
      </c>
      <c r="G43" s="13">
        <v>1</v>
      </c>
      <c r="I43" s="13">
        <f>VLOOKUP(C43,'Diane Pivot'!$B$3:$E$7,2,FALSE)</f>
        <v>0.2857142857142857</v>
      </c>
      <c r="J43" s="13">
        <f>IF(D43="NA", 1, VLOOKUP(D43,'Diane Pivot'!$G$3:$J$7,2,FALSE))</f>
        <v>0.42857142857142855</v>
      </c>
      <c r="K43" s="13">
        <f>IF(E43="NA", 1, VLOOKUP(E43,'Diane Pivot'!$L$3:$O$7,2,FALSE))</f>
        <v>0.83333333333333337</v>
      </c>
      <c r="L43" s="13">
        <f>VLOOKUP(G43,'Diane Pivot'!$E$11:$H$15,2,FALSE)</f>
        <v>0.42857142857142855</v>
      </c>
      <c r="M43" s="13">
        <f>VLOOKUP(C43,'Diane Pivot'!$B$3:$E$7,3,FALSE)</f>
        <v>0.45454545454545453</v>
      </c>
      <c r="N43" s="13">
        <f>IF(D43="NA", 1, VLOOKUP(D43,'Diane Pivot'!$G$3:$J$7,3,FALSE))</f>
        <v>0.24242424242424243</v>
      </c>
      <c r="O43" s="13">
        <f>IF(E43="NA", 1, VLOOKUP(E43,'Diane Pivot'!$L$3:$O$7,3,FALSE))</f>
        <v>0.56097560975609762</v>
      </c>
      <c r="P43" s="13">
        <f>VLOOKUP(G43,'Diane Pivot'!$E$11:$H$15,3,FALSE)</f>
        <v>0.88636363636363635</v>
      </c>
      <c r="R43" s="18">
        <f>PRODUCT(I43:L43)*GETPIVOTDATA("Secure",'Diane Pivot'!$B$11,"Secure",0)</f>
        <v>6.002400960384153E-3</v>
      </c>
      <c r="S43" s="18">
        <f>PRODUCT(M43:P43)*GETPIVOTDATA("Secure",'Diane Pivot'!$B$11,"Secure",1)</f>
        <v>4.7270672026117448E-2</v>
      </c>
      <c r="U43" s="18">
        <f t="shared" si="1"/>
        <v>0.1126723243824333</v>
      </c>
      <c r="V43" s="18">
        <f t="shared" si="2"/>
        <v>0.88732767561756676</v>
      </c>
      <c r="W43" s="13">
        <f t="shared" si="3"/>
        <v>1</v>
      </c>
      <c r="X43" s="13" t="str">
        <f t="shared" si="4"/>
        <v>TRUE</v>
      </c>
    </row>
    <row r="44" spans="2:24" x14ac:dyDescent="0.2">
      <c r="B44" s="10">
        <v>40</v>
      </c>
      <c r="C44" s="11">
        <v>1</v>
      </c>
      <c r="D44" s="13">
        <v>0</v>
      </c>
      <c r="E44" s="33">
        <v>0</v>
      </c>
      <c r="F44" s="34">
        <v>1</v>
      </c>
      <c r="G44" s="13">
        <v>1</v>
      </c>
      <c r="I44" s="13">
        <f>VLOOKUP(C44,'Diane Pivot'!$B$3:$E$7,2,FALSE)</f>
        <v>0.2857142857142857</v>
      </c>
      <c r="J44" s="13">
        <f>IF(D44="NA", 1, VLOOKUP(D44,'Diane Pivot'!$G$3:$J$7,2,FALSE))</f>
        <v>0.42857142857142855</v>
      </c>
      <c r="K44" s="13">
        <f>IF(E44="NA", 1, VLOOKUP(E44,'Diane Pivot'!$L$3:$O$7,2,FALSE))</f>
        <v>0.83333333333333337</v>
      </c>
      <c r="L44" s="13">
        <f>VLOOKUP(G44,'Diane Pivot'!$E$11:$H$15,2,FALSE)</f>
        <v>0.42857142857142855</v>
      </c>
      <c r="M44" s="13">
        <f>VLOOKUP(C44,'Diane Pivot'!$B$3:$E$7,3,FALSE)</f>
        <v>0.45454545454545453</v>
      </c>
      <c r="N44" s="13">
        <f>IF(D44="NA", 1, VLOOKUP(D44,'Diane Pivot'!$G$3:$J$7,3,FALSE))</f>
        <v>0.24242424242424243</v>
      </c>
      <c r="O44" s="13">
        <f>IF(E44="NA", 1, VLOOKUP(E44,'Diane Pivot'!$L$3:$O$7,3,FALSE))</f>
        <v>0.56097560975609762</v>
      </c>
      <c r="P44" s="13">
        <f>VLOOKUP(G44,'Diane Pivot'!$E$11:$H$15,3,FALSE)</f>
        <v>0.88636363636363635</v>
      </c>
      <c r="R44" s="18">
        <f>PRODUCT(I44:L44)*GETPIVOTDATA("Secure",'Diane Pivot'!$B$11,"Secure",0)</f>
        <v>6.002400960384153E-3</v>
      </c>
      <c r="S44" s="18">
        <f>PRODUCT(M44:P44)*GETPIVOTDATA("Secure",'Diane Pivot'!$B$11,"Secure",1)</f>
        <v>4.7270672026117448E-2</v>
      </c>
      <c r="U44" s="18">
        <f t="shared" si="1"/>
        <v>0.1126723243824333</v>
      </c>
      <c r="V44" s="18">
        <f t="shared" si="2"/>
        <v>0.88732767561756676</v>
      </c>
      <c r="W44" s="13">
        <f t="shared" si="3"/>
        <v>1</v>
      </c>
      <c r="X44" s="13" t="str">
        <f t="shared" si="4"/>
        <v>TRUE</v>
      </c>
    </row>
    <row r="45" spans="2:24" x14ac:dyDescent="0.2">
      <c r="B45" s="10">
        <v>41</v>
      </c>
      <c r="C45" s="11">
        <v>1</v>
      </c>
      <c r="D45" s="13">
        <v>1</v>
      </c>
      <c r="E45" s="33">
        <v>0</v>
      </c>
      <c r="F45" s="34">
        <v>1</v>
      </c>
      <c r="G45" s="13">
        <v>1</v>
      </c>
      <c r="I45" s="13">
        <f>VLOOKUP(C45,'Diane Pivot'!$B$3:$E$7,2,FALSE)</f>
        <v>0.2857142857142857</v>
      </c>
      <c r="J45" s="13">
        <f>IF(D45="NA", 1, VLOOKUP(D45,'Diane Pivot'!$G$3:$J$7,2,FALSE))</f>
        <v>0.5714285714285714</v>
      </c>
      <c r="K45" s="13">
        <f>IF(E45="NA", 1, VLOOKUP(E45,'Diane Pivot'!$L$3:$O$7,2,FALSE))</f>
        <v>0.83333333333333337</v>
      </c>
      <c r="L45" s="13">
        <f>VLOOKUP(G45,'Diane Pivot'!$E$11:$H$15,2,FALSE)</f>
        <v>0.42857142857142855</v>
      </c>
      <c r="M45" s="13">
        <f>VLOOKUP(C45,'Diane Pivot'!$B$3:$E$7,3,FALSE)</f>
        <v>0.45454545454545453</v>
      </c>
      <c r="N45" s="13">
        <f>IF(D45="NA", 1, VLOOKUP(D45,'Diane Pivot'!$G$3:$J$7,3,FALSE))</f>
        <v>0.75757575757575757</v>
      </c>
      <c r="O45" s="13">
        <f>IF(E45="NA", 1, VLOOKUP(E45,'Diane Pivot'!$L$3:$O$7,3,FALSE))</f>
        <v>0.56097560975609762</v>
      </c>
      <c r="P45" s="13">
        <f>VLOOKUP(G45,'Diane Pivot'!$E$11:$H$15,3,FALSE)</f>
        <v>0.88636363636363635</v>
      </c>
      <c r="R45" s="18">
        <f>PRODUCT(I45:L45)*GETPIVOTDATA("Secure",'Diane Pivot'!$B$11,"Secure",0)</f>
        <v>8.0032012805122035E-3</v>
      </c>
      <c r="S45" s="18">
        <f>PRODUCT(M45:P45)*GETPIVOTDATA("Secure",'Diane Pivot'!$B$11,"Secure",1)</f>
        <v>0.14772085008161701</v>
      </c>
      <c r="U45" s="18">
        <f t="shared" si="1"/>
        <v>5.1393482320217329E-2</v>
      </c>
      <c r="V45" s="18">
        <f t="shared" si="2"/>
        <v>0.94860651767978266</v>
      </c>
      <c r="W45" s="13">
        <f t="shared" si="3"/>
        <v>1</v>
      </c>
      <c r="X45" s="13" t="str">
        <f t="shared" si="4"/>
        <v>TRUE</v>
      </c>
    </row>
    <row r="46" spans="2:24" x14ac:dyDescent="0.2">
      <c r="B46" s="10">
        <v>45</v>
      </c>
      <c r="C46" s="11">
        <v>0</v>
      </c>
      <c r="D46" s="13">
        <v>1</v>
      </c>
      <c r="E46" s="33">
        <v>1</v>
      </c>
      <c r="F46" s="34">
        <v>1</v>
      </c>
      <c r="G46" s="13">
        <v>1</v>
      </c>
      <c r="I46" s="13">
        <f>VLOOKUP(C46,'Diane Pivot'!$B$3:$E$7,2,FALSE)</f>
        <v>0.7142857142857143</v>
      </c>
      <c r="J46" s="13">
        <f>IF(D46="NA", 1, VLOOKUP(D46,'Diane Pivot'!$G$3:$J$7,2,FALSE))</f>
        <v>0.5714285714285714</v>
      </c>
      <c r="K46" s="13">
        <f>IF(E46="NA", 1, VLOOKUP(E46,'Diane Pivot'!$L$3:$O$7,2,FALSE))</f>
        <v>0.16666666666666666</v>
      </c>
      <c r="L46" s="13">
        <f>VLOOKUP(G46,'Diane Pivot'!$E$11:$H$15,2,FALSE)</f>
        <v>0.42857142857142855</v>
      </c>
      <c r="M46" s="13">
        <f>VLOOKUP(C46,'Diane Pivot'!$B$3:$E$7,3,FALSE)</f>
        <v>0.54545454545454541</v>
      </c>
      <c r="N46" s="13">
        <f>IF(D46="NA", 1, VLOOKUP(D46,'Diane Pivot'!$G$3:$J$7,3,FALSE))</f>
        <v>0.75757575757575757</v>
      </c>
      <c r="O46" s="13">
        <f>IF(E46="NA", 1, VLOOKUP(E46,'Diane Pivot'!$L$3:$O$7,3,FALSE))</f>
        <v>0.43902439024390244</v>
      </c>
      <c r="P46" s="13">
        <f>VLOOKUP(G46,'Diane Pivot'!$E$11:$H$15,3,FALSE)</f>
        <v>0.88636363636363635</v>
      </c>
      <c r="R46" s="18">
        <f>PRODUCT(I46:L46)*GETPIVOTDATA("Secure",'Diane Pivot'!$B$11,"Secure",0)</f>
        <v>4.0016006402561017E-3</v>
      </c>
      <c r="S46" s="18">
        <f>PRODUCT(M46:P46)*GETPIVOTDATA("Secure",'Diane Pivot'!$B$11,"Secure",1)</f>
        <v>0.13872914616360552</v>
      </c>
      <c r="U46" s="18">
        <f t="shared" si="1"/>
        <v>2.8036009968861436E-2</v>
      </c>
      <c r="V46" s="18">
        <f t="shared" si="2"/>
        <v>0.97196399003113865</v>
      </c>
      <c r="W46" s="13">
        <f t="shared" si="3"/>
        <v>1</v>
      </c>
      <c r="X46" s="13" t="str">
        <f t="shared" si="4"/>
        <v>TRUE</v>
      </c>
    </row>
    <row r="47" spans="2:24" x14ac:dyDescent="0.2">
      <c r="B47" s="10">
        <v>75</v>
      </c>
      <c r="C47" s="11">
        <v>0</v>
      </c>
      <c r="D47" s="13">
        <v>1</v>
      </c>
      <c r="E47" s="33">
        <v>1</v>
      </c>
      <c r="F47" s="34">
        <v>0</v>
      </c>
      <c r="G47" s="13">
        <v>1</v>
      </c>
      <c r="I47" s="13">
        <f>VLOOKUP(C47,'Diane Pivot'!$B$3:$E$7,2,FALSE)</f>
        <v>0.7142857142857143</v>
      </c>
      <c r="J47" s="13">
        <f>IF(D47="NA", 1, VLOOKUP(D47,'Diane Pivot'!$G$3:$J$7,2,FALSE))</f>
        <v>0.5714285714285714</v>
      </c>
      <c r="K47" s="13">
        <f>IF(E47="NA", 1, VLOOKUP(E47,'Diane Pivot'!$L$3:$O$7,2,FALSE))</f>
        <v>0.16666666666666666</v>
      </c>
      <c r="L47" s="13">
        <f>VLOOKUP(G47,'Diane Pivot'!$E$11:$H$15,2,FALSE)</f>
        <v>0.42857142857142855</v>
      </c>
      <c r="M47" s="13">
        <f>VLOOKUP(C47,'Diane Pivot'!$B$3:$E$7,3,FALSE)</f>
        <v>0.54545454545454541</v>
      </c>
      <c r="N47" s="13">
        <f>IF(D47="NA", 1, VLOOKUP(D47,'Diane Pivot'!$G$3:$J$7,3,FALSE))</f>
        <v>0.75757575757575757</v>
      </c>
      <c r="O47" s="13">
        <f>IF(E47="NA", 1, VLOOKUP(E47,'Diane Pivot'!$L$3:$O$7,3,FALSE))</f>
        <v>0.43902439024390244</v>
      </c>
      <c r="P47" s="13">
        <f>VLOOKUP(G47,'Diane Pivot'!$E$11:$H$15,3,FALSE)</f>
        <v>0.88636363636363635</v>
      </c>
      <c r="R47" s="18">
        <f>PRODUCT(I47:L47)*GETPIVOTDATA("Secure",'Diane Pivot'!$B$11,"Secure",0)</f>
        <v>4.0016006402561017E-3</v>
      </c>
      <c r="S47" s="18">
        <f>PRODUCT(M47:P47)*GETPIVOTDATA("Secure",'Diane Pivot'!$B$11,"Secure",1)</f>
        <v>0.13872914616360552</v>
      </c>
      <c r="U47" s="18">
        <f t="shared" si="1"/>
        <v>2.8036009968861436E-2</v>
      </c>
      <c r="V47" s="18">
        <f t="shared" si="2"/>
        <v>0.97196399003113865</v>
      </c>
      <c r="W47" s="13">
        <f t="shared" si="3"/>
        <v>1</v>
      </c>
      <c r="X47" s="13" t="str">
        <f t="shared" si="4"/>
        <v>FALSE</v>
      </c>
    </row>
    <row r="48" spans="2:24" x14ac:dyDescent="0.2">
      <c r="B48" s="10">
        <v>71</v>
      </c>
      <c r="C48" s="11">
        <v>0</v>
      </c>
      <c r="D48" s="13">
        <v>1</v>
      </c>
      <c r="E48" s="33">
        <v>0</v>
      </c>
      <c r="F48" s="34">
        <v>0</v>
      </c>
      <c r="G48" s="13">
        <v>1</v>
      </c>
      <c r="I48" s="13">
        <f>VLOOKUP(C48,'Diane Pivot'!$B$3:$E$7,2,FALSE)</f>
        <v>0.7142857142857143</v>
      </c>
      <c r="J48" s="13">
        <f>IF(D48="NA", 1, VLOOKUP(D48,'Diane Pivot'!$G$3:$J$7,2,FALSE))</f>
        <v>0.5714285714285714</v>
      </c>
      <c r="K48" s="13">
        <f>IF(E48="NA", 1, VLOOKUP(E48,'Diane Pivot'!$L$3:$O$7,2,FALSE))</f>
        <v>0.83333333333333337</v>
      </c>
      <c r="L48" s="13">
        <f>VLOOKUP(G48,'Diane Pivot'!$E$11:$H$15,2,FALSE)</f>
        <v>0.42857142857142855</v>
      </c>
      <c r="M48" s="13">
        <f>VLOOKUP(C48,'Diane Pivot'!$B$3:$E$7,3,FALSE)</f>
        <v>0.54545454545454541</v>
      </c>
      <c r="N48" s="13">
        <f>IF(D48="NA", 1, VLOOKUP(D48,'Diane Pivot'!$G$3:$J$7,3,FALSE))</f>
        <v>0.75757575757575757</v>
      </c>
      <c r="O48" s="13">
        <f>IF(E48="NA", 1, VLOOKUP(E48,'Diane Pivot'!$L$3:$O$7,3,FALSE))</f>
        <v>0.56097560975609762</v>
      </c>
      <c r="P48" s="13">
        <f>VLOOKUP(G48,'Diane Pivot'!$E$11:$H$15,3,FALSE)</f>
        <v>0.88636363636363635</v>
      </c>
      <c r="R48" s="18">
        <f>PRODUCT(I48:L48)*GETPIVOTDATA("Secure",'Diane Pivot'!$B$11,"Secure",0)</f>
        <v>2.0008003201280516E-2</v>
      </c>
      <c r="S48" s="18">
        <f>PRODUCT(M48:P48)*GETPIVOTDATA("Secure",'Diane Pivot'!$B$11,"Secure",1)</f>
        <v>0.1772650200979404</v>
      </c>
      <c r="U48" s="18">
        <f t="shared" si="1"/>
        <v>0.10142290550762564</v>
      </c>
      <c r="V48" s="18">
        <f t="shared" si="2"/>
        <v>0.89857709449237433</v>
      </c>
      <c r="W48" s="13">
        <f t="shared" si="3"/>
        <v>1</v>
      </c>
      <c r="X48" s="13" t="str">
        <f t="shared" si="4"/>
        <v>FALSE</v>
      </c>
    </row>
    <row r="49" spans="2:24" x14ac:dyDescent="0.2">
      <c r="B49" s="10">
        <v>72</v>
      </c>
      <c r="C49" s="11">
        <v>1</v>
      </c>
      <c r="D49" s="13">
        <v>0</v>
      </c>
      <c r="E49" s="33">
        <v>0</v>
      </c>
      <c r="F49" s="34">
        <v>0</v>
      </c>
      <c r="G49" s="13">
        <v>0</v>
      </c>
      <c r="I49" s="13">
        <f>VLOOKUP(C49,'Diane Pivot'!$B$3:$E$7,2,FALSE)</f>
        <v>0.2857142857142857</v>
      </c>
      <c r="J49" s="13">
        <f>IF(D49="NA", 1, VLOOKUP(D49,'Diane Pivot'!$G$3:$J$7,2,FALSE))</f>
        <v>0.42857142857142855</v>
      </c>
      <c r="K49" s="13">
        <f>IF(E49="NA", 1, VLOOKUP(E49,'Diane Pivot'!$L$3:$O$7,2,FALSE))</f>
        <v>0.83333333333333337</v>
      </c>
      <c r="L49" s="13">
        <f>VLOOKUP(G49,'Diane Pivot'!$E$11:$H$15,2,FALSE)</f>
        <v>0.5714285714285714</v>
      </c>
      <c r="M49" s="13">
        <f>VLOOKUP(C49,'Diane Pivot'!$B$3:$E$7,3,FALSE)</f>
        <v>0.45454545454545453</v>
      </c>
      <c r="N49" s="13">
        <f>IF(D49="NA", 1, VLOOKUP(D49,'Diane Pivot'!$G$3:$J$7,3,FALSE))</f>
        <v>0.24242424242424243</v>
      </c>
      <c r="O49" s="13">
        <f>IF(E49="NA", 1, VLOOKUP(E49,'Diane Pivot'!$L$3:$O$7,3,FALSE))</f>
        <v>0.56097560975609762</v>
      </c>
      <c r="P49" s="13">
        <f>VLOOKUP(G49,'Diane Pivot'!$E$11:$H$15,3,FALSE)</f>
        <v>0.11363636363636363</v>
      </c>
      <c r="R49" s="18">
        <f>PRODUCT(I49:L49)*GETPIVOTDATA("Secure",'Diane Pivot'!$B$11,"Secure",0)</f>
        <v>8.0032012805122035E-3</v>
      </c>
      <c r="S49" s="18">
        <f>PRODUCT(M49:P49)*GETPIVOTDATA("Secure",'Diane Pivot'!$B$11,"Secure",1)</f>
        <v>6.060342567450955E-3</v>
      </c>
      <c r="U49" s="18">
        <f t="shared" si="1"/>
        <v>0.56907429358008632</v>
      </c>
      <c r="V49" s="18">
        <f t="shared" si="2"/>
        <v>0.43092570641991362</v>
      </c>
      <c r="W49" s="13">
        <f t="shared" si="3"/>
        <v>0</v>
      </c>
      <c r="X49" s="13" t="str">
        <f t="shared" si="4"/>
        <v>TRUE</v>
      </c>
    </row>
    <row r="50" spans="2:24" x14ac:dyDescent="0.2">
      <c r="B50" s="10">
        <v>74</v>
      </c>
      <c r="C50" s="11">
        <v>1</v>
      </c>
      <c r="D50" s="13">
        <v>1</v>
      </c>
      <c r="E50" s="33">
        <v>0</v>
      </c>
      <c r="F50" s="34">
        <v>0</v>
      </c>
      <c r="G50" s="13">
        <v>1</v>
      </c>
      <c r="I50" s="13">
        <f>VLOOKUP(C50,'Diane Pivot'!$B$3:$E$7,2,FALSE)</f>
        <v>0.2857142857142857</v>
      </c>
      <c r="J50" s="13">
        <f>IF(D50="NA", 1, VLOOKUP(D50,'Diane Pivot'!$G$3:$J$7,2,FALSE))</f>
        <v>0.5714285714285714</v>
      </c>
      <c r="K50" s="13">
        <f>IF(E50="NA", 1, VLOOKUP(E50,'Diane Pivot'!$L$3:$O$7,2,FALSE))</f>
        <v>0.83333333333333337</v>
      </c>
      <c r="L50" s="13">
        <f>VLOOKUP(G50,'Diane Pivot'!$E$11:$H$15,2,FALSE)</f>
        <v>0.42857142857142855</v>
      </c>
      <c r="M50" s="13">
        <f>VLOOKUP(C50,'Diane Pivot'!$B$3:$E$7,3,FALSE)</f>
        <v>0.45454545454545453</v>
      </c>
      <c r="N50" s="13">
        <f>IF(D50="NA", 1, VLOOKUP(D50,'Diane Pivot'!$G$3:$J$7,3,FALSE))</f>
        <v>0.75757575757575757</v>
      </c>
      <c r="O50" s="13">
        <f>IF(E50="NA", 1, VLOOKUP(E50,'Diane Pivot'!$L$3:$O$7,3,FALSE))</f>
        <v>0.56097560975609762</v>
      </c>
      <c r="P50" s="13">
        <f>VLOOKUP(G50,'Diane Pivot'!$E$11:$H$15,3,FALSE)</f>
        <v>0.88636363636363635</v>
      </c>
      <c r="R50" s="18">
        <f>PRODUCT(I50:L50)*GETPIVOTDATA("Secure",'Diane Pivot'!$B$11,"Secure",0)</f>
        <v>8.0032012805122035E-3</v>
      </c>
      <c r="S50" s="18">
        <f>PRODUCT(M50:P50)*GETPIVOTDATA("Secure",'Diane Pivot'!$B$11,"Secure",1)</f>
        <v>0.14772085008161701</v>
      </c>
      <c r="U50" s="18">
        <f t="shared" si="1"/>
        <v>5.1393482320217329E-2</v>
      </c>
      <c r="V50" s="18">
        <f t="shared" si="2"/>
        <v>0.94860651767978266</v>
      </c>
      <c r="W50" s="13">
        <f t="shared" si="3"/>
        <v>1</v>
      </c>
      <c r="X50" s="13" t="str">
        <f t="shared" si="4"/>
        <v>FALSE</v>
      </c>
    </row>
    <row r="51" spans="2:24" x14ac:dyDescent="0.2">
      <c r="B51" s="10">
        <v>76</v>
      </c>
      <c r="C51" s="11">
        <v>0</v>
      </c>
      <c r="D51" s="13">
        <v>0</v>
      </c>
      <c r="E51" s="33" t="s">
        <v>44</v>
      </c>
      <c r="F51" s="34">
        <v>0</v>
      </c>
      <c r="G51" s="13">
        <v>0</v>
      </c>
      <c r="I51" s="13">
        <f>VLOOKUP(C51,'Diane Pivot'!$B$3:$E$7,2,FALSE)</f>
        <v>0.7142857142857143</v>
      </c>
      <c r="J51" s="13">
        <f>IF(D51="NA", 1, VLOOKUP(D51,'Diane Pivot'!$G$3:$J$7,2,FALSE))</f>
        <v>0.42857142857142855</v>
      </c>
      <c r="K51" s="13">
        <f>IF(E51="NA", 1, VLOOKUP(E51,'Diane Pivot'!$L$3:$O$7,2,FALSE))</f>
        <v>1</v>
      </c>
      <c r="L51" s="13">
        <f>VLOOKUP(G51,'Diane Pivot'!$E$11:$H$15,2,FALSE)</f>
        <v>0.5714285714285714</v>
      </c>
      <c r="M51" s="13">
        <f>VLOOKUP(C51,'Diane Pivot'!$B$3:$E$7,3,FALSE)</f>
        <v>0.54545454545454541</v>
      </c>
      <c r="N51" s="13">
        <f>IF(D51="NA", 1, VLOOKUP(D51,'Diane Pivot'!$G$3:$J$7,3,FALSE))</f>
        <v>0.24242424242424243</v>
      </c>
      <c r="O51" s="13">
        <f>IF(E51="NA", 1, VLOOKUP(E51,'Diane Pivot'!$L$3:$O$7,3,FALSE))</f>
        <v>1</v>
      </c>
      <c r="P51" s="13">
        <f>VLOOKUP(G51,'Diane Pivot'!$E$11:$H$15,3,FALSE)</f>
        <v>0.11363636363636363</v>
      </c>
      <c r="R51" s="18">
        <f>PRODUCT(I51:L51)*GETPIVOTDATA("Secure",'Diane Pivot'!$B$11,"Secure",0)</f>
        <v>2.4009603841536616E-2</v>
      </c>
      <c r="S51" s="18">
        <f>PRODUCT(M51:P51)*GETPIVOTDATA("Secure",'Diane Pivot'!$B$11,"Secure",1)</f>
        <v>1.2963863231242911E-2</v>
      </c>
      <c r="U51" s="18">
        <f t="shared" si="1"/>
        <v>0.64937388193202139</v>
      </c>
      <c r="V51" s="18">
        <f t="shared" si="2"/>
        <v>0.3506261180679785</v>
      </c>
      <c r="W51" s="13">
        <f t="shared" si="3"/>
        <v>0</v>
      </c>
      <c r="X51" s="13" t="str">
        <f t="shared" si="4"/>
        <v>TRUE</v>
      </c>
    </row>
    <row r="52" spans="2:24" x14ac:dyDescent="0.2">
      <c r="B52" s="10">
        <v>67</v>
      </c>
      <c r="C52" s="11">
        <v>0</v>
      </c>
      <c r="D52" s="13">
        <v>1</v>
      </c>
      <c r="E52" s="33">
        <v>0</v>
      </c>
      <c r="F52" s="34">
        <v>0</v>
      </c>
      <c r="G52" s="13">
        <v>0</v>
      </c>
      <c r="I52" s="13">
        <f>VLOOKUP(C52,'Diane Pivot'!$B$3:$E$7,2,FALSE)</f>
        <v>0.7142857142857143</v>
      </c>
      <c r="J52" s="13">
        <f>IF(D52="NA", 1, VLOOKUP(D52,'Diane Pivot'!$G$3:$J$7,2,FALSE))</f>
        <v>0.5714285714285714</v>
      </c>
      <c r="K52" s="13">
        <f>IF(E52="NA", 1, VLOOKUP(E52,'Diane Pivot'!$L$3:$O$7,2,FALSE))</f>
        <v>0.83333333333333337</v>
      </c>
      <c r="L52" s="13">
        <f>VLOOKUP(G52,'Diane Pivot'!$E$11:$H$15,2,FALSE)</f>
        <v>0.5714285714285714</v>
      </c>
      <c r="M52" s="13">
        <f>VLOOKUP(C52,'Diane Pivot'!$B$3:$E$7,3,FALSE)</f>
        <v>0.54545454545454541</v>
      </c>
      <c r="N52" s="13">
        <f>IF(D52="NA", 1, VLOOKUP(D52,'Diane Pivot'!$G$3:$J$7,3,FALSE))</f>
        <v>0.75757575757575757</v>
      </c>
      <c r="O52" s="13">
        <f>IF(E52="NA", 1, VLOOKUP(E52,'Diane Pivot'!$L$3:$O$7,3,FALSE))</f>
        <v>0.56097560975609762</v>
      </c>
      <c r="P52" s="13">
        <f>VLOOKUP(G52,'Diane Pivot'!$E$11:$H$15,3,FALSE)</f>
        <v>0.11363636363636363</v>
      </c>
      <c r="R52" s="18">
        <f>PRODUCT(I52:L52)*GETPIVOTDATA("Secure",'Diane Pivot'!$B$11,"Secure",0)</f>
        <v>2.6677337601707353E-2</v>
      </c>
      <c r="S52" s="18">
        <f>PRODUCT(M52:P52)*GETPIVOTDATA("Secure",'Diane Pivot'!$B$11,"Secure",1)</f>
        <v>2.2726284627941077E-2</v>
      </c>
      <c r="U52" s="18">
        <f t="shared" si="1"/>
        <v>0.53998748265258922</v>
      </c>
      <c r="V52" s="18">
        <f t="shared" si="2"/>
        <v>0.46001251734741072</v>
      </c>
      <c r="W52" s="13">
        <f t="shared" si="3"/>
        <v>0</v>
      </c>
      <c r="X52" s="13" t="str">
        <f t="shared" si="4"/>
        <v>TRUE</v>
      </c>
    </row>
    <row r="53" spans="2:24" x14ac:dyDescent="0.2">
      <c r="B53" s="10">
        <v>68</v>
      </c>
      <c r="C53" s="11">
        <v>0</v>
      </c>
      <c r="D53" s="13">
        <v>0</v>
      </c>
      <c r="E53" s="33">
        <v>0</v>
      </c>
      <c r="F53" s="34">
        <v>0</v>
      </c>
      <c r="G53" s="13">
        <v>0</v>
      </c>
      <c r="I53" s="13">
        <f>VLOOKUP(C53,'Diane Pivot'!$B$3:$E$7,2,FALSE)</f>
        <v>0.7142857142857143</v>
      </c>
      <c r="J53" s="13">
        <f>IF(D53="NA", 1, VLOOKUP(D53,'Diane Pivot'!$G$3:$J$7,2,FALSE))</f>
        <v>0.42857142857142855</v>
      </c>
      <c r="K53" s="13">
        <f>IF(E53="NA", 1, VLOOKUP(E53,'Diane Pivot'!$L$3:$O$7,2,FALSE))</f>
        <v>0.83333333333333337</v>
      </c>
      <c r="L53" s="13">
        <f>VLOOKUP(G53,'Diane Pivot'!$E$11:$H$15,2,FALSE)</f>
        <v>0.5714285714285714</v>
      </c>
      <c r="M53" s="13">
        <f>VLOOKUP(C53,'Diane Pivot'!$B$3:$E$7,3,FALSE)</f>
        <v>0.54545454545454541</v>
      </c>
      <c r="N53" s="13">
        <f>IF(D53="NA", 1, VLOOKUP(D53,'Diane Pivot'!$G$3:$J$7,3,FALSE))</f>
        <v>0.24242424242424243</v>
      </c>
      <c r="O53" s="13">
        <f>IF(E53="NA", 1, VLOOKUP(E53,'Diane Pivot'!$L$3:$O$7,3,FALSE))</f>
        <v>0.56097560975609762</v>
      </c>
      <c r="P53" s="13">
        <f>VLOOKUP(G53,'Diane Pivot'!$E$11:$H$15,3,FALSE)</f>
        <v>0.11363636363636363</v>
      </c>
      <c r="R53" s="18">
        <f>PRODUCT(I53:L53)*GETPIVOTDATA("Secure",'Diane Pivot'!$B$11,"Secure",0)</f>
        <v>2.0008003201280516E-2</v>
      </c>
      <c r="S53" s="18">
        <f>PRODUCT(M53:P53)*GETPIVOTDATA("Secure",'Diane Pivot'!$B$11,"Secure",1)</f>
        <v>7.2724110809411465E-3</v>
      </c>
      <c r="U53" s="18">
        <f t="shared" si="1"/>
        <v>0.73342006445699415</v>
      </c>
      <c r="V53" s="18">
        <f t="shared" si="2"/>
        <v>0.26657993554300585</v>
      </c>
      <c r="W53" s="13">
        <f t="shared" si="3"/>
        <v>0</v>
      </c>
      <c r="X53" s="13" t="str">
        <f t="shared" si="4"/>
        <v>TRUE</v>
      </c>
    </row>
    <row r="55" spans="2:24" x14ac:dyDescent="0.2">
      <c r="W55" s="9"/>
    </row>
  </sheetData>
  <conditionalFormatting sqref="X3:X53">
    <cfRule type="containsText" dxfId="3" priority="1" operator="containsText" text="FALSE">
      <formula>NOT(ISERROR(SEARCH("FALSE",X3)))</formula>
    </cfRule>
    <cfRule type="containsText" dxfId="2" priority="2" operator="containsText" text="TRUE">
      <formula>NOT(ISERROR(SEARCH("TRUE",X3)))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F332-36D0-433B-BCF9-A5A6DEAAD9ED}">
  <dimension ref="B2:X55"/>
  <sheetViews>
    <sheetView tabSelected="1" zoomScale="80" zoomScaleNormal="80" workbookViewId="0">
      <selection activeCell="X4" sqref="X4"/>
    </sheetView>
  </sheetViews>
  <sheetFormatPr baseColWidth="10" defaultColWidth="8.83203125" defaultRowHeight="15" x14ac:dyDescent="0.2"/>
  <sheetData>
    <row r="2" spans="2:24" ht="36" x14ac:dyDescent="0.2">
      <c r="B2" s="10" t="s">
        <v>0</v>
      </c>
      <c r="C2" s="10" t="s">
        <v>3</v>
      </c>
      <c r="D2" s="10" t="s">
        <v>280</v>
      </c>
      <c r="E2" s="10" t="s">
        <v>11</v>
      </c>
      <c r="F2" s="10" t="s">
        <v>8</v>
      </c>
      <c r="G2" s="10" t="s">
        <v>318</v>
      </c>
      <c r="I2" s="10" t="s">
        <v>299</v>
      </c>
      <c r="J2" s="10" t="s">
        <v>300</v>
      </c>
      <c r="K2" s="10" t="s">
        <v>301</v>
      </c>
      <c r="L2" s="10" t="s">
        <v>316</v>
      </c>
      <c r="M2" s="10" t="s">
        <v>296</v>
      </c>
      <c r="N2" s="10" t="s">
        <v>297</v>
      </c>
      <c r="O2" s="10" t="s">
        <v>298</v>
      </c>
      <c r="P2" s="10" t="s">
        <v>317</v>
      </c>
      <c r="R2" s="10" t="s">
        <v>304</v>
      </c>
      <c r="S2" s="10" t="s">
        <v>303</v>
      </c>
      <c r="U2" s="10" t="s">
        <v>290</v>
      </c>
      <c r="V2" s="10" t="s">
        <v>289</v>
      </c>
      <c r="W2" s="10" t="s">
        <v>305</v>
      </c>
      <c r="X2" s="17" t="s">
        <v>291</v>
      </c>
    </row>
    <row r="3" spans="2:24" x14ac:dyDescent="0.2">
      <c r="B3" s="10">
        <v>49</v>
      </c>
      <c r="C3" s="11">
        <v>1</v>
      </c>
      <c r="D3" s="13" t="s">
        <v>44</v>
      </c>
      <c r="E3" s="33" t="s">
        <v>44</v>
      </c>
      <c r="F3" s="33">
        <v>1</v>
      </c>
      <c r="G3" s="33">
        <v>1</v>
      </c>
      <c r="I3" s="13">
        <f>VLOOKUP(C3,'Diane Pivot'!$B$3:$E$7,2,FALSE)</f>
        <v>0.2857142857142857</v>
      </c>
      <c r="J3" s="13">
        <f>IF(D3="NA", 1, VLOOKUP(D3,'Diane Pivot'!$G$3:$J$7,2,FALSE))</f>
        <v>1</v>
      </c>
      <c r="K3" s="13">
        <f>IF(E3="NA", 1, VLOOKUP(E3,'Diane Pivot'!$L$3:$O$7,2,FALSE))</f>
        <v>1</v>
      </c>
      <c r="L3" s="13">
        <f>VLOOKUP(G3, 'Diane Pivot'!$E$11:$H$15,2,FALSE)</f>
        <v>0.42857142857142855</v>
      </c>
      <c r="M3" s="13">
        <f>VLOOKUP(C3,'Diane Pivot'!$B$3:$E$7,3,FALSE)</f>
        <v>0.45454545454545453</v>
      </c>
      <c r="N3" s="13">
        <f>IF(D3="NA", 1, VLOOKUP(D3,'Diane Pivot'!$G$3:$J$7,3,FALSE))</f>
        <v>1</v>
      </c>
      <c r="O3" s="13">
        <f>IF(E3="NA", 1, VLOOKUP(E3,'Diane Pivot'!$L$3:$O$7,3,FALSE))</f>
        <v>1</v>
      </c>
      <c r="P3" s="9">
        <f>VLOOKUP(G3, 'Diane Pivot'!$E$11:$H$15,3,FALSE)</f>
        <v>0.88636363636363635</v>
      </c>
      <c r="R3" s="18">
        <f>PRODUCT(I3:L3)*GETPIVOTDATA("Secure",'Diane Pivot'!$B$11,"Secure",0)</f>
        <v>1.680672268907563E-2</v>
      </c>
      <c r="S3" s="18">
        <f>PRODUCT(M3:P3)*GETPIVOTDATA("Secure",'Diane Pivot'!$B$11,"Secure",1)</f>
        <v>0.34759358288770054</v>
      </c>
      <c r="U3" s="18">
        <f>R3/(R3+S3)</f>
        <v>4.6121593291404611E-2</v>
      </c>
      <c r="V3" s="18">
        <f>S3/(S3+R3)</f>
        <v>0.95387840670859536</v>
      </c>
      <c r="W3" s="13">
        <f>IF(V3&gt;U3,1,0)</f>
        <v>1</v>
      </c>
      <c r="X3" s="13" t="str">
        <f>IF(W3=F3,"TRUE","FALSE")</f>
        <v>TRUE</v>
      </c>
    </row>
    <row r="4" spans="2:24" x14ac:dyDescent="0.2">
      <c r="B4" s="10">
        <v>13</v>
      </c>
      <c r="C4" s="11">
        <v>0</v>
      </c>
      <c r="D4" s="13">
        <v>1</v>
      </c>
      <c r="E4" s="33" t="s">
        <v>44</v>
      </c>
      <c r="F4" s="33">
        <v>1</v>
      </c>
      <c r="G4" s="33">
        <v>0</v>
      </c>
      <c r="I4" s="13">
        <f>VLOOKUP(C4,'Diane Pivot'!$B$3:$E$7,2,FALSE)</f>
        <v>0.7142857142857143</v>
      </c>
      <c r="J4" s="13">
        <f>IF(D4="NA", 1, VLOOKUP(D4,'Diane Pivot'!$G$3:$J$7,2,FALSE))</f>
        <v>0.5714285714285714</v>
      </c>
      <c r="K4" s="13">
        <f>IF(E4="NA", 1, VLOOKUP(E4,'Diane Pivot'!$L$3:$O$7,2,FALSE))</f>
        <v>1</v>
      </c>
      <c r="L4" s="13">
        <f>VLOOKUP(G4, 'Diane Pivot'!$E$11:$H$15,2,FALSE)</f>
        <v>0.5714285714285714</v>
      </c>
      <c r="M4" s="13">
        <f>VLOOKUP(C4,'Diane Pivot'!$B$3:$E$7,3,FALSE)</f>
        <v>0.54545454545454541</v>
      </c>
      <c r="N4" s="13">
        <f>IF(D4="NA", 1, VLOOKUP(D4,'Diane Pivot'!$G$3:$J$7,3,FALSE))</f>
        <v>0.75757575757575757</v>
      </c>
      <c r="O4" s="13">
        <f>IF(E4="NA", 1, VLOOKUP(E4,'Diane Pivot'!$L$3:$O$7,3,FALSE))</f>
        <v>1</v>
      </c>
      <c r="P4" s="9">
        <f>VLOOKUP(G4, 'Diane Pivot'!$E$11:$H$15,3,FALSE)</f>
        <v>0.11363636363636363</v>
      </c>
      <c r="R4" s="18">
        <f>PRODUCT(I4:L4)*GETPIVOTDATA("Secure",'Diane Pivot'!$B$11,"Secure",0)</f>
        <v>3.2012805122048821E-2</v>
      </c>
      <c r="S4" s="18">
        <f>PRODUCT(M4:P4)*GETPIVOTDATA("Secure",'Diane Pivot'!$B$11,"Secure",1)</f>
        <v>4.0512072597634091E-2</v>
      </c>
      <c r="U4" s="18">
        <f t="shared" ref="U4:U27" si="0">R4/(R4+S4)</f>
        <v>0.44140446876424994</v>
      </c>
      <c r="V4" s="18">
        <f t="shared" ref="V4:V27" si="1">S4/(S4+R4)</f>
        <v>0.55859553123575012</v>
      </c>
      <c r="W4" s="13">
        <f t="shared" ref="W4:W26" si="2">IF(V4&gt;U4,1,0)</f>
        <v>1</v>
      </c>
      <c r="X4" s="13" t="str">
        <f t="shared" ref="X4:X26" si="3">IF(W4=F4,"TRUE","FALSE")</f>
        <v>TRUE</v>
      </c>
    </row>
    <row r="5" spans="2:24" x14ac:dyDescent="0.2">
      <c r="B5" s="10">
        <v>56</v>
      </c>
      <c r="C5" s="11">
        <v>1</v>
      </c>
      <c r="D5" s="13" t="s">
        <v>44</v>
      </c>
      <c r="E5" s="33" t="s">
        <v>44</v>
      </c>
      <c r="F5" s="33">
        <v>1</v>
      </c>
      <c r="G5" s="33">
        <v>1</v>
      </c>
      <c r="I5" s="13">
        <f>VLOOKUP(C5,'Diane Pivot'!$B$3:$E$7,2,FALSE)</f>
        <v>0.2857142857142857</v>
      </c>
      <c r="J5" s="13">
        <f>IF(D5="NA", 1, VLOOKUP(D5,'Diane Pivot'!$G$3:$J$7,2,FALSE))</f>
        <v>1</v>
      </c>
      <c r="K5" s="13">
        <f>IF(E5="NA", 1, VLOOKUP(E5,'Diane Pivot'!$L$3:$O$7,2,FALSE))</f>
        <v>1</v>
      </c>
      <c r="L5" s="13">
        <f>VLOOKUP(G5, 'Diane Pivot'!$E$11:$H$15,2,FALSE)</f>
        <v>0.42857142857142855</v>
      </c>
      <c r="M5" s="13">
        <f>VLOOKUP(C5,'Diane Pivot'!$B$3:$E$7,3,FALSE)</f>
        <v>0.45454545454545453</v>
      </c>
      <c r="N5" s="13">
        <f>IF(D5="NA", 1, VLOOKUP(D5,'Diane Pivot'!$G$3:$J$7,3,FALSE))</f>
        <v>1</v>
      </c>
      <c r="O5" s="13">
        <f>IF(E5="NA", 1, VLOOKUP(E5,'Diane Pivot'!$L$3:$O$7,3,FALSE))</f>
        <v>1</v>
      </c>
      <c r="P5" s="9">
        <f>VLOOKUP(G5, 'Diane Pivot'!$E$11:$H$15,3,FALSE)</f>
        <v>0.88636363636363635</v>
      </c>
      <c r="R5" s="18">
        <f>PRODUCT(I5:L5)*GETPIVOTDATA("Secure",'Diane Pivot'!$B$11,"Secure",0)</f>
        <v>1.680672268907563E-2</v>
      </c>
      <c r="S5" s="18">
        <f>PRODUCT(M5:P5)*GETPIVOTDATA("Secure",'Diane Pivot'!$B$11,"Secure",1)</f>
        <v>0.34759358288770054</v>
      </c>
      <c r="U5" s="18">
        <f t="shared" si="0"/>
        <v>4.6121593291404611E-2</v>
      </c>
      <c r="V5" s="18">
        <f t="shared" si="1"/>
        <v>0.95387840670859536</v>
      </c>
      <c r="W5" s="13">
        <f t="shared" si="2"/>
        <v>1</v>
      </c>
      <c r="X5" s="13" t="str">
        <f t="shared" si="3"/>
        <v>TRUE</v>
      </c>
    </row>
    <row r="6" spans="2:24" x14ac:dyDescent="0.2">
      <c r="B6" s="10">
        <v>19</v>
      </c>
      <c r="C6" s="11">
        <v>0</v>
      </c>
      <c r="D6" s="13">
        <v>0</v>
      </c>
      <c r="E6" s="33">
        <v>1</v>
      </c>
      <c r="F6" s="33">
        <v>1</v>
      </c>
      <c r="G6" s="33">
        <v>0</v>
      </c>
      <c r="I6" s="13">
        <f>VLOOKUP(C6,'Diane Pivot'!$B$3:$E$7,2,FALSE)</f>
        <v>0.7142857142857143</v>
      </c>
      <c r="J6" s="13">
        <f>IF(D6="NA", 1, VLOOKUP(D6,'Diane Pivot'!$G$3:$J$7,2,FALSE))</f>
        <v>0.42857142857142855</v>
      </c>
      <c r="K6" s="13">
        <f>IF(E6="NA", 1, VLOOKUP(E6,'Diane Pivot'!$L$3:$O$7,2,FALSE))</f>
        <v>0.16666666666666666</v>
      </c>
      <c r="L6" s="13">
        <f>VLOOKUP(G6, 'Diane Pivot'!$E$11:$H$15,2,FALSE)</f>
        <v>0.5714285714285714</v>
      </c>
      <c r="M6" s="13">
        <f>VLOOKUP(C6,'Diane Pivot'!$B$3:$E$7,3,FALSE)</f>
        <v>0.54545454545454541</v>
      </c>
      <c r="N6" s="13">
        <f>IF(D6="NA", 1, VLOOKUP(D6,'Diane Pivot'!$G$3:$J$7,3,FALSE))</f>
        <v>0.24242424242424243</v>
      </c>
      <c r="O6" s="13">
        <f>IF(E6="NA", 1, VLOOKUP(E6,'Diane Pivot'!$L$3:$O$7,3,FALSE))</f>
        <v>0.43902439024390244</v>
      </c>
      <c r="P6" s="9">
        <f>VLOOKUP(G6, 'Diane Pivot'!$E$11:$H$15,3,FALSE)</f>
        <v>0.11363636363636363</v>
      </c>
      <c r="R6" s="18">
        <f>PRODUCT(I6:L6)*GETPIVOTDATA("Secure",'Diane Pivot'!$B$11,"Secure",0)</f>
        <v>4.0016006402561026E-3</v>
      </c>
      <c r="S6" s="18">
        <f>PRODUCT(M6:P6)*GETPIVOTDATA("Secure",'Diane Pivot'!$B$11,"Secure",1)</f>
        <v>5.6914521503017663E-3</v>
      </c>
      <c r="U6" s="18">
        <f t="shared" si="0"/>
        <v>0.41283182158608633</v>
      </c>
      <c r="V6" s="18">
        <f t="shared" si="1"/>
        <v>0.58716817841391356</v>
      </c>
      <c r="W6" s="13">
        <f t="shared" si="2"/>
        <v>1</v>
      </c>
      <c r="X6" s="13" t="str">
        <f t="shared" si="3"/>
        <v>TRUE</v>
      </c>
    </row>
    <row r="7" spans="2:24" x14ac:dyDescent="0.2">
      <c r="B7" s="10">
        <v>15</v>
      </c>
      <c r="C7" s="11">
        <v>1</v>
      </c>
      <c r="D7" s="13">
        <v>1</v>
      </c>
      <c r="E7" s="33">
        <v>0</v>
      </c>
      <c r="F7" s="33">
        <v>1</v>
      </c>
      <c r="G7" s="33">
        <v>1</v>
      </c>
      <c r="I7" s="13">
        <f>VLOOKUP(C7,'Diane Pivot'!$B$3:$E$7,2,FALSE)</f>
        <v>0.2857142857142857</v>
      </c>
      <c r="J7" s="13">
        <f>IF(D7="NA", 1, VLOOKUP(D7,'Diane Pivot'!$G$3:$J$7,2,FALSE))</f>
        <v>0.5714285714285714</v>
      </c>
      <c r="K7" s="13">
        <f>IF(E7="NA", 1, VLOOKUP(E7,'Diane Pivot'!$L$3:$O$7,2,FALSE))</f>
        <v>0.83333333333333337</v>
      </c>
      <c r="L7" s="13">
        <f>VLOOKUP(G7, 'Diane Pivot'!$E$11:$H$15,2,FALSE)</f>
        <v>0.42857142857142855</v>
      </c>
      <c r="M7" s="13">
        <f>VLOOKUP(C7,'Diane Pivot'!$B$3:$E$7,3,FALSE)</f>
        <v>0.45454545454545453</v>
      </c>
      <c r="N7" s="13">
        <f>IF(D7="NA", 1, VLOOKUP(D7,'Diane Pivot'!$G$3:$J$7,3,FALSE))</f>
        <v>0.75757575757575757</v>
      </c>
      <c r="O7" s="13">
        <f>IF(E7="NA", 1, VLOOKUP(E7,'Diane Pivot'!$L$3:$O$7,3,FALSE))</f>
        <v>0.56097560975609762</v>
      </c>
      <c r="P7" s="9">
        <f>VLOOKUP(G7, 'Diane Pivot'!$E$11:$H$15,3,FALSE)</f>
        <v>0.88636363636363635</v>
      </c>
      <c r="R7" s="18">
        <f>PRODUCT(I7:L7)*GETPIVOTDATA("Secure",'Diane Pivot'!$B$11,"Secure",0)</f>
        <v>8.0032012805122035E-3</v>
      </c>
      <c r="S7" s="18">
        <f>PRODUCT(M7:P7)*GETPIVOTDATA("Secure",'Diane Pivot'!$B$11,"Secure",1)</f>
        <v>0.14772085008161701</v>
      </c>
      <c r="U7" s="18">
        <f t="shared" si="0"/>
        <v>5.1393482320217329E-2</v>
      </c>
      <c r="V7" s="18">
        <f t="shared" si="1"/>
        <v>0.94860651767978266</v>
      </c>
      <c r="W7" s="13">
        <f t="shared" si="2"/>
        <v>1</v>
      </c>
      <c r="X7" s="13" t="str">
        <f t="shared" si="3"/>
        <v>TRUE</v>
      </c>
    </row>
    <row r="8" spans="2:24" x14ac:dyDescent="0.2">
      <c r="B8" s="10">
        <v>21</v>
      </c>
      <c r="C8" s="11">
        <v>0</v>
      </c>
      <c r="D8" s="13" t="s">
        <v>44</v>
      </c>
      <c r="E8" s="33" t="s">
        <v>44</v>
      </c>
      <c r="F8" s="33">
        <v>1</v>
      </c>
      <c r="G8" s="33">
        <v>1</v>
      </c>
      <c r="I8" s="13">
        <f>VLOOKUP(C8,'Diane Pivot'!$B$3:$E$7,2,FALSE)</f>
        <v>0.7142857142857143</v>
      </c>
      <c r="J8" s="13">
        <f>IF(D8="NA", 1, VLOOKUP(D8,'Diane Pivot'!$G$3:$J$7,2,FALSE))</f>
        <v>1</v>
      </c>
      <c r="K8" s="13">
        <f>IF(E8="NA", 1, VLOOKUP(E8,'Diane Pivot'!$L$3:$O$7,2,FALSE))</f>
        <v>1</v>
      </c>
      <c r="L8" s="13">
        <f>VLOOKUP(G8, 'Diane Pivot'!$E$11:$H$15,2,FALSE)</f>
        <v>0.42857142857142855</v>
      </c>
      <c r="M8" s="13">
        <f>VLOOKUP(C8,'Diane Pivot'!$B$3:$E$7,3,FALSE)</f>
        <v>0.54545454545454541</v>
      </c>
      <c r="N8" s="13">
        <f>IF(D8="NA", 1, VLOOKUP(D8,'Diane Pivot'!$G$3:$J$7,3,FALSE))</f>
        <v>1</v>
      </c>
      <c r="O8" s="13">
        <f>IF(E8="NA", 1, VLOOKUP(E8,'Diane Pivot'!$L$3:$O$7,3,FALSE))</f>
        <v>1</v>
      </c>
      <c r="P8" s="9">
        <f>VLOOKUP(G8, 'Diane Pivot'!$E$11:$H$15,3,FALSE)</f>
        <v>0.88636363636363635</v>
      </c>
      <c r="R8" s="18">
        <f>PRODUCT(I8:L8)*GETPIVOTDATA("Secure",'Diane Pivot'!$B$11,"Secure",0)</f>
        <v>4.2016806722689079E-2</v>
      </c>
      <c r="S8" s="18">
        <f>PRODUCT(M8:P8)*GETPIVOTDATA("Secure",'Diane Pivot'!$B$11,"Secure",1)</f>
        <v>0.41711229946524059</v>
      </c>
      <c r="U8" s="18">
        <f t="shared" si="0"/>
        <v>9.1514143094841946E-2</v>
      </c>
      <c r="V8" s="18">
        <f t="shared" si="1"/>
        <v>0.90848585690515804</v>
      </c>
      <c r="W8" s="13">
        <f t="shared" si="2"/>
        <v>1</v>
      </c>
      <c r="X8" s="13" t="str">
        <f t="shared" si="3"/>
        <v>TRUE</v>
      </c>
    </row>
    <row r="9" spans="2:24" x14ac:dyDescent="0.2">
      <c r="B9" s="10">
        <v>52</v>
      </c>
      <c r="C9" s="11">
        <v>0</v>
      </c>
      <c r="D9" s="13">
        <v>1</v>
      </c>
      <c r="E9" s="33">
        <v>1</v>
      </c>
      <c r="F9" s="33">
        <v>1</v>
      </c>
      <c r="G9" s="33">
        <v>1</v>
      </c>
      <c r="I9" s="13">
        <f>VLOOKUP(C9,'Diane Pivot'!$B$3:$E$7,2,FALSE)</f>
        <v>0.7142857142857143</v>
      </c>
      <c r="J9" s="13">
        <f>IF(D9="NA", 1, VLOOKUP(D9,'Diane Pivot'!$G$3:$J$7,2,FALSE))</f>
        <v>0.5714285714285714</v>
      </c>
      <c r="K9" s="13">
        <f>IF(E9="NA", 1, VLOOKUP(E9,'Diane Pivot'!$L$3:$O$7,2,FALSE))</f>
        <v>0.16666666666666666</v>
      </c>
      <c r="L9" s="13">
        <f>VLOOKUP(G9, 'Diane Pivot'!$E$11:$H$15,2,FALSE)</f>
        <v>0.42857142857142855</v>
      </c>
      <c r="M9" s="13">
        <f>VLOOKUP(C9,'Diane Pivot'!$B$3:$E$7,3,FALSE)</f>
        <v>0.54545454545454541</v>
      </c>
      <c r="N9" s="13">
        <f>IF(D9="NA", 1, VLOOKUP(D9,'Diane Pivot'!$G$3:$J$7,3,FALSE))</f>
        <v>0.75757575757575757</v>
      </c>
      <c r="O9" s="13">
        <f>IF(E9="NA", 1, VLOOKUP(E9,'Diane Pivot'!$L$3:$O$7,3,FALSE))</f>
        <v>0.43902439024390244</v>
      </c>
      <c r="P9" s="9">
        <f>VLOOKUP(G9, 'Diane Pivot'!$E$11:$H$15,3,FALSE)</f>
        <v>0.88636363636363635</v>
      </c>
      <c r="R9" s="18">
        <f>PRODUCT(I9:L9)*GETPIVOTDATA("Secure",'Diane Pivot'!$B$11,"Secure",0)</f>
        <v>4.0016006402561017E-3</v>
      </c>
      <c r="S9" s="18">
        <f>PRODUCT(M9:P9)*GETPIVOTDATA("Secure",'Diane Pivot'!$B$11,"Secure",1)</f>
        <v>0.13872914616360552</v>
      </c>
      <c r="U9" s="18">
        <f t="shared" si="0"/>
        <v>2.8036009968861436E-2</v>
      </c>
      <c r="V9" s="18">
        <f t="shared" si="1"/>
        <v>0.97196399003113865</v>
      </c>
      <c r="W9" s="13">
        <f t="shared" si="2"/>
        <v>1</v>
      </c>
      <c r="X9" s="13" t="str">
        <f t="shared" si="3"/>
        <v>TRUE</v>
      </c>
    </row>
    <row r="10" spans="2:24" x14ac:dyDescent="0.2">
      <c r="B10" s="10">
        <v>42</v>
      </c>
      <c r="C10" s="11">
        <v>0</v>
      </c>
      <c r="D10" s="13">
        <v>1</v>
      </c>
      <c r="E10" s="33">
        <v>0</v>
      </c>
      <c r="F10" s="33">
        <v>1</v>
      </c>
      <c r="G10" s="33">
        <v>1</v>
      </c>
      <c r="I10" s="13">
        <f>VLOOKUP(C10,'Diane Pivot'!$B$3:$E$7,2,FALSE)</f>
        <v>0.7142857142857143</v>
      </c>
      <c r="J10" s="13">
        <f>IF(D10="NA", 1, VLOOKUP(D10,'Diane Pivot'!$G$3:$J$7,2,FALSE))</f>
        <v>0.5714285714285714</v>
      </c>
      <c r="K10" s="13">
        <f>IF(E10="NA", 1, VLOOKUP(E10,'Diane Pivot'!$L$3:$O$7,2,FALSE))</f>
        <v>0.83333333333333337</v>
      </c>
      <c r="L10" s="13">
        <f>VLOOKUP(G10, 'Diane Pivot'!$E$11:$H$15,2,FALSE)</f>
        <v>0.42857142857142855</v>
      </c>
      <c r="M10" s="13">
        <f>VLOOKUP(C10,'Diane Pivot'!$B$3:$E$7,3,FALSE)</f>
        <v>0.54545454545454541</v>
      </c>
      <c r="N10" s="13">
        <f>IF(D10="NA", 1, VLOOKUP(D10,'Diane Pivot'!$G$3:$J$7,3,FALSE))</f>
        <v>0.75757575757575757</v>
      </c>
      <c r="O10" s="13">
        <f>IF(E10="NA", 1, VLOOKUP(E10,'Diane Pivot'!$L$3:$O$7,3,FALSE))</f>
        <v>0.56097560975609762</v>
      </c>
      <c r="P10" s="9">
        <f>VLOOKUP(G10, 'Diane Pivot'!$E$11:$H$15,3,FALSE)</f>
        <v>0.88636363636363635</v>
      </c>
      <c r="R10" s="18">
        <f>PRODUCT(I10:L10)*GETPIVOTDATA("Secure",'Diane Pivot'!$B$11,"Secure",0)</f>
        <v>2.0008003201280516E-2</v>
      </c>
      <c r="S10" s="18">
        <f>PRODUCT(M10:P10)*GETPIVOTDATA("Secure",'Diane Pivot'!$B$11,"Secure",1)</f>
        <v>0.1772650200979404</v>
      </c>
      <c r="U10" s="18">
        <f t="shared" si="0"/>
        <v>0.10142290550762564</v>
      </c>
      <c r="V10" s="18">
        <f t="shared" si="1"/>
        <v>0.89857709449237433</v>
      </c>
      <c r="W10" s="13">
        <f t="shared" si="2"/>
        <v>1</v>
      </c>
      <c r="X10" s="13" t="str">
        <f t="shared" si="3"/>
        <v>TRUE</v>
      </c>
    </row>
    <row r="11" spans="2:24" x14ac:dyDescent="0.2">
      <c r="B11" s="10">
        <v>24</v>
      </c>
      <c r="C11" s="11">
        <v>1</v>
      </c>
      <c r="D11" s="13">
        <v>1</v>
      </c>
      <c r="E11" s="33">
        <v>0</v>
      </c>
      <c r="F11" s="33">
        <v>1</v>
      </c>
      <c r="G11" s="33">
        <v>1</v>
      </c>
      <c r="I11" s="13">
        <f>VLOOKUP(C11,'Diane Pivot'!$B$3:$E$7,2,FALSE)</f>
        <v>0.2857142857142857</v>
      </c>
      <c r="J11" s="13">
        <f>IF(D11="NA", 1, VLOOKUP(D11,'Diane Pivot'!$G$3:$J$7,2,FALSE))</f>
        <v>0.5714285714285714</v>
      </c>
      <c r="K11" s="13">
        <f>IF(E11="NA", 1, VLOOKUP(E11,'Diane Pivot'!$L$3:$O$7,2,FALSE))</f>
        <v>0.83333333333333337</v>
      </c>
      <c r="L11" s="13">
        <f>VLOOKUP(G11, 'Diane Pivot'!$E$11:$H$15,2,FALSE)</f>
        <v>0.42857142857142855</v>
      </c>
      <c r="M11" s="13">
        <f>VLOOKUP(C11,'Diane Pivot'!$B$3:$E$7,3,FALSE)</f>
        <v>0.45454545454545453</v>
      </c>
      <c r="N11" s="13">
        <f>IF(D11="NA", 1, VLOOKUP(D11,'Diane Pivot'!$G$3:$J$7,3,FALSE))</f>
        <v>0.75757575757575757</v>
      </c>
      <c r="O11" s="13">
        <f>IF(E11="NA", 1, VLOOKUP(E11,'Diane Pivot'!$L$3:$O$7,3,FALSE))</f>
        <v>0.56097560975609762</v>
      </c>
      <c r="P11" s="9">
        <f>VLOOKUP(G11, 'Diane Pivot'!$E$11:$H$15,3,FALSE)</f>
        <v>0.88636363636363635</v>
      </c>
      <c r="R11" s="18">
        <f>PRODUCT(I11:L11)*GETPIVOTDATA("Secure",'Diane Pivot'!$B$11,"Secure",0)</f>
        <v>8.0032012805122035E-3</v>
      </c>
      <c r="S11" s="18">
        <f>PRODUCT(M11:P11)*GETPIVOTDATA("Secure",'Diane Pivot'!$B$11,"Secure",1)</f>
        <v>0.14772085008161701</v>
      </c>
      <c r="U11" s="18">
        <f t="shared" si="0"/>
        <v>5.1393482320217329E-2</v>
      </c>
      <c r="V11" s="18">
        <f t="shared" si="1"/>
        <v>0.94860651767978266</v>
      </c>
      <c r="W11" s="13">
        <f t="shared" si="2"/>
        <v>1</v>
      </c>
      <c r="X11" s="13" t="str">
        <f t="shared" si="3"/>
        <v>TRUE</v>
      </c>
    </row>
    <row r="12" spans="2:24" x14ac:dyDescent="0.2">
      <c r="B12" s="10">
        <v>25</v>
      </c>
      <c r="C12" s="11">
        <v>0</v>
      </c>
      <c r="D12" s="13">
        <v>1</v>
      </c>
      <c r="E12" s="33">
        <v>1</v>
      </c>
      <c r="F12" s="33">
        <v>1</v>
      </c>
      <c r="G12" s="33">
        <v>0</v>
      </c>
      <c r="I12" s="13">
        <f>VLOOKUP(C12,'Diane Pivot'!$B$3:$E$7,2,FALSE)</f>
        <v>0.7142857142857143</v>
      </c>
      <c r="J12" s="13">
        <f>IF(D12="NA", 1, VLOOKUP(D12,'Diane Pivot'!$G$3:$J$7,2,FALSE))</f>
        <v>0.5714285714285714</v>
      </c>
      <c r="K12" s="13">
        <f>IF(E12="NA", 1, VLOOKUP(E12,'Diane Pivot'!$L$3:$O$7,2,FALSE))</f>
        <v>0.16666666666666666</v>
      </c>
      <c r="L12" s="13">
        <f>VLOOKUP(G12, 'Diane Pivot'!$E$11:$H$15,2,FALSE)</f>
        <v>0.5714285714285714</v>
      </c>
      <c r="M12" s="13">
        <f>VLOOKUP(C12,'Diane Pivot'!$B$3:$E$7,3,FALSE)</f>
        <v>0.54545454545454541</v>
      </c>
      <c r="N12" s="13">
        <f>IF(D12="NA", 1, VLOOKUP(D12,'Diane Pivot'!$G$3:$J$7,3,FALSE))</f>
        <v>0.75757575757575757</v>
      </c>
      <c r="O12" s="13">
        <f>IF(E12="NA", 1, VLOOKUP(E12,'Diane Pivot'!$L$3:$O$7,3,FALSE))</f>
        <v>0.43902439024390244</v>
      </c>
      <c r="P12" s="9">
        <f>VLOOKUP(G12, 'Diane Pivot'!$E$11:$H$15,3,FALSE)</f>
        <v>0.11363636363636363</v>
      </c>
      <c r="R12" s="18">
        <f>PRODUCT(I12:L12)*GETPIVOTDATA("Secure",'Diane Pivot'!$B$11,"Secure",0)</f>
        <v>5.3354675203414696E-3</v>
      </c>
      <c r="S12" s="18">
        <f>PRODUCT(M12:P12)*GETPIVOTDATA("Secure",'Diane Pivot'!$B$11,"Secure",1)</f>
        <v>1.7785787969693014E-2</v>
      </c>
      <c r="U12" s="18">
        <f t="shared" si="0"/>
        <v>0.23076028560132103</v>
      </c>
      <c r="V12" s="18">
        <f t="shared" si="1"/>
        <v>0.76923971439867889</v>
      </c>
      <c r="W12" s="13">
        <f t="shared" si="2"/>
        <v>1</v>
      </c>
      <c r="X12" s="13" t="str">
        <f t="shared" si="3"/>
        <v>TRUE</v>
      </c>
    </row>
    <row r="13" spans="2:24" x14ac:dyDescent="0.2">
      <c r="B13" s="10">
        <v>3</v>
      </c>
      <c r="C13" s="11">
        <v>0</v>
      </c>
      <c r="D13" s="13">
        <v>1</v>
      </c>
      <c r="E13" s="33">
        <v>1</v>
      </c>
      <c r="F13" s="33">
        <v>1</v>
      </c>
      <c r="G13" s="33">
        <v>1</v>
      </c>
      <c r="I13" s="13">
        <f>VLOOKUP(C13,'Diane Pivot'!$B$3:$E$7,2,FALSE)</f>
        <v>0.7142857142857143</v>
      </c>
      <c r="J13" s="13">
        <f>IF(D13="NA", 1, VLOOKUP(D13,'Diane Pivot'!$G$3:$J$7,2,FALSE))</f>
        <v>0.5714285714285714</v>
      </c>
      <c r="K13" s="13">
        <f>IF(E13="NA", 1, VLOOKUP(E13,'Diane Pivot'!$L$3:$O$7,2,FALSE))</f>
        <v>0.16666666666666666</v>
      </c>
      <c r="L13" s="13">
        <f>VLOOKUP(G13, 'Diane Pivot'!$E$11:$H$15,2,FALSE)</f>
        <v>0.42857142857142855</v>
      </c>
      <c r="M13" s="13">
        <f>VLOOKUP(C13,'Diane Pivot'!$B$3:$E$7,3,FALSE)</f>
        <v>0.54545454545454541</v>
      </c>
      <c r="N13" s="13">
        <f>IF(D13="NA", 1, VLOOKUP(D13,'Diane Pivot'!$G$3:$J$7,3,FALSE))</f>
        <v>0.75757575757575757</v>
      </c>
      <c r="O13" s="13">
        <f>IF(E13="NA", 1, VLOOKUP(E13,'Diane Pivot'!$L$3:$O$7,3,FALSE))</f>
        <v>0.43902439024390244</v>
      </c>
      <c r="P13" s="9">
        <f>VLOOKUP(G13, 'Diane Pivot'!$E$11:$H$15,3,FALSE)</f>
        <v>0.88636363636363635</v>
      </c>
      <c r="R13" s="18">
        <f>PRODUCT(I13:L13)*GETPIVOTDATA("Secure",'Diane Pivot'!$B$11,"Secure",0)</f>
        <v>4.0016006402561017E-3</v>
      </c>
      <c r="S13" s="18">
        <f>PRODUCT(M13:P13)*GETPIVOTDATA("Secure",'Diane Pivot'!$B$11,"Secure",1)</f>
        <v>0.13872914616360552</v>
      </c>
      <c r="U13" s="18">
        <f t="shared" si="0"/>
        <v>2.8036009968861436E-2</v>
      </c>
      <c r="V13" s="18">
        <f t="shared" si="1"/>
        <v>0.97196399003113865</v>
      </c>
      <c r="W13" s="13">
        <f t="shared" si="2"/>
        <v>1</v>
      </c>
      <c r="X13" s="13" t="str">
        <f t="shared" si="3"/>
        <v>TRUE</v>
      </c>
    </row>
    <row r="14" spans="2:24" x14ac:dyDescent="0.2">
      <c r="B14" s="10">
        <v>17</v>
      </c>
      <c r="C14" s="11">
        <v>1</v>
      </c>
      <c r="D14" s="13">
        <v>1</v>
      </c>
      <c r="E14" s="33">
        <v>1</v>
      </c>
      <c r="F14" s="33">
        <v>1</v>
      </c>
      <c r="G14" s="33">
        <v>1</v>
      </c>
      <c r="I14" s="13">
        <f>VLOOKUP(C14,'Diane Pivot'!$B$3:$E$7,2,FALSE)</f>
        <v>0.2857142857142857</v>
      </c>
      <c r="J14" s="13">
        <f>IF(D14="NA", 1, VLOOKUP(D14,'Diane Pivot'!$G$3:$J$7,2,FALSE))</f>
        <v>0.5714285714285714</v>
      </c>
      <c r="K14" s="13">
        <f>IF(E14="NA", 1, VLOOKUP(E14,'Diane Pivot'!$L$3:$O$7,2,FALSE))</f>
        <v>0.16666666666666666</v>
      </c>
      <c r="L14" s="13">
        <f>VLOOKUP(G14, 'Diane Pivot'!$E$11:$H$15,2,FALSE)</f>
        <v>0.42857142857142855</v>
      </c>
      <c r="M14" s="13">
        <f>VLOOKUP(C14,'Diane Pivot'!$B$3:$E$7,3,FALSE)</f>
        <v>0.45454545454545453</v>
      </c>
      <c r="N14" s="13">
        <f>IF(D14="NA", 1, VLOOKUP(D14,'Diane Pivot'!$G$3:$J$7,3,FALSE))</f>
        <v>0.75757575757575757</v>
      </c>
      <c r="O14" s="13">
        <f>IF(E14="NA", 1, VLOOKUP(E14,'Diane Pivot'!$L$3:$O$7,3,FALSE))</f>
        <v>0.43902439024390244</v>
      </c>
      <c r="P14" s="9">
        <f>VLOOKUP(G14, 'Diane Pivot'!$E$11:$H$15,3,FALSE)</f>
        <v>0.88636363636363635</v>
      </c>
      <c r="R14" s="18">
        <f>PRODUCT(I14:L14)*GETPIVOTDATA("Secure",'Diane Pivot'!$B$11,"Secure",0)</f>
        <v>1.6006402561024409E-3</v>
      </c>
      <c r="S14" s="18">
        <f>PRODUCT(M14:P14)*GETPIVOTDATA("Secure",'Diane Pivot'!$B$11,"Secure",1)</f>
        <v>0.11560762180300461</v>
      </c>
      <c r="U14" s="18">
        <f t="shared" si="0"/>
        <v>1.365637735755567E-2</v>
      </c>
      <c r="V14" s="18">
        <f t="shared" si="1"/>
        <v>0.98634362264244424</v>
      </c>
      <c r="W14" s="13">
        <f t="shared" si="2"/>
        <v>1</v>
      </c>
      <c r="X14" s="13" t="str">
        <f t="shared" si="3"/>
        <v>TRUE</v>
      </c>
    </row>
    <row r="15" spans="2:24" x14ac:dyDescent="0.2">
      <c r="B15" s="10">
        <v>18</v>
      </c>
      <c r="C15" s="11">
        <v>1</v>
      </c>
      <c r="D15" s="13">
        <v>0</v>
      </c>
      <c r="E15" s="33">
        <v>1</v>
      </c>
      <c r="F15" s="33">
        <v>1</v>
      </c>
      <c r="G15" s="33">
        <v>1</v>
      </c>
      <c r="I15" s="13">
        <f>VLOOKUP(C15,'Diane Pivot'!$B$3:$E$7,2,FALSE)</f>
        <v>0.2857142857142857</v>
      </c>
      <c r="J15" s="13">
        <f>IF(D15="NA", 1, VLOOKUP(D15,'Diane Pivot'!$G$3:$J$7,2,FALSE))</f>
        <v>0.42857142857142855</v>
      </c>
      <c r="K15" s="13">
        <f>IF(E15="NA", 1, VLOOKUP(E15,'Diane Pivot'!$L$3:$O$7,2,FALSE))</f>
        <v>0.16666666666666666</v>
      </c>
      <c r="L15" s="13">
        <f>VLOOKUP(G15, 'Diane Pivot'!$E$11:$H$15,2,FALSE)</f>
        <v>0.42857142857142855</v>
      </c>
      <c r="M15" s="13">
        <f>VLOOKUP(C15,'Diane Pivot'!$B$3:$E$7,3,FALSE)</f>
        <v>0.45454545454545453</v>
      </c>
      <c r="N15" s="13">
        <f>IF(D15="NA", 1, VLOOKUP(D15,'Diane Pivot'!$G$3:$J$7,3,FALSE))</f>
        <v>0.24242424242424243</v>
      </c>
      <c r="O15" s="13">
        <f>IF(E15="NA", 1, VLOOKUP(E15,'Diane Pivot'!$L$3:$O$7,3,FALSE))</f>
        <v>0.43902439024390244</v>
      </c>
      <c r="P15" s="9">
        <f>VLOOKUP(G15, 'Diane Pivot'!$E$11:$H$15,3,FALSE)</f>
        <v>0.88636363636363635</v>
      </c>
      <c r="R15" s="18">
        <f>PRODUCT(I15:L15)*GETPIVOTDATA("Secure",'Diane Pivot'!$B$11,"Secure",0)</f>
        <v>1.2004801920768304E-3</v>
      </c>
      <c r="S15" s="18">
        <f>PRODUCT(M15:P15)*GETPIVOTDATA("Secure",'Diane Pivot'!$B$11,"Secure",1)</f>
        <v>3.6994438976961481E-2</v>
      </c>
      <c r="U15" s="18">
        <f t="shared" si="0"/>
        <v>3.1430363467033269E-2</v>
      </c>
      <c r="V15" s="18">
        <f t="shared" si="1"/>
        <v>0.96856963653296668</v>
      </c>
      <c r="W15" s="13">
        <f t="shared" si="2"/>
        <v>1</v>
      </c>
      <c r="X15" s="13" t="str">
        <f t="shared" si="3"/>
        <v>TRUE</v>
      </c>
    </row>
    <row r="16" spans="2:24" x14ac:dyDescent="0.2">
      <c r="B16" s="10">
        <v>28</v>
      </c>
      <c r="C16" s="11">
        <v>0</v>
      </c>
      <c r="D16" s="13" t="s">
        <v>44</v>
      </c>
      <c r="E16" s="33">
        <v>1</v>
      </c>
      <c r="F16" s="33">
        <v>1</v>
      </c>
      <c r="G16" s="33">
        <v>1</v>
      </c>
      <c r="I16" s="13">
        <f>VLOOKUP(C16,'Diane Pivot'!$B$3:$E$7,2,FALSE)</f>
        <v>0.7142857142857143</v>
      </c>
      <c r="J16" s="13">
        <f>IF(D16="NA", 1, VLOOKUP(D16,'Diane Pivot'!$G$3:$J$7,2,FALSE))</f>
        <v>1</v>
      </c>
      <c r="K16" s="13">
        <f>IF(E16="NA", 1, VLOOKUP(E16,'Diane Pivot'!$L$3:$O$7,2,FALSE))</f>
        <v>0.16666666666666666</v>
      </c>
      <c r="L16" s="13">
        <f>VLOOKUP(G16, 'Diane Pivot'!$E$11:$H$15,2,FALSE)</f>
        <v>0.42857142857142855</v>
      </c>
      <c r="M16" s="13">
        <f>VLOOKUP(C16,'Diane Pivot'!$B$3:$E$7,3,FALSE)</f>
        <v>0.54545454545454541</v>
      </c>
      <c r="N16" s="13">
        <f>IF(D16="NA", 1, VLOOKUP(D16,'Diane Pivot'!$G$3:$J$7,3,FALSE))</f>
        <v>1</v>
      </c>
      <c r="O16" s="13">
        <f>IF(E16="NA", 1, VLOOKUP(E16,'Diane Pivot'!$L$3:$O$7,3,FALSE))</f>
        <v>0.43902439024390244</v>
      </c>
      <c r="P16" s="9">
        <f>VLOOKUP(G16, 'Diane Pivot'!$E$11:$H$15,3,FALSE)</f>
        <v>0.88636363636363635</v>
      </c>
      <c r="R16" s="18">
        <f>PRODUCT(I16:L16)*GETPIVOTDATA("Secure",'Diane Pivot'!$B$11,"Secure",0)</f>
        <v>7.0028011204481787E-3</v>
      </c>
      <c r="S16" s="18">
        <f>PRODUCT(M16:P16)*GETPIVOTDATA("Secure",'Diane Pivot'!$B$11,"Secure",1)</f>
        <v>0.18312247293595932</v>
      </c>
      <c r="U16" s="18">
        <f t="shared" si="0"/>
        <v>3.6832562925697851E-2</v>
      </c>
      <c r="V16" s="18">
        <f t="shared" si="1"/>
        <v>0.96316743707430208</v>
      </c>
      <c r="W16" s="13">
        <f t="shared" si="2"/>
        <v>1</v>
      </c>
      <c r="X16" s="13" t="str">
        <f t="shared" si="3"/>
        <v>TRUE</v>
      </c>
    </row>
    <row r="17" spans="2:24" x14ac:dyDescent="0.2">
      <c r="B17" s="10">
        <v>29</v>
      </c>
      <c r="C17" s="11">
        <v>0</v>
      </c>
      <c r="D17" s="13" t="s">
        <v>44</v>
      </c>
      <c r="E17" s="33">
        <v>0</v>
      </c>
      <c r="F17" s="33">
        <v>1</v>
      </c>
      <c r="G17" s="33">
        <v>1</v>
      </c>
      <c r="I17" s="13">
        <f>VLOOKUP(C17,'Diane Pivot'!$B$3:$E$7,2,FALSE)</f>
        <v>0.7142857142857143</v>
      </c>
      <c r="J17" s="13">
        <f>IF(D17="NA", 1, VLOOKUP(D17,'Diane Pivot'!$G$3:$J$7,2,FALSE))</f>
        <v>1</v>
      </c>
      <c r="K17" s="13">
        <f>IF(E17="NA", 1, VLOOKUP(E17,'Diane Pivot'!$L$3:$O$7,2,FALSE))</f>
        <v>0.83333333333333337</v>
      </c>
      <c r="L17" s="13">
        <f>VLOOKUP(G17, 'Diane Pivot'!$E$11:$H$15,2,FALSE)</f>
        <v>0.42857142857142855</v>
      </c>
      <c r="M17" s="13">
        <f>VLOOKUP(C17,'Diane Pivot'!$B$3:$E$7,3,FALSE)</f>
        <v>0.54545454545454541</v>
      </c>
      <c r="N17" s="13">
        <f>IF(D17="NA", 1, VLOOKUP(D17,'Diane Pivot'!$G$3:$J$7,3,FALSE))</f>
        <v>1</v>
      </c>
      <c r="O17" s="13">
        <f>IF(E17="NA", 1, VLOOKUP(E17,'Diane Pivot'!$L$3:$O$7,3,FALSE))</f>
        <v>0.56097560975609762</v>
      </c>
      <c r="P17" s="9">
        <f>VLOOKUP(G17, 'Diane Pivot'!$E$11:$H$15,3,FALSE)</f>
        <v>0.88636363636363635</v>
      </c>
      <c r="R17" s="18">
        <f>PRODUCT(I17:L17)*GETPIVOTDATA("Secure",'Diane Pivot'!$B$11,"Secure",0)</f>
        <v>3.5014005602240897E-2</v>
      </c>
      <c r="S17" s="18">
        <f>PRODUCT(M17:P17)*GETPIVOTDATA("Secure",'Diane Pivot'!$B$11,"Secure",1)</f>
        <v>0.23398982652928133</v>
      </c>
      <c r="U17" s="18">
        <f t="shared" si="0"/>
        <v>0.13016173533588077</v>
      </c>
      <c r="V17" s="18">
        <f t="shared" si="1"/>
        <v>0.86983826466411918</v>
      </c>
      <c r="W17" s="13">
        <f t="shared" si="2"/>
        <v>1</v>
      </c>
      <c r="X17" s="13" t="str">
        <f t="shared" si="3"/>
        <v>TRUE</v>
      </c>
    </row>
    <row r="18" spans="2:24" x14ac:dyDescent="0.2">
      <c r="B18" s="10">
        <v>22</v>
      </c>
      <c r="C18" s="11">
        <v>1</v>
      </c>
      <c r="D18" s="13" t="s">
        <v>44</v>
      </c>
      <c r="E18" s="33" t="s">
        <v>44</v>
      </c>
      <c r="F18" s="33">
        <v>1</v>
      </c>
      <c r="G18" s="33">
        <v>0</v>
      </c>
      <c r="I18" s="13">
        <f>VLOOKUP(C18,'Diane Pivot'!$B$3:$E$7,2,FALSE)</f>
        <v>0.2857142857142857</v>
      </c>
      <c r="J18" s="13">
        <f>IF(D18="NA", 1, VLOOKUP(D18,'Diane Pivot'!$G$3:$J$7,2,FALSE))</f>
        <v>1</v>
      </c>
      <c r="K18" s="13">
        <f>IF(E18="NA", 1, VLOOKUP(E18,'Diane Pivot'!$L$3:$O$7,2,FALSE))</f>
        <v>1</v>
      </c>
      <c r="L18" s="13">
        <f>VLOOKUP(G18, 'Diane Pivot'!$E$11:$H$15,2,FALSE)</f>
        <v>0.5714285714285714</v>
      </c>
      <c r="M18" s="13">
        <f>VLOOKUP(C18,'Diane Pivot'!$B$3:$E$7,3,FALSE)</f>
        <v>0.45454545454545453</v>
      </c>
      <c r="N18" s="13">
        <f>IF(D18="NA", 1, VLOOKUP(D18,'Diane Pivot'!$G$3:$J$7,3,FALSE))</f>
        <v>1</v>
      </c>
      <c r="O18" s="13">
        <f>IF(E18="NA", 1, VLOOKUP(E18,'Diane Pivot'!$L$3:$O$7,3,FALSE))</f>
        <v>1</v>
      </c>
      <c r="P18" s="9">
        <f>VLOOKUP(G18, 'Diane Pivot'!$E$11:$H$15,3,FALSE)</f>
        <v>0.11363636363636363</v>
      </c>
      <c r="R18" s="18">
        <f>PRODUCT(I18:L18)*GETPIVOTDATA("Secure",'Diane Pivot'!$B$11,"Secure",0)</f>
        <v>2.2408963585434174E-2</v>
      </c>
      <c r="S18" s="18">
        <f>PRODUCT(M18:P18)*GETPIVOTDATA("Secure",'Diane Pivot'!$B$11,"Secure",1)</f>
        <v>4.4563279857397504E-2</v>
      </c>
      <c r="U18" s="18">
        <f t="shared" si="0"/>
        <v>0.33460076045627379</v>
      </c>
      <c r="V18" s="18">
        <f t="shared" si="1"/>
        <v>0.66539923954372626</v>
      </c>
      <c r="W18" s="13">
        <f t="shared" si="2"/>
        <v>1</v>
      </c>
      <c r="X18" s="13" t="str">
        <f t="shared" si="3"/>
        <v>TRUE</v>
      </c>
    </row>
    <row r="19" spans="2:24" x14ac:dyDescent="0.2">
      <c r="B19" s="10">
        <v>11</v>
      </c>
      <c r="C19" s="11">
        <v>0</v>
      </c>
      <c r="D19" s="13">
        <v>1</v>
      </c>
      <c r="E19" s="33">
        <v>1</v>
      </c>
      <c r="F19" s="33">
        <v>1</v>
      </c>
      <c r="G19" s="33">
        <v>1</v>
      </c>
      <c r="I19" s="13">
        <f>VLOOKUP(C19,'Diane Pivot'!$B$3:$E$7,2,FALSE)</f>
        <v>0.7142857142857143</v>
      </c>
      <c r="J19" s="13">
        <f>IF(D19="NA", 1, VLOOKUP(D19,'Diane Pivot'!$G$3:$J$7,2,FALSE))</f>
        <v>0.5714285714285714</v>
      </c>
      <c r="K19" s="13">
        <f>IF(E19="NA", 1, VLOOKUP(E19,'Diane Pivot'!$L$3:$O$7,2,FALSE))</f>
        <v>0.16666666666666666</v>
      </c>
      <c r="L19" s="13">
        <f>VLOOKUP(G19, 'Diane Pivot'!$E$11:$H$15,2,FALSE)</f>
        <v>0.42857142857142855</v>
      </c>
      <c r="M19" s="13">
        <f>VLOOKUP(C19,'Diane Pivot'!$B$3:$E$7,3,FALSE)</f>
        <v>0.54545454545454541</v>
      </c>
      <c r="N19" s="13">
        <f>IF(D19="NA", 1, VLOOKUP(D19,'Diane Pivot'!$G$3:$J$7,3,FALSE))</f>
        <v>0.75757575757575757</v>
      </c>
      <c r="O19" s="13">
        <f>IF(E19="NA", 1, VLOOKUP(E19,'Diane Pivot'!$L$3:$O$7,3,FALSE))</f>
        <v>0.43902439024390244</v>
      </c>
      <c r="P19" s="9">
        <f>VLOOKUP(G19, 'Diane Pivot'!$E$11:$H$15,3,FALSE)</f>
        <v>0.88636363636363635</v>
      </c>
      <c r="R19" s="18">
        <f>PRODUCT(I19:L19)*GETPIVOTDATA("Secure",'Diane Pivot'!$B$11,"Secure",0)</f>
        <v>4.0016006402561017E-3</v>
      </c>
      <c r="S19" s="18">
        <f>PRODUCT(M19:P19)*GETPIVOTDATA("Secure",'Diane Pivot'!$B$11,"Secure",1)</f>
        <v>0.13872914616360552</v>
      </c>
      <c r="U19" s="18">
        <f t="shared" si="0"/>
        <v>2.8036009968861436E-2</v>
      </c>
      <c r="V19" s="18">
        <f t="shared" si="1"/>
        <v>0.97196399003113865</v>
      </c>
      <c r="W19" s="13">
        <f t="shared" si="2"/>
        <v>1</v>
      </c>
      <c r="X19" s="13" t="str">
        <f t="shared" si="3"/>
        <v>TRUE</v>
      </c>
    </row>
    <row r="20" spans="2:24" x14ac:dyDescent="0.2">
      <c r="B20" s="10">
        <v>43</v>
      </c>
      <c r="C20" s="11">
        <v>0</v>
      </c>
      <c r="D20" s="13">
        <v>0</v>
      </c>
      <c r="E20" s="33">
        <v>0</v>
      </c>
      <c r="F20" s="33">
        <v>1</v>
      </c>
      <c r="G20" s="33">
        <v>0</v>
      </c>
      <c r="I20" s="13">
        <f>VLOOKUP(C20,'Diane Pivot'!$B$3:$E$7,2,FALSE)</f>
        <v>0.7142857142857143</v>
      </c>
      <c r="J20" s="13">
        <f>IF(D20="NA", 1, VLOOKUP(D20,'Diane Pivot'!$G$3:$J$7,2,FALSE))</f>
        <v>0.42857142857142855</v>
      </c>
      <c r="K20" s="13">
        <f>IF(E20="NA", 1, VLOOKUP(E20,'Diane Pivot'!$L$3:$O$7,2,FALSE))</f>
        <v>0.83333333333333337</v>
      </c>
      <c r="L20" s="13">
        <f>VLOOKUP(G20, 'Diane Pivot'!$E$11:$H$15,2,FALSE)</f>
        <v>0.5714285714285714</v>
      </c>
      <c r="M20" s="13">
        <f>VLOOKUP(C20,'Diane Pivot'!$B$3:$E$7,3,FALSE)</f>
        <v>0.54545454545454541</v>
      </c>
      <c r="N20" s="13">
        <f>IF(D20="NA", 1, VLOOKUP(D20,'Diane Pivot'!$G$3:$J$7,3,FALSE))</f>
        <v>0.24242424242424243</v>
      </c>
      <c r="O20" s="13">
        <f>IF(E20="NA", 1, VLOOKUP(E20,'Diane Pivot'!$L$3:$O$7,3,FALSE))</f>
        <v>0.56097560975609762</v>
      </c>
      <c r="P20" s="9">
        <f>VLOOKUP(G20, 'Diane Pivot'!$E$11:$H$15,3,FALSE)</f>
        <v>0.11363636363636363</v>
      </c>
      <c r="R20" s="18">
        <f>PRODUCT(I20:L20)*GETPIVOTDATA("Secure",'Diane Pivot'!$B$11,"Secure",0)</f>
        <v>2.0008003201280516E-2</v>
      </c>
      <c r="S20" s="18">
        <f>PRODUCT(M20:P20)*GETPIVOTDATA("Secure",'Diane Pivot'!$B$11,"Secure",1)</f>
        <v>7.2724110809411465E-3</v>
      </c>
      <c r="U20" s="18">
        <f t="shared" si="0"/>
        <v>0.73342006445699415</v>
      </c>
      <c r="V20" s="18">
        <f t="shared" si="1"/>
        <v>0.26657993554300585</v>
      </c>
      <c r="W20" s="13">
        <f t="shared" si="2"/>
        <v>0</v>
      </c>
      <c r="X20" s="13" t="str">
        <f t="shared" si="3"/>
        <v>FALSE</v>
      </c>
    </row>
    <row r="21" spans="2:24" x14ac:dyDescent="0.2">
      <c r="B21" s="10">
        <v>46</v>
      </c>
      <c r="C21" s="11">
        <v>0</v>
      </c>
      <c r="D21" s="13" t="s">
        <v>44</v>
      </c>
      <c r="E21" s="33">
        <v>0</v>
      </c>
      <c r="F21" s="33">
        <v>1</v>
      </c>
      <c r="G21" s="33">
        <v>1</v>
      </c>
      <c r="I21" s="13">
        <f>VLOOKUP(C21,'Diane Pivot'!$B$3:$E$7,2,FALSE)</f>
        <v>0.7142857142857143</v>
      </c>
      <c r="J21" s="13">
        <f>IF(D21="NA", 1, VLOOKUP(D21,'Diane Pivot'!$G$3:$J$7,2,FALSE))</f>
        <v>1</v>
      </c>
      <c r="K21" s="13">
        <f>IF(E21="NA", 1, VLOOKUP(E21,'Diane Pivot'!$L$3:$O$7,2,FALSE))</f>
        <v>0.83333333333333337</v>
      </c>
      <c r="L21" s="13">
        <f>VLOOKUP(G21, 'Diane Pivot'!$E$11:$H$15,2,FALSE)</f>
        <v>0.42857142857142855</v>
      </c>
      <c r="M21" s="13">
        <f>VLOOKUP(C21,'Diane Pivot'!$B$3:$E$7,3,FALSE)</f>
        <v>0.54545454545454541</v>
      </c>
      <c r="N21" s="13">
        <f>IF(D21="NA", 1, VLOOKUP(D21,'Diane Pivot'!$G$3:$J$7,3,FALSE))</f>
        <v>1</v>
      </c>
      <c r="O21" s="13">
        <f>IF(E21="NA", 1, VLOOKUP(E21,'Diane Pivot'!$L$3:$O$7,3,FALSE))</f>
        <v>0.56097560975609762</v>
      </c>
      <c r="P21" s="9">
        <f>VLOOKUP(G21, 'Diane Pivot'!$E$11:$H$15,3,FALSE)</f>
        <v>0.88636363636363635</v>
      </c>
      <c r="R21" s="18">
        <f>PRODUCT(I21:L21)*GETPIVOTDATA("Secure",'Diane Pivot'!$B$11,"Secure",0)</f>
        <v>3.5014005602240897E-2</v>
      </c>
      <c r="S21" s="18">
        <f>PRODUCT(M21:P21)*GETPIVOTDATA("Secure",'Diane Pivot'!$B$11,"Secure",1)</f>
        <v>0.23398982652928133</v>
      </c>
      <c r="U21" s="18">
        <f t="shared" si="0"/>
        <v>0.13016173533588077</v>
      </c>
      <c r="V21" s="18">
        <f t="shared" si="1"/>
        <v>0.86983826466411918</v>
      </c>
      <c r="W21" s="13">
        <f t="shared" si="2"/>
        <v>1</v>
      </c>
      <c r="X21" s="13" t="str">
        <f t="shared" si="3"/>
        <v>TRUE</v>
      </c>
    </row>
    <row r="22" spans="2:24" x14ac:dyDescent="0.2">
      <c r="B22" s="10">
        <v>32</v>
      </c>
      <c r="C22" s="11">
        <v>1</v>
      </c>
      <c r="D22" s="13">
        <v>1</v>
      </c>
      <c r="E22" s="33">
        <v>0</v>
      </c>
      <c r="F22" s="33">
        <v>1</v>
      </c>
      <c r="G22" s="33">
        <v>1</v>
      </c>
      <c r="I22" s="13">
        <f>VLOOKUP(C22,'Diane Pivot'!$B$3:$E$7,2,FALSE)</f>
        <v>0.2857142857142857</v>
      </c>
      <c r="J22" s="13">
        <f>IF(D22="NA", 1, VLOOKUP(D22,'Diane Pivot'!$G$3:$J$7,2,FALSE))</f>
        <v>0.5714285714285714</v>
      </c>
      <c r="K22" s="13">
        <f>IF(E22="NA", 1, VLOOKUP(E22,'Diane Pivot'!$L$3:$O$7,2,FALSE))</f>
        <v>0.83333333333333337</v>
      </c>
      <c r="L22" s="13">
        <f>VLOOKUP(G22, 'Diane Pivot'!$E$11:$H$15,2,FALSE)</f>
        <v>0.42857142857142855</v>
      </c>
      <c r="M22" s="13">
        <f>VLOOKUP(C22,'Diane Pivot'!$B$3:$E$7,3,FALSE)</f>
        <v>0.45454545454545453</v>
      </c>
      <c r="N22" s="13">
        <f>IF(D22="NA", 1, VLOOKUP(D22,'Diane Pivot'!$G$3:$J$7,3,FALSE))</f>
        <v>0.75757575757575757</v>
      </c>
      <c r="O22" s="13">
        <f>IF(E22="NA", 1, VLOOKUP(E22,'Diane Pivot'!$L$3:$O$7,3,FALSE))</f>
        <v>0.56097560975609762</v>
      </c>
      <c r="P22" s="9">
        <f>VLOOKUP(G22, 'Diane Pivot'!$E$11:$H$15,3,FALSE)</f>
        <v>0.88636363636363635</v>
      </c>
      <c r="R22" s="18">
        <f>PRODUCT(I22:L22)*GETPIVOTDATA("Secure",'Diane Pivot'!$B$11,"Secure",0)</f>
        <v>8.0032012805122035E-3</v>
      </c>
      <c r="S22" s="18">
        <f>PRODUCT(M22:P22)*GETPIVOTDATA("Secure",'Diane Pivot'!$B$11,"Secure",1)</f>
        <v>0.14772085008161701</v>
      </c>
      <c r="U22" s="18">
        <f t="shared" si="0"/>
        <v>5.1393482320217329E-2</v>
      </c>
      <c r="V22" s="18">
        <f t="shared" si="1"/>
        <v>0.94860651767978266</v>
      </c>
      <c r="W22" s="13">
        <f t="shared" si="2"/>
        <v>1</v>
      </c>
      <c r="X22" s="13" t="str">
        <f t="shared" si="3"/>
        <v>TRUE</v>
      </c>
    </row>
    <row r="23" spans="2:24" x14ac:dyDescent="0.2">
      <c r="B23" s="10">
        <v>47</v>
      </c>
      <c r="C23" s="11">
        <v>1</v>
      </c>
      <c r="D23" s="13" t="s">
        <v>44</v>
      </c>
      <c r="E23" s="33" t="s">
        <v>44</v>
      </c>
      <c r="F23" s="33">
        <v>1</v>
      </c>
      <c r="G23" s="33">
        <v>1</v>
      </c>
      <c r="I23" s="13">
        <f>VLOOKUP(C23,'Diane Pivot'!$B$3:$E$7,2,FALSE)</f>
        <v>0.2857142857142857</v>
      </c>
      <c r="J23" s="13">
        <f>IF(D23="NA", 1, VLOOKUP(D23,'Diane Pivot'!$G$3:$J$7,2,FALSE))</f>
        <v>1</v>
      </c>
      <c r="K23" s="13">
        <f>IF(E23="NA", 1, VLOOKUP(E23,'Diane Pivot'!$L$3:$O$7,2,FALSE))</f>
        <v>1</v>
      </c>
      <c r="L23" s="13">
        <f>VLOOKUP(G23, 'Diane Pivot'!$E$11:$H$15,2,FALSE)</f>
        <v>0.42857142857142855</v>
      </c>
      <c r="M23" s="13">
        <f>VLOOKUP(C23,'Diane Pivot'!$B$3:$E$7,3,FALSE)</f>
        <v>0.45454545454545453</v>
      </c>
      <c r="N23" s="13">
        <f>IF(D23="NA", 1, VLOOKUP(D23,'Diane Pivot'!$G$3:$J$7,3,FALSE))</f>
        <v>1</v>
      </c>
      <c r="O23" s="13">
        <f>IF(E23="NA", 1, VLOOKUP(E23,'Diane Pivot'!$L$3:$O$7,3,FALSE))</f>
        <v>1</v>
      </c>
      <c r="P23" s="9">
        <f>VLOOKUP(G23, 'Diane Pivot'!$E$11:$H$15,3,FALSE)</f>
        <v>0.88636363636363635</v>
      </c>
      <c r="R23" s="18">
        <f>PRODUCT(I23:L23)*GETPIVOTDATA("Secure",'Diane Pivot'!$B$11,"Secure",0)</f>
        <v>1.680672268907563E-2</v>
      </c>
      <c r="S23" s="18">
        <f>PRODUCT(M23:P23)*GETPIVOTDATA("Secure",'Diane Pivot'!$B$11,"Secure",1)</f>
        <v>0.34759358288770054</v>
      </c>
      <c r="U23" s="18">
        <f t="shared" si="0"/>
        <v>4.6121593291404611E-2</v>
      </c>
      <c r="V23" s="18">
        <f t="shared" si="1"/>
        <v>0.95387840670859536</v>
      </c>
      <c r="W23" s="13">
        <f t="shared" si="2"/>
        <v>1</v>
      </c>
      <c r="X23" s="13" t="str">
        <f t="shared" si="3"/>
        <v>TRUE</v>
      </c>
    </row>
    <row r="24" spans="2:24" x14ac:dyDescent="0.2">
      <c r="B24" s="10">
        <v>48</v>
      </c>
      <c r="C24" s="11">
        <v>1</v>
      </c>
      <c r="D24" s="13" t="s">
        <v>44</v>
      </c>
      <c r="E24" s="33" t="s">
        <v>44</v>
      </c>
      <c r="F24" s="33">
        <v>1</v>
      </c>
      <c r="G24" s="33">
        <v>1</v>
      </c>
      <c r="I24" s="13">
        <f>VLOOKUP(C24,'Diane Pivot'!$B$3:$E$7,2,FALSE)</f>
        <v>0.2857142857142857</v>
      </c>
      <c r="J24" s="13">
        <f>IF(D24="NA", 1, VLOOKUP(D24,'Diane Pivot'!$G$3:$J$7,2,FALSE))</f>
        <v>1</v>
      </c>
      <c r="K24" s="13">
        <f>IF(E24="NA", 1, VLOOKUP(E24,'Diane Pivot'!$L$3:$O$7,2,FALSE))</f>
        <v>1</v>
      </c>
      <c r="L24" s="13">
        <f>VLOOKUP(G24, 'Diane Pivot'!$E$11:$H$15,2,FALSE)</f>
        <v>0.42857142857142855</v>
      </c>
      <c r="M24" s="13">
        <f>VLOOKUP(C24,'Diane Pivot'!$B$3:$E$7,3,FALSE)</f>
        <v>0.45454545454545453</v>
      </c>
      <c r="N24" s="13">
        <f>IF(D24="NA", 1, VLOOKUP(D24,'Diane Pivot'!$G$3:$J$7,3,FALSE))</f>
        <v>1</v>
      </c>
      <c r="O24" s="13">
        <f>IF(E24="NA", 1, VLOOKUP(E24,'Diane Pivot'!$L$3:$O$7,3,FALSE))</f>
        <v>1</v>
      </c>
      <c r="P24" s="9">
        <f>VLOOKUP(G24, 'Diane Pivot'!$E$11:$H$15,3,FALSE)</f>
        <v>0.88636363636363635</v>
      </c>
      <c r="R24" s="18">
        <f>PRODUCT(I24:L24)*GETPIVOTDATA("Secure",'Diane Pivot'!$B$11,"Secure",0)</f>
        <v>1.680672268907563E-2</v>
      </c>
      <c r="S24" s="18">
        <f>PRODUCT(M24:P24)*GETPIVOTDATA("Secure",'Diane Pivot'!$B$11,"Secure",1)</f>
        <v>0.34759358288770054</v>
      </c>
      <c r="U24" s="18">
        <f t="shared" si="0"/>
        <v>4.6121593291404611E-2</v>
      </c>
      <c r="V24" s="18">
        <f t="shared" si="1"/>
        <v>0.95387840670859536</v>
      </c>
      <c r="W24" s="13">
        <f t="shared" si="2"/>
        <v>1</v>
      </c>
      <c r="X24" s="13" t="str">
        <f t="shared" si="3"/>
        <v>TRUE</v>
      </c>
    </row>
    <row r="25" spans="2:24" x14ac:dyDescent="0.2">
      <c r="B25" s="10">
        <v>69</v>
      </c>
      <c r="C25" s="11">
        <v>0</v>
      </c>
      <c r="D25" s="13">
        <v>0</v>
      </c>
      <c r="E25" s="33" t="s">
        <v>44</v>
      </c>
      <c r="F25" s="33">
        <v>0</v>
      </c>
      <c r="G25" s="33">
        <v>0</v>
      </c>
      <c r="I25" s="13">
        <f>VLOOKUP(C25,'Diane Pivot'!$B$3:$E$7,2,FALSE)</f>
        <v>0.7142857142857143</v>
      </c>
      <c r="J25" s="13">
        <f>IF(D25="NA", 1, VLOOKUP(D25,'Diane Pivot'!$G$3:$J$7,2,FALSE))</f>
        <v>0.42857142857142855</v>
      </c>
      <c r="K25" s="13">
        <f>IF(E25="NA", 1, VLOOKUP(E25,'Diane Pivot'!$L$3:$O$7,2,FALSE))</f>
        <v>1</v>
      </c>
      <c r="L25" s="13">
        <f>VLOOKUP(G25, 'Diane Pivot'!$E$11:$H$15,2,FALSE)</f>
        <v>0.5714285714285714</v>
      </c>
      <c r="M25" s="13">
        <f>VLOOKUP(C25,'Diane Pivot'!$B$3:$E$7,3,FALSE)</f>
        <v>0.54545454545454541</v>
      </c>
      <c r="N25" s="13">
        <f>IF(D25="NA", 1, VLOOKUP(D25,'Diane Pivot'!$G$3:$J$7,3,FALSE))</f>
        <v>0.24242424242424243</v>
      </c>
      <c r="O25" s="13">
        <f>IF(E25="NA", 1, VLOOKUP(E25,'Diane Pivot'!$L$3:$O$7,3,FALSE))</f>
        <v>1</v>
      </c>
      <c r="P25" s="9">
        <f>VLOOKUP(G25, 'Diane Pivot'!$E$11:$H$15,3,FALSE)</f>
        <v>0.11363636363636363</v>
      </c>
      <c r="R25" s="18">
        <f>PRODUCT(I25:L25)*GETPIVOTDATA("Secure",'Diane Pivot'!$B$11,"Secure",0)</f>
        <v>2.4009603841536616E-2</v>
      </c>
      <c r="S25" s="18">
        <f>PRODUCT(M25:P25)*GETPIVOTDATA("Secure",'Diane Pivot'!$B$11,"Secure",1)</f>
        <v>1.2963863231242911E-2</v>
      </c>
      <c r="U25" s="18">
        <f t="shared" si="0"/>
        <v>0.64937388193202139</v>
      </c>
      <c r="V25" s="18">
        <f t="shared" si="1"/>
        <v>0.3506261180679785</v>
      </c>
      <c r="W25" s="13">
        <f t="shared" si="2"/>
        <v>0</v>
      </c>
      <c r="X25" s="13" t="str">
        <f t="shared" si="3"/>
        <v>TRUE</v>
      </c>
    </row>
    <row r="26" spans="2:24" x14ac:dyDescent="0.2">
      <c r="B26" s="10">
        <v>70</v>
      </c>
      <c r="C26" s="11">
        <v>0</v>
      </c>
      <c r="D26" s="13" t="s">
        <v>44</v>
      </c>
      <c r="E26" s="33">
        <v>0</v>
      </c>
      <c r="F26" s="33">
        <v>0</v>
      </c>
      <c r="G26" s="33">
        <v>0</v>
      </c>
      <c r="I26" s="13">
        <f>VLOOKUP(C26,'Diane Pivot'!$B$3:$E$7,2,FALSE)</f>
        <v>0.7142857142857143</v>
      </c>
      <c r="J26" s="13">
        <f>IF(D26="NA", 1, VLOOKUP(D26,'Diane Pivot'!$G$3:$J$7,2,FALSE))</f>
        <v>1</v>
      </c>
      <c r="K26" s="13">
        <f>IF(E26="NA", 1, VLOOKUP(E26,'Diane Pivot'!$L$3:$O$7,2,FALSE))</f>
        <v>0.83333333333333337</v>
      </c>
      <c r="L26" s="13">
        <f>VLOOKUP(G26, 'Diane Pivot'!$E$11:$H$15,2,FALSE)</f>
        <v>0.5714285714285714</v>
      </c>
      <c r="M26" s="13">
        <f>VLOOKUP(C26,'Diane Pivot'!$B$3:$E$7,3,FALSE)</f>
        <v>0.54545454545454541</v>
      </c>
      <c r="N26" s="13">
        <f>IF(D26="NA", 1, VLOOKUP(D26,'Diane Pivot'!$G$3:$J$7,3,FALSE))</f>
        <v>1</v>
      </c>
      <c r="O26" s="13">
        <f>IF(E26="NA", 1, VLOOKUP(E26,'Diane Pivot'!$L$3:$O$7,3,FALSE))</f>
        <v>0.56097560975609762</v>
      </c>
      <c r="P26" s="9">
        <f>VLOOKUP(G26, 'Diane Pivot'!$E$11:$H$15,3,FALSE)</f>
        <v>0.11363636363636363</v>
      </c>
      <c r="R26" s="18">
        <f>PRODUCT(I26:L26)*GETPIVOTDATA("Secure",'Diane Pivot'!$B$11,"Secure",0)</f>
        <v>4.6685340802987862E-2</v>
      </c>
      <c r="S26" s="18">
        <f>PRODUCT(M26:P26)*GETPIVOTDATA("Secure",'Diane Pivot'!$B$11,"Secure",1)</f>
        <v>2.9998695708882219E-2</v>
      </c>
      <c r="U26" s="18">
        <f t="shared" si="0"/>
        <v>0.60880129589632825</v>
      </c>
      <c r="V26" s="18">
        <f t="shared" si="1"/>
        <v>0.39119870410367164</v>
      </c>
      <c r="W26" s="13">
        <f t="shared" si="2"/>
        <v>0</v>
      </c>
      <c r="X26" s="13" t="str">
        <f t="shared" si="3"/>
        <v>TRUE</v>
      </c>
    </row>
    <row r="27" spans="2:24" x14ac:dyDescent="0.2">
      <c r="B27" s="10">
        <v>73</v>
      </c>
      <c r="C27" s="11">
        <v>1</v>
      </c>
      <c r="D27" s="13">
        <v>1</v>
      </c>
      <c r="E27" s="33">
        <v>0</v>
      </c>
      <c r="F27" s="33">
        <v>0</v>
      </c>
      <c r="G27" s="33">
        <v>1</v>
      </c>
      <c r="I27" s="13">
        <f>VLOOKUP(C27,'Diane Pivot'!$B$3:$E$7,2,FALSE)</f>
        <v>0.2857142857142857</v>
      </c>
      <c r="J27" s="13">
        <f>IF(D27="NA", 1, VLOOKUP(D27,'Diane Pivot'!$G$3:$J$7,2,FALSE))</f>
        <v>0.5714285714285714</v>
      </c>
      <c r="K27" s="13">
        <f>IF(E27="NA", 1, VLOOKUP(E27,'Diane Pivot'!$L$3:$O$7,2,FALSE))</f>
        <v>0.83333333333333337</v>
      </c>
      <c r="L27" s="13">
        <f>VLOOKUP(G27, 'Diane Pivot'!$E$11:$H$15,2,FALSE)</f>
        <v>0.42857142857142855</v>
      </c>
      <c r="M27" s="13">
        <f>VLOOKUP(C27,'Diane Pivot'!$B$3:$E$7,3,FALSE)</f>
        <v>0.45454545454545453</v>
      </c>
      <c r="N27" s="13">
        <f>IF(D27="NA", 1, VLOOKUP(D27,'Diane Pivot'!$G$3:$J$7,3,FALSE))</f>
        <v>0.75757575757575757</v>
      </c>
      <c r="O27" s="13">
        <f>IF(E27="NA", 1, VLOOKUP(E27,'Diane Pivot'!$L$3:$O$7,3,FALSE))</f>
        <v>0.56097560975609762</v>
      </c>
      <c r="P27" s="9">
        <f>VLOOKUP(G27, 'Diane Pivot'!$E$11:$H$15,3,FALSE)</f>
        <v>0.88636363636363635</v>
      </c>
      <c r="R27" s="18">
        <f>PRODUCT(I27:L27)*GETPIVOTDATA("Secure",'Diane Pivot'!$B$11,"Secure",0)</f>
        <v>8.0032012805122035E-3</v>
      </c>
      <c r="S27" s="18">
        <f>PRODUCT(M27:P27)*GETPIVOTDATA("Secure",'Diane Pivot'!$B$11,"Secure",1)</f>
        <v>0.14772085008161701</v>
      </c>
      <c r="U27" s="18">
        <f t="shared" si="0"/>
        <v>5.1393482320217329E-2</v>
      </c>
      <c r="V27" s="18">
        <f t="shared" si="1"/>
        <v>0.94860651767978266</v>
      </c>
      <c r="W27" s="13">
        <f>IF(V27&gt;U27,1,0)</f>
        <v>1</v>
      </c>
      <c r="X27" s="13" t="str">
        <f>IF(W27=F27,"TRUE","FALSE")</f>
        <v>FALSE</v>
      </c>
    </row>
    <row r="28" spans="2:24" x14ac:dyDescent="0.2">
      <c r="B28" s="9"/>
      <c r="C28" s="9"/>
      <c r="D28" s="9"/>
      <c r="E28" s="9"/>
      <c r="F28" s="9"/>
      <c r="G28" s="9"/>
      <c r="I28" s="9"/>
      <c r="J28" s="9"/>
      <c r="K28" s="9"/>
      <c r="L28" s="9"/>
      <c r="M28" s="9"/>
      <c r="N28" s="9"/>
      <c r="O28" s="9"/>
      <c r="P28" s="9"/>
      <c r="W28" s="9"/>
      <c r="X28" s="9"/>
    </row>
    <row r="29" spans="2:24" x14ac:dyDescent="0.2">
      <c r="B29" s="9"/>
      <c r="C29" s="9"/>
      <c r="D29" s="9"/>
      <c r="E29" s="9"/>
      <c r="F29" s="9"/>
      <c r="G29" s="9"/>
      <c r="I29" s="9"/>
      <c r="J29" s="9"/>
      <c r="K29" s="9"/>
      <c r="L29" s="9"/>
      <c r="M29" s="9"/>
      <c r="N29" s="9"/>
      <c r="O29" s="9"/>
      <c r="P29" s="9"/>
      <c r="W29" s="9"/>
      <c r="X29" s="9"/>
    </row>
    <row r="30" spans="2:24" x14ac:dyDescent="0.2"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W30" s="9"/>
      <c r="X30" s="9"/>
    </row>
    <row r="31" spans="2:24" x14ac:dyDescent="0.2"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W31" s="9"/>
      <c r="X31" s="9"/>
    </row>
    <row r="32" spans="2:24" x14ac:dyDescent="0.2"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W32" s="9"/>
      <c r="X32" s="9"/>
    </row>
    <row r="33" spans="2:24" x14ac:dyDescent="0.2"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W33" s="9"/>
      <c r="X33" s="9"/>
    </row>
    <row r="34" spans="2:24" x14ac:dyDescent="0.2"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W34" s="9"/>
      <c r="X34" s="9"/>
    </row>
    <row r="35" spans="2:24" x14ac:dyDescent="0.2"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W35" s="9"/>
      <c r="X35" s="9"/>
    </row>
    <row r="36" spans="2:24" x14ac:dyDescent="0.2"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W36" s="9"/>
      <c r="X36" s="9"/>
    </row>
    <row r="37" spans="2:24" x14ac:dyDescent="0.2"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W37" s="9"/>
      <c r="X37" s="9"/>
    </row>
    <row r="38" spans="2:24" x14ac:dyDescent="0.2"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W38" s="9"/>
      <c r="X38" s="9"/>
    </row>
    <row r="39" spans="2:24" x14ac:dyDescent="0.2"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W39" s="9"/>
      <c r="X39" s="9"/>
    </row>
    <row r="40" spans="2:24" x14ac:dyDescent="0.2"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W40" s="9"/>
      <c r="X40" s="9"/>
    </row>
    <row r="41" spans="2:24" x14ac:dyDescent="0.2"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W41" s="9"/>
      <c r="X41" s="9"/>
    </row>
    <row r="42" spans="2:24" x14ac:dyDescent="0.2"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W42" s="9"/>
      <c r="X42" s="9"/>
    </row>
    <row r="43" spans="2:24" x14ac:dyDescent="0.2"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W43" s="9"/>
      <c r="X43" s="9"/>
    </row>
    <row r="44" spans="2:24" x14ac:dyDescent="0.2"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W44" s="9"/>
      <c r="X44" s="9"/>
    </row>
    <row r="45" spans="2:24" x14ac:dyDescent="0.2"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W45" s="9"/>
      <c r="X45" s="9"/>
    </row>
    <row r="46" spans="2:24" x14ac:dyDescent="0.2"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W46" s="9"/>
      <c r="X46" s="9"/>
    </row>
    <row r="47" spans="2:24" x14ac:dyDescent="0.2"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W47" s="9"/>
      <c r="X47" s="9"/>
    </row>
    <row r="48" spans="2:24" x14ac:dyDescent="0.2"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W48" s="9"/>
      <c r="X48" s="9"/>
    </row>
    <row r="49" spans="2:24" x14ac:dyDescent="0.2"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W49" s="9"/>
      <c r="X49" s="9"/>
    </row>
    <row r="50" spans="2:24" x14ac:dyDescent="0.2"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W50" s="9"/>
      <c r="X50" s="9"/>
    </row>
    <row r="51" spans="2:24" x14ac:dyDescent="0.2"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W51" s="9"/>
      <c r="X51" s="9"/>
    </row>
    <row r="52" spans="2:24" x14ac:dyDescent="0.2"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W52" s="9"/>
      <c r="X52" s="9"/>
    </row>
    <row r="53" spans="2:24" x14ac:dyDescent="0.2"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W53" s="9"/>
      <c r="X53" s="9"/>
    </row>
    <row r="55" spans="2:24" x14ac:dyDescent="0.2">
      <c r="W55" s="9"/>
    </row>
  </sheetData>
  <conditionalFormatting sqref="X3:X53">
    <cfRule type="containsText" dxfId="1" priority="1" operator="containsText" text="FALSE">
      <formula>NOT(ISERROR(SEARCH("FALSE",X3)))</formula>
    </cfRule>
    <cfRule type="containsText" dxfId="0" priority="2" operator="containsText" text="TRUE">
      <formula>NOT(ISERROR(SEARCH("TRUE",X3)))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204-60C9-4E9A-A1D9-16382D33FA89}">
  <dimension ref="C2:BB147"/>
  <sheetViews>
    <sheetView topLeftCell="A45" zoomScale="105" workbookViewId="0">
      <selection activeCell="U63" sqref="U63"/>
    </sheetView>
  </sheetViews>
  <sheetFormatPr baseColWidth="10" defaultColWidth="8.83203125" defaultRowHeight="15" x14ac:dyDescent="0.2"/>
  <cols>
    <col min="3" max="3" width="9.6640625" customWidth="1"/>
    <col min="12" max="12" width="10.6640625" customWidth="1"/>
    <col min="15" max="15" width="10.6640625" customWidth="1"/>
    <col min="23" max="33" width="12" customWidth="1"/>
    <col min="36" max="36" width="11" customWidth="1"/>
    <col min="44" max="44" width="10.33203125" customWidth="1"/>
    <col min="50" max="50" width="11.6640625" customWidth="1"/>
    <col min="51" max="51" width="12.83203125" customWidth="1"/>
    <col min="52" max="52" width="13.1640625" customWidth="1"/>
  </cols>
  <sheetData>
    <row r="2" spans="3:54" ht="16" thickBot="1" x14ac:dyDescent="0.25">
      <c r="C2" s="35" t="s">
        <v>306</v>
      </c>
      <c r="D2" s="35"/>
      <c r="N2" s="36" t="s">
        <v>308</v>
      </c>
      <c r="O2" s="36"/>
      <c r="Y2" s="19" t="s">
        <v>311</v>
      </c>
      <c r="AI2" s="36" t="s">
        <v>309</v>
      </c>
      <c r="AJ2" s="36"/>
      <c r="AT2" s="19" t="s">
        <v>313</v>
      </c>
    </row>
    <row r="3" spans="3:54" ht="37" thickBot="1" x14ac:dyDescent="0.25">
      <c r="C3" s="1" t="s">
        <v>0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279</v>
      </c>
      <c r="J3" s="2" t="s">
        <v>280</v>
      </c>
      <c r="K3" s="2" t="s">
        <v>11</v>
      </c>
      <c r="L3" s="2" t="s">
        <v>8</v>
      </c>
      <c r="N3" s="10" t="s">
        <v>0</v>
      </c>
      <c r="O3" s="10" t="s">
        <v>3</v>
      </c>
      <c r="P3" s="10" t="s">
        <v>4</v>
      </c>
      <c r="Q3" s="10" t="s">
        <v>5</v>
      </c>
      <c r="R3" s="10" t="s">
        <v>6</v>
      </c>
      <c r="S3" s="10" t="s">
        <v>7</v>
      </c>
      <c r="T3" s="10" t="s">
        <v>279</v>
      </c>
      <c r="U3" s="10" t="s">
        <v>280</v>
      </c>
      <c r="V3" s="10" t="s">
        <v>11</v>
      </c>
      <c r="W3" s="10" t="s">
        <v>8</v>
      </c>
      <c r="X3" s="20"/>
      <c r="Y3" s="10" t="s">
        <v>3</v>
      </c>
      <c r="Z3" s="10" t="s">
        <v>4</v>
      </c>
      <c r="AA3" s="10" t="s">
        <v>5</v>
      </c>
      <c r="AB3" s="10" t="s">
        <v>6</v>
      </c>
      <c r="AC3" s="10" t="s">
        <v>7</v>
      </c>
      <c r="AD3" s="10" t="s">
        <v>279</v>
      </c>
      <c r="AE3" s="10" t="s">
        <v>280</v>
      </c>
      <c r="AF3" s="10" t="s">
        <v>11</v>
      </c>
      <c r="AG3" s="10" t="s">
        <v>8</v>
      </c>
      <c r="AI3" s="10" t="s">
        <v>0</v>
      </c>
      <c r="AJ3" s="10" t="s">
        <v>3</v>
      </c>
      <c r="AK3" s="10" t="s">
        <v>4</v>
      </c>
      <c r="AL3" s="10" t="s">
        <v>5</v>
      </c>
      <c r="AM3" s="10" t="s">
        <v>6</v>
      </c>
      <c r="AN3" s="10" t="s">
        <v>7</v>
      </c>
      <c r="AO3" s="10" t="s">
        <v>279</v>
      </c>
      <c r="AP3" s="10" t="s">
        <v>280</v>
      </c>
      <c r="AQ3" s="10" t="s">
        <v>11</v>
      </c>
      <c r="AR3" s="10" t="s">
        <v>8</v>
      </c>
      <c r="AT3" s="10" t="s">
        <v>3</v>
      </c>
      <c r="AU3" s="10" t="s">
        <v>4</v>
      </c>
      <c r="AV3" s="10" t="s">
        <v>5</v>
      </c>
      <c r="AW3" s="10" t="s">
        <v>6</v>
      </c>
      <c r="AX3" s="10" t="s">
        <v>7</v>
      </c>
      <c r="AY3" s="10" t="s">
        <v>279</v>
      </c>
      <c r="AZ3" s="10" t="s">
        <v>280</v>
      </c>
      <c r="BA3" s="10" t="s">
        <v>11</v>
      </c>
      <c r="BB3" s="10" t="s">
        <v>8</v>
      </c>
    </row>
    <row r="4" spans="3:54" ht="16" thickBot="1" x14ac:dyDescent="0.25">
      <c r="C4" s="3">
        <v>1</v>
      </c>
      <c r="D4" s="4">
        <v>2438</v>
      </c>
      <c r="E4" s="4">
        <v>24.3</v>
      </c>
      <c r="F4" s="4">
        <v>91.1</v>
      </c>
      <c r="G4" s="4">
        <v>98</v>
      </c>
      <c r="H4" s="4">
        <v>619.70000000000005</v>
      </c>
      <c r="I4" s="4">
        <v>29</v>
      </c>
      <c r="J4" s="4">
        <v>400</v>
      </c>
      <c r="K4" s="4" t="s">
        <v>0</v>
      </c>
      <c r="L4" s="4" t="s">
        <v>19</v>
      </c>
      <c r="N4" s="10">
        <v>54</v>
      </c>
      <c r="O4" s="11">
        <v>3400</v>
      </c>
      <c r="P4" s="11">
        <v>45.5</v>
      </c>
      <c r="Q4" s="11">
        <v>102</v>
      </c>
      <c r="R4" s="11">
        <v>39</v>
      </c>
      <c r="S4" s="11">
        <v>786.6</v>
      </c>
      <c r="T4" s="11" t="s">
        <v>44</v>
      </c>
      <c r="U4" s="11" t="s">
        <v>44</v>
      </c>
      <c r="V4" s="11" t="s">
        <v>0</v>
      </c>
      <c r="W4" s="11" t="s">
        <v>19</v>
      </c>
      <c r="X4" s="21"/>
      <c r="Y4" s="11">
        <f>VLOOKUP(O4,YoNThreshold!$B$3:$C$18,2,TRUE)</f>
        <v>7</v>
      </c>
      <c r="Z4" s="11">
        <f>VLOOKUP(P4,YoNThreshold!$B$21:$C$37,2,TRUE)</f>
        <v>10</v>
      </c>
      <c r="AA4" s="11">
        <f>VLOOKUP(Q4,YoNThreshold!$H$3:$I$13,2,TRUE)</f>
        <v>6</v>
      </c>
      <c r="AB4" s="11">
        <f>VLOOKUP(R4,YoNThreshold!$E$3:$F$13,2,TRUE)</f>
        <v>4</v>
      </c>
      <c r="AC4" s="11">
        <f>VLOOKUP(S4,YoNThreshold!$E$21:$F$40,2,TRUE)</f>
        <v>16</v>
      </c>
      <c r="AD4" s="10" t="e">
        <f>VLOOKUP(T4,YoNThreshold!$H$21:$I$36,2,TRUE)</f>
        <v>#N/A</v>
      </c>
      <c r="AE4" s="10" t="e">
        <f>VLOOKUP(U4,YoNThreshold!$K$3:$L$18,2,TRUE)</f>
        <v>#N/A</v>
      </c>
      <c r="AF4" s="11">
        <f>IF(V4="No", 0, 1)</f>
        <v>0</v>
      </c>
      <c r="AG4" s="11">
        <f>IF(W4="No", 0, 1)</f>
        <v>1</v>
      </c>
      <c r="AI4" s="10">
        <v>14</v>
      </c>
      <c r="AJ4" s="11">
        <v>1097</v>
      </c>
      <c r="AK4" s="11">
        <v>8.6</v>
      </c>
      <c r="AL4" s="11">
        <v>32.799999999999997</v>
      </c>
      <c r="AM4" s="11">
        <v>88</v>
      </c>
      <c r="AN4" s="11">
        <v>683.3</v>
      </c>
      <c r="AO4" s="11">
        <v>20</v>
      </c>
      <c r="AP4" s="11">
        <v>210</v>
      </c>
      <c r="AQ4" s="11" t="s">
        <v>0</v>
      </c>
      <c r="AR4" s="11" t="s">
        <v>19</v>
      </c>
      <c r="AT4" s="30">
        <f>VLOOKUP(AJ4,YoNThreshold!$B$3:$C$18,2,TRUE)</f>
        <v>3</v>
      </c>
      <c r="AU4" s="30">
        <f>VLOOKUP(AK4,YoNThreshold!$B$21:$C$37,2,TRUE)</f>
        <v>2</v>
      </c>
      <c r="AV4" s="30">
        <f>VLOOKUP(AL4,YoNThreshold!$H$3:$I$13,2,TRUE)</f>
        <v>2</v>
      </c>
      <c r="AW4" s="30">
        <f>VLOOKUP(AM4,YoNThreshold!$E$3:$F$13,2,TRUE)</f>
        <v>9</v>
      </c>
      <c r="AX4" s="30">
        <f>VLOOKUP(AN4,YoNThreshold!$E$21:$F$40,2,TRUE)</f>
        <v>14</v>
      </c>
      <c r="AY4" s="30">
        <f>VLOOKUP(AO4,YoNThreshold!$H$21:$I$36,2,TRUE)</f>
        <v>2</v>
      </c>
      <c r="AZ4" s="30">
        <f>VLOOKUP(AP4,YoNThreshold!$K$3:$L$18,2,TRUE)</f>
        <v>2</v>
      </c>
      <c r="BA4" s="30">
        <f>IF(AQ4="No", 0, 1)</f>
        <v>0</v>
      </c>
      <c r="BB4" s="30">
        <f>IF(AR4="No", 0, 1)</f>
        <v>1</v>
      </c>
    </row>
    <row r="5" spans="3:54" ht="16" thickBot="1" x14ac:dyDescent="0.25">
      <c r="C5" s="3">
        <v>2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10">
        <v>55</v>
      </c>
      <c r="O5" s="11">
        <v>1362.5</v>
      </c>
      <c r="P5" s="11">
        <v>16.2</v>
      </c>
      <c r="Q5" s="11">
        <v>75</v>
      </c>
      <c r="R5" s="11">
        <v>96.7</v>
      </c>
      <c r="S5" s="11">
        <v>516.29999999999995</v>
      </c>
      <c r="T5" s="11">
        <v>25</v>
      </c>
      <c r="U5" s="11">
        <v>200</v>
      </c>
      <c r="V5" s="11" t="s">
        <v>19</v>
      </c>
      <c r="W5" s="11" t="s">
        <v>19</v>
      </c>
      <c r="X5" s="21"/>
      <c r="Y5" s="11">
        <f>VLOOKUP(O5,YoNThreshold!$B$3:$C$18,2,TRUE)</f>
        <v>3</v>
      </c>
      <c r="Z5" s="11">
        <f>VLOOKUP(P5,YoNThreshold!$B$21:$C$37,2,TRUE)</f>
        <v>4</v>
      </c>
      <c r="AA5" s="11">
        <f>VLOOKUP(Q5,YoNThreshold!$H$3:$I$13,2,TRUE)</f>
        <v>4</v>
      </c>
      <c r="AB5" s="11">
        <f>VLOOKUP(R5,YoNThreshold!$E$3:$F$13,2,TRUE)</f>
        <v>10</v>
      </c>
      <c r="AC5" s="11">
        <f>VLOOKUP(S5,YoNThreshold!$E$21:$F$40,2,TRUE)</f>
        <v>11</v>
      </c>
      <c r="AD5" s="11">
        <f>VLOOKUP(T5,YoNThreshold!$H$21:$I$36,2,TRUE)</f>
        <v>2</v>
      </c>
      <c r="AE5" s="11">
        <f>VLOOKUP(U5,YoNThreshold!$K$3:$L$18,2,TRUE)</f>
        <v>2</v>
      </c>
      <c r="AF5" s="11">
        <f t="shared" ref="AF5:AF53" si="0">IF(V5="No", 0, 1)</f>
        <v>1</v>
      </c>
      <c r="AG5" s="11">
        <f t="shared" ref="AG5:AG54" si="1">IF(W5="No", 0, 1)</f>
        <v>1</v>
      </c>
      <c r="AI5" s="10">
        <v>20</v>
      </c>
      <c r="AJ5" s="11">
        <v>450</v>
      </c>
      <c r="AK5" s="11">
        <v>2.8</v>
      </c>
      <c r="AL5" s="11">
        <v>27.2</v>
      </c>
      <c r="AM5" s="11">
        <v>98</v>
      </c>
      <c r="AN5" s="11">
        <v>58.2</v>
      </c>
      <c r="AO5" s="11">
        <v>20</v>
      </c>
      <c r="AP5" s="11">
        <v>40</v>
      </c>
      <c r="AQ5" s="11" t="s">
        <v>0</v>
      </c>
      <c r="AR5" s="11" t="s">
        <v>19</v>
      </c>
      <c r="AT5" s="30">
        <f>VLOOKUP(AJ5,YoNThreshold!$B$3:$C$18,2,TRUE)</f>
        <v>1</v>
      </c>
      <c r="AU5" s="30">
        <f>VLOOKUP(AK5,YoNThreshold!$B$21:$C$37,2,TRUE)</f>
        <v>1</v>
      </c>
      <c r="AV5" s="30">
        <f>VLOOKUP(AL5,YoNThreshold!$H$3:$I$13,2,TRUE)</f>
        <v>2</v>
      </c>
      <c r="AW5" s="30">
        <f>VLOOKUP(AM5,YoNThreshold!$E$3:$F$13,2,TRUE)</f>
        <v>10</v>
      </c>
      <c r="AX5" s="30">
        <f>VLOOKUP(AN5,YoNThreshold!$E$21:$F$40,2,TRUE)</f>
        <v>2</v>
      </c>
      <c r="AY5" s="30">
        <f>VLOOKUP(AO5,YoNThreshold!$H$21:$I$36,2,TRUE)</f>
        <v>2</v>
      </c>
      <c r="AZ5" s="30">
        <f>VLOOKUP(AP5,YoNThreshold!$K$3:$L$18,2,TRUE)</f>
        <v>1</v>
      </c>
      <c r="BA5" s="30">
        <f t="shared" ref="BA5:BA41" si="2">IF(AQ5="No", 0, 1)</f>
        <v>0</v>
      </c>
      <c r="BB5" s="30">
        <f t="shared" ref="BB5:BB40" si="3">IF(AR5="No", 0, 1)</f>
        <v>1</v>
      </c>
    </row>
    <row r="6" spans="3:54" ht="16" thickBot="1" x14ac:dyDescent="0.25">
      <c r="C6" s="3">
        <v>3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10">
        <v>1</v>
      </c>
      <c r="O6" s="11">
        <v>2438</v>
      </c>
      <c r="P6" s="11">
        <v>24.3</v>
      </c>
      <c r="Q6" s="11">
        <v>91.1</v>
      </c>
      <c r="R6" s="11">
        <v>98</v>
      </c>
      <c r="S6" s="11">
        <v>619.70000000000005</v>
      </c>
      <c r="T6" s="11">
        <v>29</v>
      </c>
      <c r="U6" s="11">
        <v>400</v>
      </c>
      <c r="V6" s="11" t="s">
        <v>0</v>
      </c>
      <c r="W6" s="11" t="s">
        <v>19</v>
      </c>
      <c r="X6" s="21"/>
      <c r="Y6" s="11">
        <f>VLOOKUP(O6,YoNThreshold!$B$3:$C$18,2,TRUE)</f>
        <v>5</v>
      </c>
      <c r="Z6" s="11">
        <f>VLOOKUP(P6,YoNThreshold!$B$21:$C$37,2,TRUE)</f>
        <v>5</v>
      </c>
      <c r="AA6" s="11">
        <f>VLOOKUP(Q6,YoNThreshold!$H$3:$I$13,2,TRUE)</f>
        <v>5</v>
      </c>
      <c r="AB6" s="11">
        <f>VLOOKUP(R6,YoNThreshold!$E$3:$F$13,2,TRUE)</f>
        <v>10</v>
      </c>
      <c r="AC6" s="11">
        <f>VLOOKUP(S6,YoNThreshold!$E$21:$F$40,2,TRUE)</f>
        <v>13</v>
      </c>
      <c r="AD6" s="11">
        <f>VLOOKUP(T6,YoNThreshold!$H$21:$I$36,2,TRUE)</f>
        <v>2</v>
      </c>
      <c r="AE6" s="11">
        <f>VLOOKUP(U6,YoNThreshold!$K$3:$L$18,2,TRUE)</f>
        <v>3</v>
      </c>
      <c r="AF6" s="11">
        <f t="shared" si="0"/>
        <v>0</v>
      </c>
      <c r="AG6" s="11">
        <f t="shared" si="1"/>
        <v>1</v>
      </c>
      <c r="AI6" s="10">
        <v>3</v>
      </c>
      <c r="AJ6" s="11">
        <v>2743</v>
      </c>
      <c r="AK6" s="11">
        <v>27.3</v>
      </c>
      <c r="AL6" s="11">
        <v>100.6</v>
      </c>
      <c r="AM6" s="11">
        <v>95</v>
      </c>
      <c r="AN6" s="11">
        <v>623.20000000000005</v>
      </c>
      <c r="AO6" s="11">
        <v>18</v>
      </c>
      <c r="AP6" s="11">
        <v>400</v>
      </c>
      <c r="AQ6" s="11" t="s">
        <v>0</v>
      </c>
      <c r="AR6" s="11" t="s">
        <v>19</v>
      </c>
      <c r="AT6" s="30">
        <f>VLOOKUP(AJ6,YoNThreshold!$B$3:$C$18,2,TRUE)</f>
        <v>6</v>
      </c>
      <c r="AU6" s="30">
        <f>VLOOKUP(AK6,YoNThreshold!$B$21:$C$37,2,TRUE)</f>
        <v>6</v>
      </c>
      <c r="AV6" s="30">
        <f>VLOOKUP(AL6,YoNThreshold!$H$3:$I$13,2,TRUE)</f>
        <v>6</v>
      </c>
      <c r="AW6" s="30">
        <f>VLOOKUP(AM6,YoNThreshold!$E$3:$F$13,2,TRUE)</f>
        <v>10</v>
      </c>
      <c r="AX6" s="30">
        <f>VLOOKUP(AN6,YoNThreshold!$E$21:$F$40,2,TRUE)</f>
        <v>13</v>
      </c>
      <c r="AY6" s="30">
        <f>VLOOKUP(AO6,YoNThreshold!$H$21:$I$36,2,TRUE)</f>
        <v>1</v>
      </c>
      <c r="AZ6" s="30">
        <f>VLOOKUP(AP6,YoNThreshold!$K$3:$L$18,2,TRUE)</f>
        <v>3</v>
      </c>
      <c r="BA6" s="30">
        <f t="shared" si="2"/>
        <v>0</v>
      </c>
      <c r="BB6" s="30">
        <f t="shared" si="3"/>
        <v>1</v>
      </c>
    </row>
    <row r="7" spans="3:54" ht="16" thickBot="1" x14ac:dyDescent="0.25">
      <c r="C7" s="3">
        <v>4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10">
        <v>14</v>
      </c>
      <c r="O7" s="11">
        <v>1097</v>
      </c>
      <c r="P7" s="11">
        <v>8.6</v>
      </c>
      <c r="Q7" s="11">
        <v>32.799999999999997</v>
      </c>
      <c r="R7" s="11">
        <v>88</v>
      </c>
      <c r="S7" s="11">
        <v>683.3</v>
      </c>
      <c r="T7" s="11">
        <v>20</v>
      </c>
      <c r="U7" s="11">
        <v>210</v>
      </c>
      <c r="V7" s="11" t="s">
        <v>0</v>
      </c>
      <c r="W7" s="11" t="s">
        <v>19</v>
      </c>
      <c r="X7" s="21"/>
      <c r="Y7" s="11">
        <f>VLOOKUP(O7,YoNThreshold!$B$3:$C$18,2,TRUE)</f>
        <v>3</v>
      </c>
      <c r="Z7" s="11">
        <f>VLOOKUP(P7,YoNThreshold!$B$21:$C$37,2,TRUE)</f>
        <v>2</v>
      </c>
      <c r="AA7" s="11">
        <f>VLOOKUP(Q7,YoNThreshold!$H$3:$I$13,2,TRUE)</f>
        <v>2</v>
      </c>
      <c r="AB7" s="11">
        <f>VLOOKUP(R7,YoNThreshold!$E$3:$F$13,2,TRUE)</f>
        <v>9</v>
      </c>
      <c r="AC7" s="11">
        <f>VLOOKUP(S7,YoNThreshold!$E$21:$F$40,2,TRUE)</f>
        <v>14</v>
      </c>
      <c r="AD7" s="11">
        <f>VLOOKUP(T7,YoNThreshold!$H$21:$I$36,2,TRUE)</f>
        <v>2</v>
      </c>
      <c r="AE7" s="11">
        <f>VLOOKUP(U7,YoNThreshold!$K$3:$L$18,2,TRUE)</f>
        <v>2</v>
      </c>
      <c r="AF7" s="11">
        <f t="shared" si="0"/>
        <v>0</v>
      </c>
      <c r="AG7" s="11">
        <f t="shared" si="1"/>
        <v>1</v>
      </c>
      <c r="AI7" s="10">
        <v>18</v>
      </c>
      <c r="AJ7" s="11">
        <v>1067</v>
      </c>
      <c r="AK7" s="11">
        <v>11.2</v>
      </c>
      <c r="AL7" s="11">
        <v>39.4</v>
      </c>
      <c r="AM7" s="11">
        <v>32</v>
      </c>
      <c r="AN7" s="11">
        <v>700.6</v>
      </c>
      <c r="AO7" s="11">
        <v>14</v>
      </c>
      <c r="AP7" s="11">
        <v>85</v>
      </c>
      <c r="AQ7" s="11" t="s">
        <v>0</v>
      </c>
      <c r="AR7" s="11" t="s">
        <v>19</v>
      </c>
      <c r="AT7" s="30">
        <f>VLOOKUP(AJ7,YoNThreshold!$B$3:$C$18,2,TRUE)</f>
        <v>3</v>
      </c>
      <c r="AU7" s="30">
        <f>VLOOKUP(AK7,YoNThreshold!$B$21:$C$37,2,TRUE)</f>
        <v>3</v>
      </c>
      <c r="AV7" s="30">
        <f>VLOOKUP(AL7,YoNThreshold!$H$3:$I$13,2,TRUE)</f>
        <v>2</v>
      </c>
      <c r="AW7" s="30">
        <f>VLOOKUP(AM7,YoNThreshold!$E$3:$F$13,2,TRUE)</f>
        <v>4</v>
      </c>
      <c r="AX7" s="30">
        <f>VLOOKUP(AN7,YoNThreshold!$E$21:$F$40,2,TRUE)</f>
        <v>15</v>
      </c>
      <c r="AY7" s="30">
        <f>VLOOKUP(AO7,YoNThreshold!$H$21:$I$36,2,TRUE)</f>
        <v>1</v>
      </c>
      <c r="AZ7" s="30">
        <f>VLOOKUP(AP7,YoNThreshold!$K$3:$L$18,2,TRUE)</f>
        <v>1</v>
      </c>
      <c r="BA7" s="30">
        <f t="shared" si="2"/>
        <v>0</v>
      </c>
      <c r="BB7" s="30">
        <f t="shared" si="3"/>
        <v>1</v>
      </c>
    </row>
    <row r="8" spans="3:54" ht="16" thickBot="1" x14ac:dyDescent="0.25">
      <c r="C8" s="3">
        <v>5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  <c r="N8" s="10">
        <v>58</v>
      </c>
      <c r="O8" s="11">
        <v>1188</v>
      </c>
      <c r="P8" s="11">
        <v>11.8</v>
      </c>
      <c r="Q8" s="11">
        <v>44</v>
      </c>
      <c r="R8" s="11">
        <v>97</v>
      </c>
      <c r="S8" s="11">
        <v>667.3</v>
      </c>
      <c r="T8" s="11" t="s">
        <v>44</v>
      </c>
      <c r="U8" s="11" t="s">
        <v>44</v>
      </c>
      <c r="V8" s="11" t="s">
        <v>19</v>
      </c>
      <c r="W8" s="11" t="s">
        <v>19</v>
      </c>
      <c r="X8" s="21"/>
      <c r="Y8" s="11">
        <f>VLOOKUP(O8,YoNThreshold!$B$3:$C$18,2,TRUE)</f>
        <v>3</v>
      </c>
      <c r="Z8" s="11">
        <f>VLOOKUP(P8,YoNThreshold!$B$21:$C$37,2,TRUE)</f>
        <v>3</v>
      </c>
      <c r="AA8" s="11">
        <f>VLOOKUP(Q8,YoNThreshold!$H$3:$I$13,2,TRUE)</f>
        <v>3</v>
      </c>
      <c r="AB8" s="11">
        <f>VLOOKUP(R8,YoNThreshold!$E$3:$F$13,2,TRUE)</f>
        <v>10</v>
      </c>
      <c r="AC8" s="11">
        <f>VLOOKUP(S8,YoNThreshold!$E$21:$F$40,2,TRUE)</f>
        <v>14</v>
      </c>
      <c r="AD8" s="10" t="e">
        <f>VLOOKUP(T8,YoNThreshold!$H$21:$I$36,2,TRUE)</f>
        <v>#N/A</v>
      </c>
      <c r="AE8" s="10" t="e">
        <f>VLOOKUP(U8,YoNThreshold!$K$3:$L$18,2,TRUE)</f>
        <v>#N/A</v>
      </c>
      <c r="AF8" s="11">
        <f t="shared" si="0"/>
        <v>1</v>
      </c>
      <c r="AG8" s="11">
        <f t="shared" si="1"/>
        <v>1</v>
      </c>
      <c r="AI8" s="10">
        <v>24</v>
      </c>
      <c r="AJ8" s="11">
        <v>2300</v>
      </c>
      <c r="AK8" s="11">
        <v>20.9</v>
      </c>
      <c r="AL8" s="11">
        <v>80</v>
      </c>
      <c r="AM8" s="11">
        <v>50</v>
      </c>
      <c r="AN8" s="11">
        <v>615.70000000000005</v>
      </c>
      <c r="AO8" s="11">
        <v>100</v>
      </c>
      <c r="AP8" s="11">
        <v>400</v>
      </c>
      <c r="AQ8" s="11" t="s">
        <v>19</v>
      </c>
      <c r="AR8" s="11" t="s">
        <v>19</v>
      </c>
      <c r="AT8" s="30">
        <f>VLOOKUP(AJ8,YoNThreshold!$B$3:$C$18,2,TRUE)</f>
        <v>5</v>
      </c>
      <c r="AU8" s="30">
        <f>VLOOKUP(AK8,YoNThreshold!$B$21:$C$37,2,TRUE)</f>
        <v>5</v>
      </c>
      <c r="AV8" s="30">
        <f>VLOOKUP(AL8,YoNThreshold!$H$3:$I$13,2,TRUE)</f>
        <v>5</v>
      </c>
      <c r="AW8" s="30">
        <f>VLOOKUP(AM8,YoNThreshold!$E$3:$F$13,2,TRUE)</f>
        <v>6</v>
      </c>
      <c r="AX8" s="30">
        <f>VLOOKUP(AN8,YoNThreshold!$E$21:$F$40,2,TRUE)</f>
        <v>13</v>
      </c>
      <c r="AY8" s="30">
        <f>VLOOKUP(AO8,YoNThreshold!$H$21:$I$36,2,TRUE)</f>
        <v>6</v>
      </c>
      <c r="AZ8" s="30">
        <f>VLOOKUP(AP8,YoNThreshold!$K$3:$L$18,2,TRUE)</f>
        <v>3</v>
      </c>
      <c r="BA8" s="30">
        <f t="shared" si="2"/>
        <v>1</v>
      </c>
      <c r="BB8" s="30">
        <f t="shared" si="3"/>
        <v>1</v>
      </c>
    </row>
    <row r="9" spans="3:54" ht="16" thickBot="1" x14ac:dyDescent="0.25">
      <c r="C9" s="3">
        <v>6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  <c r="N9" s="10">
        <v>10</v>
      </c>
      <c r="O9" s="11">
        <v>5533</v>
      </c>
      <c r="P9" s="11">
        <v>52.6</v>
      </c>
      <c r="Q9" s="11">
        <v>176.1</v>
      </c>
      <c r="R9" s="11">
        <v>81</v>
      </c>
      <c r="S9" s="11">
        <v>645</v>
      </c>
      <c r="T9" s="11">
        <v>84</v>
      </c>
      <c r="U9" s="11">
        <v>200</v>
      </c>
      <c r="V9" s="11" t="s">
        <v>0</v>
      </c>
      <c r="W9" s="11" t="s">
        <v>19</v>
      </c>
      <c r="X9" s="21"/>
      <c r="Y9" s="11">
        <f>VLOOKUP(O9,YoNThreshold!$B$3:$C$18,2,TRUE)</f>
        <v>12</v>
      </c>
      <c r="Z9" s="11">
        <f>VLOOKUP(P9,YoNThreshold!$B$21:$C$37,2,TRUE)</f>
        <v>11</v>
      </c>
      <c r="AA9" s="11">
        <f>VLOOKUP(Q9,YoNThreshold!$H$3:$I$13,2,TRUE)</f>
        <v>9</v>
      </c>
      <c r="AB9" s="11">
        <f>VLOOKUP(R9,YoNThreshold!$E$3:$F$13,2,TRUE)</f>
        <v>9</v>
      </c>
      <c r="AC9" s="11">
        <f>VLOOKUP(S9,YoNThreshold!$E$21:$F$40,2,TRUE)</f>
        <v>13</v>
      </c>
      <c r="AD9" s="11">
        <f>VLOOKUP(T9,YoNThreshold!$H$21:$I$36,2,TRUE)</f>
        <v>5</v>
      </c>
      <c r="AE9" s="11">
        <f>VLOOKUP(U9,YoNThreshold!$K$3:$L$18,2,TRUE)</f>
        <v>2</v>
      </c>
      <c r="AF9" s="11">
        <f t="shared" si="0"/>
        <v>0</v>
      </c>
      <c r="AG9" s="11">
        <f t="shared" si="1"/>
        <v>1</v>
      </c>
      <c r="AI9" s="10">
        <v>25</v>
      </c>
      <c r="AJ9" s="11">
        <v>465</v>
      </c>
      <c r="AK9" s="11">
        <v>4.5</v>
      </c>
      <c r="AL9" s="11">
        <v>20</v>
      </c>
      <c r="AM9" s="11">
        <v>97</v>
      </c>
      <c r="AN9" s="11">
        <v>116.9</v>
      </c>
      <c r="AO9" s="11">
        <v>300</v>
      </c>
      <c r="AP9" s="11">
        <v>250</v>
      </c>
      <c r="AQ9" s="11" t="s">
        <v>0</v>
      </c>
      <c r="AR9" s="11" t="s">
        <v>19</v>
      </c>
      <c r="AT9" s="30">
        <f>VLOOKUP(AJ9,YoNThreshold!$B$3:$C$18,2,TRUE)</f>
        <v>1</v>
      </c>
      <c r="AU9" s="30">
        <f>VLOOKUP(AK9,YoNThreshold!$B$21:$C$37,2,TRUE)</f>
        <v>1</v>
      </c>
      <c r="AV9" s="30">
        <f>VLOOKUP(AL9,YoNThreshold!$H$3:$I$13,2,TRUE)</f>
        <v>2</v>
      </c>
      <c r="AW9" s="30">
        <f>VLOOKUP(AM9,YoNThreshold!$E$3:$F$13,2,TRUE)</f>
        <v>10</v>
      </c>
      <c r="AX9" s="30">
        <f>VLOOKUP(AN9,YoNThreshold!$E$21:$F$40,2,TRUE)</f>
        <v>3</v>
      </c>
      <c r="AY9" s="30">
        <f>VLOOKUP(AO9,YoNThreshold!$H$21:$I$36,2,TRUE)</f>
        <v>10</v>
      </c>
      <c r="AZ9" s="30">
        <f>VLOOKUP(AP9,YoNThreshold!$K$3:$L$18,2,TRUE)</f>
        <v>2</v>
      </c>
      <c r="BA9" s="30">
        <f t="shared" si="2"/>
        <v>0</v>
      </c>
      <c r="BB9" s="30">
        <f t="shared" si="3"/>
        <v>1</v>
      </c>
    </row>
    <row r="10" spans="3:54" ht="16" thickBot="1" x14ac:dyDescent="0.25">
      <c r="C10" s="3">
        <v>7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  <c r="N10" s="10">
        <v>51</v>
      </c>
      <c r="O10" s="11">
        <v>2474</v>
      </c>
      <c r="P10" s="11">
        <v>24.9</v>
      </c>
      <c r="Q10" s="11">
        <v>105</v>
      </c>
      <c r="R10" s="11">
        <v>57</v>
      </c>
      <c r="S10" s="11">
        <v>565.1</v>
      </c>
      <c r="T10" s="11" t="s">
        <v>44</v>
      </c>
      <c r="U10" s="11" t="s">
        <v>44</v>
      </c>
      <c r="V10" s="11" t="s">
        <v>19</v>
      </c>
      <c r="W10" s="11" t="s">
        <v>19</v>
      </c>
      <c r="X10" s="21"/>
      <c r="Y10" s="11">
        <f>VLOOKUP(O10,YoNThreshold!$B$3:$C$18,2,TRUE)</f>
        <v>5</v>
      </c>
      <c r="Z10" s="11">
        <f>VLOOKUP(P10,YoNThreshold!$B$21:$C$37,2,TRUE)</f>
        <v>5</v>
      </c>
      <c r="AA10" s="11">
        <f>VLOOKUP(Q10,YoNThreshold!$H$3:$I$13,2,TRUE)</f>
        <v>6</v>
      </c>
      <c r="AB10" s="11">
        <f>VLOOKUP(R10,YoNThreshold!$E$3:$F$13,2,TRUE)</f>
        <v>6</v>
      </c>
      <c r="AC10" s="11">
        <f>VLOOKUP(S10,YoNThreshold!$E$21:$F$40,2,TRUE)</f>
        <v>12</v>
      </c>
      <c r="AD10" s="10" t="e">
        <f>VLOOKUP(T10,YoNThreshold!$H$21:$I$36,2,TRUE)</f>
        <v>#N/A</v>
      </c>
      <c r="AE10" s="10" t="e">
        <f>VLOOKUP(U10,YoNThreshold!$K$3:$L$18,2,TRUE)</f>
        <v>#N/A</v>
      </c>
      <c r="AF10" s="11">
        <f t="shared" si="0"/>
        <v>1</v>
      </c>
      <c r="AG10" s="11">
        <f t="shared" si="1"/>
        <v>1</v>
      </c>
      <c r="AI10" s="10">
        <v>27</v>
      </c>
      <c r="AJ10" s="11">
        <v>694</v>
      </c>
      <c r="AK10" s="11">
        <v>6.3</v>
      </c>
      <c r="AL10" s="11">
        <v>55.5</v>
      </c>
      <c r="AM10" s="11">
        <v>97</v>
      </c>
      <c r="AN10" s="11">
        <v>138.4</v>
      </c>
      <c r="AO10" s="11">
        <v>100</v>
      </c>
      <c r="AP10" s="11">
        <v>300</v>
      </c>
      <c r="AQ10" s="11" t="s">
        <v>0</v>
      </c>
      <c r="AR10" s="11" t="s">
        <v>19</v>
      </c>
      <c r="AT10" s="30">
        <f>VLOOKUP(AJ10,YoNThreshold!$B$3:$C$18,2,TRUE)</f>
        <v>2</v>
      </c>
      <c r="AU10" s="30">
        <f>VLOOKUP(AK10,YoNThreshold!$B$21:$C$37,2,TRUE)</f>
        <v>2</v>
      </c>
      <c r="AV10" s="30">
        <f>VLOOKUP(AL10,YoNThreshold!$H$3:$I$13,2,TRUE)</f>
        <v>3</v>
      </c>
      <c r="AW10" s="30">
        <f>VLOOKUP(AM10,YoNThreshold!$E$3:$F$13,2,TRUE)</f>
        <v>10</v>
      </c>
      <c r="AX10" s="30">
        <f>VLOOKUP(AN10,YoNThreshold!$E$21:$F$40,2,TRUE)</f>
        <v>3</v>
      </c>
      <c r="AY10" s="30">
        <f>VLOOKUP(AO10,YoNThreshold!$H$21:$I$36,2,TRUE)</f>
        <v>6</v>
      </c>
      <c r="AZ10" s="30">
        <f>VLOOKUP(AP10,YoNThreshold!$K$3:$L$18,2,TRUE)</f>
        <v>2</v>
      </c>
      <c r="BA10" s="30">
        <f t="shared" si="2"/>
        <v>0</v>
      </c>
      <c r="BB10" s="30">
        <f t="shared" si="3"/>
        <v>1</v>
      </c>
    </row>
    <row r="11" spans="3:54" ht="16" thickBot="1" x14ac:dyDescent="0.25">
      <c r="C11" s="3">
        <v>8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  <c r="N11" s="10">
        <v>57</v>
      </c>
      <c r="O11" s="11">
        <v>1662</v>
      </c>
      <c r="P11" s="11">
        <v>18.399999999999999</v>
      </c>
      <c r="Q11" s="11">
        <v>68.3</v>
      </c>
      <c r="R11" s="11">
        <v>86.1</v>
      </c>
      <c r="S11" s="11">
        <v>636.6</v>
      </c>
      <c r="T11" s="11">
        <v>83.5</v>
      </c>
      <c r="U11" s="11">
        <v>150</v>
      </c>
      <c r="V11" s="11" t="s">
        <v>19</v>
      </c>
      <c r="W11" s="11" t="s">
        <v>19</v>
      </c>
      <c r="X11" s="21"/>
      <c r="Y11" s="11">
        <f>VLOOKUP(O11,YoNThreshold!$B$3:$C$18,2,TRUE)</f>
        <v>4</v>
      </c>
      <c r="Z11" s="11">
        <f>VLOOKUP(P11,YoNThreshold!$B$21:$C$37,2,TRUE)</f>
        <v>4</v>
      </c>
      <c r="AA11" s="11">
        <f>VLOOKUP(Q11,YoNThreshold!$H$3:$I$13,2,TRUE)</f>
        <v>4</v>
      </c>
      <c r="AB11" s="11">
        <f>VLOOKUP(R11,YoNThreshold!$E$3:$F$13,2,TRUE)</f>
        <v>9</v>
      </c>
      <c r="AC11" s="11">
        <f>VLOOKUP(S11,YoNThreshold!$E$21:$F$40,2,TRUE)</f>
        <v>13</v>
      </c>
      <c r="AD11" s="11">
        <f>VLOOKUP(T11,YoNThreshold!$H$21:$I$36,2,TRUE)</f>
        <v>5</v>
      </c>
      <c r="AE11" s="11">
        <f>VLOOKUP(U11,YoNThreshold!$K$3:$L$18,2,TRUE)</f>
        <v>1</v>
      </c>
      <c r="AF11" s="11">
        <f t="shared" si="0"/>
        <v>1</v>
      </c>
      <c r="AG11" s="11">
        <f t="shared" si="1"/>
        <v>1</v>
      </c>
      <c r="AI11" s="10">
        <v>21</v>
      </c>
      <c r="AJ11" s="11">
        <v>2800</v>
      </c>
      <c r="AK11" s="11">
        <v>27.4</v>
      </c>
      <c r="AL11" s="11">
        <v>100</v>
      </c>
      <c r="AM11" s="11">
        <v>57</v>
      </c>
      <c r="AN11" s="11">
        <v>627.29999999999995</v>
      </c>
      <c r="AO11" s="11" t="s">
        <v>44</v>
      </c>
      <c r="AP11" s="11" t="s">
        <v>44</v>
      </c>
      <c r="AQ11" s="11" t="s">
        <v>44</v>
      </c>
      <c r="AR11" s="11" t="s">
        <v>19</v>
      </c>
      <c r="AT11" s="30">
        <f>VLOOKUP(AJ11,YoNThreshold!$B$3:$C$18,2,TRUE)</f>
        <v>6</v>
      </c>
      <c r="AU11" s="30">
        <f>VLOOKUP(AK11,YoNThreshold!$B$21:$C$37,2,TRUE)</f>
        <v>6</v>
      </c>
      <c r="AV11" s="30">
        <f>VLOOKUP(AL11,YoNThreshold!$H$3:$I$13,2,TRUE)</f>
        <v>6</v>
      </c>
      <c r="AW11" s="30">
        <f>VLOOKUP(AM11,YoNThreshold!$E$3:$F$13,2,TRUE)</f>
        <v>6</v>
      </c>
      <c r="AX11" s="30">
        <f>VLOOKUP(AN11,YoNThreshold!$E$21:$F$40,2,TRUE)</f>
        <v>13</v>
      </c>
      <c r="AY11" s="31" t="e">
        <f>VLOOKUP(AO11,YoNThreshold!$H$21:$I$36,2,TRUE)</f>
        <v>#N/A</v>
      </c>
      <c r="AZ11" s="31" t="e">
        <f>VLOOKUP(AP11,YoNThreshold!$K$3:$L$18,2,TRUE)</f>
        <v>#N/A</v>
      </c>
      <c r="BA11" s="31" t="s">
        <v>44</v>
      </c>
      <c r="BB11" s="30">
        <f t="shared" si="3"/>
        <v>1</v>
      </c>
    </row>
    <row r="12" spans="3:54" ht="16" thickBot="1" x14ac:dyDescent="0.25">
      <c r="C12" s="3">
        <v>9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  <c r="N12" s="10">
        <v>5</v>
      </c>
      <c r="O12" s="11">
        <v>1829</v>
      </c>
      <c r="P12" s="11">
        <v>19.2</v>
      </c>
      <c r="Q12" s="11">
        <v>81.7</v>
      </c>
      <c r="R12" s="11">
        <v>72</v>
      </c>
      <c r="S12" s="11">
        <v>564.29999999999995</v>
      </c>
      <c r="T12" s="11">
        <v>76</v>
      </c>
      <c r="U12" s="11">
        <v>300</v>
      </c>
      <c r="V12" s="11" t="s">
        <v>19</v>
      </c>
      <c r="W12" s="11" t="s">
        <v>19</v>
      </c>
      <c r="X12" s="21"/>
      <c r="Y12" s="11">
        <f>VLOOKUP(O12,YoNThreshold!$B$3:$C$18,2,TRUE)</f>
        <v>4</v>
      </c>
      <c r="Z12" s="11">
        <f>VLOOKUP(P12,YoNThreshold!$B$21:$C$37,2,TRUE)</f>
        <v>4</v>
      </c>
      <c r="AA12" s="11">
        <f>VLOOKUP(Q12,YoNThreshold!$H$3:$I$13,2,TRUE)</f>
        <v>5</v>
      </c>
      <c r="AB12" s="11">
        <f>VLOOKUP(R12,YoNThreshold!$E$3:$F$13,2,TRUE)</f>
        <v>8</v>
      </c>
      <c r="AC12" s="11">
        <f>VLOOKUP(S12,YoNThreshold!$E$21:$F$40,2,TRUE)</f>
        <v>12</v>
      </c>
      <c r="AD12" s="11">
        <f>VLOOKUP(T12,YoNThreshold!$H$21:$I$36,2,TRUE)</f>
        <v>4</v>
      </c>
      <c r="AE12" s="11">
        <f>VLOOKUP(U12,YoNThreshold!$K$3:$L$18,2,TRUE)</f>
        <v>2</v>
      </c>
      <c r="AF12" s="11">
        <f t="shared" si="0"/>
        <v>1</v>
      </c>
      <c r="AG12" s="11">
        <f t="shared" si="1"/>
        <v>1</v>
      </c>
      <c r="AI12" s="10">
        <v>31</v>
      </c>
      <c r="AJ12" s="11">
        <v>1460</v>
      </c>
      <c r="AK12" s="11" t="s">
        <v>44</v>
      </c>
      <c r="AL12" s="11" t="s">
        <v>44</v>
      </c>
      <c r="AM12" s="11">
        <v>90</v>
      </c>
      <c r="AN12" s="11">
        <v>450.8</v>
      </c>
      <c r="AO12" s="11">
        <v>250</v>
      </c>
      <c r="AP12" s="11">
        <v>300</v>
      </c>
      <c r="AQ12" s="11" t="s">
        <v>19</v>
      </c>
      <c r="AR12" s="11" t="s">
        <v>19</v>
      </c>
      <c r="AT12" s="30">
        <f>VLOOKUP(AJ12,YoNThreshold!$B$3:$C$18,2,TRUE)</f>
        <v>3</v>
      </c>
      <c r="AU12" s="31" t="e">
        <f>VLOOKUP(AK12,YoNThreshold!$B$21:$C$37,2,TRUE)</f>
        <v>#N/A</v>
      </c>
      <c r="AV12" s="31" t="e">
        <f>VLOOKUP(AL12,YoNThreshold!$H$3:$I$13,2,TRUE)</f>
        <v>#N/A</v>
      </c>
      <c r="AW12" s="30">
        <f>VLOOKUP(AM12,YoNThreshold!$E$3:$F$13,2,TRUE)</f>
        <v>10</v>
      </c>
      <c r="AX12" s="30">
        <f>VLOOKUP(AN12,YoNThreshold!$E$21:$F$40,2,TRUE)</f>
        <v>10</v>
      </c>
      <c r="AY12" s="30">
        <f>VLOOKUP(AO12,YoNThreshold!$H$21:$I$36,2,TRUE)</f>
        <v>9</v>
      </c>
      <c r="AZ12" s="30">
        <f>VLOOKUP(AP12,YoNThreshold!$K$3:$L$18,2,TRUE)</f>
        <v>2</v>
      </c>
      <c r="BA12" s="30">
        <f t="shared" si="2"/>
        <v>1</v>
      </c>
      <c r="BB12" s="30">
        <f t="shared" si="3"/>
        <v>1</v>
      </c>
    </row>
    <row r="13" spans="3:54" ht="16" thickBot="1" x14ac:dyDescent="0.25">
      <c r="C13" s="3">
        <v>10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  <c r="N13" s="10">
        <v>59</v>
      </c>
      <c r="O13" s="11">
        <v>1574</v>
      </c>
      <c r="P13" s="11">
        <v>16.5</v>
      </c>
      <c r="Q13" s="11">
        <v>55</v>
      </c>
      <c r="R13" s="11">
        <v>82</v>
      </c>
      <c r="S13" s="11">
        <v>694.2</v>
      </c>
      <c r="T13" s="11">
        <v>180</v>
      </c>
      <c r="U13" s="11">
        <v>200</v>
      </c>
      <c r="V13" s="11" t="s">
        <v>0</v>
      </c>
      <c r="W13" s="11" t="s">
        <v>19</v>
      </c>
      <c r="X13" s="21"/>
      <c r="Y13" s="11">
        <f>VLOOKUP(O13,YoNThreshold!$B$3:$C$18,2,TRUE)</f>
        <v>4</v>
      </c>
      <c r="Z13" s="11">
        <f>VLOOKUP(P13,YoNThreshold!$B$21:$C$37,2,TRUE)</f>
        <v>4</v>
      </c>
      <c r="AA13" s="11">
        <f>VLOOKUP(Q13,YoNThreshold!$H$3:$I$13,2,TRUE)</f>
        <v>3</v>
      </c>
      <c r="AB13" s="11">
        <f>VLOOKUP(R13,YoNThreshold!$E$3:$F$13,2,TRUE)</f>
        <v>9</v>
      </c>
      <c r="AC13" s="11">
        <f>VLOOKUP(S13,YoNThreshold!$E$21:$F$40,2,TRUE)</f>
        <v>14</v>
      </c>
      <c r="AD13" s="11">
        <f>VLOOKUP(T13,YoNThreshold!$H$21:$I$36,2,TRUE)</f>
        <v>7</v>
      </c>
      <c r="AE13" s="11">
        <f>VLOOKUP(U13,YoNThreshold!$K$3:$L$18,2,TRUE)</f>
        <v>2</v>
      </c>
      <c r="AF13" s="11">
        <f t="shared" si="0"/>
        <v>0</v>
      </c>
      <c r="AG13" s="11">
        <f t="shared" si="1"/>
        <v>1</v>
      </c>
      <c r="AI13" s="10">
        <v>36</v>
      </c>
      <c r="AJ13" s="11">
        <v>1450</v>
      </c>
      <c r="AK13" s="11">
        <v>14.5</v>
      </c>
      <c r="AL13" s="11">
        <v>70</v>
      </c>
      <c r="AM13" s="11">
        <v>68</v>
      </c>
      <c r="AN13" s="11">
        <v>769</v>
      </c>
      <c r="AO13" s="11">
        <v>100</v>
      </c>
      <c r="AP13" s="11">
        <v>250</v>
      </c>
      <c r="AQ13" s="11" t="s">
        <v>0</v>
      </c>
      <c r="AR13" s="11" t="s">
        <v>19</v>
      </c>
      <c r="AT13" s="30">
        <f>VLOOKUP(AJ13,YoNThreshold!$B$3:$C$18,2,TRUE)</f>
        <v>3</v>
      </c>
      <c r="AU13" s="30">
        <f>VLOOKUP(AK13,YoNThreshold!$B$21:$C$37,2,TRUE)</f>
        <v>3</v>
      </c>
      <c r="AV13" s="30">
        <f>VLOOKUP(AL13,YoNThreshold!$H$3:$I$13,2,TRUE)</f>
        <v>4</v>
      </c>
      <c r="AW13" s="30">
        <f>VLOOKUP(AM13,YoNThreshold!$E$3:$F$13,2,TRUE)</f>
        <v>7</v>
      </c>
      <c r="AX13" s="30">
        <f>VLOOKUP(AN13,YoNThreshold!$E$21:$F$40,2,TRUE)</f>
        <v>16</v>
      </c>
      <c r="AY13" s="30">
        <f>VLOOKUP(AO13,YoNThreshold!$H$21:$I$36,2,TRUE)</f>
        <v>6</v>
      </c>
      <c r="AZ13" s="30">
        <f>VLOOKUP(AP13,YoNThreshold!$K$3:$L$18,2,TRUE)</f>
        <v>2</v>
      </c>
      <c r="BA13" s="30">
        <f t="shared" si="2"/>
        <v>0</v>
      </c>
      <c r="BB13" s="30">
        <f t="shared" si="3"/>
        <v>1</v>
      </c>
    </row>
    <row r="14" spans="3:54" ht="16" thickBot="1" x14ac:dyDescent="0.25">
      <c r="C14" s="3">
        <v>11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  <c r="N14" s="10">
        <v>60</v>
      </c>
      <c r="O14" s="11">
        <v>2804</v>
      </c>
      <c r="P14" s="11">
        <v>28</v>
      </c>
      <c r="Q14" s="11">
        <v>90</v>
      </c>
      <c r="R14" s="11">
        <v>42.9</v>
      </c>
      <c r="S14" s="11">
        <v>679.9</v>
      </c>
      <c r="T14" s="11" t="s">
        <v>44</v>
      </c>
      <c r="U14" s="11" t="s">
        <v>44</v>
      </c>
      <c r="V14" s="11" t="s">
        <v>0</v>
      </c>
      <c r="W14" s="11" t="s">
        <v>19</v>
      </c>
      <c r="X14" s="21"/>
      <c r="Y14" s="11">
        <f>VLOOKUP(O14,YoNThreshold!$B$3:$C$18,2,TRUE)</f>
        <v>6</v>
      </c>
      <c r="Z14" s="11">
        <f>VLOOKUP(P14,YoNThreshold!$B$21:$C$37,2,TRUE)</f>
        <v>6</v>
      </c>
      <c r="AA14" s="11">
        <f>VLOOKUP(Q14,YoNThreshold!$H$3:$I$13,2,TRUE)</f>
        <v>5</v>
      </c>
      <c r="AB14" s="11">
        <f>VLOOKUP(R14,YoNThreshold!$E$3:$F$13,2,TRUE)</f>
        <v>5</v>
      </c>
      <c r="AC14" s="11">
        <f>VLOOKUP(S14,YoNThreshold!$E$21:$F$40,2,TRUE)</f>
        <v>14</v>
      </c>
      <c r="AD14" s="10" t="e">
        <f>VLOOKUP(T14,YoNThreshold!$H$21:$I$36,2,TRUE)</f>
        <v>#N/A</v>
      </c>
      <c r="AE14" s="10" t="e">
        <f>VLOOKUP(U14,YoNThreshold!$K$3:$L$18,2,TRUE)</f>
        <v>#N/A</v>
      </c>
      <c r="AF14" s="11">
        <f t="shared" si="0"/>
        <v>0</v>
      </c>
      <c r="AG14" s="11">
        <f t="shared" si="1"/>
        <v>1</v>
      </c>
      <c r="AI14" s="10">
        <v>38</v>
      </c>
      <c r="AJ14" s="11">
        <v>2600</v>
      </c>
      <c r="AK14" s="11">
        <v>26</v>
      </c>
      <c r="AL14" s="11">
        <v>98.2</v>
      </c>
      <c r="AM14" s="11">
        <v>97</v>
      </c>
      <c r="AN14" s="11">
        <v>485.9</v>
      </c>
      <c r="AO14" s="11">
        <v>360</v>
      </c>
      <c r="AP14" s="11">
        <v>150</v>
      </c>
      <c r="AQ14" s="11" t="s">
        <v>19</v>
      </c>
      <c r="AR14" s="11" t="s">
        <v>19</v>
      </c>
      <c r="AT14" s="30">
        <f>VLOOKUP(AJ14,YoNThreshold!$B$3:$C$18,2,TRUE)</f>
        <v>6</v>
      </c>
      <c r="AU14" s="30">
        <f>VLOOKUP(AK14,YoNThreshold!$B$21:$C$37,2,TRUE)</f>
        <v>6</v>
      </c>
      <c r="AV14" s="30">
        <f>VLOOKUP(AL14,YoNThreshold!$H$3:$I$13,2,TRUE)</f>
        <v>5</v>
      </c>
      <c r="AW14" s="30">
        <f>VLOOKUP(AM14,YoNThreshold!$E$3:$F$13,2,TRUE)</f>
        <v>10</v>
      </c>
      <c r="AX14" s="30">
        <f>VLOOKUP(AN14,YoNThreshold!$E$21:$F$40,2,TRUE)</f>
        <v>10</v>
      </c>
      <c r="AY14" s="30">
        <f>VLOOKUP(AO14,YoNThreshold!$H$21:$I$36,2,TRUE)</f>
        <v>11</v>
      </c>
      <c r="AZ14" s="30">
        <f>VLOOKUP(AP14,YoNThreshold!$K$3:$L$18,2,TRUE)</f>
        <v>1</v>
      </c>
      <c r="BA14" s="30">
        <f t="shared" si="2"/>
        <v>1</v>
      </c>
      <c r="BB14" s="30">
        <f t="shared" si="3"/>
        <v>1</v>
      </c>
    </row>
    <row r="15" spans="3:54" ht="16" thickBot="1" x14ac:dyDescent="0.25">
      <c r="C15" s="3">
        <v>12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  <c r="N15" s="10">
        <v>4</v>
      </c>
      <c r="O15" s="11">
        <v>4133</v>
      </c>
      <c r="P15" s="11">
        <v>40.5</v>
      </c>
      <c r="Q15" s="11">
        <v>103.3</v>
      </c>
      <c r="R15" s="11">
        <v>40</v>
      </c>
      <c r="S15" s="11">
        <v>748.8</v>
      </c>
      <c r="T15" s="11">
        <v>195</v>
      </c>
      <c r="U15" s="11" t="s">
        <v>44</v>
      </c>
      <c r="V15" s="11" t="s">
        <v>19</v>
      </c>
      <c r="W15" s="11" t="s">
        <v>19</v>
      </c>
      <c r="X15" s="21"/>
      <c r="Y15" s="11">
        <f>VLOOKUP(O15,YoNThreshold!$B$3:$C$18,2,TRUE)</f>
        <v>9</v>
      </c>
      <c r="Z15" s="11">
        <f>VLOOKUP(P15,YoNThreshold!$B$21:$C$37,2,TRUE)</f>
        <v>9</v>
      </c>
      <c r="AA15" s="11">
        <f>VLOOKUP(Q15,YoNThreshold!$H$3:$I$13,2,TRUE)</f>
        <v>6</v>
      </c>
      <c r="AB15" s="11">
        <f>VLOOKUP(R15,YoNThreshold!$E$3:$F$13,2,TRUE)</f>
        <v>5</v>
      </c>
      <c r="AC15" s="11">
        <f>VLOOKUP(S15,YoNThreshold!$E$21:$F$40,2,TRUE)</f>
        <v>15</v>
      </c>
      <c r="AD15" s="11">
        <f>VLOOKUP(T15,YoNThreshold!$H$21:$I$36,2,TRUE)</f>
        <v>7</v>
      </c>
      <c r="AE15" s="10" t="e">
        <f>VLOOKUP(U15,YoNThreshold!$K$3:$L$18,2,TRUE)</f>
        <v>#N/A</v>
      </c>
      <c r="AF15" s="11">
        <f t="shared" si="0"/>
        <v>1</v>
      </c>
      <c r="AG15" s="11">
        <f t="shared" si="1"/>
        <v>1</v>
      </c>
      <c r="AI15" s="10">
        <v>46</v>
      </c>
      <c r="AJ15" s="11">
        <v>3300</v>
      </c>
      <c r="AK15" s="11">
        <v>33</v>
      </c>
      <c r="AL15" s="11">
        <v>160</v>
      </c>
      <c r="AM15" s="11">
        <v>90</v>
      </c>
      <c r="AN15" s="11">
        <v>506.2</v>
      </c>
      <c r="AO15" s="11" t="s">
        <v>44</v>
      </c>
      <c r="AP15" s="11" t="s">
        <v>44</v>
      </c>
      <c r="AQ15" s="11" t="s">
        <v>19</v>
      </c>
      <c r="AR15" s="11" t="s">
        <v>19</v>
      </c>
      <c r="AT15" s="30">
        <f>VLOOKUP(AJ15,YoNThreshold!$B$3:$C$18,2,TRUE)</f>
        <v>7</v>
      </c>
      <c r="AU15" s="30">
        <f>VLOOKUP(AK15,YoNThreshold!$B$21:$C$37,2,TRUE)</f>
        <v>7</v>
      </c>
      <c r="AV15" s="30">
        <f>VLOOKUP(AL15,YoNThreshold!$H$3:$I$13,2,TRUE)</f>
        <v>9</v>
      </c>
      <c r="AW15" s="30">
        <f>VLOOKUP(AM15,YoNThreshold!$E$3:$F$13,2,TRUE)</f>
        <v>10</v>
      </c>
      <c r="AX15" s="30">
        <f>VLOOKUP(AN15,YoNThreshold!$E$21:$F$40,2,TRUE)</f>
        <v>11</v>
      </c>
      <c r="AY15" s="31" t="e">
        <f>VLOOKUP(AO15,YoNThreshold!$H$21:$I$36,2,TRUE)</f>
        <v>#N/A</v>
      </c>
      <c r="AZ15" s="31" t="e">
        <f>VLOOKUP(AP15,YoNThreshold!$K$3:$L$18,2,TRUE)</f>
        <v>#N/A</v>
      </c>
      <c r="BA15" s="30">
        <f t="shared" si="2"/>
        <v>1</v>
      </c>
      <c r="BB15" s="30">
        <f t="shared" si="3"/>
        <v>1</v>
      </c>
    </row>
    <row r="16" spans="3:54" ht="16" thickBot="1" x14ac:dyDescent="0.25">
      <c r="C16" s="3">
        <v>13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  <c r="N16" s="10">
        <v>12</v>
      </c>
      <c r="O16" s="11">
        <v>4724</v>
      </c>
      <c r="P16" s="11">
        <v>48.3</v>
      </c>
      <c r="Q16" s="11">
        <v>170.6</v>
      </c>
      <c r="R16" s="11">
        <v>90</v>
      </c>
      <c r="S16" s="11">
        <v>626.5</v>
      </c>
      <c r="T16" s="11">
        <v>56</v>
      </c>
      <c r="U16" s="11">
        <v>180</v>
      </c>
      <c r="V16" s="11" t="s">
        <v>0</v>
      </c>
      <c r="W16" s="11" t="s">
        <v>19</v>
      </c>
      <c r="X16" s="21"/>
      <c r="Y16" s="11">
        <f>VLOOKUP(O16,YoNThreshold!$B$3:$C$18,2,TRUE)</f>
        <v>10</v>
      </c>
      <c r="Z16" s="11">
        <f>VLOOKUP(P16,YoNThreshold!$B$21:$C$37,2,TRUE)</f>
        <v>10</v>
      </c>
      <c r="AA16" s="11">
        <f>VLOOKUP(Q16,YoNThreshold!$H$3:$I$13,2,TRUE)</f>
        <v>9</v>
      </c>
      <c r="AB16" s="11">
        <f>VLOOKUP(R16,YoNThreshold!$E$3:$F$13,2,TRUE)</f>
        <v>10</v>
      </c>
      <c r="AC16" s="11">
        <f>VLOOKUP(S16,YoNThreshold!$E$21:$F$40,2,TRUE)</f>
        <v>13</v>
      </c>
      <c r="AD16" s="11">
        <f>VLOOKUP(T16,YoNThreshold!$H$21:$I$36,2,TRUE)</f>
        <v>3</v>
      </c>
      <c r="AE16" s="11">
        <f>VLOOKUP(U16,YoNThreshold!$K$3:$L$18,2,TRUE)</f>
        <v>1</v>
      </c>
      <c r="AF16" s="11">
        <f t="shared" si="0"/>
        <v>0</v>
      </c>
      <c r="AG16" s="11">
        <f t="shared" si="1"/>
        <v>1</v>
      </c>
      <c r="AI16" s="10">
        <v>49</v>
      </c>
      <c r="AJ16" s="11">
        <v>1428</v>
      </c>
      <c r="AK16" s="11">
        <v>14.23</v>
      </c>
      <c r="AL16" s="11">
        <v>60.7</v>
      </c>
      <c r="AM16" s="11">
        <v>63</v>
      </c>
      <c r="AN16" s="11">
        <v>569</v>
      </c>
      <c r="AO16" s="11" t="s">
        <v>44</v>
      </c>
      <c r="AP16" s="11" t="s">
        <v>44</v>
      </c>
      <c r="AQ16" s="11" t="s">
        <v>44</v>
      </c>
      <c r="AR16" s="11" t="s">
        <v>19</v>
      </c>
      <c r="AT16" s="30">
        <f>VLOOKUP(AJ16,YoNThreshold!$B$3:$C$18,2,TRUE)</f>
        <v>3</v>
      </c>
      <c r="AU16" s="30">
        <f>VLOOKUP(AK16,YoNThreshold!$B$21:$C$37,2,TRUE)</f>
        <v>3</v>
      </c>
      <c r="AV16" s="30">
        <f>VLOOKUP(AL16,YoNThreshold!$H$3:$I$13,2,TRUE)</f>
        <v>4</v>
      </c>
      <c r="AW16" s="30">
        <f>VLOOKUP(AM16,YoNThreshold!$E$3:$F$13,2,TRUE)</f>
        <v>7</v>
      </c>
      <c r="AX16" s="30">
        <f>VLOOKUP(AN16,YoNThreshold!$E$21:$F$40,2,TRUE)</f>
        <v>12</v>
      </c>
      <c r="AY16" s="31" t="e">
        <f>VLOOKUP(AO16,YoNThreshold!$H$21:$I$36,2,TRUE)</f>
        <v>#N/A</v>
      </c>
      <c r="AZ16" s="31" t="e">
        <f>VLOOKUP(AP16,YoNThreshold!$K$3:$L$18,2,TRUE)</f>
        <v>#N/A</v>
      </c>
      <c r="BA16" s="31" t="s">
        <v>44</v>
      </c>
      <c r="BB16" s="30">
        <f t="shared" si="3"/>
        <v>1</v>
      </c>
    </row>
    <row r="17" spans="3:54" ht="16" thickBot="1" x14ac:dyDescent="0.25">
      <c r="C17" s="3">
        <v>14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  <c r="N17" s="10">
        <v>27</v>
      </c>
      <c r="O17" s="11">
        <v>694</v>
      </c>
      <c r="P17" s="11">
        <v>6.3</v>
      </c>
      <c r="Q17" s="11">
        <v>55.5</v>
      </c>
      <c r="R17" s="11">
        <v>97</v>
      </c>
      <c r="S17" s="11">
        <v>138.4</v>
      </c>
      <c r="T17" s="11">
        <v>100</v>
      </c>
      <c r="U17" s="11">
        <v>300</v>
      </c>
      <c r="V17" s="11" t="s">
        <v>0</v>
      </c>
      <c r="W17" s="11" t="s">
        <v>19</v>
      </c>
      <c r="X17" s="21"/>
      <c r="Y17" s="11">
        <f>VLOOKUP(O17,YoNThreshold!$B$3:$C$18,2,TRUE)</f>
        <v>2</v>
      </c>
      <c r="Z17" s="11">
        <f>VLOOKUP(P17,YoNThreshold!$B$21:$C$37,2,TRUE)</f>
        <v>2</v>
      </c>
      <c r="AA17" s="11">
        <f>VLOOKUP(Q17,YoNThreshold!$H$3:$I$13,2,TRUE)</f>
        <v>3</v>
      </c>
      <c r="AB17" s="11">
        <f>VLOOKUP(R17,YoNThreshold!$E$3:$F$13,2,TRUE)</f>
        <v>10</v>
      </c>
      <c r="AC17" s="11">
        <f>VLOOKUP(S17,YoNThreshold!$E$21:$F$40,2,TRUE)</f>
        <v>3</v>
      </c>
      <c r="AD17" s="11">
        <f>VLOOKUP(T17,YoNThreshold!$H$21:$I$36,2,TRUE)</f>
        <v>6</v>
      </c>
      <c r="AE17" s="11">
        <f>VLOOKUP(U17,YoNThreshold!$K$3:$L$18,2,TRUE)</f>
        <v>2</v>
      </c>
      <c r="AF17" s="11">
        <f t="shared" si="0"/>
        <v>0</v>
      </c>
      <c r="AG17" s="11">
        <f t="shared" si="1"/>
        <v>1</v>
      </c>
      <c r="AI17" s="10">
        <v>17</v>
      </c>
      <c r="AJ17" s="11">
        <v>2034</v>
      </c>
      <c r="AK17" s="11">
        <v>20.7</v>
      </c>
      <c r="AL17" s="11">
        <v>52.2</v>
      </c>
      <c r="AM17" s="11">
        <v>66</v>
      </c>
      <c r="AN17" s="11">
        <v>781</v>
      </c>
      <c r="AO17" s="11">
        <v>3</v>
      </c>
      <c r="AP17" s="11">
        <v>160</v>
      </c>
      <c r="AQ17" s="11" t="s">
        <v>0</v>
      </c>
      <c r="AR17" s="11" t="s">
        <v>19</v>
      </c>
      <c r="AT17" s="30">
        <f>VLOOKUP(AJ17,YoNThreshold!$B$3:$C$18,2,TRUE)</f>
        <v>5</v>
      </c>
      <c r="AU17" s="30">
        <f>VLOOKUP(AK17,YoNThreshold!$B$21:$C$37,2,TRUE)</f>
        <v>5</v>
      </c>
      <c r="AV17" s="30">
        <f>VLOOKUP(AL17,YoNThreshold!$H$3:$I$13,2,TRUE)</f>
        <v>3</v>
      </c>
      <c r="AW17" s="30">
        <f>VLOOKUP(AM17,YoNThreshold!$E$3:$F$13,2,TRUE)</f>
        <v>7</v>
      </c>
      <c r="AX17" s="30">
        <f>VLOOKUP(AN17,YoNThreshold!$E$21:$F$40,2,TRUE)</f>
        <v>16</v>
      </c>
      <c r="AY17" s="30">
        <f>VLOOKUP(AO17,YoNThreshold!$H$21:$I$36,2,TRUE)</f>
        <v>1</v>
      </c>
      <c r="AZ17" s="30">
        <f>VLOOKUP(AP17,YoNThreshold!$K$3:$L$18,2,TRUE)</f>
        <v>1</v>
      </c>
      <c r="BA17" s="30">
        <f t="shared" si="2"/>
        <v>0</v>
      </c>
      <c r="BB17" s="30">
        <f t="shared" si="3"/>
        <v>1</v>
      </c>
    </row>
    <row r="18" spans="3:54" ht="16" thickBot="1" x14ac:dyDescent="0.25">
      <c r="C18" s="3">
        <v>15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  <c r="N18" s="10">
        <v>33</v>
      </c>
      <c r="O18" s="11">
        <v>2044</v>
      </c>
      <c r="P18" s="11">
        <v>22.4</v>
      </c>
      <c r="Q18" s="11">
        <v>93</v>
      </c>
      <c r="R18" s="11">
        <v>88</v>
      </c>
      <c r="S18" s="11">
        <v>612.4</v>
      </c>
      <c r="T18" s="11" t="s">
        <v>44</v>
      </c>
      <c r="U18" s="11" t="s">
        <v>44</v>
      </c>
      <c r="V18" s="11" t="s">
        <v>19</v>
      </c>
      <c r="W18" s="11" t="s">
        <v>19</v>
      </c>
      <c r="X18" s="21"/>
      <c r="Y18" s="11">
        <f>VLOOKUP(O18,YoNThreshold!$B$3:$C$18,2,TRUE)</f>
        <v>5</v>
      </c>
      <c r="Z18" s="11">
        <f>VLOOKUP(P18,YoNThreshold!$B$21:$C$37,2,TRUE)</f>
        <v>5</v>
      </c>
      <c r="AA18" s="11">
        <f>VLOOKUP(Q18,YoNThreshold!$H$3:$I$13,2,TRUE)</f>
        <v>5</v>
      </c>
      <c r="AB18" s="11">
        <f>VLOOKUP(R18,YoNThreshold!$E$3:$F$13,2,TRUE)</f>
        <v>9</v>
      </c>
      <c r="AC18" s="11">
        <f>VLOOKUP(S18,YoNThreshold!$E$21:$F$40,2,TRUE)</f>
        <v>13</v>
      </c>
      <c r="AD18" s="10" t="e">
        <f>VLOOKUP(T18,YoNThreshold!$H$21:$I$36,2,TRUE)</f>
        <v>#N/A</v>
      </c>
      <c r="AE18" s="10" t="e">
        <f>VLOOKUP(U18,YoNThreshold!$K$3:$L$18,2,TRUE)</f>
        <v>#N/A</v>
      </c>
      <c r="AF18" s="11">
        <f t="shared" si="0"/>
        <v>1</v>
      </c>
      <c r="AG18" s="11">
        <f t="shared" si="1"/>
        <v>1</v>
      </c>
      <c r="AI18" s="10">
        <v>34</v>
      </c>
      <c r="AJ18" s="11">
        <v>2442</v>
      </c>
      <c r="AK18" s="11">
        <v>24.42</v>
      </c>
      <c r="AL18" s="11">
        <v>100</v>
      </c>
      <c r="AM18" s="11">
        <v>95.09</v>
      </c>
      <c r="AN18" s="11">
        <v>143.5</v>
      </c>
      <c r="AO18" s="11">
        <v>20</v>
      </c>
      <c r="AP18" s="11">
        <v>100</v>
      </c>
      <c r="AQ18" s="11" t="s">
        <v>19</v>
      </c>
      <c r="AR18" s="11" t="s">
        <v>19</v>
      </c>
      <c r="AT18" s="30">
        <f>VLOOKUP(AJ18,YoNThreshold!$B$3:$C$18,2,TRUE)</f>
        <v>5</v>
      </c>
      <c r="AU18" s="30">
        <f>VLOOKUP(AK18,YoNThreshold!$B$21:$C$37,2,TRUE)</f>
        <v>5</v>
      </c>
      <c r="AV18" s="30">
        <f>VLOOKUP(AL18,YoNThreshold!$H$3:$I$13,2,TRUE)</f>
        <v>6</v>
      </c>
      <c r="AW18" s="30">
        <f>VLOOKUP(AM18,YoNThreshold!$E$3:$F$13,2,TRUE)</f>
        <v>10</v>
      </c>
      <c r="AX18" s="30">
        <f>VLOOKUP(AN18,YoNThreshold!$E$21:$F$40,2,TRUE)</f>
        <v>3</v>
      </c>
      <c r="AY18" s="30">
        <f>VLOOKUP(AO18,YoNThreshold!$H$21:$I$36,2,TRUE)</f>
        <v>2</v>
      </c>
      <c r="AZ18" s="30">
        <f>VLOOKUP(AP18,YoNThreshold!$K$3:$L$18,2,TRUE)</f>
        <v>1</v>
      </c>
      <c r="BA18" s="30">
        <f t="shared" si="2"/>
        <v>1</v>
      </c>
      <c r="BB18" s="30">
        <f t="shared" si="3"/>
        <v>1</v>
      </c>
    </row>
    <row r="19" spans="3:54" ht="16" thickBot="1" x14ac:dyDescent="0.25">
      <c r="C19" s="3">
        <v>16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  <c r="N19" s="10">
        <v>7</v>
      </c>
      <c r="O19" s="11">
        <v>2926</v>
      </c>
      <c r="P19" s="11">
        <v>22.1</v>
      </c>
      <c r="Q19" s="11">
        <v>106.7</v>
      </c>
      <c r="R19" s="11">
        <v>90</v>
      </c>
      <c r="S19" s="11">
        <v>501.8</v>
      </c>
      <c r="T19" s="11">
        <v>23</v>
      </c>
      <c r="U19" s="11" t="s">
        <v>44</v>
      </c>
      <c r="V19" s="11" t="s">
        <v>44</v>
      </c>
      <c r="W19" s="11" t="s">
        <v>19</v>
      </c>
      <c r="X19" s="21"/>
      <c r="Y19" s="11">
        <f>VLOOKUP(O19,YoNThreshold!$B$3:$C$18,2,TRUE)</f>
        <v>6</v>
      </c>
      <c r="Z19" s="11">
        <f>VLOOKUP(P19,YoNThreshold!$B$21:$C$37,2,TRUE)</f>
        <v>5</v>
      </c>
      <c r="AA19" s="11">
        <f>VLOOKUP(Q19,YoNThreshold!$H$3:$I$13,2,TRUE)</f>
        <v>6</v>
      </c>
      <c r="AB19" s="11">
        <f>VLOOKUP(R19,YoNThreshold!$E$3:$F$13,2,TRUE)</f>
        <v>10</v>
      </c>
      <c r="AC19" s="11">
        <f>VLOOKUP(S19,YoNThreshold!$E$21:$F$40,2,TRUE)</f>
        <v>11</v>
      </c>
      <c r="AD19" s="11">
        <f>VLOOKUP(T19,YoNThreshold!$H$21:$I$36,2,TRUE)</f>
        <v>2</v>
      </c>
      <c r="AE19" s="10" t="e">
        <f>VLOOKUP(U19,YoNThreshold!$K$3:$L$18,2,TRUE)</f>
        <v>#N/A</v>
      </c>
      <c r="AF19" s="10" t="s">
        <v>44</v>
      </c>
      <c r="AG19" s="11">
        <f t="shared" si="1"/>
        <v>1</v>
      </c>
      <c r="AI19" s="10">
        <v>6</v>
      </c>
      <c r="AJ19" s="11">
        <v>1524</v>
      </c>
      <c r="AK19" s="11">
        <v>14.9</v>
      </c>
      <c r="AL19" s="11">
        <v>69.400000000000006</v>
      </c>
      <c r="AM19" s="11">
        <v>97</v>
      </c>
      <c r="AN19" s="11">
        <v>509.6</v>
      </c>
      <c r="AO19" s="11">
        <v>44</v>
      </c>
      <c r="AP19" s="11">
        <v>300</v>
      </c>
      <c r="AQ19" s="11" t="s">
        <v>19</v>
      </c>
      <c r="AR19" s="11" t="s">
        <v>19</v>
      </c>
      <c r="AT19" s="30">
        <f>VLOOKUP(AJ19,YoNThreshold!$B$3:$C$18,2,TRUE)</f>
        <v>4</v>
      </c>
      <c r="AU19" s="30">
        <f>VLOOKUP(AK19,YoNThreshold!$B$21:$C$37,2,TRUE)</f>
        <v>3</v>
      </c>
      <c r="AV19" s="30">
        <f>VLOOKUP(AL19,YoNThreshold!$H$3:$I$13,2,TRUE)</f>
        <v>4</v>
      </c>
      <c r="AW19" s="30">
        <f>VLOOKUP(AM19,YoNThreshold!$E$3:$F$13,2,TRUE)</f>
        <v>10</v>
      </c>
      <c r="AX19" s="30">
        <f>VLOOKUP(AN19,YoNThreshold!$E$21:$F$40,2,TRUE)</f>
        <v>11</v>
      </c>
      <c r="AY19" s="30">
        <f>VLOOKUP(AO19,YoNThreshold!$H$21:$I$36,2,TRUE)</f>
        <v>3</v>
      </c>
      <c r="AZ19" s="30">
        <f>VLOOKUP(AP19,YoNThreshold!$K$3:$L$18,2,TRUE)</f>
        <v>2</v>
      </c>
      <c r="BA19" s="30">
        <f t="shared" si="2"/>
        <v>1</v>
      </c>
      <c r="BB19" s="30">
        <f t="shared" si="3"/>
        <v>1</v>
      </c>
    </row>
    <row r="20" spans="3:54" ht="16" thickBot="1" x14ac:dyDescent="0.25">
      <c r="C20" s="3">
        <v>17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  <c r="N20" s="10">
        <v>37</v>
      </c>
      <c r="O20" s="11">
        <v>2793</v>
      </c>
      <c r="P20" s="11">
        <v>2.9</v>
      </c>
      <c r="Q20" s="11">
        <v>110</v>
      </c>
      <c r="R20" s="11">
        <v>96.5</v>
      </c>
      <c r="S20" s="11">
        <v>563.1</v>
      </c>
      <c r="T20" s="11">
        <v>50</v>
      </c>
      <c r="U20" s="11">
        <v>800</v>
      </c>
      <c r="V20" s="11" t="s">
        <v>19</v>
      </c>
      <c r="W20" s="11" t="s">
        <v>19</v>
      </c>
      <c r="X20" s="21"/>
      <c r="Y20" s="11">
        <f>VLOOKUP(O20,YoNThreshold!$B$3:$C$18,2,TRUE)</f>
        <v>6</v>
      </c>
      <c r="Z20" s="11">
        <f>VLOOKUP(P20,YoNThreshold!$B$21:$C$37,2,TRUE)</f>
        <v>1</v>
      </c>
      <c r="AA20" s="11">
        <f>VLOOKUP(Q20,YoNThreshold!$H$3:$I$13,2,TRUE)</f>
        <v>6</v>
      </c>
      <c r="AB20" s="11">
        <f>VLOOKUP(R20,YoNThreshold!$E$3:$F$13,2,TRUE)</f>
        <v>10</v>
      </c>
      <c r="AC20" s="11">
        <f>VLOOKUP(S20,YoNThreshold!$E$21:$F$40,2,TRUE)</f>
        <v>12</v>
      </c>
      <c r="AD20" s="11">
        <f>VLOOKUP(T20,YoNThreshold!$H$21:$I$36,2,TRUE)</f>
        <v>3</v>
      </c>
      <c r="AE20" s="11">
        <f>VLOOKUP(U20,YoNThreshold!$K$3:$L$18,2,TRUE)</f>
        <v>5</v>
      </c>
      <c r="AF20" s="11">
        <f t="shared" si="0"/>
        <v>1</v>
      </c>
      <c r="AG20" s="11">
        <f t="shared" si="1"/>
        <v>1</v>
      </c>
      <c r="AI20" s="10">
        <v>28</v>
      </c>
      <c r="AJ20" s="11">
        <v>4262</v>
      </c>
      <c r="AK20" s="11">
        <v>61.8</v>
      </c>
      <c r="AL20" s="11">
        <v>81</v>
      </c>
      <c r="AM20" s="11">
        <v>97</v>
      </c>
      <c r="AN20" s="11">
        <v>919.3</v>
      </c>
      <c r="AO20" s="11">
        <v>192</v>
      </c>
      <c r="AP20" s="11" t="s">
        <v>44</v>
      </c>
      <c r="AQ20" s="11" t="s">
        <v>0</v>
      </c>
      <c r="AR20" s="11" t="s">
        <v>19</v>
      </c>
      <c r="AT20" s="30">
        <f>VLOOKUP(AJ20,YoNThreshold!$B$3:$C$18,2,TRUE)</f>
        <v>9</v>
      </c>
      <c r="AU20" s="30">
        <f>VLOOKUP(AK20,YoNThreshold!$B$21:$C$37,2,TRUE)</f>
        <v>13</v>
      </c>
      <c r="AV20" s="30">
        <f>VLOOKUP(AL20,YoNThreshold!$H$3:$I$13,2,TRUE)</f>
        <v>5</v>
      </c>
      <c r="AW20" s="30">
        <f>VLOOKUP(AM20,YoNThreshold!$E$3:$F$13,2,TRUE)</f>
        <v>10</v>
      </c>
      <c r="AX20" s="30">
        <f>VLOOKUP(AN20,YoNThreshold!$E$21:$F$40,2,TRUE)</f>
        <v>19</v>
      </c>
      <c r="AY20" s="30">
        <f>VLOOKUP(AO20,YoNThreshold!$H$21:$I$36,2,TRUE)</f>
        <v>7</v>
      </c>
      <c r="AZ20" s="31" t="e">
        <f>VLOOKUP(AP20,YoNThreshold!$K$3:$L$18,2,TRUE)</f>
        <v>#N/A</v>
      </c>
      <c r="BA20" s="30">
        <f t="shared" si="2"/>
        <v>0</v>
      </c>
      <c r="BB20" s="30">
        <f t="shared" si="3"/>
        <v>1</v>
      </c>
    </row>
    <row r="21" spans="3:54" ht="16" thickBot="1" x14ac:dyDescent="0.25">
      <c r="C21" s="3">
        <v>18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  <c r="N21" s="10">
        <v>61</v>
      </c>
      <c r="O21" s="11">
        <v>2500</v>
      </c>
      <c r="P21" s="11">
        <v>25</v>
      </c>
      <c r="Q21" s="11" t="s">
        <v>44</v>
      </c>
      <c r="R21" s="11">
        <v>80</v>
      </c>
      <c r="S21" s="11">
        <v>712</v>
      </c>
      <c r="T21" s="11" t="s">
        <v>44</v>
      </c>
      <c r="U21" s="11" t="s">
        <v>44</v>
      </c>
      <c r="V21" s="11" t="s">
        <v>19</v>
      </c>
      <c r="W21" s="11" t="s">
        <v>19</v>
      </c>
      <c r="X21" s="21"/>
      <c r="Y21" s="11">
        <f>VLOOKUP(O21,YoNThreshold!$B$3:$C$18,2,TRUE)</f>
        <v>6</v>
      </c>
      <c r="Z21" s="11">
        <f>VLOOKUP(P21,YoNThreshold!$B$21:$C$37,2,TRUE)</f>
        <v>6</v>
      </c>
      <c r="AA21" s="10" t="e">
        <f>VLOOKUP(Q21,YoNThreshold!$H$3:$I$13,2,TRUE)</f>
        <v>#N/A</v>
      </c>
      <c r="AB21" s="11">
        <f>VLOOKUP(R21,YoNThreshold!$E$3:$F$13,2,TRUE)</f>
        <v>9</v>
      </c>
      <c r="AC21" s="11">
        <f>VLOOKUP(S21,YoNThreshold!$E$21:$F$40,2,TRUE)</f>
        <v>15</v>
      </c>
      <c r="AD21" s="10" t="e">
        <f>VLOOKUP(T21,YoNThreshold!$H$21:$I$36,2,TRUE)</f>
        <v>#N/A</v>
      </c>
      <c r="AE21" s="10" t="e">
        <f>VLOOKUP(U21,YoNThreshold!$K$3:$L$18,2,TRUE)</f>
        <v>#N/A</v>
      </c>
      <c r="AF21" s="11">
        <f t="shared" si="0"/>
        <v>1</v>
      </c>
      <c r="AG21" s="11">
        <f t="shared" si="1"/>
        <v>1</v>
      </c>
      <c r="AI21" s="10">
        <v>37</v>
      </c>
      <c r="AJ21" s="11">
        <v>2793</v>
      </c>
      <c r="AK21" s="11">
        <v>2.9</v>
      </c>
      <c r="AL21" s="11">
        <v>110</v>
      </c>
      <c r="AM21" s="11">
        <v>96.5</v>
      </c>
      <c r="AN21" s="11">
        <v>563.1</v>
      </c>
      <c r="AO21" s="11">
        <v>50</v>
      </c>
      <c r="AP21" s="11">
        <v>800</v>
      </c>
      <c r="AQ21" s="11" t="s">
        <v>19</v>
      </c>
      <c r="AR21" s="11" t="s">
        <v>19</v>
      </c>
      <c r="AT21" s="30">
        <f>VLOOKUP(AJ21,YoNThreshold!$B$3:$C$18,2,TRUE)</f>
        <v>6</v>
      </c>
      <c r="AU21" s="30">
        <f>VLOOKUP(AK21,YoNThreshold!$B$21:$C$37,2,TRUE)</f>
        <v>1</v>
      </c>
      <c r="AV21" s="30">
        <f>VLOOKUP(AL21,YoNThreshold!$H$3:$I$13,2,TRUE)</f>
        <v>6</v>
      </c>
      <c r="AW21" s="30">
        <f>VLOOKUP(AM21,YoNThreshold!$E$3:$F$13,2,TRUE)</f>
        <v>10</v>
      </c>
      <c r="AX21" s="30">
        <f>VLOOKUP(AN21,YoNThreshold!$E$21:$F$40,2,TRUE)</f>
        <v>12</v>
      </c>
      <c r="AY21" s="30">
        <f>VLOOKUP(AO21,YoNThreshold!$H$21:$I$36,2,TRUE)</f>
        <v>3</v>
      </c>
      <c r="AZ21" s="30">
        <f>VLOOKUP(AP21,YoNThreshold!$K$3:$L$18,2,TRUE)</f>
        <v>5</v>
      </c>
      <c r="BA21" s="30">
        <f t="shared" si="2"/>
        <v>1</v>
      </c>
      <c r="BB21" s="30">
        <f t="shared" si="3"/>
        <v>1</v>
      </c>
    </row>
    <row r="22" spans="3:54" ht="16" thickBot="1" x14ac:dyDescent="0.25">
      <c r="C22" s="3">
        <v>19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  <c r="N22" s="10">
        <v>62</v>
      </c>
      <c r="O22" s="11">
        <v>618</v>
      </c>
      <c r="P22" s="11">
        <v>7.58</v>
      </c>
      <c r="Q22" s="11">
        <v>32</v>
      </c>
      <c r="R22" s="11">
        <v>70</v>
      </c>
      <c r="S22" s="11">
        <v>544</v>
      </c>
      <c r="T22" s="11">
        <v>73</v>
      </c>
      <c r="U22" s="11" t="s">
        <v>44</v>
      </c>
      <c r="V22" s="11" t="s">
        <v>0</v>
      </c>
      <c r="W22" s="11" t="s">
        <v>19</v>
      </c>
      <c r="X22" s="21"/>
      <c r="Y22" s="11">
        <f>VLOOKUP(O22,YoNThreshold!$B$3:$C$18,2,TRUE)</f>
        <v>2</v>
      </c>
      <c r="Z22" s="11">
        <f>VLOOKUP(P22,YoNThreshold!$B$21:$C$37,2,TRUE)</f>
        <v>2</v>
      </c>
      <c r="AA22" s="11">
        <f>VLOOKUP(Q22,YoNThreshold!$H$3:$I$13,2,TRUE)</f>
        <v>2</v>
      </c>
      <c r="AB22" s="11">
        <f>VLOOKUP(R22,YoNThreshold!$E$3:$F$13,2,TRUE)</f>
        <v>8</v>
      </c>
      <c r="AC22" s="11">
        <f>VLOOKUP(S22,YoNThreshold!$E$21:$F$40,2,TRUE)</f>
        <v>11</v>
      </c>
      <c r="AD22" s="11">
        <f>VLOOKUP(T22,YoNThreshold!$H$21:$I$36,2,TRUE)</f>
        <v>4</v>
      </c>
      <c r="AE22" s="10" t="e">
        <f>VLOOKUP(U22,YoNThreshold!$K$3:$L$18,2,TRUE)</f>
        <v>#N/A</v>
      </c>
      <c r="AF22" s="11">
        <f t="shared" si="0"/>
        <v>0</v>
      </c>
      <c r="AG22" s="11">
        <f t="shared" si="1"/>
        <v>1</v>
      </c>
      <c r="AI22" s="10">
        <v>41</v>
      </c>
      <c r="AJ22" s="11">
        <v>1700</v>
      </c>
      <c r="AK22" s="11">
        <v>16</v>
      </c>
      <c r="AL22" s="11">
        <v>57.5</v>
      </c>
      <c r="AM22" s="11">
        <v>93</v>
      </c>
      <c r="AN22" s="11">
        <v>661</v>
      </c>
      <c r="AO22" s="11">
        <v>200</v>
      </c>
      <c r="AP22" s="11">
        <v>800</v>
      </c>
      <c r="AQ22" s="11" t="s">
        <v>19</v>
      </c>
      <c r="AR22" s="11" t="s">
        <v>19</v>
      </c>
      <c r="AT22" s="30">
        <f>VLOOKUP(AJ22,YoNThreshold!$B$3:$C$18,2,TRUE)</f>
        <v>4</v>
      </c>
      <c r="AU22" s="30">
        <f>VLOOKUP(AK22,YoNThreshold!$B$21:$C$37,2,TRUE)</f>
        <v>4</v>
      </c>
      <c r="AV22" s="30">
        <f>VLOOKUP(AL22,YoNThreshold!$H$3:$I$13,2,TRUE)</f>
        <v>3</v>
      </c>
      <c r="AW22" s="30">
        <f>VLOOKUP(AM22,YoNThreshold!$E$3:$F$13,2,TRUE)</f>
        <v>10</v>
      </c>
      <c r="AX22" s="30">
        <f>VLOOKUP(AN22,YoNThreshold!$E$21:$F$40,2,TRUE)</f>
        <v>14</v>
      </c>
      <c r="AY22" s="30">
        <f>VLOOKUP(AO22,YoNThreshold!$H$21:$I$36,2,TRUE)</f>
        <v>8</v>
      </c>
      <c r="AZ22" s="30">
        <f>VLOOKUP(AP22,YoNThreshold!$K$3:$L$18,2,TRUE)</f>
        <v>5</v>
      </c>
      <c r="BA22" s="30">
        <f t="shared" si="2"/>
        <v>1</v>
      </c>
      <c r="BB22" s="30">
        <f t="shared" si="3"/>
        <v>1</v>
      </c>
    </row>
    <row r="23" spans="3:54" ht="16" thickBot="1" x14ac:dyDescent="0.25">
      <c r="C23" s="3">
        <v>20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  <c r="N23" s="10">
        <v>26</v>
      </c>
      <c r="O23" s="11">
        <v>2715</v>
      </c>
      <c r="P23" s="11">
        <v>27.1</v>
      </c>
      <c r="Q23" s="11">
        <v>100.4</v>
      </c>
      <c r="R23" s="11">
        <v>98.85</v>
      </c>
      <c r="S23" s="11">
        <v>621.20000000000005</v>
      </c>
      <c r="T23" s="11">
        <v>1432</v>
      </c>
      <c r="U23" s="11">
        <v>600</v>
      </c>
      <c r="V23" s="11" t="s">
        <v>0</v>
      </c>
      <c r="W23" s="11" t="s">
        <v>19</v>
      </c>
      <c r="X23" s="21"/>
      <c r="Y23" s="11">
        <f>VLOOKUP(O23,YoNThreshold!$B$3:$C$18,2,TRUE)</f>
        <v>6</v>
      </c>
      <c r="Z23" s="11">
        <f>VLOOKUP(P23,YoNThreshold!$B$21:$C$37,2,TRUE)</f>
        <v>6</v>
      </c>
      <c r="AA23" s="11">
        <f>VLOOKUP(Q23,YoNThreshold!$H$3:$I$13,2,TRUE)</f>
        <v>6</v>
      </c>
      <c r="AB23" s="11">
        <f>VLOOKUP(R23,YoNThreshold!$E$3:$F$13,2,TRUE)</f>
        <v>10</v>
      </c>
      <c r="AC23" s="11">
        <f>VLOOKUP(S23,YoNThreshold!$E$21:$F$40,2,TRUE)</f>
        <v>13</v>
      </c>
      <c r="AD23" s="11">
        <f>VLOOKUP(T23,YoNThreshold!$H$21:$I$36,2,TRUE)</f>
        <v>15</v>
      </c>
      <c r="AE23" s="11">
        <f>VLOOKUP(U23,YoNThreshold!$K$3:$L$18,2,TRUE)</f>
        <v>4</v>
      </c>
      <c r="AF23" s="11">
        <f t="shared" si="0"/>
        <v>0</v>
      </c>
      <c r="AG23" s="11">
        <f t="shared" si="1"/>
        <v>1</v>
      </c>
      <c r="AI23" s="10">
        <v>13</v>
      </c>
      <c r="AJ23" s="11">
        <v>693</v>
      </c>
      <c r="AK23" s="11">
        <v>7.3</v>
      </c>
      <c r="AL23" s="11">
        <v>35</v>
      </c>
      <c r="AM23" s="11">
        <v>95</v>
      </c>
      <c r="AN23" s="11">
        <v>249.6</v>
      </c>
      <c r="AO23" s="11">
        <v>52</v>
      </c>
      <c r="AP23" s="11">
        <v>200</v>
      </c>
      <c r="AQ23" s="11" t="s">
        <v>44</v>
      </c>
      <c r="AR23" s="11" t="s">
        <v>19</v>
      </c>
      <c r="AT23" s="30">
        <f>VLOOKUP(AJ23,YoNThreshold!$B$3:$C$18,2,TRUE)</f>
        <v>2</v>
      </c>
      <c r="AU23" s="30">
        <f>VLOOKUP(AK23,YoNThreshold!$B$21:$C$37,2,TRUE)</f>
        <v>2</v>
      </c>
      <c r="AV23" s="30">
        <f>VLOOKUP(AL23,YoNThreshold!$H$3:$I$13,2,TRUE)</f>
        <v>2</v>
      </c>
      <c r="AW23" s="30">
        <f>VLOOKUP(AM23,YoNThreshold!$E$3:$F$13,2,TRUE)</f>
        <v>10</v>
      </c>
      <c r="AX23" s="30">
        <f>VLOOKUP(AN23,YoNThreshold!$E$21:$F$40,2,TRUE)</f>
        <v>5</v>
      </c>
      <c r="AY23" s="30">
        <f>VLOOKUP(AO23,YoNThreshold!$H$21:$I$36,2,TRUE)</f>
        <v>3</v>
      </c>
      <c r="AZ23" s="30">
        <f>VLOOKUP(AP23,YoNThreshold!$K$3:$L$18,2,TRUE)</f>
        <v>2</v>
      </c>
      <c r="BA23" s="31" t="s">
        <v>44</v>
      </c>
      <c r="BB23" s="30">
        <f t="shared" si="3"/>
        <v>1</v>
      </c>
    </row>
    <row r="24" spans="3:54" ht="16" thickBot="1" x14ac:dyDescent="0.25">
      <c r="C24" s="3">
        <v>21</v>
      </c>
      <c r="D24" s="4">
        <v>2800</v>
      </c>
      <c r="E24" s="4">
        <v>27.4</v>
      </c>
      <c r="F24" s="4">
        <v>100</v>
      </c>
      <c r="G24" s="4">
        <v>57</v>
      </c>
      <c r="H24" s="4">
        <v>627.29999999999995</v>
      </c>
      <c r="I24" s="4" t="s">
        <v>44</v>
      </c>
      <c r="J24" s="4" t="s">
        <v>44</v>
      </c>
      <c r="K24" s="4" t="s">
        <v>44</v>
      </c>
      <c r="L24" s="4" t="s">
        <v>19</v>
      </c>
      <c r="N24" s="10">
        <v>53</v>
      </c>
      <c r="O24" s="11">
        <v>2500</v>
      </c>
      <c r="P24" s="11">
        <v>25</v>
      </c>
      <c r="Q24" s="11">
        <v>115</v>
      </c>
      <c r="R24" s="11">
        <v>60</v>
      </c>
      <c r="S24" s="11">
        <v>525.6</v>
      </c>
      <c r="T24" s="11">
        <v>160</v>
      </c>
      <c r="U24" s="11">
        <v>280</v>
      </c>
      <c r="V24" s="11" t="s">
        <v>19</v>
      </c>
      <c r="W24" s="11" t="s">
        <v>19</v>
      </c>
      <c r="X24" s="21"/>
      <c r="Y24" s="11">
        <f>VLOOKUP(O24,YoNThreshold!$B$3:$C$18,2,TRUE)</f>
        <v>6</v>
      </c>
      <c r="Z24" s="11">
        <f>VLOOKUP(P24,YoNThreshold!$B$21:$C$37,2,TRUE)</f>
        <v>6</v>
      </c>
      <c r="AA24" s="11">
        <f>VLOOKUP(Q24,YoNThreshold!$H$3:$I$13,2,TRUE)</f>
        <v>6</v>
      </c>
      <c r="AB24" s="11">
        <f>VLOOKUP(R24,YoNThreshold!$E$3:$F$13,2,TRUE)</f>
        <v>7</v>
      </c>
      <c r="AC24" s="11">
        <f>VLOOKUP(S24,YoNThreshold!$E$21:$F$40,2,TRUE)</f>
        <v>11</v>
      </c>
      <c r="AD24" s="11">
        <f>VLOOKUP(T24,YoNThreshold!$H$21:$I$36,2,TRUE)</f>
        <v>7</v>
      </c>
      <c r="AE24" s="11">
        <f>VLOOKUP(U24,YoNThreshold!$K$3:$L$18,2,TRUE)</f>
        <v>2</v>
      </c>
      <c r="AF24" s="11">
        <f t="shared" si="0"/>
        <v>1</v>
      </c>
      <c r="AG24" s="11">
        <f t="shared" si="1"/>
        <v>1</v>
      </c>
      <c r="AI24" s="10">
        <v>43</v>
      </c>
      <c r="AJ24" s="11">
        <v>774</v>
      </c>
      <c r="AK24" s="11">
        <v>7.7</v>
      </c>
      <c r="AL24" s="11">
        <v>45</v>
      </c>
      <c r="AM24" s="11">
        <v>90</v>
      </c>
      <c r="AN24" s="11">
        <v>223.9</v>
      </c>
      <c r="AO24" s="11">
        <v>50</v>
      </c>
      <c r="AP24" s="11">
        <v>100</v>
      </c>
      <c r="AQ24" s="11" t="s">
        <v>19</v>
      </c>
      <c r="AR24" s="11" t="s">
        <v>19</v>
      </c>
      <c r="AT24" s="30">
        <f>VLOOKUP(AJ24,YoNThreshold!$B$3:$C$18,2,TRUE)</f>
        <v>2</v>
      </c>
      <c r="AU24" s="30">
        <f>VLOOKUP(AK24,YoNThreshold!$B$21:$C$37,2,TRUE)</f>
        <v>2</v>
      </c>
      <c r="AV24" s="30">
        <f>VLOOKUP(AL24,YoNThreshold!$H$3:$I$13,2,TRUE)</f>
        <v>3</v>
      </c>
      <c r="AW24" s="30">
        <f>VLOOKUP(AM24,YoNThreshold!$E$3:$F$13,2,TRUE)</f>
        <v>10</v>
      </c>
      <c r="AX24" s="30">
        <f>VLOOKUP(AN24,YoNThreshold!$E$21:$F$40,2,TRUE)</f>
        <v>5</v>
      </c>
      <c r="AY24" s="30">
        <f>VLOOKUP(AO24,YoNThreshold!$H$21:$I$36,2,TRUE)</f>
        <v>3</v>
      </c>
      <c r="AZ24" s="30">
        <f>VLOOKUP(AP24,YoNThreshold!$K$3:$L$18,2,TRUE)</f>
        <v>1</v>
      </c>
      <c r="BA24" s="30">
        <f t="shared" si="2"/>
        <v>1</v>
      </c>
      <c r="BB24" s="30">
        <f t="shared" si="3"/>
        <v>1</v>
      </c>
    </row>
    <row r="25" spans="3:54" ht="16" thickBot="1" x14ac:dyDescent="0.25">
      <c r="C25" s="3">
        <v>22</v>
      </c>
      <c r="D25" s="4">
        <v>1234</v>
      </c>
      <c r="E25" s="4">
        <v>6.4</v>
      </c>
      <c r="F25" s="4">
        <v>56</v>
      </c>
      <c r="G25" s="4">
        <v>74.239999999999995</v>
      </c>
      <c r="H25" s="4">
        <v>141</v>
      </c>
      <c r="I25" s="4" t="s">
        <v>44</v>
      </c>
      <c r="J25" s="4" t="s">
        <v>44</v>
      </c>
      <c r="K25" s="4" t="s">
        <v>44</v>
      </c>
      <c r="L25" s="4" t="s">
        <v>19</v>
      </c>
      <c r="N25" s="10">
        <v>44</v>
      </c>
      <c r="O25" s="11">
        <v>2063</v>
      </c>
      <c r="P25" s="11">
        <v>20.6</v>
      </c>
      <c r="Q25" s="11">
        <v>100</v>
      </c>
      <c r="R25" s="11">
        <v>80</v>
      </c>
      <c r="S25" s="11">
        <v>498.3</v>
      </c>
      <c r="T25" s="11">
        <v>30</v>
      </c>
      <c r="U25" s="11">
        <v>150</v>
      </c>
      <c r="V25" s="11" t="s">
        <v>19</v>
      </c>
      <c r="W25" s="11" t="s">
        <v>19</v>
      </c>
      <c r="X25" s="21"/>
      <c r="Y25" s="11">
        <f>VLOOKUP(O25,YoNThreshold!$B$3:$C$18,2,TRUE)</f>
        <v>5</v>
      </c>
      <c r="Z25" s="11">
        <f>VLOOKUP(P25,YoNThreshold!$B$21:$C$37,2,TRUE)</f>
        <v>5</v>
      </c>
      <c r="AA25" s="11">
        <f>VLOOKUP(Q25,YoNThreshold!$H$3:$I$13,2,TRUE)</f>
        <v>6</v>
      </c>
      <c r="AB25" s="11">
        <f>VLOOKUP(R25,YoNThreshold!$E$3:$F$13,2,TRUE)</f>
        <v>9</v>
      </c>
      <c r="AC25" s="11">
        <f>VLOOKUP(S25,YoNThreshold!$E$21:$F$40,2,TRUE)</f>
        <v>10</v>
      </c>
      <c r="AD25" s="11">
        <f>VLOOKUP(T25,YoNThreshold!$H$21:$I$36,2,TRUE)</f>
        <v>2</v>
      </c>
      <c r="AE25" s="11">
        <f>VLOOKUP(U25,YoNThreshold!$K$3:$L$18,2,TRUE)</f>
        <v>1</v>
      </c>
      <c r="AF25" s="11">
        <f t="shared" si="0"/>
        <v>1</v>
      </c>
      <c r="AG25" s="11">
        <f t="shared" si="1"/>
        <v>1</v>
      </c>
      <c r="AI25" s="10">
        <v>48</v>
      </c>
      <c r="AJ25" s="11">
        <v>1655</v>
      </c>
      <c r="AK25" s="11">
        <v>16.5</v>
      </c>
      <c r="AL25" s="11">
        <v>69.5</v>
      </c>
      <c r="AM25" s="11">
        <v>88.1</v>
      </c>
      <c r="AN25" s="11">
        <v>573.70000000000005</v>
      </c>
      <c r="AO25" s="11" t="s">
        <v>44</v>
      </c>
      <c r="AP25" s="11" t="s">
        <v>44</v>
      </c>
      <c r="AQ25" s="11" t="s">
        <v>44</v>
      </c>
      <c r="AR25" s="11" t="s">
        <v>19</v>
      </c>
      <c r="AT25" s="30">
        <f>VLOOKUP(AJ25,YoNThreshold!$B$3:$C$18,2,TRUE)</f>
        <v>4</v>
      </c>
      <c r="AU25" s="30">
        <f>VLOOKUP(AK25,YoNThreshold!$B$21:$C$37,2,TRUE)</f>
        <v>4</v>
      </c>
      <c r="AV25" s="30">
        <f>VLOOKUP(AL25,YoNThreshold!$H$3:$I$13,2,TRUE)</f>
        <v>4</v>
      </c>
      <c r="AW25" s="30">
        <f>VLOOKUP(AM25,YoNThreshold!$E$3:$F$13,2,TRUE)</f>
        <v>9</v>
      </c>
      <c r="AX25" s="30">
        <f>VLOOKUP(AN25,YoNThreshold!$E$21:$F$40,2,TRUE)</f>
        <v>12</v>
      </c>
      <c r="AY25" s="31" t="e">
        <f>VLOOKUP(AO25,YoNThreshold!$H$21:$I$36,2,TRUE)</f>
        <v>#N/A</v>
      </c>
      <c r="AZ25" s="31" t="e">
        <f>VLOOKUP(AP25,YoNThreshold!$K$3:$L$18,2,TRUE)</f>
        <v>#N/A</v>
      </c>
      <c r="BA25" s="31" t="s">
        <v>44</v>
      </c>
      <c r="BB25" s="30">
        <f t="shared" si="3"/>
        <v>1</v>
      </c>
    </row>
    <row r="26" spans="3:54" ht="16" thickBot="1" x14ac:dyDescent="0.25">
      <c r="C26" s="3">
        <v>23</v>
      </c>
      <c r="D26" s="4">
        <v>900</v>
      </c>
      <c r="E26" s="4">
        <v>5.8</v>
      </c>
      <c r="F26" s="4">
        <v>56</v>
      </c>
      <c r="G26" s="4">
        <v>60</v>
      </c>
      <c r="H26" s="4">
        <v>122.7</v>
      </c>
      <c r="I26" s="4">
        <v>90</v>
      </c>
      <c r="J26" s="4">
        <v>400</v>
      </c>
      <c r="K26" s="4" t="s">
        <v>0</v>
      </c>
      <c r="L26" s="4" t="s">
        <v>19</v>
      </c>
      <c r="N26" s="10">
        <v>50</v>
      </c>
      <c r="O26" s="11">
        <v>3000</v>
      </c>
      <c r="P26" s="11">
        <v>41</v>
      </c>
      <c r="Q26" s="11" t="s">
        <v>44</v>
      </c>
      <c r="R26" s="11">
        <v>72</v>
      </c>
      <c r="S26" s="11">
        <v>795.8</v>
      </c>
      <c r="T26" s="11">
        <v>1500</v>
      </c>
      <c r="U26" s="11">
        <v>3000</v>
      </c>
      <c r="V26" s="11" t="s">
        <v>0</v>
      </c>
      <c r="W26" s="11" t="s">
        <v>19</v>
      </c>
      <c r="X26" s="21"/>
      <c r="Y26" s="11">
        <f>VLOOKUP(O26,YoNThreshold!$B$3:$C$18,2,TRUE)</f>
        <v>7</v>
      </c>
      <c r="Z26" s="11">
        <f>VLOOKUP(P26,YoNThreshold!$B$21:$C$37,2,TRUE)</f>
        <v>9</v>
      </c>
      <c r="AA26" s="10" t="e">
        <f>VLOOKUP(Q26,YoNThreshold!$H$3:$I$13,2,TRUE)</f>
        <v>#N/A</v>
      </c>
      <c r="AB26" s="11">
        <f>VLOOKUP(R26,YoNThreshold!$E$3:$F$13,2,TRUE)</f>
        <v>8</v>
      </c>
      <c r="AC26" s="11">
        <f>VLOOKUP(S26,YoNThreshold!$E$21:$F$40,2,TRUE)</f>
        <v>16</v>
      </c>
      <c r="AD26" s="11">
        <f>VLOOKUP(T26,YoNThreshold!$H$21:$I$36,2,TRUE)</f>
        <v>16</v>
      </c>
      <c r="AE26" s="11">
        <f>VLOOKUP(U26,YoNThreshold!$K$3:$L$18,2,TRUE)</f>
        <v>10</v>
      </c>
      <c r="AF26" s="11">
        <f t="shared" si="0"/>
        <v>0</v>
      </c>
      <c r="AG26" s="11">
        <f t="shared" si="1"/>
        <v>1</v>
      </c>
      <c r="AI26" s="10">
        <v>8</v>
      </c>
      <c r="AJ26" s="11">
        <v>4779</v>
      </c>
      <c r="AK26" s="11">
        <v>45.4</v>
      </c>
      <c r="AL26" s="11">
        <v>107.2</v>
      </c>
      <c r="AM26" s="11">
        <v>85</v>
      </c>
      <c r="AN26" s="11">
        <v>770.4</v>
      </c>
      <c r="AO26" s="11">
        <v>84</v>
      </c>
      <c r="AP26" s="11">
        <v>200</v>
      </c>
      <c r="AQ26" s="11" t="s">
        <v>0</v>
      </c>
      <c r="AR26" s="11" t="s">
        <v>19</v>
      </c>
      <c r="AT26" s="30">
        <f>VLOOKUP(AJ26,YoNThreshold!$B$3:$C$18,2,TRUE)</f>
        <v>10</v>
      </c>
      <c r="AU26" s="30">
        <f>VLOOKUP(AK26,YoNThreshold!$B$21:$C$37,2,TRUE)</f>
        <v>10</v>
      </c>
      <c r="AV26" s="30">
        <f>VLOOKUP(AL26,YoNThreshold!$H$3:$I$13,2,TRUE)</f>
        <v>6</v>
      </c>
      <c r="AW26" s="30">
        <f>VLOOKUP(AM26,YoNThreshold!$E$3:$F$13,2,TRUE)</f>
        <v>9</v>
      </c>
      <c r="AX26" s="30">
        <f>VLOOKUP(AN26,YoNThreshold!$E$21:$F$40,2,TRUE)</f>
        <v>16</v>
      </c>
      <c r="AY26" s="30">
        <f>VLOOKUP(AO26,YoNThreshold!$H$21:$I$36,2,TRUE)</f>
        <v>5</v>
      </c>
      <c r="AZ26" s="30">
        <f>VLOOKUP(AP26,YoNThreshold!$K$3:$L$18,2,TRUE)</f>
        <v>2</v>
      </c>
      <c r="BA26" s="30">
        <f t="shared" si="2"/>
        <v>0</v>
      </c>
      <c r="BB26" s="30">
        <f t="shared" si="3"/>
        <v>1</v>
      </c>
    </row>
    <row r="27" spans="3:54" ht="16" thickBot="1" x14ac:dyDescent="0.25">
      <c r="C27" s="3">
        <v>24</v>
      </c>
      <c r="D27" s="4">
        <v>2300</v>
      </c>
      <c r="E27" s="4">
        <v>20.9</v>
      </c>
      <c r="F27" s="4">
        <v>80</v>
      </c>
      <c r="G27" s="4">
        <v>50</v>
      </c>
      <c r="H27" s="4">
        <v>615.70000000000005</v>
      </c>
      <c r="I27" s="4">
        <v>100</v>
      </c>
      <c r="J27" s="4">
        <v>400</v>
      </c>
      <c r="K27" s="4" t="s">
        <v>19</v>
      </c>
      <c r="L27" s="4" t="s">
        <v>19</v>
      </c>
      <c r="N27" s="10">
        <v>63</v>
      </c>
      <c r="O27" s="11">
        <v>1716</v>
      </c>
      <c r="P27" s="11">
        <v>17.100000000000001</v>
      </c>
      <c r="Q27" s="11">
        <v>94</v>
      </c>
      <c r="R27" s="11">
        <v>91</v>
      </c>
      <c r="S27" s="11">
        <v>429.2</v>
      </c>
      <c r="T27" s="11">
        <v>200</v>
      </c>
      <c r="U27" s="11">
        <v>300</v>
      </c>
      <c r="V27" s="11" t="s">
        <v>0</v>
      </c>
      <c r="W27" s="11" t="s">
        <v>19</v>
      </c>
      <c r="X27" s="21"/>
      <c r="Y27" s="11">
        <f>VLOOKUP(O27,YoNThreshold!$B$3:$C$18,2,TRUE)</f>
        <v>4</v>
      </c>
      <c r="Z27" s="11">
        <f>VLOOKUP(P27,YoNThreshold!$B$21:$C$37,2,TRUE)</f>
        <v>4</v>
      </c>
      <c r="AA27" s="11">
        <f>VLOOKUP(Q27,YoNThreshold!$H$3:$I$13,2,TRUE)</f>
        <v>5</v>
      </c>
      <c r="AB27" s="11">
        <f>VLOOKUP(R27,YoNThreshold!$E$3:$F$13,2,TRUE)</f>
        <v>10</v>
      </c>
      <c r="AC27" s="11">
        <f>VLOOKUP(S27,YoNThreshold!$E$21:$F$40,2,TRUE)</f>
        <v>9</v>
      </c>
      <c r="AD27" s="11">
        <f>VLOOKUP(T27,YoNThreshold!$H$21:$I$36,2,TRUE)</f>
        <v>8</v>
      </c>
      <c r="AE27" s="11">
        <f>VLOOKUP(U27,YoNThreshold!$K$3:$L$18,2,TRUE)</f>
        <v>2</v>
      </c>
      <c r="AF27" s="11">
        <f t="shared" si="0"/>
        <v>0</v>
      </c>
      <c r="AG27" s="11">
        <f t="shared" si="1"/>
        <v>1</v>
      </c>
      <c r="AI27" s="10">
        <v>47</v>
      </c>
      <c r="AJ27" s="11">
        <v>1280</v>
      </c>
      <c r="AK27" s="11">
        <v>12.8</v>
      </c>
      <c r="AL27" s="11">
        <v>70</v>
      </c>
      <c r="AM27" s="11">
        <v>51</v>
      </c>
      <c r="AN27" s="11">
        <v>392.9</v>
      </c>
      <c r="AO27" s="11" t="s">
        <v>44</v>
      </c>
      <c r="AP27" s="11" t="s">
        <v>44</v>
      </c>
      <c r="AQ27" s="11" t="s">
        <v>44</v>
      </c>
      <c r="AR27" s="11" t="s">
        <v>19</v>
      </c>
      <c r="AT27" s="30">
        <f>VLOOKUP(AJ27,YoNThreshold!$B$3:$C$18,2,TRUE)</f>
        <v>3</v>
      </c>
      <c r="AU27" s="30">
        <f>VLOOKUP(AK27,YoNThreshold!$B$21:$C$37,2,TRUE)</f>
        <v>3</v>
      </c>
      <c r="AV27" s="30">
        <f>VLOOKUP(AL27,YoNThreshold!$H$3:$I$13,2,TRUE)</f>
        <v>4</v>
      </c>
      <c r="AW27" s="30">
        <f>VLOOKUP(AM27,YoNThreshold!$E$3:$F$13,2,TRUE)</f>
        <v>6</v>
      </c>
      <c r="AX27" s="30">
        <f>VLOOKUP(AN27,YoNThreshold!$E$21:$F$40,2,TRUE)</f>
        <v>8</v>
      </c>
      <c r="AY27" s="31" t="e">
        <f>VLOOKUP(AO27,YoNThreshold!$H$21:$I$36,2,TRUE)</f>
        <v>#N/A</v>
      </c>
      <c r="AZ27" s="31" t="e">
        <f>VLOOKUP(AP27,YoNThreshold!$K$3:$L$18,2,TRUE)</f>
        <v>#N/A</v>
      </c>
      <c r="BA27" s="31" t="s">
        <v>44</v>
      </c>
      <c r="BB27" s="30">
        <f t="shared" si="3"/>
        <v>1</v>
      </c>
    </row>
    <row r="28" spans="3:54" ht="16" thickBot="1" x14ac:dyDescent="0.25">
      <c r="C28" s="3">
        <v>25</v>
      </c>
      <c r="D28" s="4">
        <v>465</v>
      </c>
      <c r="E28" s="4">
        <v>4.5</v>
      </c>
      <c r="F28" s="4">
        <v>20</v>
      </c>
      <c r="G28" s="4">
        <v>97</v>
      </c>
      <c r="H28" s="4">
        <v>116.9</v>
      </c>
      <c r="I28" s="4">
        <v>300</v>
      </c>
      <c r="J28" s="4">
        <v>250</v>
      </c>
      <c r="K28" s="4" t="s">
        <v>0</v>
      </c>
      <c r="L28" s="4" t="s">
        <v>19</v>
      </c>
      <c r="N28" s="10">
        <v>64</v>
      </c>
      <c r="O28" s="11">
        <v>3799.9</v>
      </c>
      <c r="P28" s="11">
        <v>38</v>
      </c>
      <c r="Q28" s="11">
        <v>136</v>
      </c>
      <c r="R28" s="11">
        <v>65</v>
      </c>
      <c r="S28" s="11">
        <v>625.9</v>
      </c>
      <c r="T28" s="11">
        <v>90</v>
      </c>
      <c r="U28" s="11">
        <v>500</v>
      </c>
      <c r="V28" s="11" t="s">
        <v>44</v>
      </c>
      <c r="W28" s="11" t="s">
        <v>19</v>
      </c>
      <c r="X28" s="21"/>
      <c r="Y28" s="11">
        <f>VLOOKUP(O28,YoNThreshold!$B$3:$C$18,2,TRUE)</f>
        <v>8</v>
      </c>
      <c r="Z28" s="11">
        <f>VLOOKUP(P28,YoNThreshold!$B$21:$C$37,2,TRUE)</f>
        <v>8</v>
      </c>
      <c r="AA28" s="11">
        <f>VLOOKUP(Q28,YoNThreshold!$H$3:$I$13,2,TRUE)</f>
        <v>7</v>
      </c>
      <c r="AB28" s="11">
        <f>VLOOKUP(R28,YoNThreshold!$E$3:$F$13,2,TRUE)</f>
        <v>7</v>
      </c>
      <c r="AC28" s="11">
        <f>VLOOKUP(S28,YoNThreshold!$E$21:$F$40,2,TRUE)</f>
        <v>13</v>
      </c>
      <c r="AD28" s="11">
        <f>VLOOKUP(T28,YoNThreshold!$H$21:$I$36,2,TRUE)</f>
        <v>5</v>
      </c>
      <c r="AE28" s="11">
        <f>VLOOKUP(U28,YoNThreshold!$K$3:$L$18,2,TRUE)</f>
        <v>3</v>
      </c>
      <c r="AF28" s="10" t="s">
        <v>44</v>
      </c>
      <c r="AG28" s="11">
        <f t="shared" si="1"/>
        <v>1</v>
      </c>
      <c r="AI28" s="10">
        <v>53</v>
      </c>
      <c r="AJ28" s="11">
        <v>2500</v>
      </c>
      <c r="AK28" s="11">
        <v>25</v>
      </c>
      <c r="AL28" s="11">
        <v>115</v>
      </c>
      <c r="AM28" s="11">
        <v>60</v>
      </c>
      <c r="AN28" s="11">
        <v>525.6</v>
      </c>
      <c r="AO28" s="11">
        <v>160</v>
      </c>
      <c r="AP28" s="11">
        <v>280</v>
      </c>
      <c r="AQ28" s="11" t="s">
        <v>19</v>
      </c>
      <c r="AR28" s="11" t="s">
        <v>19</v>
      </c>
      <c r="AT28" s="30">
        <f>VLOOKUP(AJ28,YoNThreshold!$B$3:$C$18,2,TRUE)</f>
        <v>6</v>
      </c>
      <c r="AU28" s="30">
        <f>VLOOKUP(AK28,YoNThreshold!$B$21:$C$37,2,TRUE)</f>
        <v>6</v>
      </c>
      <c r="AV28" s="30">
        <f>VLOOKUP(AL28,YoNThreshold!$H$3:$I$13,2,TRUE)</f>
        <v>6</v>
      </c>
      <c r="AW28" s="30">
        <f>VLOOKUP(AM28,YoNThreshold!$E$3:$F$13,2,TRUE)</f>
        <v>7</v>
      </c>
      <c r="AX28" s="30">
        <f>VLOOKUP(AN28,YoNThreshold!$E$21:$F$40,2,TRUE)</f>
        <v>11</v>
      </c>
      <c r="AY28" s="30">
        <f>VLOOKUP(AO28,YoNThreshold!$H$21:$I$36,2,TRUE)</f>
        <v>7</v>
      </c>
      <c r="AZ28" s="30">
        <f>VLOOKUP(AP28,YoNThreshold!$K$3:$L$18,2,TRUE)</f>
        <v>2</v>
      </c>
      <c r="BA28" s="30">
        <f t="shared" si="2"/>
        <v>1</v>
      </c>
      <c r="BB28" s="30">
        <f t="shared" si="3"/>
        <v>1</v>
      </c>
    </row>
    <row r="29" spans="3:54" ht="16" thickBot="1" x14ac:dyDescent="0.25">
      <c r="C29" s="3">
        <v>26</v>
      </c>
      <c r="D29" s="4">
        <v>2715</v>
      </c>
      <c r="E29" s="4">
        <v>27.1</v>
      </c>
      <c r="F29" s="4">
        <v>100.4</v>
      </c>
      <c r="G29" s="4">
        <v>98.85</v>
      </c>
      <c r="H29" s="4">
        <v>621.20000000000005</v>
      </c>
      <c r="I29" s="4">
        <v>1432</v>
      </c>
      <c r="J29" s="4">
        <v>600</v>
      </c>
      <c r="K29" s="4" t="s">
        <v>0</v>
      </c>
      <c r="L29" s="4" t="s">
        <v>19</v>
      </c>
      <c r="N29" s="10">
        <v>2</v>
      </c>
      <c r="O29" s="11">
        <v>777</v>
      </c>
      <c r="P29" s="11">
        <v>4.4000000000000004</v>
      </c>
      <c r="Q29" s="11">
        <v>26.7</v>
      </c>
      <c r="R29" s="11">
        <v>97</v>
      </c>
      <c r="S29" s="11">
        <v>105.5</v>
      </c>
      <c r="T29" s="11">
        <v>38</v>
      </c>
      <c r="U29" s="11">
        <v>45</v>
      </c>
      <c r="V29" s="11" t="s">
        <v>19</v>
      </c>
      <c r="W29" s="11" t="s">
        <v>19</v>
      </c>
      <c r="X29" s="21"/>
      <c r="Y29" s="11">
        <f>VLOOKUP(O29,YoNThreshold!$B$3:$C$18,2,TRUE)</f>
        <v>2</v>
      </c>
      <c r="Z29" s="11">
        <f>VLOOKUP(P29,YoNThreshold!$B$21:$C$37,2,TRUE)</f>
        <v>1</v>
      </c>
      <c r="AA29" s="11">
        <f>VLOOKUP(Q29,YoNThreshold!$H$3:$I$13,2,TRUE)</f>
        <v>2</v>
      </c>
      <c r="AB29" s="11">
        <f>VLOOKUP(R29,YoNThreshold!$E$3:$F$13,2,TRUE)</f>
        <v>10</v>
      </c>
      <c r="AC29" s="11">
        <f>VLOOKUP(S29,YoNThreshold!$E$21:$F$40,2,TRUE)</f>
        <v>3</v>
      </c>
      <c r="AD29" s="11">
        <f>VLOOKUP(T29,YoNThreshold!$H$21:$I$36,2,TRUE)</f>
        <v>2</v>
      </c>
      <c r="AE29" s="11">
        <f>VLOOKUP(U29,YoNThreshold!$K$3:$L$18,2,TRUE)</f>
        <v>1</v>
      </c>
      <c r="AF29" s="11">
        <f t="shared" si="0"/>
        <v>1</v>
      </c>
      <c r="AG29" s="11">
        <f t="shared" si="1"/>
        <v>1</v>
      </c>
      <c r="AI29" s="10">
        <v>54</v>
      </c>
      <c r="AJ29" s="11">
        <v>3400</v>
      </c>
      <c r="AK29" s="11">
        <v>45.5</v>
      </c>
      <c r="AL29" s="11">
        <v>102</v>
      </c>
      <c r="AM29" s="11">
        <v>39</v>
      </c>
      <c r="AN29" s="11">
        <v>786.6</v>
      </c>
      <c r="AO29" s="11" t="s">
        <v>44</v>
      </c>
      <c r="AP29" s="11" t="s">
        <v>44</v>
      </c>
      <c r="AQ29" s="11" t="s">
        <v>0</v>
      </c>
      <c r="AR29" s="11" t="s">
        <v>19</v>
      </c>
      <c r="AT29" s="30">
        <f>VLOOKUP(AJ29,YoNThreshold!$B$3:$C$18,2,TRUE)</f>
        <v>7</v>
      </c>
      <c r="AU29" s="30">
        <f>VLOOKUP(AK29,YoNThreshold!$B$21:$C$37,2,TRUE)</f>
        <v>10</v>
      </c>
      <c r="AV29" s="30">
        <f>VLOOKUP(AL29,YoNThreshold!$H$3:$I$13,2,TRUE)</f>
        <v>6</v>
      </c>
      <c r="AW29" s="30">
        <f>VLOOKUP(AM29,YoNThreshold!$E$3:$F$13,2,TRUE)</f>
        <v>4</v>
      </c>
      <c r="AX29" s="30">
        <f>VLOOKUP(AN29,YoNThreshold!$E$21:$F$40,2,TRUE)</f>
        <v>16</v>
      </c>
      <c r="AY29" s="31" t="e">
        <f>VLOOKUP(AO29,YoNThreshold!$H$21:$I$36,2,TRUE)</f>
        <v>#N/A</v>
      </c>
      <c r="AZ29" s="31" t="e">
        <f>VLOOKUP(AP29,YoNThreshold!$K$3:$L$18,2,TRUE)</f>
        <v>#N/A</v>
      </c>
      <c r="BA29" s="30">
        <f t="shared" si="2"/>
        <v>0</v>
      </c>
      <c r="BB29" s="30">
        <f t="shared" si="3"/>
        <v>1</v>
      </c>
    </row>
    <row r="30" spans="3:54" ht="16" thickBot="1" x14ac:dyDescent="0.25">
      <c r="C30" s="3">
        <v>27</v>
      </c>
      <c r="D30" s="4">
        <v>694</v>
      </c>
      <c r="E30" s="4">
        <v>6.3</v>
      </c>
      <c r="F30" s="4">
        <v>55.5</v>
      </c>
      <c r="G30" s="4">
        <v>97</v>
      </c>
      <c r="H30" s="4">
        <v>138.4</v>
      </c>
      <c r="I30" s="4">
        <v>100</v>
      </c>
      <c r="J30" s="4">
        <v>300</v>
      </c>
      <c r="K30" s="4" t="s">
        <v>0</v>
      </c>
      <c r="L30" s="4" t="s">
        <v>19</v>
      </c>
      <c r="N30" s="10">
        <v>65</v>
      </c>
      <c r="O30" s="11">
        <v>1832</v>
      </c>
      <c r="P30" s="11">
        <v>18.3</v>
      </c>
      <c r="Q30" s="11">
        <v>92</v>
      </c>
      <c r="R30" s="11">
        <v>70.349999999999994</v>
      </c>
      <c r="S30" s="11">
        <v>476.5</v>
      </c>
      <c r="T30" s="11">
        <v>80</v>
      </c>
      <c r="U30" s="11">
        <v>300</v>
      </c>
      <c r="V30" s="11" t="s">
        <v>19</v>
      </c>
      <c r="W30" s="11" t="s">
        <v>19</v>
      </c>
      <c r="X30" s="21"/>
      <c r="Y30" s="11">
        <f>VLOOKUP(O30,YoNThreshold!$B$3:$C$18,2,TRUE)</f>
        <v>4</v>
      </c>
      <c r="Z30" s="11">
        <f>VLOOKUP(P30,YoNThreshold!$B$21:$C$37,2,TRUE)</f>
        <v>4</v>
      </c>
      <c r="AA30" s="11">
        <f>VLOOKUP(Q30,YoNThreshold!$H$3:$I$13,2,TRUE)</f>
        <v>5</v>
      </c>
      <c r="AB30" s="11">
        <f>VLOOKUP(R30,YoNThreshold!$E$3:$F$13,2,TRUE)</f>
        <v>8</v>
      </c>
      <c r="AC30" s="11">
        <f>VLOOKUP(S30,YoNThreshold!$E$21:$F$40,2,TRUE)</f>
        <v>10</v>
      </c>
      <c r="AD30" s="11">
        <f>VLOOKUP(T30,YoNThreshold!$H$21:$I$36,2,TRUE)</f>
        <v>5</v>
      </c>
      <c r="AE30" s="11">
        <f>VLOOKUP(U30,YoNThreshold!$K$3:$L$18,2,TRUE)</f>
        <v>2</v>
      </c>
      <c r="AF30" s="11">
        <f t="shared" si="0"/>
        <v>1</v>
      </c>
      <c r="AG30" s="11">
        <f t="shared" si="1"/>
        <v>1</v>
      </c>
      <c r="AI30" s="10">
        <v>57</v>
      </c>
      <c r="AJ30" s="11">
        <v>1662</v>
      </c>
      <c r="AK30" s="11">
        <v>18.399999999999999</v>
      </c>
      <c r="AL30" s="11">
        <v>68.3</v>
      </c>
      <c r="AM30" s="11">
        <v>86.1</v>
      </c>
      <c r="AN30" s="11">
        <v>636.6</v>
      </c>
      <c r="AO30" s="11">
        <v>83.5</v>
      </c>
      <c r="AP30" s="11">
        <v>150</v>
      </c>
      <c r="AQ30" s="11" t="s">
        <v>19</v>
      </c>
      <c r="AR30" s="11" t="s">
        <v>19</v>
      </c>
      <c r="AT30" s="30">
        <f>VLOOKUP(AJ30,YoNThreshold!$B$3:$C$18,2,TRUE)</f>
        <v>4</v>
      </c>
      <c r="AU30" s="30">
        <f>VLOOKUP(AK30,YoNThreshold!$B$21:$C$37,2,TRUE)</f>
        <v>4</v>
      </c>
      <c r="AV30" s="30">
        <f>VLOOKUP(AL30,YoNThreshold!$H$3:$I$13,2,TRUE)</f>
        <v>4</v>
      </c>
      <c r="AW30" s="30">
        <f>VLOOKUP(AM30,YoNThreshold!$E$3:$F$13,2,TRUE)</f>
        <v>9</v>
      </c>
      <c r="AX30" s="30">
        <f>VLOOKUP(AN30,YoNThreshold!$E$21:$F$40,2,TRUE)</f>
        <v>13</v>
      </c>
      <c r="AY30" s="30">
        <f>VLOOKUP(AO30,YoNThreshold!$H$21:$I$36,2,TRUE)</f>
        <v>5</v>
      </c>
      <c r="AZ30" s="30">
        <f>VLOOKUP(AP30,YoNThreshold!$K$3:$L$18,2,TRUE)</f>
        <v>1</v>
      </c>
      <c r="BA30" s="30">
        <f t="shared" si="2"/>
        <v>1</v>
      </c>
      <c r="BB30" s="30">
        <f t="shared" si="3"/>
        <v>1</v>
      </c>
    </row>
    <row r="31" spans="3:54" ht="16" thickBot="1" x14ac:dyDescent="0.25">
      <c r="C31" s="3">
        <v>28</v>
      </c>
      <c r="D31" s="4">
        <v>4262</v>
      </c>
      <c r="E31" s="4">
        <v>61.8</v>
      </c>
      <c r="F31" s="4">
        <v>81</v>
      </c>
      <c r="G31" s="4">
        <v>97</v>
      </c>
      <c r="H31" s="4">
        <v>919.3</v>
      </c>
      <c r="I31" s="4">
        <v>192</v>
      </c>
      <c r="J31" s="4" t="s">
        <v>44</v>
      </c>
      <c r="K31" s="4" t="s">
        <v>0</v>
      </c>
      <c r="L31" s="4" t="s">
        <v>19</v>
      </c>
      <c r="N31" s="10">
        <v>38</v>
      </c>
      <c r="O31" s="11">
        <v>2600</v>
      </c>
      <c r="P31" s="11">
        <v>26</v>
      </c>
      <c r="Q31" s="11">
        <v>98.2</v>
      </c>
      <c r="R31" s="11">
        <v>97</v>
      </c>
      <c r="S31" s="11">
        <v>485.9</v>
      </c>
      <c r="T31" s="11">
        <v>360</v>
      </c>
      <c r="U31" s="11">
        <v>150</v>
      </c>
      <c r="V31" s="11" t="s">
        <v>19</v>
      </c>
      <c r="W31" s="11" t="s">
        <v>19</v>
      </c>
      <c r="X31" s="21"/>
      <c r="Y31" s="11">
        <f>VLOOKUP(O31,YoNThreshold!$B$3:$C$18,2,TRUE)</f>
        <v>6</v>
      </c>
      <c r="Z31" s="11">
        <f>VLOOKUP(P31,YoNThreshold!$B$21:$C$37,2,TRUE)</f>
        <v>6</v>
      </c>
      <c r="AA31" s="11">
        <f>VLOOKUP(Q31,YoNThreshold!$H$3:$I$13,2,TRUE)</f>
        <v>5</v>
      </c>
      <c r="AB31" s="11">
        <f>VLOOKUP(R31,YoNThreshold!$E$3:$F$13,2,TRUE)</f>
        <v>10</v>
      </c>
      <c r="AC31" s="11">
        <f>VLOOKUP(S31,YoNThreshold!$E$21:$F$40,2,TRUE)</f>
        <v>10</v>
      </c>
      <c r="AD31" s="11">
        <f>VLOOKUP(T31,YoNThreshold!$H$21:$I$36,2,TRUE)</f>
        <v>11</v>
      </c>
      <c r="AE31" s="11">
        <f>VLOOKUP(U31,YoNThreshold!$K$3:$L$18,2,TRUE)</f>
        <v>1</v>
      </c>
      <c r="AF31" s="11">
        <f t="shared" si="0"/>
        <v>1</v>
      </c>
      <c r="AG31" s="11">
        <f t="shared" si="1"/>
        <v>1</v>
      </c>
      <c r="AI31" s="10">
        <v>35</v>
      </c>
      <c r="AJ31" s="11">
        <v>811</v>
      </c>
      <c r="AK31" s="11">
        <v>8.11</v>
      </c>
      <c r="AL31" s="11">
        <v>45</v>
      </c>
      <c r="AM31" s="11">
        <v>94</v>
      </c>
      <c r="AN31" s="11">
        <v>733.2</v>
      </c>
      <c r="AO31" s="11">
        <v>10</v>
      </c>
      <c r="AP31" s="11" t="s">
        <v>44</v>
      </c>
      <c r="AQ31" s="11" t="s">
        <v>19</v>
      </c>
      <c r="AR31" s="11" t="s">
        <v>19</v>
      </c>
      <c r="AT31" s="30">
        <f>VLOOKUP(AJ31,YoNThreshold!$B$3:$C$18,2,TRUE)</f>
        <v>2</v>
      </c>
      <c r="AU31" s="30">
        <f>VLOOKUP(AK31,YoNThreshold!$B$21:$C$37,2,TRUE)</f>
        <v>2</v>
      </c>
      <c r="AV31" s="30">
        <f>VLOOKUP(AL31,YoNThreshold!$H$3:$I$13,2,TRUE)</f>
        <v>3</v>
      </c>
      <c r="AW31" s="30">
        <f>VLOOKUP(AM31,YoNThreshold!$E$3:$F$13,2,TRUE)</f>
        <v>10</v>
      </c>
      <c r="AX31" s="30">
        <f>VLOOKUP(AN31,YoNThreshold!$E$21:$F$40,2,TRUE)</f>
        <v>15</v>
      </c>
      <c r="AY31" s="30">
        <f>VLOOKUP(AO31,YoNThreshold!$H$21:$I$36,2,TRUE)</f>
        <v>1</v>
      </c>
      <c r="AZ31" s="31" t="e">
        <f>VLOOKUP(AP31,YoNThreshold!$K$3:$L$18,2,TRUE)</f>
        <v>#N/A</v>
      </c>
      <c r="BA31" s="30">
        <f t="shared" si="2"/>
        <v>1</v>
      </c>
      <c r="BB31" s="30">
        <f t="shared" si="3"/>
        <v>1</v>
      </c>
    </row>
    <row r="32" spans="3:54" ht="16" thickBot="1" x14ac:dyDescent="0.25">
      <c r="C32" s="3">
        <v>29</v>
      </c>
      <c r="D32" s="4">
        <v>2700</v>
      </c>
      <c r="E32" s="7">
        <v>27</v>
      </c>
      <c r="F32" s="4">
        <v>115</v>
      </c>
      <c r="G32" s="4">
        <v>91</v>
      </c>
      <c r="H32" s="4">
        <v>559.70000000000005</v>
      </c>
      <c r="I32" s="4">
        <v>65</v>
      </c>
      <c r="J32" s="4" t="s">
        <v>44</v>
      </c>
      <c r="K32" s="4" t="s">
        <v>19</v>
      </c>
      <c r="L32" s="4" t="s">
        <v>19</v>
      </c>
      <c r="N32" s="10">
        <v>66</v>
      </c>
      <c r="O32" s="11">
        <v>1486</v>
      </c>
      <c r="P32" s="12">
        <v>14.8</v>
      </c>
      <c r="Q32" s="11">
        <v>78</v>
      </c>
      <c r="R32" s="11">
        <v>80.42</v>
      </c>
      <c r="S32" s="11">
        <v>437.3</v>
      </c>
      <c r="T32" s="11" t="s">
        <v>44</v>
      </c>
      <c r="U32" s="11">
        <v>300</v>
      </c>
      <c r="V32" s="11" t="s">
        <v>19</v>
      </c>
      <c r="W32" s="11" t="s">
        <v>19</v>
      </c>
      <c r="X32" s="21"/>
      <c r="Y32" s="11">
        <f>VLOOKUP(O32,YoNThreshold!$B$3:$C$18,2,TRUE)</f>
        <v>3</v>
      </c>
      <c r="Z32" s="11">
        <f>VLOOKUP(P32,YoNThreshold!$B$21:$C$37,2,TRUE)</f>
        <v>3</v>
      </c>
      <c r="AA32" s="11">
        <f>VLOOKUP(Q32,YoNThreshold!$H$3:$I$13,2,TRUE)</f>
        <v>4</v>
      </c>
      <c r="AB32" s="11">
        <f>VLOOKUP(R32,YoNThreshold!$E$3:$F$13,2,TRUE)</f>
        <v>9</v>
      </c>
      <c r="AC32" s="11">
        <f>VLOOKUP(S32,YoNThreshold!$E$21:$F$40,2,TRUE)</f>
        <v>9</v>
      </c>
      <c r="AD32" s="10" t="e">
        <f>VLOOKUP(T32,YoNThreshold!$H$21:$I$36,2,TRUE)</f>
        <v>#N/A</v>
      </c>
      <c r="AE32" s="11">
        <f>VLOOKUP(U32,YoNThreshold!$K$3:$L$18,2,TRUE)</f>
        <v>2</v>
      </c>
      <c r="AF32" s="11">
        <f t="shared" si="0"/>
        <v>1</v>
      </c>
      <c r="AG32" s="11">
        <f t="shared" si="1"/>
        <v>1</v>
      </c>
      <c r="AI32" s="10">
        <v>58</v>
      </c>
      <c r="AJ32" s="11">
        <v>1188</v>
      </c>
      <c r="AK32" s="12">
        <v>11.8</v>
      </c>
      <c r="AL32" s="11">
        <v>44</v>
      </c>
      <c r="AM32" s="11">
        <v>97</v>
      </c>
      <c r="AN32" s="11">
        <v>667.3</v>
      </c>
      <c r="AO32" s="11" t="s">
        <v>44</v>
      </c>
      <c r="AP32" s="11" t="s">
        <v>44</v>
      </c>
      <c r="AQ32" s="11" t="s">
        <v>19</v>
      </c>
      <c r="AR32" s="11" t="s">
        <v>19</v>
      </c>
      <c r="AT32" s="30">
        <f>VLOOKUP(AJ32,YoNThreshold!$B$3:$C$18,2,TRUE)</f>
        <v>3</v>
      </c>
      <c r="AU32" s="30">
        <f>VLOOKUP(AK32,YoNThreshold!$B$21:$C$37,2,TRUE)</f>
        <v>3</v>
      </c>
      <c r="AV32" s="30">
        <f>VLOOKUP(AL32,YoNThreshold!$H$3:$I$13,2,TRUE)</f>
        <v>3</v>
      </c>
      <c r="AW32" s="30">
        <f>VLOOKUP(AM32,YoNThreshold!$E$3:$F$13,2,TRUE)</f>
        <v>10</v>
      </c>
      <c r="AX32" s="30">
        <f>VLOOKUP(AN32,YoNThreshold!$E$21:$F$40,2,TRUE)</f>
        <v>14</v>
      </c>
      <c r="AY32" s="31" t="e">
        <f>VLOOKUP(AO32,YoNThreshold!$H$21:$I$36,2,TRUE)</f>
        <v>#N/A</v>
      </c>
      <c r="AZ32" s="31" t="e">
        <f>VLOOKUP(AP32,YoNThreshold!$K$3:$L$18,2,TRUE)</f>
        <v>#N/A</v>
      </c>
      <c r="BA32" s="30">
        <f t="shared" si="2"/>
        <v>1</v>
      </c>
      <c r="BB32" s="30">
        <f t="shared" si="3"/>
        <v>1</v>
      </c>
    </row>
    <row r="33" spans="3:54" ht="16" thickBot="1" x14ac:dyDescent="0.25">
      <c r="C33" s="3">
        <v>30</v>
      </c>
      <c r="D33" s="4">
        <v>3200</v>
      </c>
      <c r="E33" s="4">
        <v>29.5</v>
      </c>
      <c r="F33" s="4">
        <v>164</v>
      </c>
      <c r="G33" s="4">
        <v>81</v>
      </c>
      <c r="H33" s="4">
        <v>451.6</v>
      </c>
      <c r="I33" s="4">
        <v>100</v>
      </c>
      <c r="J33" s="4" t="s">
        <v>44</v>
      </c>
      <c r="K33" s="4" t="s">
        <v>44</v>
      </c>
      <c r="L33" s="4" t="s">
        <v>19</v>
      </c>
      <c r="N33" s="10">
        <v>8</v>
      </c>
      <c r="O33" s="11">
        <v>4779</v>
      </c>
      <c r="P33" s="11">
        <v>45.4</v>
      </c>
      <c r="Q33" s="11">
        <v>107.2</v>
      </c>
      <c r="R33" s="11">
        <v>85</v>
      </c>
      <c r="S33" s="11">
        <v>770.4</v>
      </c>
      <c r="T33" s="11">
        <v>84</v>
      </c>
      <c r="U33" s="11">
        <v>200</v>
      </c>
      <c r="V33" s="11" t="s">
        <v>0</v>
      </c>
      <c r="W33" s="11" t="s">
        <v>19</v>
      </c>
      <c r="X33" s="21"/>
      <c r="Y33" s="11">
        <f>VLOOKUP(O33,YoNThreshold!$B$3:$C$18,2,TRUE)</f>
        <v>10</v>
      </c>
      <c r="Z33" s="11">
        <f>VLOOKUP(P33,YoNThreshold!$B$21:$C$37,2,TRUE)</f>
        <v>10</v>
      </c>
      <c r="AA33" s="11">
        <f>VLOOKUP(Q33,YoNThreshold!$H$3:$I$13,2,TRUE)</f>
        <v>6</v>
      </c>
      <c r="AB33" s="11">
        <f>VLOOKUP(R33,YoNThreshold!$E$3:$F$13,2,TRUE)</f>
        <v>9</v>
      </c>
      <c r="AC33" s="11">
        <f>VLOOKUP(S33,YoNThreshold!$E$21:$F$40,2,TRUE)</f>
        <v>16</v>
      </c>
      <c r="AD33" s="11">
        <f>VLOOKUP(T33,YoNThreshold!$H$21:$I$36,2,TRUE)</f>
        <v>5</v>
      </c>
      <c r="AE33" s="11">
        <f>VLOOKUP(U33,YoNThreshold!$K$3:$L$18,2,TRUE)</f>
        <v>2</v>
      </c>
      <c r="AF33" s="11">
        <f t="shared" si="0"/>
        <v>0</v>
      </c>
      <c r="AG33" s="11">
        <f t="shared" si="1"/>
        <v>1</v>
      </c>
      <c r="AI33" s="10">
        <v>59</v>
      </c>
      <c r="AJ33" s="11">
        <v>1574</v>
      </c>
      <c r="AK33" s="11">
        <v>16.5</v>
      </c>
      <c r="AL33" s="11">
        <v>55</v>
      </c>
      <c r="AM33" s="11">
        <v>82</v>
      </c>
      <c r="AN33" s="11">
        <v>694.2</v>
      </c>
      <c r="AO33" s="11">
        <v>180</v>
      </c>
      <c r="AP33" s="11">
        <v>200</v>
      </c>
      <c r="AQ33" s="11" t="s">
        <v>0</v>
      </c>
      <c r="AR33" s="11" t="s">
        <v>19</v>
      </c>
      <c r="AT33" s="30">
        <f>VLOOKUP(AJ33,YoNThreshold!$B$3:$C$18,2,TRUE)</f>
        <v>4</v>
      </c>
      <c r="AU33" s="30">
        <f>VLOOKUP(AK33,YoNThreshold!$B$21:$C$37,2,TRUE)</f>
        <v>4</v>
      </c>
      <c r="AV33" s="30">
        <f>VLOOKUP(AL33,YoNThreshold!$H$3:$I$13,2,TRUE)</f>
        <v>3</v>
      </c>
      <c r="AW33" s="30">
        <f>VLOOKUP(AM33,YoNThreshold!$E$3:$F$13,2,TRUE)</f>
        <v>9</v>
      </c>
      <c r="AX33" s="30">
        <f>VLOOKUP(AN33,YoNThreshold!$E$21:$F$40,2,TRUE)</f>
        <v>14</v>
      </c>
      <c r="AY33" s="30">
        <f>VLOOKUP(AO33,YoNThreshold!$H$21:$I$36,2,TRUE)</f>
        <v>7</v>
      </c>
      <c r="AZ33" s="30">
        <f>VLOOKUP(AP33,YoNThreshold!$K$3:$L$18,2,TRUE)</f>
        <v>2</v>
      </c>
      <c r="BA33" s="30">
        <f t="shared" si="2"/>
        <v>0</v>
      </c>
      <c r="BB33" s="30">
        <f t="shared" si="3"/>
        <v>1</v>
      </c>
    </row>
    <row r="34" spans="3:54" ht="16" thickBot="1" x14ac:dyDescent="0.25">
      <c r="C34" s="3">
        <v>31</v>
      </c>
      <c r="D34" s="4">
        <v>1460</v>
      </c>
      <c r="E34" s="4" t="s">
        <v>44</v>
      </c>
      <c r="F34" s="4" t="s">
        <v>44</v>
      </c>
      <c r="G34" s="4">
        <v>90</v>
      </c>
      <c r="H34" s="4">
        <v>450.8</v>
      </c>
      <c r="I34" s="4">
        <v>250</v>
      </c>
      <c r="J34" s="4">
        <v>300</v>
      </c>
      <c r="K34" s="4" t="s">
        <v>19</v>
      </c>
      <c r="L34" s="4" t="s">
        <v>19</v>
      </c>
      <c r="N34" s="10">
        <v>35</v>
      </c>
      <c r="O34" s="11">
        <v>811</v>
      </c>
      <c r="P34" s="11">
        <v>8.11</v>
      </c>
      <c r="Q34" s="11">
        <v>45</v>
      </c>
      <c r="R34" s="11">
        <v>94</v>
      </c>
      <c r="S34" s="11">
        <v>733.2</v>
      </c>
      <c r="T34" s="11">
        <v>10</v>
      </c>
      <c r="U34" s="11" t="s">
        <v>44</v>
      </c>
      <c r="V34" s="11" t="s">
        <v>19</v>
      </c>
      <c r="W34" s="11" t="s">
        <v>19</v>
      </c>
      <c r="X34" s="21"/>
      <c r="Y34" s="11">
        <f>VLOOKUP(O34,YoNThreshold!$B$3:$C$18,2,TRUE)</f>
        <v>2</v>
      </c>
      <c r="Z34" s="11">
        <f>VLOOKUP(P34,YoNThreshold!$B$21:$C$37,2,TRUE)</f>
        <v>2</v>
      </c>
      <c r="AA34" s="11">
        <f>VLOOKUP(Q34,YoNThreshold!$H$3:$I$13,2,TRUE)</f>
        <v>3</v>
      </c>
      <c r="AB34" s="11">
        <f>VLOOKUP(R34,YoNThreshold!$E$3:$F$13,2,TRUE)</f>
        <v>10</v>
      </c>
      <c r="AC34" s="11">
        <f>VLOOKUP(S34,YoNThreshold!$E$21:$F$40,2,TRUE)</f>
        <v>15</v>
      </c>
      <c r="AD34" s="11">
        <f>VLOOKUP(T34,YoNThreshold!$H$21:$I$36,2,TRUE)</f>
        <v>1</v>
      </c>
      <c r="AE34" s="10" t="e">
        <f>VLOOKUP(U34,YoNThreshold!$K$3:$L$18,2,TRUE)</f>
        <v>#N/A</v>
      </c>
      <c r="AF34" s="11">
        <f t="shared" si="0"/>
        <v>1</v>
      </c>
      <c r="AG34" s="11">
        <f t="shared" si="1"/>
        <v>1</v>
      </c>
      <c r="AI34" s="10">
        <v>5</v>
      </c>
      <c r="AJ34" s="11">
        <v>1829</v>
      </c>
      <c r="AK34" s="11">
        <v>19.2</v>
      </c>
      <c r="AL34" s="11">
        <v>81.7</v>
      </c>
      <c r="AM34" s="11">
        <v>72</v>
      </c>
      <c r="AN34" s="11">
        <v>564.29999999999995</v>
      </c>
      <c r="AO34" s="11">
        <v>76</v>
      </c>
      <c r="AP34" s="11">
        <v>300</v>
      </c>
      <c r="AQ34" s="11" t="s">
        <v>19</v>
      </c>
      <c r="AR34" s="11" t="s">
        <v>19</v>
      </c>
      <c r="AT34" s="30">
        <f>VLOOKUP(AJ34,YoNThreshold!$B$3:$C$18,2,TRUE)</f>
        <v>4</v>
      </c>
      <c r="AU34" s="30">
        <f>VLOOKUP(AK34,YoNThreshold!$B$21:$C$37,2,TRUE)</f>
        <v>4</v>
      </c>
      <c r="AV34" s="30">
        <f>VLOOKUP(AL34,YoNThreshold!$H$3:$I$13,2,TRUE)</f>
        <v>5</v>
      </c>
      <c r="AW34" s="30">
        <f>VLOOKUP(AM34,YoNThreshold!$E$3:$F$13,2,TRUE)</f>
        <v>8</v>
      </c>
      <c r="AX34" s="30">
        <f>VLOOKUP(AN34,YoNThreshold!$E$21:$F$40,2,TRUE)</f>
        <v>12</v>
      </c>
      <c r="AY34" s="30">
        <f>VLOOKUP(AO34,YoNThreshold!$H$21:$I$36,2,TRUE)</f>
        <v>4</v>
      </c>
      <c r="AZ34" s="30">
        <f>VLOOKUP(AP34,YoNThreshold!$K$3:$L$18,2,TRUE)</f>
        <v>2</v>
      </c>
      <c r="BA34" s="30">
        <f t="shared" si="2"/>
        <v>1</v>
      </c>
      <c r="BB34" s="30">
        <f t="shared" si="3"/>
        <v>1</v>
      </c>
    </row>
    <row r="35" spans="3:54" ht="16" thickBot="1" x14ac:dyDescent="0.25">
      <c r="C35" s="3">
        <v>32</v>
      </c>
      <c r="D35" s="4">
        <v>1600</v>
      </c>
      <c r="E35" s="7">
        <v>16</v>
      </c>
      <c r="F35" s="4">
        <v>77</v>
      </c>
      <c r="G35" s="4">
        <v>99</v>
      </c>
      <c r="H35" s="4">
        <v>624.29999999999995</v>
      </c>
      <c r="I35" s="4">
        <v>50</v>
      </c>
      <c r="J35" s="4">
        <v>200</v>
      </c>
      <c r="K35" s="4" t="s">
        <v>19</v>
      </c>
      <c r="L35" s="4" t="s">
        <v>19</v>
      </c>
      <c r="N35" s="10">
        <v>30</v>
      </c>
      <c r="O35" s="11">
        <v>3200</v>
      </c>
      <c r="P35" s="12">
        <v>29.5</v>
      </c>
      <c r="Q35" s="11">
        <v>164</v>
      </c>
      <c r="R35" s="11">
        <v>81</v>
      </c>
      <c r="S35" s="11">
        <v>451.6</v>
      </c>
      <c r="T35" s="11">
        <v>100</v>
      </c>
      <c r="U35" s="11" t="s">
        <v>44</v>
      </c>
      <c r="V35" s="11" t="s">
        <v>44</v>
      </c>
      <c r="W35" s="11" t="s">
        <v>19</v>
      </c>
      <c r="X35" s="21"/>
      <c r="Y35" s="11">
        <f>VLOOKUP(O35,YoNThreshold!$B$3:$C$18,2,TRUE)</f>
        <v>7</v>
      </c>
      <c r="Z35" s="11">
        <f>VLOOKUP(P35,YoNThreshold!$B$21:$C$37,2,TRUE)</f>
        <v>6</v>
      </c>
      <c r="AA35" s="11">
        <f>VLOOKUP(Q35,YoNThreshold!$H$3:$I$13,2,TRUE)</f>
        <v>9</v>
      </c>
      <c r="AB35" s="11">
        <f>VLOOKUP(R35,YoNThreshold!$E$3:$F$13,2,TRUE)</f>
        <v>9</v>
      </c>
      <c r="AC35" s="11">
        <f>VLOOKUP(S35,YoNThreshold!$E$21:$F$40,2,TRUE)</f>
        <v>10</v>
      </c>
      <c r="AD35" s="11">
        <f>VLOOKUP(T35,YoNThreshold!$H$21:$I$36,2,TRUE)</f>
        <v>6</v>
      </c>
      <c r="AE35" s="10" t="e">
        <f>VLOOKUP(U35,YoNThreshold!$K$3:$L$18,2,TRUE)</f>
        <v>#N/A</v>
      </c>
      <c r="AF35" s="10" t="s">
        <v>44</v>
      </c>
      <c r="AG35" s="11">
        <f t="shared" si="1"/>
        <v>1</v>
      </c>
      <c r="AI35" s="10">
        <v>33</v>
      </c>
      <c r="AJ35" s="11">
        <v>2044</v>
      </c>
      <c r="AK35" s="12">
        <v>22.4</v>
      </c>
      <c r="AL35" s="11">
        <v>93</v>
      </c>
      <c r="AM35" s="11">
        <v>88</v>
      </c>
      <c r="AN35" s="11">
        <v>612.4</v>
      </c>
      <c r="AO35" s="11" t="s">
        <v>44</v>
      </c>
      <c r="AP35" s="11" t="s">
        <v>44</v>
      </c>
      <c r="AQ35" s="11" t="s">
        <v>19</v>
      </c>
      <c r="AR35" s="11" t="s">
        <v>19</v>
      </c>
      <c r="AT35" s="30">
        <f>VLOOKUP(AJ35,YoNThreshold!$B$3:$C$18,2,TRUE)</f>
        <v>5</v>
      </c>
      <c r="AU35" s="30">
        <f>VLOOKUP(AK35,YoNThreshold!$B$21:$C$37,2,TRUE)</f>
        <v>5</v>
      </c>
      <c r="AV35" s="30">
        <f>VLOOKUP(AL35,YoNThreshold!$H$3:$I$13,2,TRUE)</f>
        <v>5</v>
      </c>
      <c r="AW35" s="30">
        <f>VLOOKUP(AM35,YoNThreshold!$E$3:$F$13,2,TRUE)</f>
        <v>9</v>
      </c>
      <c r="AX35" s="30">
        <f>VLOOKUP(AN35,YoNThreshold!$E$21:$F$40,2,TRUE)</f>
        <v>13</v>
      </c>
      <c r="AY35" s="31" t="e">
        <f>VLOOKUP(AO35,YoNThreshold!$H$21:$I$36,2,TRUE)</f>
        <v>#N/A</v>
      </c>
      <c r="AZ35" s="31" t="e">
        <f>VLOOKUP(AP35,YoNThreshold!$K$3:$L$18,2,TRUE)</f>
        <v>#N/A</v>
      </c>
      <c r="BA35" s="30">
        <f t="shared" si="2"/>
        <v>1</v>
      </c>
      <c r="BB35" s="30">
        <f t="shared" si="3"/>
        <v>1</v>
      </c>
    </row>
    <row r="36" spans="3:54" ht="16" thickBot="1" x14ac:dyDescent="0.25">
      <c r="C36" s="3">
        <v>33</v>
      </c>
      <c r="D36" s="4">
        <v>2044</v>
      </c>
      <c r="E36" s="7">
        <v>22.4</v>
      </c>
      <c r="F36" s="4">
        <v>93</v>
      </c>
      <c r="G36" s="4">
        <v>88</v>
      </c>
      <c r="H36" s="4">
        <v>612.4</v>
      </c>
      <c r="I36" s="4" t="s">
        <v>44</v>
      </c>
      <c r="J36" s="4" t="s">
        <v>44</v>
      </c>
      <c r="K36" s="4" t="s">
        <v>19</v>
      </c>
      <c r="L36" s="4" t="s">
        <v>19</v>
      </c>
      <c r="N36" s="10">
        <v>34</v>
      </c>
      <c r="O36" s="11">
        <v>2442</v>
      </c>
      <c r="P36" s="12">
        <v>24.42</v>
      </c>
      <c r="Q36" s="11">
        <v>100</v>
      </c>
      <c r="R36" s="11">
        <v>95.09</v>
      </c>
      <c r="S36" s="11">
        <v>143.5</v>
      </c>
      <c r="T36" s="11">
        <v>20</v>
      </c>
      <c r="U36" s="11">
        <v>100</v>
      </c>
      <c r="V36" s="11" t="s">
        <v>19</v>
      </c>
      <c r="W36" s="11" t="s">
        <v>19</v>
      </c>
      <c r="X36" s="21"/>
      <c r="Y36" s="11">
        <f>VLOOKUP(O36,YoNThreshold!$B$3:$C$18,2,TRUE)</f>
        <v>5</v>
      </c>
      <c r="Z36" s="11">
        <f>VLOOKUP(P36,YoNThreshold!$B$21:$C$37,2,TRUE)</f>
        <v>5</v>
      </c>
      <c r="AA36" s="11">
        <f>VLOOKUP(Q36,YoNThreshold!$H$3:$I$13,2,TRUE)</f>
        <v>6</v>
      </c>
      <c r="AB36" s="11">
        <f>VLOOKUP(R36,YoNThreshold!$E$3:$F$13,2,TRUE)</f>
        <v>10</v>
      </c>
      <c r="AC36" s="11">
        <f>VLOOKUP(S36,YoNThreshold!$E$21:$F$40,2,TRUE)</f>
        <v>3</v>
      </c>
      <c r="AD36" s="11">
        <f>VLOOKUP(T36,YoNThreshold!$H$21:$I$36,2,TRUE)</f>
        <v>2</v>
      </c>
      <c r="AE36" s="11">
        <f>VLOOKUP(U36,YoNThreshold!$K$3:$L$18,2,TRUE)</f>
        <v>1</v>
      </c>
      <c r="AF36" s="11">
        <f t="shared" si="0"/>
        <v>1</v>
      </c>
      <c r="AG36" s="11">
        <f t="shared" si="1"/>
        <v>1</v>
      </c>
      <c r="AI36" s="10">
        <v>60</v>
      </c>
      <c r="AJ36" s="11">
        <v>2804</v>
      </c>
      <c r="AK36" s="12">
        <v>28</v>
      </c>
      <c r="AL36" s="11">
        <v>90</v>
      </c>
      <c r="AM36" s="11">
        <v>42.9</v>
      </c>
      <c r="AN36" s="11">
        <v>679.9</v>
      </c>
      <c r="AO36" s="11" t="s">
        <v>44</v>
      </c>
      <c r="AP36" s="11" t="s">
        <v>44</v>
      </c>
      <c r="AQ36" s="11" t="s">
        <v>0</v>
      </c>
      <c r="AR36" s="11" t="s">
        <v>19</v>
      </c>
      <c r="AT36" s="30">
        <f>VLOOKUP(AJ36,YoNThreshold!$B$3:$C$18,2,TRUE)</f>
        <v>6</v>
      </c>
      <c r="AU36" s="30">
        <f>VLOOKUP(AK36,YoNThreshold!$B$21:$C$37,2,TRUE)</f>
        <v>6</v>
      </c>
      <c r="AV36" s="30">
        <f>VLOOKUP(AL36,YoNThreshold!$H$3:$I$13,2,TRUE)</f>
        <v>5</v>
      </c>
      <c r="AW36" s="30">
        <f>VLOOKUP(AM36,YoNThreshold!$E$3:$F$13,2,TRUE)</f>
        <v>5</v>
      </c>
      <c r="AX36" s="30">
        <f>VLOOKUP(AN36,YoNThreshold!$E$21:$F$40,2,TRUE)</f>
        <v>14</v>
      </c>
      <c r="AY36" s="31" t="e">
        <f>VLOOKUP(AO36,YoNThreshold!$H$21:$I$36,2,TRUE)</f>
        <v>#N/A</v>
      </c>
      <c r="AZ36" s="31" t="e">
        <f>VLOOKUP(AP36,YoNThreshold!$K$3:$L$18,2,TRUE)</f>
        <v>#N/A</v>
      </c>
      <c r="BA36" s="30">
        <f t="shared" si="2"/>
        <v>0</v>
      </c>
      <c r="BB36" s="30">
        <f t="shared" si="3"/>
        <v>1</v>
      </c>
    </row>
    <row r="37" spans="3:54" ht="16" thickBot="1" x14ac:dyDescent="0.25">
      <c r="C37" s="3">
        <v>34</v>
      </c>
      <c r="D37" s="4">
        <v>2442</v>
      </c>
      <c r="E37" s="7">
        <v>24.42</v>
      </c>
      <c r="F37" s="4">
        <v>100</v>
      </c>
      <c r="G37" s="4">
        <v>95.09</v>
      </c>
      <c r="H37" s="4">
        <v>143.5</v>
      </c>
      <c r="I37" s="4">
        <v>20</v>
      </c>
      <c r="J37" s="4">
        <v>100</v>
      </c>
      <c r="K37" s="4" t="s">
        <v>19</v>
      </c>
      <c r="L37" s="4" t="s">
        <v>19</v>
      </c>
      <c r="N37" s="10">
        <v>23</v>
      </c>
      <c r="O37" s="11">
        <v>900</v>
      </c>
      <c r="P37" s="12">
        <v>5.8</v>
      </c>
      <c r="Q37" s="11">
        <v>56</v>
      </c>
      <c r="R37" s="11">
        <v>60</v>
      </c>
      <c r="S37" s="11">
        <v>122.7</v>
      </c>
      <c r="T37" s="11">
        <v>90</v>
      </c>
      <c r="U37" s="11">
        <v>400</v>
      </c>
      <c r="V37" s="11" t="s">
        <v>0</v>
      </c>
      <c r="W37" s="11" t="s">
        <v>19</v>
      </c>
      <c r="X37" s="21"/>
      <c r="Y37" s="11">
        <f>VLOOKUP(O37,YoNThreshold!$B$3:$C$18,2,TRUE)</f>
        <v>2</v>
      </c>
      <c r="Z37" s="11">
        <f>VLOOKUP(P37,YoNThreshold!$B$21:$C$37,2,TRUE)</f>
        <v>2</v>
      </c>
      <c r="AA37" s="11">
        <f>VLOOKUP(Q37,YoNThreshold!$H$3:$I$13,2,TRUE)</f>
        <v>3</v>
      </c>
      <c r="AB37" s="11">
        <f>VLOOKUP(R37,YoNThreshold!$E$3:$F$13,2,TRUE)</f>
        <v>7</v>
      </c>
      <c r="AC37" s="11">
        <f>VLOOKUP(S37,YoNThreshold!$E$21:$F$40,2,TRUE)</f>
        <v>3</v>
      </c>
      <c r="AD37" s="11">
        <f>VLOOKUP(T37,YoNThreshold!$H$21:$I$36,2,TRUE)</f>
        <v>5</v>
      </c>
      <c r="AE37" s="11">
        <f>VLOOKUP(U37,YoNThreshold!$K$3:$L$18,2,TRUE)</f>
        <v>3</v>
      </c>
      <c r="AF37" s="11">
        <f t="shared" si="0"/>
        <v>0</v>
      </c>
      <c r="AG37" s="11">
        <f t="shared" si="1"/>
        <v>1</v>
      </c>
      <c r="AI37" s="10">
        <v>75</v>
      </c>
      <c r="AJ37" s="11">
        <v>2600</v>
      </c>
      <c r="AK37" s="11">
        <v>34.5</v>
      </c>
      <c r="AL37" s="11">
        <v>142.1</v>
      </c>
      <c r="AM37" s="11">
        <v>90</v>
      </c>
      <c r="AN37" s="11">
        <v>571.29999999999995</v>
      </c>
      <c r="AO37" s="11">
        <v>280</v>
      </c>
      <c r="AP37" s="11">
        <v>300</v>
      </c>
      <c r="AQ37" s="11" t="s">
        <v>0</v>
      </c>
      <c r="AR37" s="11" t="s">
        <v>74</v>
      </c>
      <c r="AT37" s="30">
        <f>VLOOKUP(AJ37,YoNThreshold!$B$3:$C$18,2,TRUE)</f>
        <v>6</v>
      </c>
      <c r="AU37" s="30">
        <f>VLOOKUP(AK37,YoNThreshold!$B$21:$C$37,2,TRUE)</f>
        <v>7</v>
      </c>
      <c r="AV37" s="30">
        <f>VLOOKUP(AL37,YoNThreshold!$H$3:$I$13,2,TRUE)</f>
        <v>8</v>
      </c>
      <c r="AW37" s="30">
        <f>VLOOKUP(AM37,YoNThreshold!$E$3:$F$13,2,TRUE)</f>
        <v>10</v>
      </c>
      <c r="AX37" s="30">
        <f>VLOOKUP(AN37,YoNThreshold!$E$21:$F$40,2,TRUE)</f>
        <v>12</v>
      </c>
      <c r="AY37" s="30">
        <f>VLOOKUP(AO37,YoNThreshold!$H$21:$I$36,2,TRUE)</f>
        <v>9</v>
      </c>
      <c r="AZ37" s="30">
        <f>VLOOKUP(AP37,YoNThreshold!$K$3:$L$18,2,TRUE)</f>
        <v>2</v>
      </c>
      <c r="BA37" s="30">
        <f t="shared" si="2"/>
        <v>0</v>
      </c>
      <c r="BB37" s="30">
        <v>0</v>
      </c>
    </row>
    <row r="38" spans="3:54" ht="16" thickBot="1" x14ac:dyDescent="0.25">
      <c r="C38" s="3">
        <v>35</v>
      </c>
      <c r="D38" s="4">
        <v>811</v>
      </c>
      <c r="E38" s="7">
        <v>8.11</v>
      </c>
      <c r="F38" s="4">
        <v>45</v>
      </c>
      <c r="G38" s="4">
        <v>94</v>
      </c>
      <c r="H38" s="4">
        <v>733.2</v>
      </c>
      <c r="I38" s="4">
        <v>10</v>
      </c>
      <c r="J38" s="4" t="s">
        <v>44</v>
      </c>
      <c r="K38" s="4" t="s">
        <v>19</v>
      </c>
      <c r="L38" s="4" t="s">
        <v>19</v>
      </c>
      <c r="N38" s="10">
        <v>6</v>
      </c>
      <c r="O38" s="11">
        <v>1524</v>
      </c>
      <c r="P38" s="12">
        <v>14.9</v>
      </c>
      <c r="Q38" s="11">
        <v>69.400000000000006</v>
      </c>
      <c r="R38" s="11">
        <v>97</v>
      </c>
      <c r="S38" s="11">
        <v>509.6</v>
      </c>
      <c r="T38" s="11">
        <v>44</v>
      </c>
      <c r="U38" s="11">
        <v>300</v>
      </c>
      <c r="V38" s="11" t="s">
        <v>19</v>
      </c>
      <c r="W38" s="11" t="s">
        <v>19</v>
      </c>
      <c r="X38" s="21"/>
      <c r="Y38" s="11">
        <f>VLOOKUP(O38,YoNThreshold!$B$3:$C$18,2,TRUE)</f>
        <v>4</v>
      </c>
      <c r="Z38" s="11">
        <f>VLOOKUP(P38,YoNThreshold!$B$21:$C$37,2,TRUE)</f>
        <v>3</v>
      </c>
      <c r="AA38" s="11">
        <f>VLOOKUP(Q38,YoNThreshold!$H$3:$I$13,2,TRUE)</f>
        <v>4</v>
      </c>
      <c r="AB38" s="11">
        <f>VLOOKUP(R38,YoNThreshold!$E$3:$F$13,2,TRUE)</f>
        <v>10</v>
      </c>
      <c r="AC38" s="11">
        <f>VLOOKUP(S38,YoNThreshold!$E$21:$F$40,2,TRUE)</f>
        <v>11</v>
      </c>
      <c r="AD38" s="11">
        <f>VLOOKUP(T38,YoNThreshold!$H$21:$I$36,2,TRUE)</f>
        <v>3</v>
      </c>
      <c r="AE38" s="11">
        <f>VLOOKUP(U38,YoNThreshold!$K$3:$L$18,2,TRUE)</f>
        <v>2</v>
      </c>
      <c r="AF38" s="11">
        <f t="shared" si="0"/>
        <v>1</v>
      </c>
      <c r="AG38" s="11">
        <f t="shared" si="1"/>
        <v>1</v>
      </c>
      <c r="AI38" s="10">
        <v>70</v>
      </c>
      <c r="AJ38" s="11">
        <v>1000</v>
      </c>
      <c r="AK38" s="11" t="s">
        <v>44</v>
      </c>
      <c r="AL38" s="11">
        <v>200</v>
      </c>
      <c r="AM38" s="11">
        <v>98</v>
      </c>
      <c r="AN38" s="11">
        <v>121.9</v>
      </c>
      <c r="AO38" s="11" t="s">
        <v>44</v>
      </c>
      <c r="AP38" s="11" t="s">
        <v>44</v>
      </c>
      <c r="AQ38" s="11" t="s">
        <v>19</v>
      </c>
      <c r="AR38" s="11" t="s">
        <v>0</v>
      </c>
      <c r="AT38" s="30">
        <f>VLOOKUP(AJ38,YoNThreshold!$B$3:$C$18,2,TRUE)</f>
        <v>3</v>
      </c>
      <c r="AU38" s="31" t="e">
        <f>VLOOKUP(AK38,YoNThreshold!$B$21:$C$37,2,TRUE)</f>
        <v>#N/A</v>
      </c>
      <c r="AV38" s="30">
        <f>VLOOKUP(AL38,YoNThreshold!$H$3:$I$13,2,TRUE)</f>
        <v>11</v>
      </c>
      <c r="AW38" s="30">
        <f>VLOOKUP(AM38,YoNThreshold!$E$3:$F$13,2,TRUE)</f>
        <v>10</v>
      </c>
      <c r="AX38" s="30">
        <f>VLOOKUP(AN38,YoNThreshold!$E$21:$F$40,2,TRUE)</f>
        <v>3</v>
      </c>
      <c r="AY38" s="31" t="e">
        <f>VLOOKUP(AO38,YoNThreshold!$H$21:$I$36,2,TRUE)</f>
        <v>#N/A</v>
      </c>
      <c r="AZ38" s="31" t="e">
        <f>VLOOKUP(AP38,YoNThreshold!$K$3:$L$18,2,TRUE)</f>
        <v>#N/A</v>
      </c>
      <c r="BA38" s="30">
        <f t="shared" si="2"/>
        <v>1</v>
      </c>
      <c r="BB38" s="30">
        <f t="shared" si="3"/>
        <v>0</v>
      </c>
    </row>
    <row r="39" spans="3:54" ht="16" thickBot="1" x14ac:dyDescent="0.25">
      <c r="C39" s="3">
        <v>36</v>
      </c>
      <c r="D39" s="4">
        <v>1450</v>
      </c>
      <c r="E39" s="7">
        <v>14.5</v>
      </c>
      <c r="F39" s="4">
        <v>70</v>
      </c>
      <c r="G39" s="4">
        <v>68</v>
      </c>
      <c r="H39" s="4">
        <v>769</v>
      </c>
      <c r="I39" s="4">
        <v>100</v>
      </c>
      <c r="J39" s="4">
        <v>250</v>
      </c>
      <c r="K39" s="4" t="s">
        <v>0</v>
      </c>
      <c r="L39" s="4" t="s">
        <v>19</v>
      </c>
      <c r="N39" s="10">
        <v>9</v>
      </c>
      <c r="O39" s="11">
        <v>4985</v>
      </c>
      <c r="P39" s="12">
        <v>47.4</v>
      </c>
      <c r="Q39" s="11">
        <v>162.19999999999999</v>
      </c>
      <c r="R39" s="11">
        <v>74</v>
      </c>
      <c r="S39" s="11">
        <v>638.6</v>
      </c>
      <c r="T39" s="11">
        <v>84</v>
      </c>
      <c r="U39" s="11">
        <v>200</v>
      </c>
      <c r="V39" s="11" t="s">
        <v>0</v>
      </c>
      <c r="W39" s="11" t="s">
        <v>19</v>
      </c>
      <c r="X39" s="21"/>
      <c r="Y39" s="11">
        <f>VLOOKUP(O39,YoNThreshold!$B$3:$C$18,2,TRUE)</f>
        <v>10</v>
      </c>
      <c r="Z39" s="11">
        <f>VLOOKUP(P39,YoNThreshold!$B$21:$C$37,2,TRUE)</f>
        <v>10</v>
      </c>
      <c r="AA39" s="11">
        <f>VLOOKUP(Q39,YoNThreshold!$H$3:$I$13,2,TRUE)</f>
        <v>9</v>
      </c>
      <c r="AB39" s="11">
        <f>VLOOKUP(R39,YoNThreshold!$E$3:$F$13,2,TRUE)</f>
        <v>8</v>
      </c>
      <c r="AC39" s="11">
        <f>VLOOKUP(S39,YoNThreshold!$E$21:$F$40,2,TRUE)</f>
        <v>13</v>
      </c>
      <c r="AD39" s="11">
        <f>VLOOKUP(T39,YoNThreshold!$H$21:$I$36,2,TRUE)</f>
        <v>5</v>
      </c>
      <c r="AE39" s="11">
        <f>VLOOKUP(U39,YoNThreshold!$K$3:$L$18,2,TRUE)</f>
        <v>2</v>
      </c>
      <c r="AF39" s="11">
        <f t="shared" si="0"/>
        <v>0</v>
      </c>
      <c r="AG39" s="11">
        <f t="shared" si="1"/>
        <v>1</v>
      </c>
      <c r="AI39" s="10">
        <v>74</v>
      </c>
      <c r="AJ39" s="11">
        <v>2400</v>
      </c>
      <c r="AK39" s="11">
        <v>36</v>
      </c>
      <c r="AL39" s="11">
        <v>100</v>
      </c>
      <c r="AM39" s="11">
        <v>97</v>
      </c>
      <c r="AN39" s="11">
        <v>723.7</v>
      </c>
      <c r="AO39" s="11">
        <v>80</v>
      </c>
      <c r="AP39" s="11">
        <v>500</v>
      </c>
      <c r="AQ39" s="11" t="s">
        <v>19</v>
      </c>
      <c r="AR39" s="11" t="s">
        <v>74</v>
      </c>
      <c r="AT39" s="30">
        <f>VLOOKUP(AJ39,YoNThreshold!$B$3:$C$18,2,TRUE)</f>
        <v>5</v>
      </c>
      <c r="AU39" s="30">
        <f>VLOOKUP(AK39,YoNThreshold!$B$21:$C$37,2,TRUE)</f>
        <v>8</v>
      </c>
      <c r="AV39" s="30">
        <f>VLOOKUP(AL39,YoNThreshold!$H$3:$I$13,2,TRUE)</f>
        <v>6</v>
      </c>
      <c r="AW39" s="30">
        <f>VLOOKUP(AM39,YoNThreshold!$E$3:$F$13,2,TRUE)</f>
        <v>10</v>
      </c>
      <c r="AX39" s="30">
        <f>VLOOKUP(AN39,YoNThreshold!$E$21:$F$40,2,TRUE)</f>
        <v>15</v>
      </c>
      <c r="AY39" s="30">
        <f>VLOOKUP(AO39,YoNThreshold!$H$21:$I$36,2,TRUE)</f>
        <v>5</v>
      </c>
      <c r="AZ39" s="30">
        <f>VLOOKUP(AP39,YoNThreshold!$K$3:$L$18,2,TRUE)</f>
        <v>3</v>
      </c>
      <c r="BA39" s="30">
        <f t="shared" si="2"/>
        <v>1</v>
      </c>
      <c r="BB39" s="30">
        <v>0</v>
      </c>
    </row>
    <row r="40" spans="3:54" ht="16" thickBot="1" x14ac:dyDescent="0.25">
      <c r="C40" s="3">
        <v>37</v>
      </c>
      <c r="D40" s="4">
        <v>2793</v>
      </c>
      <c r="E40" s="7">
        <v>2.9</v>
      </c>
      <c r="F40" s="4">
        <v>110</v>
      </c>
      <c r="G40" s="4">
        <v>96.5</v>
      </c>
      <c r="H40" s="4">
        <v>563.1</v>
      </c>
      <c r="I40" s="4">
        <v>50</v>
      </c>
      <c r="J40" s="4">
        <v>800</v>
      </c>
      <c r="K40" s="4" t="s">
        <v>19</v>
      </c>
      <c r="L40" s="4" t="s">
        <v>19</v>
      </c>
      <c r="N40" s="10">
        <v>36</v>
      </c>
      <c r="O40" s="11">
        <v>1450</v>
      </c>
      <c r="P40" s="12">
        <v>14.5</v>
      </c>
      <c r="Q40" s="11">
        <v>70</v>
      </c>
      <c r="R40" s="11">
        <v>68</v>
      </c>
      <c r="S40" s="11">
        <v>769</v>
      </c>
      <c r="T40" s="11">
        <v>100</v>
      </c>
      <c r="U40" s="11">
        <v>250</v>
      </c>
      <c r="V40" s="11" t="s">
        <v>0</v>
      </c>
      <c r="W40" s="11" t="s">
        <v>19</v>
      </c>
      <c r="X40" s="21"/>
      <c r="Y40" s="11">
        <f>VLOOKUP(O40,YoNThreshold!$B$3:$C$18,2,TRUE)</f>
        <v>3</v>
      </c>
      <c r="Z40" s="11">
        <f>VLOOKUP(P40,YoNThreshold!$B$21:$C$37,2,TRUE)</f>
        <v>3</v>
      </c>
      <c r="AA40" s="11">
        <f>VLOOKUP(Q40,YoNThreshold!$H$3:$I$13,2,TRUE)</f>
        <v>4</v>
      </c>
      <c r="AB40" s="11">
        <f>VLOOKUP(R40,YoNThreshold!$E$3:$F$13,2,TRUE)</f>
        <v>7</v>
      </c>
      <c r="AC40" s="11">
        <f>VLOOKUP(S40,YoNThreshold!$E$21:$F$40,2,TRUE)</f>
        <v>16</v>
      </c>
      <c r="AD40" s="11">
        <f>VLOOKUP(T40,YoNThreshold!$H$21:$I$36,2,TRUE)</f>
        <v>6</v>
      </c>
      <c r="AE40" s="11">
        <f>VLOOKUP(U40,YoNThreshold!$K$3:$L$18,2,TRUE)</f>
        <v>2</v>
      </c>
      <c r="AF40" s="11">
        <f t="shared" si="0"/>
        <v>0</v>
      </c>
      <c r="AG40" s="11">
        <f t="shared" si="1"/>
        <v>1</v>
      </c>
      <c r="AI40" s="10">
        <v>72</v>
      </c>
      <c r="AJ40" s="11">
        <v>1163</v>
      </c>
      <c r="AK40" s="11">
        <v>11.7</v>
      </c>
      <c r="AL40" s="11">
        <v>123</v>
      </c>
      <c r="AM40" s="11">
        <v>99.7</v>
      </c>
      <c r="AN40" s="11">
        <v>199.7</v>
      </c>
      <c r="AO40" s="11">
        <v>427</v>
      </c>
      <c r="AP40" s="11">
        <v>150</v>
      </c>
      <c r="AQ40" s="11" t="s">
        <v>19</v>
      </c>
      <c r="AR40" s="11" t="s">
        <v>0</v>
      </c>
      <c r="AT40" s="30">
        <f>VLOOKUP(AJ40,YoNThreshold!$B$3:$C$18,2,TRUE)</f>
        <v>3</v>
      </c>
      <c r="AU40" s="30">
        <f>VLOOKUP(AK40,YoNThreshold!$B$21:$C$37,2,TRUE)</f>
        <v>3</v>
      </c>
      <c r="AV40" s="30">
        <f>VLOOKUP(AL40,YoNThreshold!$H$3:$I$13,2,TRUE)</f>
        <v>7</v>
      </c>
      <c r="AW40" s="30">
        <f>VLOOKUP(AM40,YoNThreshold!$E$3:$F$13,2,TRUE)</f>
        <v>10</v>
      </c>
      <c r="AX40" s="30">
        <f>VLOOKUP(AN40,YoNThreshold!$E$21:$F$40,2,TRUE)</f>
        <v>4</v>
      </c>
      <c r="AY40" s="30">
        <f>VLOOKUP(AO40,YoNThreshold!$H$21:$I$36,2,TRUE)</f>
        <v>12</v>
      </c>
      <c r="AZ40" s="30">
        <f>VLOOKUP(AP40,YoNThreshold!$K$3:$L$18,2,TRUE)</f>
        <v>1</v>
      </c>
      <c r="BA40" s="30">
        <f t="shared" si="2"/>
        <v>1</v>
      </c>
      <c r="BB40" s="30">
        <f t="shared" si="3"/>
        <v>0</v>
      </c>
    </row>
    <row r="41" spans="3:54" ht="16" thickBot="1" x14ac:dyDescent="0.25">
      <c r="C41" s="3">
        <v>38</v>
      </c>
      <c r="D41" s="4">
        <v>2600</v>
      </c>
      <c r="E41" s="7">
        <v>26</v>
      </c>
      <c r="F41" s="7">
        <v>98.2</v>
      </c>
      <c r="G41" s="4">
        <v>97</v>
      </c>
      <c r="H41" s="4">
        <v>485.9</v>
      </c>
      <c r="I41" s="4">
        <v>360</v>
      </c>
      <c r="J41" s="4">
        <v>150</v>
      </c>
      <c r="K41" s="4" t="s">
        <v>19</v>
      </c>
      <c r="L41" s="4" t="s">
        <v>19</v>
      </c>
      <c r="N41" s="10">
        <v>16</v>
      </c>
      <c r="O41" s="11">
        <v>3834</v>
      </c>
      <c r="P41" s="12">
        <v>45.3</v>
      </c>
      <c r="Q41" s="12">
        <v>101.1</v>
      </c>
      <c r="R41" s="11">
        <v>99</v>
      </c>
      <c r="S41" s="11">
        <v>788.1</v>
      </c>
      <c r="T41" s="11">
        <v>41</v>
      </c>
      <c r="U41" s="11">
        <v>280</v>
      </c>
      <c r="V41" s="11" t="s">
        <v>19</v>
      </c>
      <c r="W41" s="11" t="s">
        <v>19</v>
      </c>
      <c r="X41" s="21"/>
      <c r="Y41" s="11">
        <f>VLOOKUP(O41,YoNThreshold!$B$3:$C$18,2,TRUE)</f>
        <v>8</v>
      </c>
      <c r="Z41" s="11">
        <f>VLOOKUP(P41,YoNThreshold!$B$21:$C$37,2,TRUE)</f>
        <v>10</v>
      </c>
      <c r="AA41" s="11">
        <f>VLOOKUP(Q41,YoNThreshold!$H$3:$I$13,2,TRUE)</f>
        <v>6</v>
      </c>
      <c r="AB41" s="11">
        <f>VLOOKUP(R41,YoNThreshold!$E$3:$F$13,2,TRUE)</f>
        <v>10</v>
      </c>
      <c r="AC41" s="11">
        <f>VLOOKUP(S41,YoNThreshold!$E$21:$F$40,2,TRUE)</f>
        <v>16</v>
      </c>
      <c r="AD41" s="11">
        <f>VLOOKUP(T41,YoNThreshold!$H$21:$I$36,2,TRUE)</f>
        <v>3</v>
      </c>
      <c r="AE41" s="11">
        <f>VLOOKUP(U41,YoNThreshold!$K$3:$L$18,2,TRUE)</f>
        <v>2</v>
      </c>
      <c r="AF41" s="11">
        <f t="shared" si="0"/>
        <v>1</v>
      </c>
      <c r="AG41" s="11">
        <f t="shared" si="1"/>
        <v>1</v>
      </c>
      <c r="AI41" s="10">
        <v>68</v>
      </c>
      <c r="AJ41" s="11">
        <v>180</v>
      </c>
      <c r="AK41" s="11">
        <v>2.2999999999999998</v>
      </c>
      <c r="AL41" s="11">
        <v>118.3</v>
      </c>
      <c r="AM41" s="11">
        <v>95</v>
      </c>
      <c r="AN41" s="11">
        <v>32.6</v>
      </c>
      <c r="AO41" s="11">
        <v>70</v>
      </c>
      <c r="AP41" s="11">
        <v>100</v>
      </c>
      <c r="AQ41" s="11" t="s">
        <v>19</v>
      </c>
      <c r="AR41" s="11" t="s">
        <v>0</v>
      </c>
      <c r="AT41" s="30">
        <f>VLOOKUP(AJ41,YoNThreshold!$B$3:$C$18,2,TRUE)</f>
        <v>1</v>
      </c>
      <c r="AU41" s="30">
        <f>VLOOKUP(AK41,YoNThreshold!$B$21:$C$37,2,TRUE)</f>
        <v>1</v>
      </c>
      <c r="AV41" s="30">
        <f>VLOOKUP(AL41,YoNThreshold!$H$3:$I$13,2,TRUE)</f>
        <v>6</v>
      </c>
      <c r="AW41" s="30">
        <f>VLOOKUP(AM41,YoNThreshold!$E$3:$F$13,2,TRUE)</f>
        <v>10</v>
      </c>
      <c r="AX41" s="30">
        <f>VLOOKUP(AN41,YoNThreshold!$E$21:$F$40,2,TRUE)</f>
        <v>1</v>
      </c>
      <c r="AY41" s="30">
        <f>VLOOKUP(AO41,YoNThreshold!$H$21:$I$36,2,TRUE)</f>
        <v>4</v>
      </c>
      <c r="AZ41" s="30">
        <f>VLOOKUP(AP41,YoNThreshold!$K$3:$L$18,2,TRUE)</f>
        <v>1</v>
      </c>
      <c r="BA41" s="30">
        <f t="shared" si="2"/>
        <v>1</v>
      </c>
      <c r="BB41" s="30">
        <f>IF(AR41="No", 0, 1)</f>
        <v>0</v>
      </c>
    </row>
    <row r="42" spans="3:54" ht="16" thickBot="1" x14ac:dyDescent="0.25">
      <c r="C42" s="3">
        <v>39</v>
      </c>
      <c r="D42" s="4">
        <v>1980</v>
      </c>
      <c r="E42" s="7">
        <v>19.8</v>
      </c>
      <c r="F42" s="4">
        <v>85</v>
      </c>
      <c r="G42" s="4">
        <v>74</v>
      </c>
      <c r="H42" s="4">
        <v>554.1</v>
      </c>
      <c r="I42" s="4">
        <v>110</v>
      </c>
      <c r="J42" s="4">
        <v>100</v>
      </c>
      <c r="K42" s="4" t="s">
        <v>19</v>
      </c>
      <c r="L42" s="4" t="s">
        <v>19</v>
      </c>
      <c r="N42" s="10">
        <v>20</v>
      </c>
      <c r="O42" s="11">
        <v>450</v>
      </c>
      <c r="P42" s="12">
        <v>2.8</v>
      </c>
      <c r="Q42" s="11">
        <v>27.2</v>
      </c>
      <c r="R42" s="11">
        <v>98</v>
      </c>
      <c r="S42" s="11">
        <v>58.2</v>
      </c>
      <c r="T42" s="11">
        <v>20</v>
      </c>
      <c r="U42" s="11">
        <v>40</v>
      </c>
      <c r="V42" s="11" t="s">
        <v>0</v>
      </c>
      <c r="W42" s="11" t="s">
        <v>19</v>
      </c>
      <c r="X42" s="21"/>
      <c r="Y42" s="11">
        <f>VLOOKUP(O42,YoNThreshold!$B$3:$C$18,2,TRUE)</f>
        <v>1</v>
      </c>
      <c r="Z42" s="11">
        <f>VLOOKUP(P42,YoNThreshold!$B$21:$C$37,2,TRUE)</f>
        <v>1</v>
      </c>
      <c r="AA42" s="11">
        <f>VLOOKUP(Q42,YoNThreshold!$H$3:$I$13,2,TRUE)</f>
        <v>2</v>
      </c>
      <c r="AB42" s="11">
        <f>VLOOKUP(R42,YoNThreshold!$E$3:$F$13,2,TRUE)</f>
        <v>10</v>
      </c>
      <c r="AC42" s="11">
        <f>VLOOKUP(S42,YoNThreshold!$E$21:$F$40,2,TRUE)</f>
        <v>2</v>
      </c>
      <c r="AD42" s="11">
        <f>VLOOKUP(T42,YoNThreshold!$H$21:$I$36,2,TRUE)</f>
        <v>2</v>
      </c>
      <c r="AE42" s="11">
        <f>VLOOKUP(U42,YoNThreshold!$K$3:$L$18,2,TRUE)</f>
        <v>1</v>
      </c>
      <c r="AF42" s="11">
        <f t="shared" si="0"/>
        <v>0</v>
      </c>
      <c r="AG42" s="11">
        <f t="shared" si="1"/>
        <v>1</v>
      </c>
      <c r="AI42" s="20"/>
      <c r="AJ42" s="21"/>
      <c r="AK42" s="21"/>
      <c r="AL42" s="21"/>
      <c r="AM42" s="21"/>
      <c r="AN42" s="21"/>
      <c r="AO42" s="21"/>
      <c r="AP42" s="21"/>
      <c r="AQ42" s="21"/>
      <c r="AR42" s="21"/>
    </row>
    <row r="43" spans="3:54" ht="16" thickBot="1" x14ac:dyDescent="0.25">
      <c r="C43" s="3">
        <v>40</v>
      </c>
      <c r="D43" s="4">
        <v>1960</v>
      </c>
      <c r="E43" s="7">
        <v>19.600000000000001</v>
      </c>
      <c r="F43" s="4">
        <v>90</v>
      </c>
      <c r="G43" s="4">
        <v>90</v>
      </c>
      <c r="H43" s="4">
        <v>513.70000000000005</v>
      </c>
      <c r="I43" s="4">
        <v>25</v>
      </c>
      <c r="J43" s="4">
        <v>100</v>
      </c>
      <c r="K43" s="4" t="s">
        <v>19</v>
      </c>
      <c r="L43" s="4" t="s">
        <v>19</v>
      </c>
      <c r="N43" s="10">
        <v>31</v>
      </c>
      <c r="O43" s="11">
        <v>1460</v>
      </c>
      <c r="P43" s="12" t="s">
        <v>44</v>
      </c>
      <c r="Q43" s="11" t="s">
        <v>44</v>
      </c>
      <c r="R43" s="11">
        <v>90</v>
      </c>
      <c r="S43" s="11">
        <v>450.8</v>
      </c>
      <c r="T43" s="11">
        <v>250</v>
      </c>
      <c r="U43" s="11">
        <v>300</v>
      </c>
      <c r="V43" s="11" t="s">
        <v>19</v>
      </c>
      <c r="W43" s="11" t="s">
        <v>19</v>
      </c>
      <c r="X43" s="21"/>
      <c r="Y43" s="11">
        <f>VLOOKUP(O43,YoNThreshold!$B$3:$C$18,2,TRUE)</f>
        <v>3</v>
      </c>
      <c r="Z43" s="10" t="e">
        <f>VLOOKUP(P43,YoNThreshold!$B$21:$C$37,2,TRUE)</f>
        <v>#N/A</v>
      </c>
      <c r="AA43" s="10" t="e">
        <f>VLOOKUP(Q43,YoNThreshold!$H$3:$I$13,2,TRUE)</f>
        <v>#N/A</v>
      </c>
      <c r="AB43" s="11">
        <f>VLOOKUP(R43,YoNThreshold!$E$3:$F$13,2,TRUE)</f>
        <v>10</v>
      </c>
      <c r="AC43" s="11">
        <f>VLOOKUP(S43,YoNThreshold!$E$21:$F$40,2,TRUE)</f>
        <v>10</v>
      </c>
      <c r="AD43" s="11">
        <f>VLOOKUP(T43,YoNThreshold!$H$21:$I$36,2,TRUE)</f>
        <v>9</v>
      </c>
      <c r="AE43" s="11">
        <f>VLOOKUP(U43,YoNThreshold!$K$3:$L$18,2,TRUE)</f>
        <v>2</v>
      </c>
      <c r="AF43" s="11">
        <f t="shared" si="0"/>
        <v>1</v>
      </c>
      <c r="AG43" s="11">
        <f t="shared" si="1"/>
        <v>1</v>
      </c>
      <c r="AI43" s="20"/>
      <c r="AJ43" s="21"/>
      <c r="AK43" s="21"/>
      <c r="AL43" s="21"/>
      <c r="AM43" s="21"/>
      <c r="AN43" s="21"/>
      <c r="AO43" s="21"/>
      <c r="AP43" s="21"/>
      <c r="AQ43" s="21"/>
      <c r="AR43" s="21"/>
    </row>
    <row r="44" spans="3:54" ht="16" thickBot="1" x14ac:dyDescent="0.25">
      <c r="C44" s="3">
        <v>41</v>
      </c>
      <c r="D44" s="4">
        <v>1700</v>
      </c>
      <c r="E44" s="4">
        <v>16</v>
      </c>
      <c r="F44" s="7">
        <v>57.5</v>
      </c>
      <c r="G44" s="4">
        <v>93</v>
      </c>
      <c r="H44" s="4">
        <v>661</v>
      </c>
      <c r="I44" s="4">
        <v>200</v>
      </c>
      <c r="J44" s="4">
        <v>800</v>
      </c>
      <c r="K44" s="4" t="s">
        <v>19</v>
      </c>
      <c r="L44" s="4" t="s">
        <v>19</v>
      </c>
      <c r="N44" s="10">
        <v>39</v>
      </c>
      <c r="O44" s="11">
        <v>1980</v>
      </c>
      <c r="P44" s="11">
        <v>19.8</v>
      </c>
      <c r="Q44" s="12">
        <v>85</v>
      </c>
      <c r="R44" s="11">
        <v>74</v>
      </c>
      <c r="S44" s="11">
        <v>554.1</v>
      </c>
      <c r="T44" s="11">
        <v>110</v>
      </c>
      <c r="U44" s="11">
        <v>100</v>
      </c>
      <c r="V44" s="11" t="s">
        <v>19</v>
      </c>
      <c r="W44" s="11" t="s">
        <v>19</v>
      </c>
      <c r="X44" s="21"/>
      <c r="Y44" s="11">
        <f>VLOOKUP(O44,YoNThreshold!$B$3:$C$18,2,TRUE)</f>
        <v>4</v>
      </c>
      <c r="Z44" s="11">
        <f>VLOOKUP(P44,YoNThreshold!$B$21:$C$37,2,TRUE)</f>
        <v>4</v>
      </c>
      <c r="AA44" s="11">
        <f>VLOOKUP(Q44,YoNThreshold!$H$3:$I$13,2,TRUE)</f>
        <v>5</v>
      </c>
      <c r="AB44" s="11">
        <f>VLOOKUP(R44,YoNThreshold!$E$3:$F$13,2,TRUE)</f>
        <v>8</v>
      </c>
      <c r="AC44" s="11">
        <f>VLOOKUP(S44,YoNThreshold!$E$21:$F$40,2,TRUE)</f>
        <v>12</v>
      </c>
      <c r="AD44" s="11">
        <f>VLOOKUP(T44,YoNThreshold!$H$21:$I$36,2,TRUE)</f>
        <v>6</v>
      </c>
      <c r="AE44" s="11">
        <f>VLOOKUP(U44,YoNThreshold!$K$3:$L$18,2,TRUE)</f>
        <v>1</v>
      </c>
      <c r="AF44" s="11">
        <f t="shared" si="0"/>
        <v>1</v>
      </c>
      <c r="AG44" s="11">
        <f t="shared" si="1"/>
        <v>1</v>
      </c>
      <c r="AI44" s="20"/>
      <c r="AJ44" s="21"/>
      <c r="AK44" s="21"/>
      <c r="AL44" s="21"/>
      <c r="AM44" s="21"/>
      <c r="AN44" s="21"/>
      <c r="AO44" s="21"/>
      <c r="AP44" s="21"/>
      <c r="AQ44" s="21"/>
      <c r="AR44" s="21"/>
    </row>
    <row r="45" spans="3:54" ht="16" thickBot="1" x14ac:dyDescent="0.25">
      <c r="C45" s="3">
        <v>42</v>
      </c>
      <c r="D45" s="4">
        <v>3350</v>
      </c>
      <c r="E45" s="7">
        <v>33.5</v>
      </c>
      <c r="F45" s="4">
        <v>100</v>
      </c>
      <c r="G45" s="4">
        <v>97.2</v>
      </c>
      <c r="H45" s="4">
        <v>700.3</v>
      </c>
      <c r="I45" s="4" t="s">
        <v>44</v>
      </c>
      <c r="J45" s="4">
        <v>250</v>
      </c>
      <c r="K45" s="4" t="s">
        <v>19</v>
      </c>
      <c r="L45" s="4" t="s">
        <v>19</v>
      </c>
      <c r="N45" s="10">
        <v>40</v>
      </c>
      <c r="O45" s="11">
        <v>1960</v>
      </c>
      <c r="P45" s="12">
        <v>19.600000000000001</v>
      </c>
      <c r="Q45" s="11">
        <v>90</v>
      </c>
      <c r="R45" s="11">
        <v>90</v>
      </c>
      <c r="S45" s="11">
        <v>513.70000000000005</v>
      </c>
      <c r="T45" s="11">
        <v>25</v>
      </c>
      <c r="U45" s="11">
        <v>100</v>
      </c>
      <c r="V45" s="11" t="s">
        <v>19</v>
      </c>
      <c r="W45" s="11" t="s">
        <v>19</v>
      </c>
      <c r="X45" s="21"/>
      <c r="Y45" s="11">
        <f>VLOOKUP(O45,YoNThreshold!$B$3:$C$18,2,TRUE)</f>
        <v>4</v>
      </c>
      <c r="Z45" s="11">
        <f>VLOOKUP(P45,YoNThreshold!$B$21:$C$37,2,TRUE)</f>
        <v>4</v>
      </c>
      <c r="AA45" s="11">
        <f>VLOOKUP(Q45,YoNThreshold!$H$3:$I$13,2,TRUE)</f>
        <v>5</v>
      </c>
      <c r="AB45" s="11">
        <f>VLOOKUP(R45,YoNThreshold!$E$3:$F$13,2,TRUE)</f>
        <v>10</v>
      </c>
      <c r="AC45" s="11">
        <f>VLOOKUP(S45,YoNThreshold!$E$21:$F$40,2,TRUE)</f>
        <v>11</v>
      </c>
      <c r="AD45" s="11">
        <f>VLOOKUP(T45,YoNThreshold!$H$21:$I$36,2,TRUE)</f>
        <v>2</v>
      </c>
      <c r="AE45" s="11">
        <f>VLOOKUP(U45,YoNThreshold!$K$3:$L$18,2,TRUE)</f>
        <v>1</v>
      </c>
      <c r="AF45" s="11">
        <f t="shared" si="0"/>
        <v>1</v>
      </c>
      <c r="AG45" s="11">
        <f t="shared" si="1"/>
        <v>1</v>
      </c>
      <c r="AI45" s="20"/>
      <c r="AJ45" s="21"/>
      <c r="AK45" s="21"/>
      <c r="AL45" s="21"/>
      <c r="AM45" s="21"/>
      <c r="AN45" s="21"/>
      <c r="AO45" s="21"/>
      <c r="AP45" s="21"/>
      <c r="AQ45" s="21"/>
      <c r="AR45" s="21"/>
    </row>
    <row r="46" spans="3:54" ht="16" thickBot="1" x14ac:dyDescent="0.25">
      <c r="C46" s="3">
        <v>43</v>
      </c>
      <c r="D46" s="4">
        <v>774</v>
      </c>
      <c r="E46" s="7">
        <v>7.7</v>
      </c>
      <c r="F46" s="4">
        <v>45</v>
      </c>
      <c r="G46" s="4">
        <v>90</v>
      </c>
      <c r="H46" s="4">
        <v>223.9</v>
      </c>
      <c r="I46" s="4">
        <v>50</v>
      </c>
      <c r="J46" s="4">
        <v>100</v>
      </c>
      <c r="K46" s="4" t="s">
        <v>19</v>
      </c>
      <c r="L46" s="4" t="s">
        <v>19</v>
      </c>
      <c r="N46" s="10">
        <v>41</v>
      </c>
      <c r="O46" s="11">
        <v>1700</v>
      </c>
      <c r="P46" s="12">
        <v>16</v>
      </c>
      <c r="Q46" s="11">
        <v>57.5</v>
      </c>
      <c r="R46" s="11">
        <v>93</v>
      </c>
      <c r="S46" s="11">
        <v>661</v>
      </c>
      <c r="T46" s="11">
        <v>200</v>
      </c>
      <c r="U46" s="11">
        <v>800</v>
      </c>
      <c r="V46" s="11" t="s">
        <v>19</v>
      </c>
      <c r="W46" s="11" t="s">
        <v>19</v>
      </c>
      <c r="X46" s="21"/>
      <c r="Y46" s="11">
        <f>VLOOKUP(O46,YoNThreshold!$B$3:$C$18,2,TRUE)</f>
        <v>4</v>
      </c>
      <c r="Z46" s="11">
        <f>VLOOKUP(P46,YoNThreshold!$B$21:$C$37,2,TRUE)</f>
        <v>4</v>
      </c>
      <c r="AA46" s="11">
        <f>VLOOKUP(Q46,YoNThreshold!$H$3:$I$13,2,TRUE)</f>
        <v>3</v>
      </c>
      <c r="AB46" s="11">
        <f>VLOOKUP(R46,YoNThreshold!$E$3:$F$13,2,TRUE)</f>
        <v>10</v>
      </c>
      <c r="AC46" s="11">
        <f>VLOOKUP(S46,YoNThreshold!$E$21:$F$40,2,TRUE)</f>
        <v>14</v>
      </c>
      <c r="AD46" s="11">
        <f>VLOOKUP(T46,YoNThreshold!$H$21:$I$36,2,TRUE)</f>
        <v>8</v>
      </c>
      <c r="AE46" s="11">
        <f>VLOOKUP(U46,YoNThreshold!$K$3:$L$18,2,TRUE)</f>
        <v>5</v>
      </c>
      <c r="AF46" s="11">
        <f t="shared" si="0"/>
        <v>1</v>
      </c>
      <c r="AG46" s="11">
        <f t="shared" si="1"/>
        <v>1</v>
      </c>
      <c r="AI46" s="20"/>
      <c r="AJ46" s="21"/>
      <c r="AK46" s="22"/>
      <c r="AL46" s="22"/>
      <c r="AM46" s="21"/>
      <c r="AN46" s="21"/>
      <c r="AO46" s="21"/>
      <c r="AP46" s="21"/>
      <c r="AQ46" s="21"/>
      <c r="AR46" s="21"/>
    </row>
    <row r="47" spans="3:54" ht="16" thickBot="1" x14ac:dyDescent="0.25">
      <c r="C47" s="3">
        <v>44</v>
      </c>
      <c r="D47" s="4">
        <v>2063</v>
      </c>
      <c r="E47" s="7">
        <v>20.6</v>
      </c>
      <c r="F47" s="4">
        <v>100</v>
      </c>
      <c r="G47" s="4">
        <v>80</v>
      </c>
      <c r="H47" s="4">
        <v>498.3</v>
      </c>
      <c r="I47" s="4" t="s">
        <v>197</v>
      </c>
      <c r="J47" s="4">
        <v>150</v>
      </c>
      <c r="K47" s="4" t="s">
        <v>19</v>
      </c>
      <c r="L47" s="4" t="s">
        <v>19</v>
      </c>
      <c r="N47" s="10">
        <v>45</v>
      </c>
      <c r="O47" s="11">
        <v>2755</v>
      </c>
      <c r="P47" s="12">
        <v>2.75</v>
      </c>
      <c r="Q47" s="11">
        <v>130</v>
      </c>
      <c r="R47" s="11">
        <v>84</v>
      </c>
      <c r="S47" s="11">
        <v>515.20000000000005</v>
      </c>
      <c r="T47" s="11">
        <v>300</v>
      </c>
      <c r="U47" s="11">
        <v>500</v>
      </c>
      <c r="V47" s="11" t="s">
        <v>0</v>
      </c>
      <c r="W47" s="11" t="s">
        <v>19</v>
      </c>
      <c r="X47" s="21"/>
      <c r="Y47" s="11">
        <f>VLOOKUP(O47,YoNThreshold!$B$3:$C$18,2,TRUE)</f>
        <v>6</v>
      </c>
      <c r="Z47" s="11">
        <f>VLOOKUP(P47,YoNThreshold!$B$21:$C$37,2,TRUE)</f>
        <v>1</v>
      </c>
      <c r="AA47" s="11">
        <f>VLOOKUP(Q47,YoNThreshold!$H$3:$I$13,2,TRUE)</f>
        <v>7</v>
      </c>
      <c r="AB47" s="11">
        <f>VLOOKUP(R47,YoNThreshold!$E$3:$F$13,2,TRUE)</f>
        <v>9</v>
      </c>
      <c r="AC47" s="11">
        <f>VLOOKUP(S47,YoNThreshold!$E$21:$F$40,2,TRUE)</f>
        <v>11</v>
      </c>
      <c r="AD47" s="11">
        <f>VLOOKUP(T47,YoNThreshold!$H$21:$I$36,2,TRUE)</f>
        <v>10</v>
      </c>
      <c r="AE47" s="11">
        <f>VLOOKUP(U47,YoNThreshold!$K$3:$L$18,2,TRUE)</f>
        <v>3</v>
      </c>
      <c r="AF47" s="11">
        <f t="shared" si="0"/>
        <v>0</v>
      </c>
      <c r="AG47" s="11">
        <f t="shared" si="1"/>
        <v>1</v>
      </c>
      <c r="AI47" s="20"/>
      <c r="AJ47" s="21"/>
      <c r="AK47" s="22"/>
      <c r="AL47" s="21"/>
      <c r="AM47" s="21"/>
      <c r="AN47" s="21"/>
      <c r="AO47" s="21"/>
      <c r="AP47" s="21"/>
      <c r="AQ47" s="21"/>
      <c r="AR47" s="21"/>
    </row>
    <row r="48" spans="3:54" ht="16" thickBot="1" x14ac:dyDescent="0.25">
      <c r="C48" s="3">
        <v>45</v>
      </c>
      <c r="D48" s="4">
        <v>2755</v>
      </c>
      <c r="E48" s="7">
        <v>2.75</v>
      </c>
      <c r="F48" s="4">
        <v>130</v>
      </c>
      <c r="G48" s="4">
        <v>84</v>
      </c>
      <c r="H48" s="4">
        <v>515.20000000000005</v>
      </c>
      <c r="I48" s="4">
        <v>300</v>
      </c>
      <c r="J48" s="4">
        <v>500</v>
      </c>
      <c r="K48" s="4" t="s">
        <v>0</v>
      </c>
      <c r="L48" s="4" t="s">
        <v>19</v>
      </c>
      <c r="N48" s="10">
        <v>75</v>
      </c>
      <c r="O48" s="11">
        <v>2600</v>
      </c>
      <c r="P48" s="11">
        <v>34.5</v>
      </c>
      <c r="Q48" s="11">
        <v>142.1</v>
      </c>
      <c r="R48" s="11">
        <v>90</v>
      </c>
      <c r="S48" s="11">
        <v>571.29999999999995</v>
      </c>
      <c r="T48" s="11">
        <v>280</v>
      </c>
      <c r="U48" s="11">
        <v>300</v>
      </c>
      <c r="V48" s="11" t="s">
        <v>0</v>
      </c>
      <c r="W48" s="11" t="s">
        <v>74</v>
      </c>
      <c r="X48" s="21"/>
      <c r="Y48" s="11">
        <f>VLOOKUP(O48,YoNThreshold!$B$3:$C$18,2,TRUE)</f>
        <v>6</v>
      </c>
      <c r="Z48" s="11">
        <f>VLOOKUP(P48,YoNThreshold!$B$21:$C$37,2,TRUE)</f>
        <v>7</v>
      </c>
      <c r="AA48" s="11">
        <f>VLOOKUP(Q48,YoNThreshold!$H$3:$I$13,2,TRUE)</f>
        <v>8</v>
      </c>
      <c r="AB48" s="11">
        <f>VLOOKUP(R48,YoNThreshold!$E$3:$F$13,2,TRUE)</f>
        <v>10</v>
      </c>
      <c r="AC48" s="11">
        <f>VLOOKUP(S48,YoNThreshold!$E$21:$F$40,2,TRUE)</f>
        <v>12</v>
      </c>
      <c r="AD48" s="11">
        <f>VLOOKUP(T48,YoNThreshold!$H$21:$I$36,2,TRUE)</f>
        <v>9</v>
      </c>
      <c r="AE48" s="11">
        <f>VLOOKUP(U48,YoNThreshold!$K$3:$L$18,2,TRUE)</f>
        <v>2</v>
      </c>
      <c r="AF48" s="11">
        <f t="shared" si="0"/>
        <v>0</v>
      </c>
      <c r="AG48" s="11">
        <v>0</v>
      </c>
      <c r="AI48" s="20"/>
      <c r="AJ48" s="21"/>
      <c r="AK48" s="22"/>
      <c r="AL48" s="21"/>
      <c r="AM48" s="21"/>
      <c r="AN48" s="21"/>
      <c r="AO48" s="21"/>
      <c r="AP48" s="21"/>
      <c r="AQ48" s="21"/>
      <c r="AR48" s="21"/>
    </row>
    <row r="49" spans="3:54" ht="16" thickBot="1" x14ac:dyDescent="0.25">
      <c r="C49" s="3">
        <v>46</v>
      </c>
      <c r="D49" s="4">
        <v>3300</v>
      </c>
      <c r="E49" s="7">
        <v>33</v>
      </c>
      <c r="F49" s="4">
        <v>160</v>
      </c>
      <c r="G49" s="4">
        <v>90</v>
      </c>
      <c r="H49" s="4">
        <v>506.2</v>
      </c>
      <c r="I49" s="4" t="s">
        <v>44</v>
      </c>
      <c r="J49" s="4" t="s">
        <v>44</v>
      </c>
      <c r="K49" s="4" t="s">
        <v>19</v>
      </c>
      <c r="L49" s="4" t="s">
        <v>19</v>
      </c>
      <c r="N49" s="10">
        <v>71</v>
      </c>
      <c r="O49" s="11">
        <v>3600</v>
      </c>
      <c r="P49" s="11">
        <v>62</v>
      </c>
      <c r="Q49" s="11">
        <v>117.2</v>
      </c>
      <c r="R49" s="11">
        <v>92.2</v>
      </c>
      <c r="S49" s="11">
        <v>830.4</v>
      </c>
      <c r="T49" s="11">
        <v>240</v>
      </c>
      <c r="U49" s="11">
        <v>300</v>
      </c>
      <c r="V49" s="11" t="s">
        <v>19</v>
      </c>
      <c r="W49" s="11" t="s">
        <v>0</v>
      </c>
      <c r="X49" s="21"/>
      <c r="Y49" s="11">
        <f>VLOOKUP(O49,YoNThreshold!$B$3:$C$18,2,TRUE)</f>
        <v>8</v>
      </c>
      <c r="Z49" s="11">
        <f>VLOOKUP(P49,YoNThreshold!$B$21:$C$37,2,TRUE)</f>
        <v>13</v>
      </c>
      <c r="AA49" s="11">
        <f>VLOOKUP(Q49,YoNThreshold!$H$3:$I$13,2,TRUE)</f>
        <v>6</v>
      </c>
      <c r="AB49" s="11">
        <f>VLOOKUP(R49,YoNThreshold!$E$3:$F$13,2,TRUE)</f>
        <v>10</v>
      </c>
      <c r="AC49" s="11">
        <f>VLOOKUP(S49,YoNThreshold!$E$21:$F$40,2,TRUE)</f>
        <v>17</v>
      </c>
      <c r="AD49" s="11">
        <f>VLOOKUP(T49,YoNThreshold!$H$21:$I$36,2,TRUE)</f>
        <v>8</v>
      </c>
      <c r="AE49" s="11">
        <f>VLOOKUP(U49,YoNThreshold!$K$3:$L$18,2,TRUE)</f>
        <v>2</v>
      </c>
      <c r="AF49" s="11">
        <f t="shared" si="0"/>
        <v>1</v>
      </c>
      <c r="AG49" s="11">
        <f t="shared" si="1"/>
        <v>0</v>
      </c>
      <c r="AI49" s="20"/>
      <c r="AJ49" s="21"/>
      <c r="AK49" s="22"/>
      <c r="AL49" s="21"/>
      <c r="AM49" s="21"/>
      <c r="AN49" s="21"/>
      <c r="AO49" s="21"/>
      <c r="AP49" s="21"/>
      <c r="AQ49" s="21"/>
      <c r="AR49" s="21"/>
    </row>
    <row r="50" spans="3:54" ht="15" customHeight="1" thickBot="1" x14ac:dyDescent="0.25">
      <c r="C50" s="3">
        <v>47</v>
      </c>
      <c r="D50" s="4">
        <v>1280</v>
      </c>
      <c r="E50" s="7">
        <v>12.8</v>
      </c>
      <c r="F50" s="4">
        <v>70</v>
      </c>
      <c r="G50" s="4">
        <v>51</v>
      </c>
      <c r="H50" s="4">
        <v>392.9</v>
      </c>
      <c r="I50" s="4" t="s">
        <v>44</v>
      </c>
      <c r="J50" s="4" t="s">
        <v>44</v>
      </c>
      <c r="K50" s="4" t="s">
        <v>44</v>
      </c>
      <c r="L50" s="4" t="s">
        <v>19</v>
      </c>
      <c r="N50" s="10">
        <v>72</v>
      </c>
      <c r="O50" s="11">
        <v>1163</v>
      </c>
      <c r="P50" s="11">
        <v>11.7</v>
      </c>
      <c r="Q50" s="11">
        <v>123</v>
      </c>
      <c r="R50" s="11">
        <v>99.7</v>
      </c>
      <c r="S50" s="11">
        <v>199.7</v>
      </c>
      <c r="T50" s="11">
        <v>427</v>
      </c>
      <c r="U50" s="11">
        <v>150</v>
      </c>
      <c r="V50" s="11" t="s">
        <v>19</v>
      </c>
      <c r="W50" s="11" t="s">
        <v>0</v>
      </c>
      <c r="X50" s="21"/>
      <c r="Y50" s="11">
        <f>VLOOKUP(O50,YoNThreshold!$B$3:$C$18,2,TRUE)</f>
        <v>3</v>
      </c>
      <c r="Z50" s="11">
        <f>VLOOKUP(P50,YoNThreshold!$B$21:$C$37,2,TRUE)</f>
        <v>3</v>
      </c>
      <c r="AA50" s="11">
        <f>VLOOKUP(Q50,YoNThreshold!$H$3:$I$13,2,TRUE)</f>
        <v>7</v>
      </c>
      <c r="AB50" s="11">
        <f>VLOOKUP(R50,YoNThreshold!$E$3:$F$13,2,TRUE)</f>
        <v>10</v>
      </c>
      <c r="AC50" s="11">
        <f>VLOOKUP(S50,YoNThreshold!$E$21:$F$40,2,TRUE)</f>
        <v>4</v>
      </c>
      <c r="AD50" s="11">
        <f>VLOOKUP(T50,YoNThreshold!$H$21:$I$36,2,TRUE)</f>
        <v>12</v>
      </c>
      <c r="AE50" s="11">
        <f>VLOOKUP(U50,YoNThreshold!$K$3:$L$18,2,TRUE)</f>
        <v>1</v>
      </c>
      <c r="AF50" s="11">
        <f t="shared" si="0"/>
        <v>1</v>
      </c>
      <c r="AG50" s="11">
        <f t="shared" si="1"/>
        <v>0</v>
      </c>
      <c r="AI50" s="20"/>
      <c r="AJ50" s="21"/>
      <c r="AK50" s="22"/>
      <c r="AL50" s="21"/>
      <c r="AM50" s="21"/>
      <c r="AN50" s="21"/>
      <c r="AO50" s="21"/>
      <c r="AP50" s="21"/>
      <c r="AQ50" s="21"/>
      <c r="AR50" s="21"/>
    </row>
    <row r="51" spans="3:54" ht="16" thickBot="1" x14ac:dyDescent="0.25">
      <c r="C51" s="3">
        <v>48</v>
      </c>
      <c r="D51" s="4">
        <v>1655</v>
      </c>
      <c r="E51" s="7">
        <v>16.5</v>
      </c>
      <c r="F51" s="7">
        <v>69.5</v>
      </c>
      <c r="G51" s="4">
        <v>88.1</v>
      </c>
      <c r="H51" s="4">
        <v>573.70000000000005</v>
      </c>
      <c r="I51" s="4" t="s">
        <v>44</v>
      </c>
      <c r="J51" s="4" t="s">
        <v>44</v>
      </c>
      <c r="K51" s="4" t="s">
        <v>44</v>
      </c>
      <c r="L51" s="4" t="s">
        <v>19</v>
      </c>
      <c r="N51" s="10">
        <v>74</v>
      </c>
      <c r="O51" s="11">
        <v>2400</v>
      </c>
      <c r="P51" s="11">
        <v>36</v>
      </c>
      <c r="Q51" s="11">
        <v>100</v>
      </c>
      <c r="R51" s="11">
        <v>97</v>
      </c>
      <c r="S51" s="11">
        <v>723.7</v>
      </c>
      <c r="T51" s="11">
        <v>80</v>
      </c>
      <c r="U51" s="11">
        <v>500</v>
      </c>
      <c r="V51" s="11" t="s">
        <v>19</v>
      </c>
      <c r="W51" s="11" t="s">
        <v>74</v>
      </c>
      <c r="X51" s="21"/>
      <c r="Y51" s="11">
        <f>VLOOKUP(O51,YoNThreshold!$B$3:$C$18,2,TRUE)</f>
        <v>5</v>
      </c>
      <c r="Z51" s="11">
        <f>VLOOKUP(P51,YoNThreshold!$B$21:$C$37,2,TRUE)</f>
        <v>8</v>
      </c>
      <c r="AA51" s="11">
        <f>VLOOKUP(Q51,YoNThreshold!$H$3:$I$13,2,TRUE)</f>
        <v>6</v>
      </c>
      <c r="AB51" s="11">
        <f>VLOOKUP(R51,YoNThreshold!$E$3:$F$13,2,TRUE)</f>
        <v>10</v>
      </c>
      <c r="AC51" s="11">
        <f>VLOOKUP(S51,YoNThreshold!$E$21:$F$40,2,TRUE)</f>
        <v>15</v>
      </c>
      <c r="AD51" s="11">
        <f>VLOOKUP(T51,YoNThreshold!$H$21:$I$36,2,TRUE)</f>
        <v>5</v>
      </c>
      <c r="AE51" s="11">
        <f>VLOOKUP(U51,YoNThreshold!$K$3:$L$18,2,TRUE)</f>
        <v>3</v>
      </c>
      <c r="AF51" s="11">
        <f t="shared" si="0"/>
        <v>1</v>
      </c>
      <c r="AG51" s="11">
        <v>0</v>
      </c>
      <c r="AI51" s="20"/>
      <c r="AJ51" s="21"/>
      <c r="AK51" s="22"/>
      <c r="AL51" s="22"/>
      <c r="AM51" s="21"/>
      <c r="AN51" s="21"/>
      <c r="AO51" s="21"/>
      <c r="AP51" s="21"/>
      <c r="AQ51" s="21"/>
      <c r="AR51" s="21"/>
    </row>
    <row r="52" spans="3:54" ht="16" thickBot="1" x14ac:dyDescent="0.25">
      <c r="C52" s="3">
        <v>49</v>
      </c>
      <c r="D52" s="4">
        <v>1428</v>
      </c>
      <c r="E52" s="7">
        <v>14.23</v>
      </c>
      <c r="F52" s="7">
        <v>60.7</v>
      </c>
      <c r="G52" s="4">
        <v>63</v>
      </c>
      <c r="H52" s="4">
        <v>569</v>
      </c>
      <c r="I52" s="4" t="s">
        <v>44</v>
      </c>
      <c r="J52" s="4" t="s">
        <v>44</v>
      </c>
      <c r="K52" s="4" t="s">
        <v>44</v>
      </c>
      <c r="L52" s="4" t="s">
        <v>19</v>
      </c>
      <c r="N52" s="10">
        <v>76</v>
      </c>
      <c r="O52" s="11">
        <v>375</v>
      </c>
      <c r="P52" s="11">
        <v>3.7</v>
      </c>
      <c r="Q52" s="11">
        <v>32.4</v>
      </c>
      <c r="R52" s="11">
        <v>50</v>
      </c>
      <c r="S52" s="11">
        <v>81.099999999999994</v>
      </c>
      <c r="T52" s="11" t="s">
        <v>44</v>
      </c>
      <c r="U52" s="11">
        <v>150</v>
      </c>
      <c r="V52" s="11" t="s">
        <v>44</v>
      </c>
      <c r="W52" s="11" t="s">
        <v>74</v>
      </c>
      <c r="X52" s="21"/>
      <c r="Y52" s="11">
        <f>VLOOKUP(O52,YoNThreshold!$B$3:$C$18,2,TRUE)</f>
        <v>1</v>
      </c>
      <c r="Z52" s="11">
        <f>VLOOKUP(P52,YoNThreshold!$B$21:$C$37,2,TRUE)</f>
        <v>1</v>
      </c>
      <c r="AA52" s="11">
        <f>VLOOKUP(Q52,YoNThreshold!$H$3:$I$13,2,TRUE)</f>
        <v>2</v>
      </c>
      <c r="AB52" s="11">
        <f>VLOOKUP(R52,YoNThreshold!$E$3:$F$13,2,TRUE)</f>
        <v>6</v>
      </c>
      <c r="AC52" s="11">
        <f>VLOOKUP(S52,YoNThreshold!$E$21:$F$40,2,TRUE)</f>
        <v>2</v>
      </c>
      <c r="AD52" s="10" t="e">
        <f>VLOOKUP(T52,YoNThreshold!$H$21:$I$36,2,TRUE)</f>
        <v>#N/A</v>
      </c>
      <c r="AE52" s="11">
        <f>VLOOKUP(U52,YoNThreshold!$K$3:$L$18,2,TRUE)</f>
        <v>1</v>
      </c>
      <c r="AF52" s="10" t="s">
        <v>44</v>
      </c>
      <c r="AG52" s="11">
        <v>0</v>
      </c>
      <c r="AI52" s="20"/>
      <c r="AJ52" s="21"/>
      <c r="AK52" s="22"/>
      <c r="AL52" s="22"/>
      <c r="AM52" s="21"/>
      <c r="AN52" s="21"/>
      <c r="AO52" s="21"/>
      <c r="AP52" s="21"/>
      <c r="AQ52" s="21"/>
      <c r="AR52" s="21"/>
    </row>
    <row r="53" spans="3:54" ht="16" thickBot="1" x14ac:dyDescent="0.25">
      <c r="C53" s="3">
        <v>50</v>
      </c>
      <c r="D53" s="4">
        <v>3000</v>
      </c>
      <c r="E53" s="4">
        <v>41</v>
      </c>
      <c r="F53" s="4" t="s">
        <v>44</v>
      </c>
      <c r="G53" s="4">
        <v>72</v>
      </c>
      <c r="H53" s="4">
        <v>795.8</v>
      </c>
      <c r="I53" s="4">
        <v>1500</v>
      </c>
      <c r="J53" s="4">
        <v>3000</v>
      </c>
      <c r="K53" s="4" t="s">
        <v>0</v>
      </c>
      <c r="L53" s="4" t="s">
        <v>19</v>
      </c>
      <c r="N53" s="10">
        <v>67</v>
      </c>
      <c r="O53" s="11">
        <v>465</v>
      </c>
      <c r="P53" s="11">
        <v>6.2</v>
      </c>
      <c r="Q53" s="11">
        <v>30</v>
      </c>
      <c r="R53" s="11">
        <v>99</v>
      </c>
      <c r="S53" s="11">
        <v>184.3</v>
      </c>
      <c r="T53" s="11">
        <v>150</v>
      </c>
      <c r="U53" s="11">
        <v>220</v>
      </c>
      <c r="V53" s="11" t="s">
        <v>19</v>
      </c>
      <c r="W53" s="11" t="s">
        <v>0</v>
      </c>
      <c r="X53" s="21"/>
      <c r="Y53" s="11">
        <f>VLOOKUP(O53,YoNThreshold!$B$3:$C$18,2,TRUE)</f>
        <v>1</v>
      </c>
      <c r="Z53" s="11">
        <f>VLOOKUP(P53,YoNThreshold!$B$21:$C$37,2,TRUE)</f>
        <v>2</v>
      </c>
      <c r="AA53" s="11">
        <f>VLOOKUP(Q53,YoNThreshold!$H$3:$I$13,2,TRUE)</f>
        <v>2</v>
      </c>
      <c r="AB53" s="11">
        <f>VLOOKUP(R53,YoNThreshold!$E$3:$F$13,2,TRUE)</f>
        <v>10</v>
      </c>
      <c r="AC53" s="11">
        <f>VLOOKUP(S53,YoNThreshold!$E$21:$F$40,2,TRUE)</f>
        <v>4</v>
      </c>
      <c r="AD53" s="11">
        <f>VLOOKUP(T53,YoNThreshold!$H$21:$I$36,2,TRUE)</f>
        <v>7</v>
      </c>
      <c r="AE53" s="11">
        <f>VLOOKUP(U53,YoNThreshold!$K$3:$L$18,2,TRUE)</f>
        <v>2</v>
      </c>
      <c r="AF53" s="11">
        <f t="shared" si="0"/>
        <v>1</v>
      </c>
      <c r="AG53" s="11">
        <f t="shared" si="1"/>
        <v>0</v>
      </c>
      <c r="AI53" s="20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3:54" ht="16" thickBot="1" x14ac:dyDescent="0.25">
      <c r="C54" s="3">
        <v>51</v>
      </c>
      <c r="D54" s="4">
        <v>2474</v>
      </c>
      <c r="E54" s="4">
        <v>24.9</v>
      </c>
      <c r="F54" s="4">
        <v>105</v>
      </c>
      <c r="G54" s="4">
        <v>57</v>
      </c>
      <c r="H54" s="4">
        <v>565.1</v>
      </c>
      <c r="I54" s="4" t="s">
        <v>44</v>
      </c>
      <c r="J54" s="4" t="s">
        <v>44</v>
      </c>
      <c r="K54" s="4" t="s">
        <v>19</v>
      </c>
      <c r="L54" s="4" t="s">
        <v>19</v>
      </c>
      <c r="N54" s="23">
        <v>68</v>
      </c>
      <c r="O54" s="24">
        <v>180</v>
      </c>
      <c r="P54" s="24">
        <v>2.2999999999999998</v>
      </c>
      <c r="Q54" s="24">
        <v>118.3</v>
      </c>
      <c r="R54" s="24">
        <v>95</v>
      </c>
      <c r="S54" s="24">
        <v>32.6</v>
      </c>
      <c r="T54" s="24">
        <v>70</v>
      </c>
      <c r="U54" s="24">
        <v>100</v>
      </c>
      <c r="V54" s="24" t="s">
        <v>19</v>
      </c>
      <c r="W54" s="24" t="s">
        <v>0</v>
      </c>
      <c r="X54" s="21"/>
      <c r="Y54" s="11">
        <f>VLOOKUP(O54,YoNThreshold!$B$3:$C$18,2,TRUE)</f>
        <v>1</v>
      </c>
      <c r="Z54" s="11">
        <f>VLOOKUP(P54,YoNThreshold!$B$21:$C$37,2,TRUE)</f>
        <v>1</v>
      </c>
      <c r="AA54" s="11">
        <f>VLOOKUP(Q54,YoNThreshold!$H$3:$I$13,2,TRUE)</f>
        <v>6</v>
      </c>
      <c r="AB54" s="11">
        <f>VLOOKUP(R54,YoNThreshold!$E$3:$F$13,2,TRUE)</f>
        <v>10</v>
      </c>
      <c r="AC54" s="11">
        <f>VLOOKUP(S54,YoNThreshold!$E$21:$F$40,2,TRUE)</f>
        <v>1</v>
      </c>
      <c r="AD54" s="11">
        <f>VLOOKUP(T54,YoNThreshold!$H$21:$I$36,2,TRUE)</f>
        <v>4</v>
      </c>
      <c r="AE54" s="11">
        <f>VLOOKUP(U54,YoNThreshold!$K$3:$L$18,2,TRUE)</f>
        <v>1</v>
      </c>
      <c r="AF54" s="11">
        <f>IF(V54="No", 0, 1)</f>
        <v>1</v>
      </c>
      <c r="AG54" s="11">
        <f t="shared" si="1"/>
        <v>0</v>
      </c>
      <c r="AI54" s="20"/>
      <c r="AJ54" s="21"/>
      <c r="AK54" s="21"/>
      <c r="AL54" s="21"/>
      <c r="AM54" s="21"/>
      <c r="AN54" s="21"/>
      <c r="AO54" s="21"/>
      <c r="AP54" s="21"/>
      <c r="AQ54" s="21"/>
      <c r="AR54" s="21"/>
    </row>
    <row r="55" spans="3:54" ht="16" thickBot="1" x14ac:dyDescent="0.25">
      <c r="C55" s="3">
        <v>52</v>
      </c>
      <c r="D55" s="4">
        <v>2791</v>
      </c>
      <c r="E55" s="4">
        <v>25.6</v>
      </c>
      <c r="F55" s="4">
        <v>86</v>
      </c>
      <c r="G55" s="4">
        <v>98.6</v>
      </c>
      <c r="H55" s="4">
        <v>665.5</v>
      </c>
      <c r="I55" s="4">
        <v>80</v>
      </c>
      <c r="J55" s="4">
        <v>200</v>
      </c>
      <c r="K55" s="4" t="s">
        <v>0</v>
      </c>
      <c r="L55" s="4" t="s">
        <v>19</v>
      </c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I55" s="20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3:54" ht="16" thickBot="1" x14ac:dyDescent="0.25">
      <c r="C56" s="3">
        <v>53</v>
      </c>
      <c r="D56" s="4">
        <v>2500</v>
      </c>
      <c r="E56" s="4">
        <v>25</v>
      </c>
      <c r="F56" s="4">
        <v>115</v>
      </c>
      <c r="G56" s="4">
        <v>60</v>
      </c>
      <c r="H56" s="4">
        <v>525.6</v>
      </c>
      <c r="I56" s="4">
        <v>160</v>
      </c>
      <c r="J56" s="4">
        <v>280</v>
      </c>
      <c r="K56" s="4" t="s">
        <v>19</v>
      </c>
      <c r="L56" s="4" t="s">
        <v>19</v>
      </c>
      <c r="N56" s="27" t="s">
        <v>307</v>
      </c>
      <c r="O56" s="27"/>
      <c r="P56" s="27"/>
      <c r="Q56" s="21"/>
      <c r="R56" s="21"/>
      <c r="S56" s="21"/>
      <c r="T56" s="21"/>
      <c r="U56" s="21"/>
      <c r="V56" s="21"/>
      <c r="W56" s="21"/>
      <c r="X56" s="21"/>
      <c r="Y56" s="19" t="s">
        <v>312</v>
      </c>
      <c r="Z56" s="21"/>
      <c r="AA56" s="21"/>
      <c r="AB56" s="21"/>
      <c r="AC56" s="21"/>
      <c r="AD56" s="21"/>
      <c r="AE56" s="21"/>
      <c r="AF56" s="21"/>
      <c r="AG56" s="21"/>
      <c r="AI56" s="27" t="s">
        <v>310</v>
      </c>
      <c r="AJ56" s="21"/>
      <c r="AK56" s="21"/>
      <c r="AL56" s="21"/>
      <c r="AM56" s="21"/>
      <c r="AN56" s="21"/>
      <c r="AO56" s="21"/>
      <c r="AP56" s="21"/>
      <c r="AQ56" s="21"/>
      <c r="AR56" s="21"/>
      <c r="AT56" s="19" t="s">
        <v>314</v>
      </c>
    </row>
    <row r="57" spans="3:54" ht="37" thickBot="1" x14ac:dyDescent="0.25">
      <c r="C57" s="3">
        <v>54</v>
      </c>
      <c r="D57" s="4">
        <v>3400</v>
      </c>
      <c r="E57" s="4">
        <v>45.5</v>
      </c>
      <c r="F57" s="4">
        <v>102</v>
      </c>
      <c r="G57" s="4">
        <v>39</v>
      </c>
      <c r="H57" s="4">
        <v>786.6</v>
      </c>
      <c r="I57" s="4" t="s">
        <v>44</v>
      </c>
      <c r="J57" s="4" t="s">
        <v>44</v>
      </c>
      <c r="K57" s="4" t="s">
        <v>0</v>
      </c>
      <c r="L57" s="4" t="s">
        <v>19</v>
      </c>
      <c r="N57" s="10" t="s">
        <v>0</v>
      </c>
      <c r="O57" s="10" t="s">
        <v>3</v>
      </c>
      <c r="P57" s="10" t="s">
        <v>4</v>
      </c>
      <c r="Q57" s="10" t="s">
        <v>5</v>
      </c>
      <c r="R57" s="10" t="s">
        <v>6</v>
      </c>
      <c r="S57" s="10" t="s">
        <v>7</v>
      </c>
      <c r="T57" s="10" t="s">
        <v>279</v>
      </c>
      <c r="U57" s="10" t="s">
        <v>280</v>
      </c>
      <c r="V57" s="10" t="s">
        <v>11</v>
      </c>
      <c r="W57" s="10" t="s">
        <v>8</v>
      </c>
      <c r="X57" s="20"/>
      <c r="Y57" s="10" t="s">
        <v>3</v>
      </c>
      <c r="Z57" s="10" t="s">
        <v>4</v>
      </c>
      <c r="AA57" s="10" t="s">
        <v>5</v>
      </c>
      <c r="AB57" s="10" t="s">
        <v>6</v>
      </c>
      <c r="AC57" s="10" t="s">
        <v>7</v>
      </c>
      <c r="AD57" s="10" t="s">
        <v>279</v>
      </c>
      <c r="AE57" s="10" t="s">
        <v>280</v>
      </c>
      <c r="AF57" s="10" t="s">
        <v>11</v>
      </c>
      <c r="AG57" s="10" t="s">
        <v>8</v>
      </c>
      <c r="AI57" s="10" t="s">
        <v>0</v>
      </c>
      <c r="AJ57" s="10" t="s">
        <v>3</v>
      </c>
      <c r="AK57" s="10" t="s">
        <v>4</v>
      </c>
      <c r="AL57" s="10" t="s">
        <v>5</v>
      </c>
      <c r="AM57" s="10" t="s">
        <v>6</v>
      </c>
      <c r="AN57" s="10" t="s">
        <v>7</v>
      </c>
      <c r="AO57" s="10" t="s">
        <v>279</v>
      </c>
      <c r="AP57" s="10" t="s">
        <v>280</v>
      </c>
      <c r="AQ57" s="10" t="s">
        <v>11</v>
      </c>
      <c r="AR57" s="10" t="s">
        <v>8</v>
      </c>
      <c r="AT57" s="10" t="s">
        <v>3</v>
      </c>
      <c r="AU57" s="10" t="s">
        <v>4</v>
      </c>
      <c r="AV57" s="10" t="s">
        <v>5</v>
      </c>
      <c r="AW57" s="10" t="s">
        <v>6</v>
      </c>
      <c r="AX57" s="10" t="s">
        <v>7</v>
      </c>
      <c r="AY57" s="10" t="s">
        <v>279</v>
      </c>
      <c r="AZ57" s="10" t="s">
        <v>280</v>
      </c>
      <c r="BA57" s="10" t="s">
        <v>11</v>
      </c>
      <c r="BB57" s="10" t="s">
        <v>8</v>
      </c>
    </row>
    <row r="58" spans="3:54" ht="16" thickBot="1" x14ac:dyDescent="0.25">
      <c r="C58" s="3">
        <v>55</v>
      </c>
      <c r="D58" s="4">
        <v>1362.5</v>
      </c>
      <c r="E58" s="4">
        <v>16.2</v>
      </c>
      <c r="F58" s="4">
        <v>75</v>
      </c>
      <c r="G58" s="4">
        <v>96.7</v>
      </c>
      <c r="H58" s="4">
        <v>516.29999999999995</v>
      </c>
      <c r="I58" s="4">
        <v>25</v>
      </c>
      <c r="J58" s="4">
        <v>200</v>
      </c>
      <c r="K58" s="4" t="s">
        <v>19</v>
      </c>
      <c r="L58" s="4" t="s">
        <v>19</v>
      </c>
      <c r="N58" s="10">
        <v>49</v>
      </c>
      <c r="O58" s="11">
        <v>1428</v>
      </c>
      <c r="P58" s="12">
        <v>14.23</v>
      </c>
      <c r="Q58" s="11">
        <v>60.7</v>
      </c>
      <c r="R58" s="11">
        <v>63</v>
      </c>
      <c r="S58" s="11">
        <v>569</v>
      </c>
      <c r="T58" s="11" t="s">
        <v>44</v>
      </c>
      <c r="U58" s="11" t="s">
        <v>44</v>
      </c>
      <c r="V58" s="11" t="s">
        <v>44</v>
      </c>
      <c r="W58" s="11" t="s">
        <v>19</v>
      </c>
      <c r="X58" s="21"/>
      <c r="Y58" s="11">
        <f>VLOOKUP(O58,YoNThreshold!$B$3:$C$18,2,TRUE)</f>
        <v>3</v>
      </c>
      <c r="Z58" s="11">
        <f>VLOOKUP(P58,YoNThreshold!$B$21:$C$37,2,TRUE)</f>
        <v>3</v>
      </c>
      <c r="AA58" s="11">
        <f>VLOOKUP(Q58,YoNThreshold!$H$3:$I$13,2,TRUE)</f>
        <v>4</v>
      </c>
      <c r="AB58" s="11">
        <f>VLOOKUP(R58,YoNThreshold!$E$3:$F$13,2,TRUE)</f>
        <v>7</v>
      </c>
      <c r="AC58" s="11">
        <f>VLOOKUP(S58,YoNThreshold!$E$21:$F$40,2,TRUE)</f>
        <v>12</v>
      </c>
      <c r="AD58" s="10" t="e">
        <f>VLOOKUP(T58,YoNThreshold!$H$21:$I$36,2,TRUE)</f>
        <v>#N/A</v>
      </c>
      <c r="AE58" s="10" t="e">
        <f>VLOOKUP(U58,YoNThreshold!$K$3:$L$18,2,TRUE)</f>
        <v>#N/A</v>
      </c>
      <c r="AF58" s="10" t="s">
        <v>44</v>
      </c>
      <c r="AG58" s="11">
        <f>IF(W58="No", 0, 1)</f>
        <v>1</v>
      </c>
      <c r="AI58" s="10">
        <v>22</v>
      </c>
      <c r="AJ58" s="11">
        <v>1234</v>
      </c>
      <c r="AK58" s="12">
        <v>6.4</v>
      </c>
      <c r="AL58" s="11">
        <v>56</v>
      </c>
      <c r="AM58" s="11">
        <v>74.239999999999995</v>
      </c>
      <c r="AN58" s="11">
        <v>141</v>
      </c>
      <c r="AO58" s="11" t="s">
        <v>44</v>
      </c>
      <c r="AP58" s="11" t="s">
        <v>44</v>
      </c>
      <c r="AQ58" s="11" t="s">
        <v>44</v>
      </c>
      <c r="AR58" s="11" t="s">
        <v>19</v>
      </c>
      <c r="AT58" s="30">
        <f>VLOOKUP(AJ58,YoNThreshold!$B$3:$C$18,2,TRUE)</f>
        <v>3</v>
      </c>
      <c r="AU58" s="30">
        <f>VLOOKUP(AK58,YoNThreshold!$B$21:$C$37,2,TRUE)</f>
        <v>2</v>
      </c>
      <c r="AV58" s="30">
        <f>VLOOKUP(AL58,YoNThreshold!$H$3:$I$13,2,TRUE)</f>
        <v>3</v>
      </c>
      <c r="AW58" s="30">
        <f>VLOOKUP(AM58,YoNThreshold!$E$3:$F$13,2,TRUE)</f>
        <v>8</v>
      </c>
      <c r="AX58" s="30">
        <f>VLOOKUP(AN58,YoNThreshold!$E$21:$F$40,2,TRUE)</f>
        <v>3</v>
      </c>
      <c r="AY58" s="31" t="e">
        <f>VLOOKUP(AO58,YoNThreshold!$H$21:$I$36,2,TRUE)</f>
        <v>#N/A</v>
      </c>
      <c r="AZ58" s="31" t="e">
        <f>VLOOKUP(AP58,YoNThreshold!$K$3:$L$18,2,TRUE)</f>
        <v>#N/A</v>
      </c>
      <c r="BA58" s="31" t="s">
        <v>44</v>
      </c>
      <c r="BB58" s="30">
        <f>IF(AR58="No", 0, 1)</f>
        <v>1</v>
      </c>
    </row>
    <row r="59" spans="3:54" ht="16" thickBot="1" x14ac:dyDescent="0.25">
      <c r="C59" s="3">
        <v>56</v>
      </c>
      <c r="D59" s="4">
        <v>2051.3000000000002</v>
      </c>
      <c r="E59" s="7">
        <v>20.5</v>
      </c>
      <c r="F59" s="4" t="s">
        <v>44</v>
      </c>
      <c r="G59" s="4">
        <v>96.25</v>
      </c>
      <c r="H59" s="4">
        <v>723</v>
      </c>
      <c r="I59" s="4" t="s">
        <v>44</v>
      </c>
      <c r="J59" s="4" t="s">
        <v>44</v>
      </c>
      <c r="K59" s="4" t="s">
        <v>44</v>
      </c>
      <c r="L59" s="4" t="s">
        <v>19</v>
      </c>
      <c r="N59" s="10">
        <v>13</v>
      </c>
      <c r="O59" s="11">
        <v>693</v>
      </c>
      <c r="P59" s="12">
        <v>7.3</v>
      </c>
      <c r="Q59" s="11">
        <v>35</v>
      </c>
      <c r="R59" s="11">
        <v>95</v>
      </c>
      <c r="S59" s="11">
        <v>249.6</v>
      </c>
      <c r="T59" s="11">
        <v>52</v>
      </c>
      <c r="U59" s="11">
        <v>200</v>
      </c>
      <c r="V59" s="11" t="s">
        <v>44</v>
      </c>
      <c r="W59" s="11" t="s">
        <v>19</v>
      </c>
      <c r="X59" s="21"/>
      <c r="Y59" s="11">
        <f>VLOOKUP(O59,YoNThreshold!$B$3:$C$18,2,TRUE)</f>
        <v>2</v>
      </c>
      <c r="Z59" s="11">
        <f>VLOOKUP(P59,YoNThreshold!$B$21:$C$37,2,TRUE)</f>
        <v>2</v>
      </c>
      <c r="AA59" s="11">
        <f>VLOOKUP(Q59,YoNThreshold!$H$3:$I$13,2,TRUE)</f>
        <v>2</v>
      </c>
      <c r="AB59" s="11">
        <f>VLOOKUP(R59,YoNThreshold!$E$3:$F$13,2,TRUE)</f>
        <v>10</v>
      </c>
      <c r="AC59" s="11">
        <f>VLOOKUP(S59,YoNThreshold!$E$21:$F$40,2,TRUE)</f>
        <v>5</v>
      </c>
      <c r="AD59" s="11">
        <f>VLOOKUP(T59,YoNThreshold!$H$21:$I$36,2,TRUE)</f>
        <v>3</v>
      </c>
      <c r="AE59" s="11">
        <f>VLOOKUP(U59,YoNThreshold!$K$3:$L$18,2,TRUE)</f>
        <v>2</v>
      </c>
      <c r="AF59" s="10" t="s">
        <v>44</v>
      </c>
      <c r="AG59" s="11">
        <f t="shared" ref="AG59:AG81" si="4">IF(W59="No", 0, 1)</f>
        <v>1</v>
      </c>
      <c r="AI59" s="10">
        <v>26</v>
      </c>
      <c r="AJ59" s="11">
        <v>2715</v>
      </c>
      <c r="AK59" s="12">
        <v>27.1</v>
      </c>
      <c r="AL59" s="11">
        <v>100.4</v>
      </c>
      <c r="AM59" s="11">
        <v>98.85</v>
      </c>
      <c r="AN59" s="11">
        <v>621.20000000000005</v>
      </c>
      <c r="AO59" s="11">
        <v>1432</v>
      </c>
      <c r="AP59" s="11">
        <v>600</v>
      </c>
      <c r="AQ59" s="11" t="s">
        <v>0</v>
      </c>
      <c r="AR59" s="11" t="s">
        <v>19</v>
      </c>
      <c r="AT59" s="30">
        <f>VLOOKUP(AJ59,YoNThreshold!$B$3:$C$18,2,TRUE)</f>
        <v>6</v>
      </c>
      <c r="AU59" s="30">
        <f>VLOOKUP(AK59,YoNThreshold!$B$21:$C$37,2,TRUE)</f>
        <v>6</v>
      </c>
      <c r="AV59" s="30">
        <f>VLOOKUP(AL59,YoNThreshold!$H$3:$I$13,2,TRUE)</f>
        <v>6</v>
      </c>
      <c r="AW59" s="30">
        <f>VLOOKUP(AM59,YoNThreshold!$E$3:$F$13,2,TRUE)</f>
        <v>10</v>
      </c>
      <c r="AX59" s="30">
        <f>VLOOKUP(AN59,YoNThreshold!$E$21:$F$40,2,TRUE)</f>
        <v>13</v>
      </c>
      <c r="AY59" s="30">
        <f>VLOOKUP(AO59,YoNThreshold!$H$21:$I$36,2,TRUE)</f>
        <v>15</v>
      </c>
      <c r="AZ59" s="30">
        <f>VLOOKUP(AP59,YoNThreshold!$K$3:$L$18,2,TRUE)</f>
        <v>4</v>
      </c>
      <c r="BA59" s="30">
        <f t="shared" ref="BA59:BA95" si="5">IF(AQ59="No", 0, 1)</f>
        <v>0</v>
      </c>
      <c r="BB59" s="30">
        <f t="shared" ref="BB59:BB94" si="6">IF(AR59="No", 0, 1)</f>
        <v>1</v>
      </c>
    </row>
    <row r="60" spans="3:54" ht="16" thickBot="1" x14ac:dyDescent="0.25">
      <c r="C60" s="3">
        <v>57</v>
      </c>
      <c r="D60" s="4">
        <v>1662</v>
      </c>
      <c r="E60" s="4">
        <v>18.399999999999999</v>
      </c>
      <c r="F60" s="4">
        <v>68.3</v>
      </c>
      <c r="G60" s="4">
        <v>86.1</v>
      </c>
      <c r="H60" s="4">
        <v>636.6</v>
      </c>
      <c r="I60" s="4">
        <v>83.5</v>
      </c>
      <c r="J60" s="4">
        <v>150</v>
      </c>
      <c r="K60" s="4" t="s">
        <v>19</v>
      </c>
      <c r="L60" s="4" t="s">
        <v>19</v>
      </c>
      <c r="N60" s="10">
        <v>56</v>
      </c>
      <c r="O60" s="11">
        <v>2051.3000000000002</v>
      </c>
      <c r="P60" s="12">
        <v>20.5</v>
      </c>
      <c r="Q60" s="11" t="s">
        <v>44</v>
      </c>
      <c r="R60" s="11">
        <v>96.25</v>
      </c>
      <c r="S60" s="11">
        <v>723</v>
      </c>
      <c r="T60" s="11" t="s">
        <v>44</v>
      </c>
      <c r="U60" s="11" t="s">
        <v>44</v>
      </c>
      <c r="V60" s="11" t="s">
        <v>44</v>
      </c>
      <c r="W60" s="11" t="s">
        <v>19</v>
      </c>
      <c r="X60" s="21"/>
      <c r="Y60" s="11">
        <f>VLOOKUP(O60,YoNThreshold!$B$3:$C$18,2,TRUE)</f>
        <v>5</v>
      </c>
      <c r="Z60" s="11">
        <f>VLOOKUP(P60,YoNThreshold!$B$21:$C$37,2,TRUE)</f>
        <v>5</v>
      </c>
      <c r="AA60" s="10" t="e">
        <f>VLOOKUP(Q60,YoNThreshold!$H$3:$I$13,2,TRUE)</f>
        <v>#N/A</v>
      </c>
      <c r="AB60" s="11">
        <f>VLOOKUP(R60,YoNThreshold!$E$3:$F$13,2,TRUE)</f>
        <v>10</v>
      </c>
      <c r="AC60" s="11">
        <f>VLOOKUP(S60,YoNThreshold!$E$21:$F$40,2,TRUE)</f>
        <v>15</v>
      </c>
      <c r="AD60" s="10" t="e">
        <f>VLOOKUP(T60,YoNThreshold!$H$21:$I$36,2,TRUE)</f>
        <v>#N/A</v>
      </c>
      <c r="AE60" s="10" t="e">
        <f>VLOOKUP(U60,YoNThreshold!$K$3:$L$18,2,TRUE)</f>
        <v>#N/A</v>
      </c>
      <c r="AF60" s="10" t="s">
        <v>44</v>
      </c>
      <c r="AG60" s="11">
        <f t="shared" si="4"/>
        <v>1</v>
      </c>
      <c r="AI60" s="10">
        <v>42</v>
      </c>
      <c r="AJ60" s="11">
        <v>3350</v>
      </c>
      <c r="AK60" s="12">
        <v>33.5</v>
      </c>
      <c r="AL60" s="11">
        <v>100</v>
      </c>
      <c r="AM60" s="11">
        <v>97.2</v>
      </c>
      <c r="AN60" s="11">
        <v>700.3</v>
      </c>
      <c r="AO60" s="11" t="s">
        <v>44</v>
      </c>
      <c r="AP60" s="11">
        <v>250</v>
      </c>
      <c r="AQ60" s="11" t="s">
        <v>19</v>
      </c>
      <c r="AR60" s="11" t="s">
        <v>19</v>
      </c>
      <c r="AT60" s="30">
        <f>VLOOKUP(AJ60,YoNThreshold!$B$3:$C$18,2,TRUE)</f>
        <v>7</v>
      </c>
      <c r="AU60" s="30">
        <f>VLOOKUP(AK60,YoNThreshold!$B$21:$C$37,2,TRUE)</f>
        <v>7</v>
      </c>
      <c r="AV60" s="30">
        <f>VLOOKUP(AL60,YoNThreshold!$H$3:$I$13,2,TRUE)</f>
        <v>6</v>
      </c>
      <c r="AW60" s="30">
        <f>VLOOKUP(AM60,YoNThreshold!$E$3:$F$13,2,TRUE)</f>
        <v>10</v>
      </c>
      <c r="AX60" s="30">
        <f>VLOOKUP(AN60,YoNThreshold!$E$21:$F$40,2,TRUE)</f>
        <v>15</v>
      </c>
      <c r="AY60" s="31" t="e">
        <f>VLOOKUP(AO60,YoNThreshold!$H$21:$I$36,2,TRUE)</f>
        <v>#N/A</v>
      </c>
      <c r="AZ60" s="30">
        <f>VLOOKUP(AP60,YoNThreshold!$K$3:$L$18,2,TRUE)</f>
        <v>2</v>
      </c>
      <c r="BA60" s="30">
        <f t="shared" si="5"/>
        <v>1</v>
      </c>
      <c r="BB60" s="30">
        <f t="shared" si="6"/>
        <v>1</v>
      </c>
    </row>
    <row r="61" spans="3:54" ht="16" thickBot="1" x14ac:dyDescent="0.25">
      <c r="C61" s="3">
        <v>58</v>
      </c>
      <c r="D61" s="4">
        <v>1188</v>
      </c>
      <c r="E61" s="7">
        <v>11.8</v>
      </c>
      <c r="F61" s="4">
        <v>44</v>
      </c>
      <c r="G61" s="4">
        <v>97</v>
      </c>
      <c r="H61" s="4">
        <v>667.3</v>
      </c>
      <c r="I61" s="4" t="s">
        <v>44</v>
      </c>
      <c r="J61" s="4" t="s">
        <v>44</v>
      </c>
      <c r="K61" s="4" t="s">
        <v>19</v>
      </c>
      <c r="L61" s="4" t="s">
        <v>19</v>
      </c>
      <c r="N61" s="10">
        <v>19</v>
      </c>
      <c r="O61" s="11">
        <v>710</v>
      </c>
      <c r="P61" s="12">
        <v>0.9</v>
      </c>
      <c r="Q61" s="12">
        <v>25.6</v>
      </c>
      <c r="R61" s="11">
        <v>99</v>
      </c>
      <c r="S61" s="11">
        <v>16.7</v>
      </c>
      <c r="T61" s="11">
        <v>15</v>
      </c>
      <c r="U61" s="11">
        <v>45</v>
      </c>
      <c r="V61" s="11" t="s">
        <v>0</v>
      </c>
      <c r="W61" s="11" t="s">
        <v>19</v>
      </c>
      <c r="X61" s="21"/>
      <c r="Y61" s="11">
        <f>VLOOKUP(O61,YoNThreshold!$B$3:$C$18,2,TRUE)</f>
        <v>2</v>
      </c>
      <c r="Z61" s="11">
        <f>VLOOKUP(P61,YoNThreshold!$B$21:$C$37,2,TRUE)</f>
        <v>1</v>
      </c>
      <c r="AA61" s="11">
        <f>VLOOKUP(Q61,YoNThreshold!$H$3:$I$13,2,TRUE)</f>
        <v>2</v>
      </c>
      <c r="AB61" s="11">
        <f>VLOOKUP(R61,YoNThreshold!$E$3:$F$13,2,TRUE)</f>
        <v>10</v>
      </c>
      <c r="AC61" s="11">
        <f>VLOOKUP(S61,YoNThreshold!$E$21:$F$40,2,TRUE)</f>
        <v>1</v>
      </c>
      <c r="AD61" s="11">
        <f>VLOOKUP(T61,YoNThreshold!$H$21:$I$36,2,TRUE)</f>
        <v>1</v>
      </c>
      <c r="AE61" s="11">
        <f>VLOOKUP(U61,YoNThreshold!$K$3:$L$18,2,TRUE)</f>
        <v>1</v>
      </c>
      <c r="AF61" s="11">
        <f t="shared" ref="AF61:AF82" si="7">IF(V61="No", 0, 1)</f>
        <v>0</v>
      </c>
      <c r="AG61" s="11">
        <f t="shared" si="4"/>
        <v>1</v>
      </c>
      <c r="AI61" s="10">
        <v>30</v>
      </c>
      <c r="AJ61" s="11">
        <v>3200</v>
      </c>
      <c r="AK61" s="12">
        <v>29.5</v>
      </c>
      <c r="AL61" s="11">
        <v>164</v>
      </c>
      <c r="AM61" s="11">
        <v>81</v>
      </c>
      <c r="AN61" s="11">
        <v>451.6</v>
      </c>
      <c r="AO61" s="11">
        <v>100</v>
      </c>
      <c r="AP61" s="11" t="s">
        <v>44</v>
      </c>
      <c r="AQ61" s="11" t="s">
        <v>44</v>
      </c>
      <c r="AR61" s="11" t="s">
        <v>19</v>
      </c>
      <c r="AT61" s="30">
        <f>VLOOKUP(AJ61,YoNThreshold!$B$3:$C$18,2,TRUE)</f>
        <v>7</v>
      </c>
      <c r="AU61" s="30">
        <f>VLOOKUP(AK61,YoNThreshold!$B$21:$C$37,2,TRUE)</f>
        <v>6</v>
      </c>
      <c r="AV61" s="30">
        <f>VLOOKUP(AL61,YoNThreshold!$H$3:$I$13,2,TRUE)</f>
        <v>9</v>
      </c>
      <c r="AW61" s="30">
        <f>VLOOKUP(AM61,YoNThreshold!$E$3:$F$13,2,TRUE)</f>
        <v>9</v>
      </c>
      <c r="AX61" s="30">
        <f>VLOOKUP(AN61,YoNThreshold!$E$21:$F$40,2,TRUE)</f>
        <v>10</v>
      </c>
      <c r="AY61" s="30">
        <f>VLOOKUP(AO61,YoNThreshold!$H$21:$I$36,2,TRUE)</f>
        <v>6</v>
      </c>
      <c r="AZ61" s="31" t="e">
        <f>VLOOKUP(AP61,YoNThreshold!$K$3:$L$18,2,TRUE)</f>
        <v>#N/A</v>
      </c>
      <c r="BA61" s="31" t="s">
        <v>44</v>
      </c>
      <c r="BB61" s="30">
        <f t="shared" si="6"/>
        <v>1</v>
      </c>
    </row>
    <row r="62" spans="3:54" ht="16" thickBot="1" x14ac:dyDescent="0.25">
      <c r="C62" s="3">
        <v>59</v>
      </c>
      <c r="D62" s="4">
        <v>1574</v>
      </c>
      <c r="E62" s="4">
        <v>16.5</v>
      </c>
      <c r="F62" s="4">
        <v>55</v>
      </c>
      <c r="G62" s="4">
        <v>82</v>
      </c>
      <c r="H62" s="4">
        <v>694.2</v>
      </c>
      <c r="I62" s="4">
        <v>180</v>
      </c>
      <c r="J62" s="4">
        <v>200</v>
      </c>
      <c r="K62" s="4" t="s">
        <v>0</v>
      </c>
      <c r="L62" s="4" t="s">
        <v>19</v>
      </c>
      <c r="N62" s="10">
        <v>15</v>
      </c>
      <c r="O62" s="11">
        <v>1676</v>
      </c>
      <c r="P62" s="12">
        <v>16</v>
      </c>
      <c r="Q62" s="12">
        <v>48.9</v>
      </c>
      <c r="R62" s="11">
        <v>92</v>
      </c>
      <c r="S62" s="11">
        <v>732</v>
      </c>
      <c r="T62" s="11">
        <v>30</v>
      </c>
      <c r="U62" s="11">
        <v>600</v>
      </c>
      <c r="V62" s="11" t="s">
        <v>19</v>
      </c>
      <c r="W62" s="11" t="s">
        <v>19</v>
      </c>
      <c r="X62" s="21"/>
      <c r="Y62" s="11">
        <f>VLOOKUP(O62,YoNThreshold!$B$3:$C$18,2,TRUE)</f>
        <v>4</v>
      </c>
      <c r="Z62" s="11">
        <f>VLOOKUP(P62,YoNThreshold!$B$21:$C$37,2,TRUE)</f>
        <v>4</v>
      </c>
      <c r="AA62" s="11">
        <f>VLOOKUP(Q62,YoNThreshold!$H$3:$I$13,2,TRUE)</f>
        <v>3</v>
      </c>
      <c r="AB62" s="11">
        <f>VLOOKUP(R62,YoNThreshold!$E$3:$F$13,2,TRUE)</f>
        <v>10</v>
      </c>
      <c r="AC62" s="11">
        <f>VLOOKUP(S62,YoNThreshold!$E$21:$F$40,2,TRUE)</f>
        <v>15</v>
      </c>
      <c r="AD62" s="11">
        <f>VLOOKUP(T62,YoNThreshold!$H$21:$I$36,2,TRUE)</f>
        <v>2</v>
      </c>
      <c r="AE62" s="11">
        <f>VLOOKUP(U62,YoNThreshold!$K$3:$L$18,2,TRUE)</f>
        <v>4</v>
      </c>
      <c r="AF62" s="11">
        <f t="shared" si="7"/>
        <v>1</v>
      </c>
      <c r="AG62" s="11">
        <f t="shared" si="4"/>
        <v>1</v>
      </c>
      <c r="AI62" s="10">
        <v>19</v>
      </c>
      <c r="AJ62" s="11">
        <v>710</v>
      </c>
      <c r="AK62" s="12">
        <v>0.9</v>
      </c>
      <c r="AL62" s="12">
        <v>25.6</v>
      </c>
      <c r="AM62" s="11">
        <v>99</v>
      </c>
      <c r="AN62" s="11">
        <v>16.7</v>
      </c>
      <c r="AO62" s="11">
        <v>15</v>
      </c>
      <c r="AP62" s="11">
        <v>45</v>
      </c>
      <c r="AQ62" s="11" t="s">
        <v>0</v>
      </c>
      <c r="AR62" s="11" t="s">
        <v>19</v>
      </c>
      <c r="AT62" s="30">
        <f>VLOOKUP(AJ62,YoNThreshold!$B$3:$C$18,2,TRUE)</f>
        <v>2</v>
      </c>
      <c r="AU62" s="30">
        <f>VLOOKUP(AK62,YoNThreshold!$B$21:$C$37,2,TRUE)</f>
        <v>1</v>
      </c>
      <c r="AV62" s="30">
        <f>VLOOKUP(AL62,YoNThreshold!$H$3:$I$13,2,TRUE)</f>
        <v>2</v>
      </c>
      <c r="AW62" s="30">
        <f>VLOOKUP(AM62,YoNThreshold!$E$3:$F$13,2,TRUE)</f>
        <v>10</v>
      </c>
      <c r="AX62" s="30">
        <f>VLOOKUP(AN62,YoNThreshold!$E$21:$F$40,2,TRUE)</f>
        <v>1</v>
      </c>
      <c r="AY62" s="30">
        <f>VLOOKUP(AO62,YoNThreshold!$H$21:$I$36,2,TRUE)</f>
        <v>1</v>
      </c>
      <c r="AZ62" s="30">
        <f>VLOOKUP(AP62,YoNThreshold!$K$3:$L$18,2,TRUE)</f>
        <v>1</v>
      </c>
      <c r="BA62" s="30">
        <f t="shared" si="5"/>
        <v>0</v>
      </c>
      <c r="BB62" s="30">
        <f t="shared" si="6"/>
        <v>1</v>
      </c>
    </row>
    <row r="63" spans="3:54" ht="16" thickBot="1" x14ac:dyDescent="0.25">
      <c r="C63" s="3">
        <v>60</v>
      </c>
      <c r="D63" s="4">
        <v>2804</v>
      </c>
      <c r="E63" s="7">
        <v>28</v>
      </c>
      <c r="F63" s="4">
        <v>90</v>
      </c>
      <c r="G63" s="4">
        <v>42.9</v>
      </c>
      <c r="H63" s="4">
        <v>679.9</v>
      </c>
      <c r="I63" s="4" t="s">
        <v>44</v>
      </c>
      <c r="J63" s="4" t="s">
        <v>44</v>
      </c>
      <c r="K63" s="4" t="s">
        <v>0</v>
      </c>
      <c r="L63" s="4" t="s">
        <v>19</v>
      </c>
      <c r="N63" s="10">
        <v>21</v>
      </c>
      <c r="O63" s="11">
        <v>2800</v>
      </c>
      <c r="P63" s="11">
        <v>27.4</v>
      </c>
      <c r="Q63" s="11">
        <v>100</v>
      </c>
      <c r="R63" s="11">
        <v>57</v>
      </c>
      <c r="S63" s="11">
        <v>627.29999999999995</v>
      </c>
      <c r="T63" s="11" t="s">
        <v>44</v>
      </c>
      <c r="U63" s="11" t="s">
        <v>44</v>
      </c>
      <c r="V63" s="11" t="s">
        <v>44</v>
      </c>
      <c r="W63" s="11" t="s">
        <v>19</v>
      </c>
      <c r="X63" s="21"/>
      <c r="Y63" s="11">
        <f>VLOOKUP(O63,YoNThreshold!$B$3:$C$18,2,TRUE)</f>
        <v>6</v>
      </c>
      <c r="Z63" s="11">
        <f>VLOOKUP(P63,YoNThreshold!$B$21:$C$37,2,TRUE)</f>
        <v>6</v>
      </c>
      <c r="AA63" s="11">
        <f>VLOOKUP(Q63,YoNThreshold!$H$3:$I$13,2,TRUE)</f>
        <v>6</v>
      </c>
      <c r="AB63" s="11">
        <f>VLOOKUP(R63,YoNThreshold!$E$3:$F$13,2,TRUE)</f>
        <v>6</v>
      </c>
      <c r="AC63" s="11">
        <f>VLOOKUP(S63,YoNThreshold!$E$21:$F$40,2,TRUE)</f>
        <v>13</v>
      </c>
      <c r="AD63" s="10" t="e">
        <f>VLOOKUP(T63,YoNThreshold!$H$21:$I$36,2,TRUE)</f>
        <v>#N/A</v>
      </c>
      <c r="AE63" s="10" t="e">
        <f>VLOOKUP(U63,YoNThreshold!$K$3:$L$18,2,TRUE)</f>
        <v>#N/A</v>
      </c>
      <c r="AF63" s="10" t="s">
        <v>44</v>
      </c>
      <c r="AG63" s="11">
        <f t="shared" si="4"/>
        <v>1</v>
      </c>
      <c r="AI63" s="10">
        <v>29</v>
      </c>
      <c r="AJ63" s="11">
        <v>2700</v>
      </c>
      <c r="AK63" s="12">
        <v>27</v>
      </c>
      <c r="AL63" s="11">
        <v>115</v>
      </c>
      <c r="AM63" s="11">
        <v>91</v>
      </c>
      <c r="AN63" s="11">
        <v>559.70000000000005</v>
      </c>
      <c r="AO63" s="11">
        <v>65</v>
      </c>
      <c r="AP63" s="11" t="s">
        <v>44</v>
      </c>
      <c r="AQ63" s="11" t="s">
        <v>19</v>
      </c>
      <c r="AR63" s="11" t="s">
        <v>19</v>
      </c>
      <c r="AT63" s="30">
        <f>VLOOKUP(AJ63,YoNThreshold!$B$3:$C$18,2,TRUE)</f>
        <v>6</v>
      </c>
      <c r="AU63" s="30">
        <f>VLOOKUP(AK63,YoNThreshold!$B$21:$C$37,2,TRUE)</f>
        <v>6</v>
      </c>
      <c r="AV63" s="30">
        <f>VLOOKUP(AL63,YoNThreshold!$H$3:$I$13,2,TRUE)</f>
        <v>6</v>
      </c>
      <c r="AW63" s="30">
        <f>VLOOKUP(AM63,YoNThreshold!$E$3:$F$13,2,TRUE)</f>
        <v>10</v>
      </c>
      <c r="AX63" s="30">
        <f>VLOOKUP(AN63,YoNThreshold!$E$21:$F$40,2,TRUE)</f>
        <v>12</v>
      </c>
      <c r="AY63" s="30">
        <f>VLOOKUP(AO63,YoNThreshold!$H$21:$I$36,2,TRUE)</f>
        <v>4</v>
      </c>
      <c r="AZ63" s="31" t="e">
        <f>VLOOKUP(AP63,YoNThreshold!$K$3:$L$18,2,TRUE)</f>
        <v>#N/A</v>
      </c>
      <c r="BA63" s="30">
        <f t="shared" si="5"/>
        <v>1</v>
      </c>
      <c r="BB63" s="30">
        <f t="shared" si="6"/>
        <v>1</v>
      </c>
    </row>
    <row r="64" spans="3:54" ht="16" thickBot="1" x14ac:dyDescent="0.25">
      <c r="C64" s="3">
        <v>61</v>
      </c>
      <c r="D64" s="4">
        <v>2500</v>
      </c>
      <c r="E64" s="7">
        <v>25</v>
      </c>
      <c r="F64" s="4" t="s">
        <v>44</v>
      </c>
      <c r="G64" s="4">
        <v>80</v>
      </c>
      <c r="H64" s="4">
        <v>712</v>
      </c>
      <c r="I64" s="4" t="s">
        <v>44</v>
      </c>
      <c r="J64" s="4" t="s">
        <v>44</v>
      </c>
      <c r="K64" s="4" t="s">
        <v>19</v>
      </c>
      <c r="L64" s="4" t="s">
        <v>19</v>
      </c>
      <c r="N64" s="10">
        <v>52</v>
      </c>
      <c r="O64" s="11">
        <v>2791</v>
      </c>
      <c r="P64" s="11">
        <v>25.6</v>
      </c>
      <c r="Q64" s="11">
        <v>86</v>
      </c>
      <c r="R64" s="11">
        <v>98.6</v>
      </c>
      <c r="S64" s="11">
        <v>665.5</v>
      </c>
      <c r="T64" s="11">
        <v>80</v>
      </c>
      <c r="U64" s="11">
        <v>200</v>
      </c>
      <c r="V64" s="11" t="s">
        <v>0</v>
      </c>
      <c r="W64" s="11" t="s">
        <v>19</v>
      </c>
      <c r="X64" s="21"/>
      <c r="Y64" s="11">
        <f>VLOOKUP(O64,YoNThreshold!$B$3:$C$18,2,TRUE)</f>
        <v>6</v>
      </c>
      <c r="Z64" s="11">
        <f>VLOOKUP(P64,YoNThreshold!$B$21:$C$37,2,TRUE)</f>
        <v>6</v>
      </c>
      <c r="AA64" s="11">
        <f>VLOOKUP(Q64,YoNThreshold!$H$3:$I$13,2,TRUE)</f>
        <v>5</v>
      </c>
      <c r="AB64" s="11">
        <f>VLOOKUP(R64,YoNThreshold!$E$3:$F$13,2,TRUE)</f>
        <v>10</v>
      </c>
      <c r="AC64" s="11">
        <f>VLOOKUP(S64,YoNThreshold!$E$21:$F$40,2,TRUE)</f>
        <v>14</v>
      </c>
      <c r="AD64" s="11">
        <f>VLOOKUP(T64,YoNThreshold!$H$21:$I$36,2,TRUE)</f>
        <v>5</v>
      </c>
      <c r="AE64" s="11">
        <f>VLOOKUP(U64,YoNThreshold!$K$3:$L$18,2,TRUE)</f>
        <v>2</v>
      </c>
      <c r="AF64" s="11">
        <f t="shared" si="7"/>
        <v>0</v>
      </c>
      <c r="AG64" s="11">
        <f t="shared" si="4"/>
        <v>1</v>
      </c>
      <c r="AI64" s="10">
        <v>50</v>
      </c>
      <c r="AJ64" s="11">
        <v>3000</v>
      </c>
      <c r="AK64" s="12">
        <v>41</v>
      </c>
      <c r="AL64" s="11" t="s">
        <v>44</v>
      </c>
      <c r="AM64" s="11">
        <v>72</v>
      </c>
      <c r="AN64" s="11">
        <v>795.8</v>
      </c>
      <c r="AO64" s="11">
        <v>1500</v>
      </c>
      <c r="AP64" s="11">
        <v>3000</v>
      </c>
      <c r="AQ64" s="11" t="s">
        <v>0</v>
      </c>
      <c r="AR64" s="11" t="s">
        <v>19</v>
      </c>
      <c r="AT64" s="30">
        <f>VLOOKUP(AJ64,YoNThreshold!$B$3:$C$18,2,TRUE)</f>
        <v>7</v>
      </c>
      <c r="AU64" s="30">
        <f>VLOOKUP(AK64,YoNThreshold!$B$21:$C$37,2,TRUE)</f>
        <v>9</v>
      </c>
      <c r="AV64" s="31" t="e">
        <f>VLOOKUP(AL64,YoNThreshold!$H$3:$I$13,2,TRUE)</f>
        <v>#N/A</v>
      </c>
      <c r="AW64" s="30">
        <f>VLOOKUP(AM64,YoNThreshold!$E$3:$F$13,2,TRUE)</f>
        <v>8</v>
      </c>
      <c r="AX64" s="30">
        <f>VLOOKUP(AN64,YoNThreshold!$E$21:$F$40,2,TRUE)</f>
        <v>16</v>
      </c>
      <c r="AY64" s="30">
        <f>VLOOKUP(AO64,YoNThreshold!$H$21:$I$36,2,TRUE)</f>
        <v>16</v>
      </c>
      <c r="AZ64" s="30">
        <f>VLOOKUP(AP64,YoNThreshold!$K$3:$L$18,2,TRUE)</f>
        <v>10</v>
      </c>
      <c r="BA64" s="30">
        <f t="shared" si="5"/>
        <v>0</v>
      </c>
      <c r="BB64" s="30">
        <f t="shared" si="6"/>
        <v>1</v>
      </c>
    </row>
    <row r="65" spans="3:54" ht="16" thickBot="1" x14ac:dyDescent="0.25">
      <c r="C65" s="3">
        <v>62</v>
      </c>
      <c r="D65" s="4">
        <v>618</v>
      </c>
      <c r="E65" s="4">
        <v>7.58</v>
      </c>
      <c r="F65" s="4">
        <v>32</v>
      </c>
      <c r="G65" s="4">
        <v>70</v>
      </c>
      <c r="H65" s="4">
        <v>544</v>
      </c>
      <c r="I65" s="4">
        <v>73</v>
      </c>
      <c r="J65" s="4" t="s">
        <v>44</v>
      </c>
      <c r="K65" s="4" t="s">
        <v>0</v>
      </c>
      <c r="L65" s="4" t="s">
        <v>19</v>
      </c>
      <c r="N65" s="10">
        <v>42</v>
      </c>
      <c r="O65" s="11">
        <v>3350</v>
      </c>
      <c r="P65" s="11">
        <v>33.5</v>
      </c>
      <c r="Q65" s="11">
        <v>100</v>
      </c>
      <c r="R65" s="11">
        <v>97.2</v>
      </c>
      <c r="S65" s="11">
        <v>700.3</v>
      </c>
      <c r="T65" s="11" t="s">
        <v>44</v>
      </c>
      <c r="U65" s="11">
        <v>250</v>
      </c>
      <c r="V65" s="11" t="s">
        <v>19</v>
      </c>
      <c r="W65" s="11" t="s">
        <v>19</v>
      </c>
      <c r="X65" s="21"/>
      <c r="Y65" s="11">
        <f>VLOOKUP(O65,YoNThreshold!$B$3:$C$18,2,TRUE)</f>
        <v>7</v>
      </c>
      <c r="Z65" s="11">
        <f>VLOOKUP(P65,YoNThreshold!$B$21:$C$37,2,TRUE)</f>
        <v>7</v>
      </c>
      <c r="AA65" s="11">
        <f>VLOOKUP(Q65,YoNThreshold!$H$3:$I$13,2,TRUE)</f>
        <v>6</v>
      </c>
      <c r="AB65" s="11">
        <f>VLOOKUP(R65,YoNThreshold!$E$3:$F$13,2,TRUE)</f>
        <v>10</v>
      </c>
      <c r="AC65" s="11">
        <f>VLOOKUP(S65,YoNThreshold!$E$21:$F$40,2,TRUE)</f>
        <v>15</v>
      </c>
      <c r="AD65" s="10" t="e">
        <f>VLOOKUP(T65,YoNThreshold!$H$21:$I$36,2,TRUE)</f>
        <v>#N/A</v>
      </c>
      <c r="AE65" s="11">
        <f>VLOOKUP(U65,YoNThreshold!$K$3:$L$18,2,TRUE)</f>
        <v>2</v>
      </c>
      <c r="AF65" s="11">
        <f t="shared" si="7"/>
        <v>1</v>
      </c>
      <c r="AG65" s="11">
        <f t="shared" si="4"/>
        <v>1</v>
      </c>
      <c r="AI65" s="10">
        <v>52</v>
      </c>
      <c r="AJ65" s="11">
        <v>2791</v>
      </c>
      <c r="AK65" s="11">
        <v>25.6</v>
      </c>
      <c r="AL65" s="12">
        <v>86</v>
      </c>
      <c r="AM65" s="11">
        <v>98.6</v>
      </c>
      <c r="AN65" s="11">
        <v>665.5</v>
      </c>
      <c r="AO65" s="11">
        <v>80</v>
      </c>
      <c r="AP65" s="11">
        <v>200</v>
      </c>
      <c r="AQ65" s="11" t="s">
        <v>0</v>
      </c>
      <c r="AR65" s="11" t="s">
        <v>19</v>
      </c>
      <c r="AT65" s="30">
        <f>VLOOKUP(AJ65,YoNThreshold!$B$3:$C$18,2,TRUE)</f>
        <v>6</v>
      </c>
      <c r="AU65" s="30">
        <f>VLOOKUP(AK65,YoNThreshold!$B$21:$C$37,2,TRUE)</f>
        <v>6</v>
      </c>
      <c r="AV65" s="30">
        <f>VLOOKUP(AL65,YoNThreshold!$H$3:$I$13,2,TRUE)</f>
        <v>5</v>
      </c>
      <c r="AW65" s="30">
        <f>VLOOKUP(AM65,YoNThreshold!$E$3:$F$13,2,TRUE)</f>
        <v>10</v>
      </c>
      <c r="AX65" s="30">
        <f>VLOOKUP(AN65,YoNThreshold!$E$21:$F$40,2,TRUE)</f>
        <v>14</v>
      </c>
      <c r="AY65" s="30">
        <f>VLOOKUP(AO65,YoNThreshold!$H$21:$I$36,2,TRUE)</f>
        <v>5</v>
      </c>
      <c r="AZ65" s="30">
        <f>VLOOKUP(AP65,YoNThreshold!$K$3:$L$18,2,TRUE)</f>
        <v>2</v>
      </c>
      <c r="BA65" s="30">
        <f t="shared" si="5"/>
        <v>0</v>
      </c>
      <c r="BB65" s="30">
        <f t="shared" si="6"/>
        <v>1</v>
      </c>
    </row>
    <row r="66" spans="3:54" ht="16" thickBot="1" x14ac:dyDescent="0.25">
      <c r="C66" s="3">
        <v>63</v>
      </c>
      <c r="D66" s="4">
        <v>1716</v>
      </c>
      <c r="E66" s="7">
        <v>17.100000000000001</v>
      </c>
      <c r="F66" s="4">
        <v>94</v>
      </c>
      <c r="G66" s="4">
        <v>91</v>
      </c>
      <c r="H66" s="4">
        <v>429.2</v>
      </c>
      <c r="I66" s="4">
        <v>200</v>
      </c>
      <c r="J66" s="4">
        <v>300</v>
      </c>
      <c r="K66" s="4" t="s">
        <v>0</v>
      </c>
      <c r="L66" s="4" t="s">
        <v>19</v>
      </c>
      <c r="N66" s="10">
        <v>24</v>
      </c>
      <c r="O66" s="11">
        <v>2300</v>
      </c>
      <c r="P66" s="11">
        <v>20.9</v>
      </c>
      <c r="Q66" s="11">
        <v>80</v>
      </c>
      <c r="R66" s="11">
        <v>50</v>
      </c>
      <c r="S66" s="11">
        <v>615.70000000000005</v>
      </c>
      <c r="T66" s="11">
        <v>100</v>
      </c>
      <c r="U66" s="11">
        <v>400</v>
      </c>
      <c r="V66" s="11" t="s">
        <v>19</v>
      </c>
      <c r="W66" s="11" t="s">
        <v>19</v>
      </c>
      <c r="X66" s="21"/>
      <c r="Y66" s="11">
        <f>VLOOKUP(O66,YoNThreshold!$B$3:$C$18,2,TRUE)</f>
        <v>5</v>
      </c>
      <c r="Z66" s="11">
        <f>VLOOKUP(P66,YoNThreshold!$B$21:$C$37,2,TRUE)</f>
        <v>5</v>
      </c>
      <c r="AA66" s="11">
        <f>VLOOKUP(Q66,YoNThreshold!$H$3:$I$13,2,TRUE)</f>
        <v>5</v>
      </c>
      <c r="AB66" s="11">
        <f>VLOOKUP(R66,YoNThreshold!$E$3:$F$13,2,TRUE)</f>
        <v>6</v>
      </c>
      <c r="AC66" s="11">
        <f>VLOOKUP(S66,YoNThreshold!$E$21:$F$40,2,TRUE)</f>
        <v>13</v>
      </c>
      <c r="AD66" s="11">
        <f>VLOOKUP(T66,YoNThreshold!$H$21:$I$36,2,TRUE)</f>
        <v>6</v>
      </c>
      <c r="AE66" s="11">
        <f>VLOOKUP(U66,YoNThreshold!$K$3:$L$18,2,TRUE)</f>
        <v>3</v>
      </c>
      <c r="AF66" s="11">
        <f t="shared" si="7"/>
        <v>1</v>
      </c>
      <c r="AG66" s="11">
        <f t="shared" si="4"/>
        <v>1</v>
      </c>
      <c r="AI66" s="10">
        <v>55</v>
      </c>
      <c r="AJ66" s="11">
        <v>1362.5</v>
      </c>
      <c r="AK66" s="12">
        <v>16.2</v>
      </c>
      <c r="AL66" s="11">
        <v>75</v>
      </c>
      <c r="AM66" s="11">
        <v>96.7</v>
      </c>
      <c r="AN66" s="11">
        <v>516.29999999999995</v>
      </c>
      <c r="AO66" s="11">
        <v>25</v>
      </c>
      <c r="AP66" s="11">
        <v>200</v>
      </c>
      <c r="AQ66" s="11" t="s">
        <v>19</v>
      </c>
      <c r="AR66" s="11" t="s">
        <v>19</v>
      </c>
      <c r="AT66" s="30">
        <f>VLOOKUP(AJ66,YoNThreshold!$B$3:$C$18,2,TRUE)</f>
        <v>3</v>
      </c>
      <c r="AU66" s="30">
        <f>VLOOKUP(AK66,YoNThreshold!$B$21:$C$37,2,TRUE)</f>
        <v>4</v>
      </c>
      <c r="AV66" s="30">
        <f>VLOOKUP(AL66,YoNThreshold!$H$3:$I$13,2,TRUE)</f>
        <v>4</v>
      </c>
      <c r="AW66" s="30">
        <f>VLOOKUP(AM66,YoNThreshold!$E$3:$F$13,2,TRUE)</f>
        <v>10</v>
      </c>
      <c r="AX66" s="30">
        <f>VLOOKUP(AN66,YoNThreshold!$E$21:$F$40,2,TRUE)</f>
        <v>11</v>
      </c>
      <c r="AY66" s="30">
        <f>VLOOKUP(AO66,YoNThreshold!$H$21:$I$36,2,TRUE)</f>
        <v>2</v>
      </c>
      <c r="AZ66" s="30">
        <f>VLOOKUP(AP66,YoNThreshold!$K$3:$L$18,2,TRUE)</f>
        <v>2</v>
      </c>
      <c r="BA66" s="30">
        <f t="shared" si="5"/>
        <v>1</v>
      </c>
      <c r="BB66" s="30">
        <f t="shared" si="6"/>
        <v>1</v>
      </c>
    </row>
    <row r="67" spans="3:54" ht="16" thickBot="1" x14ac:dyDescent="0.25">
      <c r="C67" s="3">
        <v>64</v>
      </c>
      <c r="D67" s="4">
        <v>3799.9</v>
      </c>
      <c r="E67" s="7">
        <v>38</v>
      </c>
      <c r="F67" s="4">
        <v>136</v>
      </c>
      <c r="G67" s="4">
        <v>65</v>
      </c>
      <c r="H67" s="4">
        <v>625.9</v>
      </c>
      <c r="I67" s="4">
        <v>90</v>
      </c>
      <c r="J67" s="4">
        <v>500</v>
      </c>
      <c r="K67" s="4" t="s">
        <v>44</v>
      </c>
      <c r="L67" s="4" t="s">
        <v>19</v>
      </c>
      <c r="N67" s="10">
        <v>25</v>
      </c>
      <c r="O67" s="11">
        <v>465</v>
      </c>
      <c r="P67" s="11">
        <v>4.5</v>
      </c>
      <c r="Q67" s="11">
        <v>20</v>
      </c>
      <c r="R67" s="11">
        <v>97</v>
      </c>
      <c r="S67" s="11">
        <v>116.9</v>
      </c>
      <c r="T67" s="11">
        <v>300</v>
      </c>
      <c r="U67" s="11">
        <v>250</v>
      </c>
      <c r="V67" s="11" t="s">
        <v>0</v>
      </c>
      <c r="W67" s="11" t="s">
        <v>19</v>
      </c>
      <c r="X67" s="21"/>
      <c r="Y67" s="11">
        <f>VLOOKUP(O67,YoNThreshold!$B$3:$C$18,2,TRUE)</f>
        <v>1</v>
      </c>
      <c r="Z67" s="11">
        <f>VLOOKUP(P67,YoNThreshold!$B$21:$C$37,2,TRUE)</f>
        <v>1</v>
      </c>
      <c r="AA67" s="11">
        <f>VLOOKUP(Q67,YoNThreshold!$H$3:$I$13,2,TRUE)</f>
        <v>2</v>
      </c>
      <c r="AB67" s="11">
        <f>VLOOKUP(R67,YoNThreshold!$E$3:$F$13,2,TRUE)</f>
        <v>10</v>
      </c>
      <c r="AC67" s="11">
        <f>VLOOKUP(S67,YoNThreshold!$E$21:$F$40,2,TRUE)</f>
        <v>3</v>
      </c>
      <c r="AD67" s="11">
        <f>VLOOKUP(T67,YoNThreshold!$H$21:$I$36,2,TRUE)</f>
        <v>10</v>
      </c>
      <c r="AE67" s="11">
        <f>VLOOKUP(U67,YoNThreshold!$K$3:$L$18,2,TRUE)</f>
        <v>2</v>
      </c>
      <c r="AF67" s="11">
        <f t="shared" si="7"/>
        <v>0</v>
      </c>
      <c r="AG67" s="11">
        <f t="shared" si="4"/>
        <v>1</v>
      </c>
      <c r="AI67" s="10">
        <v>56</v>
      </c>
      <c r="AJ67" s="11">
        <v>2051.3000000000002</v>
      </c>
      <c r="AK67" s="12">
        <v>20.5</v>
      </c>
      <c r="AL67" s="11" t="s">
        <v>44</v>
      </c>
      <c r="AM67" s="11">
        <v>96.25</v>
      </c>
      <c r="AN67" s="11">
        <v>723</v>
      </c>
      <c r="AO67" s="11" t="s">
        <v>44</v>
      </c>
      <c r="AP67" s="11" t="s">
        <v>44</v>
      </c>
      <c r="AQ67" s="11" t="s">
        <v>44</v>
      </c>
      <c r="AR67" s="11" t="s">
        <v>19</v>
      </c>
      <c r="AT67" s="30">
        <f>VLOOKUP(AJ67,YoNThreshold!$B$3:$C$18,2,TRUE)</f>
        <v>5</v>
      </c>
      <c r="AU67" s="30">
        <f>VLOOKUP(AK67,YoNThreshold!$B$21:$C$37,2,TRUE)</f>
        <v>5</v>
      </c>
      <c r="AV67" s="31" t="e">
        <f>VLOOKUP(AL67,YoNThreshold!$H$3:$I$13,2,TRUE)</f>
        <v>#N/A</v>
      </c>
      <c r="AW67" s="30">
        <f>VLOOKUP(AM67,YoNThreshold!$E$3:$F$13,2,TRUE)</f>
        <v>10</v>
      </c>
      <c r="AX67" s="30">
        <f>VLOOKUP(AN67,YoNThreshold!$E$21:$F$40,2,TRUE)</f>
        <v>15</v>
      </c>
      <c r="AY67" s="31" t="e">
        <f>VLOOKUP(AO67,YoNThreshold!$H$21:$I$36,2,TRUE)</f>
        <v>#N/A</v>
      </c>
      <c r="AZ67" s="31" t="e">
        <f>VLOOKUP(AP67,YoNThreshold!$K$3:$L$18,2,TRUE)</f>
        <v>#N/A</v>
      </c>
      <c r="BA67" s="31" t="s">
        <v>44</v>
      </c>
      <c r="BB67" s="30">
        <f t="shared" si="6"/>
        <v>1</v>
      </c>
    </row>
    <row r="68" spans="3:54" ht="16" thickBot="1" x14ac:dyDescent="0.25">
      <c r="C68" s="3">
        <v>65</v>
      </c>
      <c r="D68" s="4">
        <v>1832</v>
      </c>
      <c r="E68" s="7">
        <v>18.3</v>
      </c>
      <c r="F68" s="4">
        <v>92</v>
      </c>
      <c r="G68" s="4">
        <v>70.349999999999994</v>
      </c>
      <c r="H68" s="4">
        <v>476.5</v>
      </c>
      <c r="I68" s="4">
        <v>80</v>
      </c>
      <c r="J68" s="4">
        <v>300</v>
      </c>
      <c r="K68" s="4" t="s">
        <v>19</v>
      </c>
      <c r="L68" s="4" t="s">
        <v>19</v>
      </c>
      <c r="N68" s="10">
        <v>3</v>
      </c>
      <c r="O68" s="11">
        <v>2743</v>
      </c>
      <c r="P68" s="11">
        <v>27.3</v>
      </c>
      <c r="Q68" s="11">
        <v>100.6</v>
      </c>
      <c r="R68" s="11">
        <v>95</v>
      </c>
      <c r="S68" s="11">
        <v>623.20000000000005</v>
      </c>
      <c r="T68" s="11">
        <v>18</v>
      </c>
      <c r="U68" s="11">
        <v>400</v>
      </c>
      <c r="V68" s="11" t="s">
        <v>0</v>
      </c>
      <c r="W68" s="11" t="s">
        <v>19</v>
      </c>
      <c r="X68" s="21"/>
      <c r="Y68" s="11">
        <f>VLOOKUP(O68,YoNThreshold!$B$3:$C$18,2,TRUE)</f>
        <v>6</v>
      </c>
      <c r="Z68" s="11">
        <f>VLOOKUP(P68,YoNThreshold!$B$21:$C$37,2,TRUE)</f>
        <v>6</v>
      </c>
      <c r="AA68" s="11">
        <f>VLOOKUP(Q68,YoNThreshold!$H$3:$I$13,2,TRUE)</f>
        <v>6</v>
      </c>
      <c r="AB68" s="11">
        <f>VLOOKUP(R68,YoNThreshold!$E$3:$F$13,2,TRUE)</f>
        <v>10</v>
      </c>
      <c r="AC68" s="11">
        <f>VLOOKUP(S68,YoNThreshold!$E$21:$F$40,2,TRUE)</f>
        <v>13</v>
      </c>
      <c r="AD68" s="11">
        <f>VLOOKUP(T68,YoNThreshold!$H$21:$I$36,2,TRUE)</f>
        <v>1</v>
      </c>
      <c r="AE68" s="11">
        <f>VLOOKUP(U68,YoNThreshold!$K$3:$L$18,2,TRUE)</f>
        <v>3</v>
      </c>
      <c r="AF68" s="11">
        <f t="shared" si="7"/>
        <v>0</v>
      </c>
      <c r="AG68" s="11">
        <f t="shared" si="4"/>
        <v>1</v>
      </c>
      <c r="AI68" s="10">
        <v>1</v>
      </c>
      <c r="AJ68" s="11">
        <v>2438</v>
      </c>
      <c r="AK68" s="12">
        <v>24.3</v>
      </c>
      <c r="AL68" s="11">
        <v>91.1</v>
      </c>
      <c r="AM68" s="11">
        <v>98</v>
      </c>
      <c r="AN68" s="11">
        <v>619.70000000000005</v>
      </c>
      <c r="AO68" s="11">
        <v>29</v>
      </c>
      <c r="AP68" s="11">
        <v>400</v>
      </c>
      <c r="AQ68" s="11" t="s">
        <v>0</v>
      </c>
      <c r="AR68" s="11" t="s">
        <v>19</v>
      </c>
      <c r="AT68" s="30">
        <f>VLOOKUP(AJ68,YoNThreshold!$B$3:$C$18,2,TRUE)</f>
        <v>5</v>
      </c>
      <c r="AU68" s="30">
        <f>VLOOKUP(AK68,YoNThreshold!$B$21:$C$37,2,TRUE)</f>
        <v>5</v>
      </c>
      <c r="AV68" s="30">
        <f>VLOOKUP(AL68,YoNThreshold!$H$3:$I$13,2,TRUE)</f>
        <v>5</v>
      </c>
      <c r="AW68" s="30">
        <f>VLOOKUP(AM68,YoNThreshold!$E$3:$F$13,2,TRUE)</f>
        <v>10</v>
      </c>
      <c r="AX68" s="30">
        <f>VLOOKUP(AN68,YoNThreshold!$E$21:$F$40,2,TRUE)</f>
        <v>13</v>
      </c>
      <c r="AY68" s="30">
        <f>VLOOKUP(AO68,YoNThreshold!$H$21:$I$36,2,TRUE)</f>
        <v>2</v>
      </c>
      <c r="AZ68" s="30">
        <f>VLOOKUP(AP68,YoNThreshold!$K$3:$L$18,2,TRUE)</f>
        <v>3</v>
      </c>
      <c r="BA68" s="30">
        <f t="shared" si="5"/>
        <v>0</v>
      </c>
      <c r="BB68" s="30">
        <f t="shared" si="6"/>
        <v>1</v>
      </c>
    </row>
    <row r="69" spans="3:54" ht="16" thickBot="1" x14ac:dyDescent="0.25">
      <c r="C69" s="3">
        <v>66</v>
      </c>
      <c r="D69" s="4">
        <v>1486</v>
      </c>
      <c r="E69" s="7">
        <v>14.8</v>
      </c>
      <c r="F69" s="4">
        <v>78</v>
      </c>
      <c r="G69" s="4">
        <v>80.42</v>
      </c>
      <c r="H69" s="4">
        <v>437.3</v>
      </c>
      <c r="I69" s="4" t="s">
        <v>44</v>
      </c>
      <c r="J69" s="4">
        <v>300</v>
      </c>
      <c r="K69" s="4" t="s">
        <v>19</v>
      </c>
      <c r="L69" s="4" t="s">
        <v>19</v>
      </c>
      <c r="N69" s="10">
        <v>17</v>
      </c>
      <c r="O69" s="11">
        <v>2034</v>
      </c>
      <c r="P69" s="12">
        <v>20.7</v>
      </c>
      <c r="Q69" s="11">
        <v>52.2</v>
      </c>
      <c r="R69" s="11">
        <v>66</v>
      </c>
      <c r="S69" s="11">
        <v>781</v>
      </c>
      <c r="T69" s="11">
        <v>3</v>
      </c>
      <c r="U69" s="11">
        <v>160</v>
      </c>
      <c r="V69" s="11" t="s">
        <v>0</v>
      </c>
      <c r="W69" s="11" t="s">
        <v>19</v>
      </c>
      <c r="X69" s="21"/>
      <c r="Y69" s="11">
        <f>VLOOKUP(O69,YoNThreshold!$B$3:$C$18,2,TRUE)</f>
        <v>5</v>
      </c>
      <c r="Z69" s="11">
        <f>VLOOKUP(P69,YoNThreshold!$B$21:$C$37,2,TRUE)</f>
        <v>5</v>
      </c>
      <c r="AA69" s="11">
        <f>VLOOKUP(Q69,YoNThreshold!$H$3:$I$13,2,TRUE)</f>
        <v>3</v>
      </c>
      <c r="AB69" s="11">
        <f>VLOOKUP(R69,YoNThreshold!$E$3:$F$13,2,TRUE)</f>
        <v>7</v>
      </c>
      <c r="AC69" s="11">
        <f>VLOOKUP(S69,YoNThreshold!$E$21:$F$40,2,TRUE)</f>
        <v>16</v>
      </c>
      <c r="AD69" s="11">
        <f>VLOOKUP(T69,YoNThreshold!$H$21:$I$36,2,TRUE)</f>
        <v>1</v>
      </c>
      <c r="AE69" s="11">
        <f>VLOOKUP(U69,YoNThreshold!$K$3:$L$18,2,TRUE)</f>
        <v>1</v>
      </c>
      <c r="AF69" s="11">
        <f t="shared" si="7"/>
        <v>0</v>
      </c>
      <c r="AG69" s="11">
        <f t="shared" si="4"/>
        <v>1</v>
      </c>
      <c r="AI69" s="10">
        <v>61</v>
      </c>
      <c r="AJ69" s="11">
        <v>2500</v>
      </c>
      <c r="AK69" s="12">
        <v>25</v>
      </c>
      <c r="AL69" s="11" t="s">
        <v>44</v>
      </c>
      <c r="AM69" s="11">
        <v>80</v>
      </c>
      <c r="AN69" s="11">
        <v>712</v>
      </c>
      <c r="AO69" s="11" t="s">
        <v>44</v>
      </c>
      <c r="AP69" s="11" t="s">
        <v>44</v>
      </c>
      <c r="AQ69" s="11" t="s">
        <v>19</v>
      </c>
      <c r="AR69" s="11" t="s">
        <v>19</v>
      </c>
      <c r="AT69" s="30">
        <f>VLOOKUP(AJ69,YoNThreshold!$B$3:$C$18,2,TRUE)</f>
        <v>6</v>
      </c>
      <c r="AU69" s="30">
        <f>VLOOKUP(AK69,YoNThreshold!$B$21:$C$37,2,TRUE)</f>
        <v>6</v>
      </c>
      <c r="AV69" s="31" t="e">
        <f>VLOOKUP(AL69,YoNThreshold!$H$3:$I$13,2,TRUE)</f>
        <v>#N/A</v>
      </c>
      <c r="AW69" s="30">
        <f>VLOOKUP(AM69,YoNThreshold!$E$3:$F$13,2,TRUE)</f>
        <v>9</v>
      </c>
      <c r="AX69" s="30">
        <f>VLOOKUP(AN69,YoNThreshold!$E$21:$F$40,2,TRUE)</f>
        <v>15</v>
      </c>
      <c r="AY69" s="31" t="e">
        <f>VLOOKUP(AO69,YoNThreshold!$H$21:$I$36,2,TRUE)</f>
        <v>#N/A</v>
      </c>
      <c r="AZ69" s="31" t="e">
        <f>VLOOKUP(AP69,YoNThreshold!$K$3:$L$18,2,TRUE)</f>
        <v>#N/A</v>
      </c>
      <c r="BA69" s="30">
        <f t="shared" si="5"/>
        <v>1</v>
      </c>
      <c r="BB69" s="30">
        <f t="shared" si="6"/>
        <v>1</v>
      </c>
    </row>
    <row r="70" spans="3:54" ht="16" thickBot="1" x14ac:dyDescent="0.25">
      <c r="C70" s="3">
        <v>67</v>
      </c>
      <c r="D70" s="4">
        <v>465</v>
      </c>
      <c r="E70" s="4">
        <v>6.2</v>
      </c>
      <c r="F70" s="4">
        <v>30</v>
      </c>
      <c r="G70" s="4">
        <v>99</v>
      </c>
      <c r="H70" s="4">
        <v>184.3</v>
      </c>
      <c r="I70" s="4">
        <v>150</v>
      </c>
      <c r="J70" s="4">
        <v>220</v>
      </c>
      <c r="K70" s="4" t="s">
        <v>19</v>
      </c>
      <c r="L70" s="4" t="s">
        <v>0</v>
      </c>
      <c r="N70" s="10">
        <v>18</v>
      </c>
      <c r="O70" s="11">
        <v>1067</v>
      </c>
      <c r="P70" s="11">
        <v>11.2</v>
      </c>
      <c r="Q70" s="11">
        <v>39.4</v>
      </c>
      <c r="R70" s="11">
        <v>32</v>
      </c>
      <c r="S70" s="11">
        <v>700.6</v>
      </c>
      <c r="T70" s="11">
        <v>14</v>
      </c>
      <c r="U70" s="11">
        <v>85</v>
      </c>
      <c r="V70" s="11" t="s">
        <v>0</v>
      </c>
      <c r="W70" s="11" t="s">
        <v>19</v>
      </c>
      <c r="X70" s="21"/>
      <c r="Y70" s="11">
        <f>VLOOKUP(O70,YoNThreshold!$B$3:$C$18,2,TRUE)</f>
        <v>3</v>
      </c>
      <c r="Z70" s="11">
        <f>VLOOKUP(P70,YoNThreshold!$B$21:$C$37,2,TRUE)</f>
        <v>3</v>
      </c>
      <c r="AA70" s="11">
        <f>VLOOKUP(Q70,YoNThreshold!$H$3:$I$13,2,TRUE)</f>
        <v>2</v>
      </c>
      <c r="AB70" s="11">
        <f>VLOOKUP(R70,YoNThreshold!$E$3:$F$13,2,TRUE)</f>
        <v>4</v>
      </c>
      <c r="AC70" s="11">
        <f>VLOOKUP(S70,YoNThreshold!$E$21:$F$40,2,TRUE)</f>
        <v>15</v>
      </c>
      <c r="AD70" s="11">
        <f>VLOOKUP(T70,YoNThreshold!$H$21:$I$36,2,TRUE)</f>
        <v>1</v>
      </c>
      <c r="AE70" s="11">
        <f>VLOOKUP(U70,YoNThreshold!$K$3:$L$18,2,TRUE)</f>
        <v>1</v>
      </c>
      <c r="AF70" s="11">
        <f t="shared" si="7"/>
        <v>0</v>
      </c>
      <c r="AG70" s="11">
        <f t="shared" si="4"/>
        <v>1</v>
      </c>
      <c r="AI70" s="10">
        <v>62</v>
      </c>
      <c r="AJ70" s="11">
        <v>618</v>
      </c>
      <c r="AK70" s="12">
        <v>7.58</v>
      </c>
      <c r="AL70" s="11">
        <v>32</v>
      </c>
      <c r="AM70" s="11">
        <v>70</v>
      </c>
      <c r="AN70" s="11">
        <v>544</v>
      </c>
      <c r="AO70" s="11">
        <v>73</v>
      </c>
      <c r="AP70" s="11" t="s">
        <v>44</v>
      </c>
      <c r="AQ70" s="11" t="s">
        <v>0</v>
      </c>
      <c r="AR70" s="11" t="s">
        <v>19</v>
      </c>
      <c r="AT70" s="30">
        <f>VLOOKUP(AJ70,YoNThreshold!$B$3:$C$18,2,TRUE)</f>
        <v>2</v>
      </c>
      <c r="AU70" s="30">
        <f>VLOOKUP(AK70,YoNThreshold!$B$21:$C$37,2,TRUE)</f>
        <v>2</v>
      </c>
      <c r="AV70" s="30">
        <f>VLOOKUP(AL70,YoNThreshold!$H$3:$I$13,2,TRUE)</f>
        <v>2</v>
      </c>
      <c r="AW70" s="30">
        <f>VLOOKUP(AM70,YoNThreshold!$E$3:$F$13,2,TRUE)</f>
        <v>8</v>
      </c>
      <c r="AX70" s="30">
        <f>VLOOKUP(AN70,YoNThreshold!$E$21:$F$40,2,TRUE)</f>
        <v>11</v>
      </c>
      <c r="AY70" s="30">
        <f>VLOOKUP(AO70,YoNThreshold!$H$21:$I$36,2,TRUE)</f>
        <v>4</v>
      </c>
      <c r="AZ70" s="31" t="e">
        <f>VLOOKUP(AP70,YoNThreshold!$K$3:$L$18,2,TRUE)</f>
        <v>#N/A</v>
      </c>
      <c r="BA70" s="30">
        <f t="shared" si="5"/>
        <v>0</v>
      </c>
      <c r="BB70" s="30">
        <f t="shared" si="6"/>
        <v>1</v>
      </c>
    </row>
    <row r="71" spans="3:54" ht="16" thickBot="1" x14ac:dyDescent="0.25">
      <c r="C71" s="3">
        <v>68</v>
      </c>
      <c r="D71" s="4">
        <v>180</v>
      </c>
      <c r="E71" s="4">
        <v>2.2999999999999998</v>
      </c>
      <c r="F71" s="4">
        <v>118.3</v>
      </c>
      <c r="G71" s="4">
        <v>95</v>
      </c>
      <c r="H71" s="4">
        <v>32.6</v>
      </c>
      <c r="I71" s="4">
        <v>70</v>
      </c>
      <c r="J71" s="4">
        <v>100</v>
      </c>
      <c r="K71" s="4" t="s">
        <v>19</v>
      </c>
      <c r="L71" s="4" t="s">
        <v>0</v>
      </c>
      <c r="N71" s="10">
        <v>28</v>
      </c>
      <c r="O71" s="11">
        <v>4262</v>
      </c>
      <c r="P71" s="12">
        <v>61.8</v>
      </c>
      <c r="Q71" s="11">
        <v>81</v>
      </c>
      <c r="R71" s="11">
        <v>97</v>
      </c>
      <c r="S71" s="11">
        <v>919.3</v>
      </c>
      <c r="T71" s="11">
        <v>192</v>
      </c>
      <c r="U71" s="11" t="s">
        <v>44</v>
      </c>
      <c r="V71" s="11" t="s">
        <v>0</v>
      </c>
      <c r="W71" s="11" t="s">
        <v>19</v>
      </c>
      <c r="X71" s="21"/>
      <c r="Y71" s="11">
        <f>VLOOKUP(O71,YoNThreshold!$B$3:$C$18,2,TRUE)</f>
        <v>9</v>
      </c>
      <c r="Z71" s="11">
        <f>VLOOKUP(P71,YoNThreshold!$B$21:$C$37,2,TRUE)</f>
        <v>13</v>
      </c>
      <c r="AA71" s="11">
        <f>VLOOKUP(Q71,YoNThreshold!$H$3:$I$13,2,TRUE)</f>
        <v>5</v>
      </c>
      <c r="AB71" s="11">
        <f>VLOOKUP(R71,YoNThreshold!$E$3:$F$13,2,TRUE)</f>
        <v>10</v>
      </c>
      <c r="AC71" s="11">
        <f>VLOOKUP(S71,YoNThreshold!$E$21:$F$40,2,TRUE)</f>
        <v>19</v>
      </c>
      <c r="AD71" s="11">
        <f>VLOOKUP(T71,YoNThreshold!$H$21:$I$36,2,TRUE)</f>
        <v>7</v>
      </c>
      <c r="AE71" s="10" t="e">
        <f>VLOOKUP(U71,YoNThreshold!$K$3:$L$18,2,TRUE)</f>
        <v>#N/A</v>
      </c>
      <c r="AF71" s="11">
        <f t="shared" si="7"/>
        <v>0</v>
      </c>
      <c r="AG71" s="11">
        <f t="shared" si="4"/>
        <v>1</v>
      </c>
      <c r="AI71" s="10">
        <v>63</v>
      </c>
      <c r="AJ71" s="11">
        <v>1716</v>
      </c>
      <c r="AK71" s="12">
        <v>17.100000000000001</v>
      </c>
      <c r="AL71" s="11">
        <v>94</v>
      </c>
      <c r="AM71" s="11">
        <v>91</v>
      </c>
      <c r="AN71" s="11">
        <v>429.2</v>
      </c>
      <c r="AO71" s="11">
        <v>200</v>
      </c>
      <c r="AP71" s="11">
        <v>300</v>
      </c>
      <c r="AQ71" s="11" t="s">
        <v>0</v>
      </c>
      <c r="AR71" s="11" t="s">
        <v>19</v>
      </c>
      <c r="AT71" s="30">
        <f>VLOOKUP(AJ71,YoNThreshold!$B$3:$C$18,2,TRUE)</f>
        <v>4</v>
      </c>
      <c r="AU71" s="30">
        <f>VLOOKUP(AK71,YoNThreshold!$B$21:$C$37,2,TRUE)</f>
        <v>4</v>
      </c>
      <c r="AV71" s="30">
        <f>VLOOKUP(AL71,YoNThreshold!$H$3:$I$13,2,TRUE)</f>
        <v>5</v>
      </c>
      <c r="AW71" s="30">
        <f>VLOOKUP(AM71,YoNThreshold!$E$3:$F$13,2,TRUE)</f>
        <v>10</v>
      </c>
      <c r="AX71" s="30">
        <f>VLOOKUP(AN71,YoNThreshold!$E$21:$F$40,2,TRUE)</f>
        <v>9</v>
      </c>
      <c r="AY71" s="30">
        <f>VLOOKUP(AO71,YoNThreshold!$H$21:$I$36,2,TRUE)</f>
        <v>8</v>
      </c>
      <c r="AZ71" s="30">
        <f>VLOOKUP(AP71,YoNThreshold!$K$3:$L$18,2,TRUE)</f>
        <v>2</v>
      </c>
      <c r="BA71" s="30">
        <f t="shared" si="5"/>
        <v>0</v>
      </c>
      <c r="BB71" s="30">
        <f t="shared" si="6"/>
        <v>1</v>
      </c>
    </row>
    <row r="72" spans="3:54" ht="16" thickBot="1" x14ac:dyDescent="0.25">
      <c r="C72" s="3">
        <v>69</v>
      </c>
      <c r="D72" s="4">
        <v>200</v>
      </c>
      <c r="E72" s="4">
        <v>0.8</v>
      </c>
      <c r="F72" s="4">
        <v>25</v>
      </c>
      <c r="G72" s="4">
        <v>99.5</v>
      </c>
      <c r="H72" s="4">
        <v>14.8</v>
      </c>
      <c r="I72" s="4">
        <v>260</v>
      </c>
      <c r="J72" s="4">
        <v>20</v>
      </c>
      <c r="K72" s="4" t="s">
        <v>44</v>
      </c>
      <c r="L72" s="4" t="s">
        <v>0</v>
      </c>
      <c r="N72" s="10">
        <v>29</v>
      </c>
      <c r="O72" s="11">
        <v>2700</v>
      </c>
      <c r="P72" s="11">
        <v>27</v>
      </c>
      <c r="Q72" s="11">
        <v>115</v>
      </c>
      <c r="R72" s="11">
        <v>91</v>
      </c>
      <c r="S72" s="11">
        <v>559.70000000000005</v>
      </c>
      <c r="T72" s="11">
        <v>65</v>
      </c>
      <c r="U72" s="11" t="s">
        <v>44</v>
      </c>
      <c r="V72" s="11" t="s">
        <v>19</v>
      </c>
      <c r="W72" s="11" t="s">
        <v>19</v>
      </c>
      <c r="X72" s="21"/>
      <c r="Y72" s="11">
        <f>VLOOKUP(O72,YoNThreshold!$B$3:$C$18,2,TRUE)</f>
        <v>6</v>
      </c>
      <c r="Z72" s="11">
        <f>VLOOKUP(P72,YoNThreshold!$B$21:$C$37,2,TRUE)</f>
        <v>6</v>
      </c>
      <c r="AA72" s="11">
        <f>VLOOKUP(Q72,YoNThreshold!$H$3:$I$13,2,TRUE)</f>
        <v>6</v>
      </c>
      <c r="AB72" s="11">
        <f>VLOOKUP(R72,YoNThreshold!$E$3:$F$13,2,TRUE)</f>
        <v>10</v>
      </c>
      <c r="AC72" s="11">
        <f>VLOOKUP(S72,YoNThreshold!$E$21:$F$40,2,TRUE)</f>
        <v>12</v>
      </c>
      <c r="AD72" s="11">
        <f>VLOOKUP(T72,YoNThreshold!$H$21:$I$36,2,TRUE)</f>
        <v>4</v>
      </c>
      <c r="AE72" s="10" t="e">
        <f>VLOOKUP(U72,YoNThreshold!$K$3:$L$18,2,TRUE)</f>
        <v>#N/A</v>
      </c>
      <c r="AF72" s="11">
        <f t="shared" si="7"/>
        <v>1</v>
      </c>
      <c r="AG72" s="11">
        <f t="shared" si="4"/>
        <v>1</v>
      </c>
      <c r="AI72" s="10">
        <v>23</v>
      </c>
      <c r="AJ72" s="11">
        <v>900</v>
      </c>
      <c r="AK72" s="12">
        <v>5.8</v>
      </c>
      <c r="AL72" s="12">
        <v>56</v>
      </c>
      <c r="AM72" s="11">
        <v>60</v>
      </c>
      <c r="AN72" s="11">
        <v>122.7</v>
      </c>
      <c r="AO72" s="11">
        <v>90</v>
      </c>
      <c r="AP72" s="11">
        <v>400</v>
      </c>
      <c r="AQ72" s="11" t="s">
        <v>0</v>
      </c>
      <c r="AR72" s="11" t="s">
        <v>19</v>
      </c>
      <c r="AT72" s="30">
        <f>VLOOKUP(AJ72,YoNThreshold!$B$3:$C$18,2,TRUE)</f>
        <v>2</v>
      </c>
      <c r="AU72" s="30">
        <f>VLOOKUP(AK72,YoNThreshold!$B$21:$C$37,2,TRUE)</f>
        <v>2</v>
      </c>
      <c r="AV72" s="30">
        <f>VLOOKUP(AL72,YoNThreshold!$H$3:$I$13,2,TRUE)</f>
        <v>3</v>
      </c>
      <c r="AW72" s="30">
        <f>VLOOKUP(AM72,YoNThreshold!$E$3:$F$13,2,TRUE)</f>
        <v>7</v>
      </c>
      <c r="AX72" s="30">
        <f>VLOOKUP(AN72,YoNThreshold!$E$21:$F$40,2,TRUE)</f>
        <v>3</v>
      </c>
      <c r="AY72" s="30">
        <f>VLOOKUP(AO72,YoNThreshold!$H$21:$I$36,2,TRUE)</f>
        <v>5</v>
      </c>
      <c r="AZ72" s="30">
        <f>VLOOKUP(AP72,YoNThreshold!$K$3:$L$18,2,TRUE)</f>
        <v>3</v>
      </c>
      <c r="BA72" s="30">
        <f t="shared" si="5"/>
        <v>0</v>
      </c>
      <c r="BB72" s="30">
        <f t="shared" si="6"/>
        <v>1</v>
      </c>
    </row>
    <row r="73" spans="3:54" ht="16" thickBot="1" x14ac:dyDescent="0.25">
      <c r="C73" s="3">
        <v>70</v>
      </c>
      <c r="D73" s="4">
        <v>1000</v>
      </c>
      <c r="E73" s="4" t="s">
        <v>44</v>
      </c>
      <c r="F73" s="4">
        <v>200</v>
      </c>
      <c r="G73" s="4">
        <v>98</v>
      </c>
      <c r="H73" s="4">
        <v>121.9</v>
      </c>
      <c r="I73" s="4" t="s">
        <v>44</v>
      </c>
      <c r="J73" s="4" t="s">
        <v>44</v>
      </c>
      <c r="K73" s="4" t="s">
        <v>19</v>
      </c>
      <c r="L73" s="4" t="s">
        <v>0</v>
      </c>
      <c r="N73" s="10">
        <v>22</v>
      </c>
      <c r="O73" s="11">
        <v>1234</v>
      </c>
      <c r="P73" s="12">
        <v>6.4</v>
      </c>
      <c r="Q73" s="11">
        <v>56</v>
      </c>
      <c r="R73" s="11">
        <v>74.239999999999995</v>
      </c>
      <c r="S73" s="11">
        <v>141</v>
      </c>
      <c r="T73" s="11" t="s">
        <v>44</v>
      </c>
      <c r="U73" s="11" t="s">
        <v>44</v>
      </c>
      <c r="V73" s="11" t="s">
        <v>44</v>
      </c>
      <c r="W73" s="11" t="s">
        <v>19</v>
      </c>
      <c r="X73" s="21"/>
      <c r="Y73" s="11">
        <f>VLOOKUP(O73,YoNThreshold!$B$3:$C$18,2,TRUE)</f>
        <v>3</v>
      </c>
      <c r="Z73" s="11">
        <f>VLOOKUP(P73,YoNThreshold!$B$21:$C$37,2,TRUE)</f>
        <v>2</v>
      </c>
      <c r="AA73" s="11">
        <f>VLOOKUP(Q73,YoNThreshold!$H$3:$I$13,2,TRUE)</f>
        <v>3</v>
      </c>
      <c r="AB73" s="11">
        <f>VLOOKUP(R73,YoNThreshold!$E$3:$F$13,2,TRUE)</f>
        <v>8</v>
      </c>
      <c r="AC73" s="11">
        <f>VLOOKUP(S73,YoNThreshold!$E$21:$F$40,2,TRUE)</f>
        <v>3</v>
      </c>
      <c r="AD73" s="10" t="e">
        <f>VLOOKUP(T73,YoNThreshold!$H$21:$I$36,2,TRUE)</f>
        <v>#N/A</v>
      </c>
      <c r="AE73" s="10" t="e">
        <f>VLOOKUP(U73,YoNThreshold!$K$3:$L$18,2,TRUE)</f>
        <v>#N/A</v>
      </c>
      <c r="AF73" s="10" t="s">
        <v>44</v>
      </c>
      <c r="AG73" s="11">
        <f t="shared" si="4"/>
        <v>1</v>
      </c>
      <c r="AI73" s="10">
        <v>51</v>
      </c>
      <c r="AJ73" s="11">
        <v>2474</v>
      </c>
      <c r="AK73" s="12">
        <v>24.9</v>
      </c>
      <c r="AL73" s="12">
        <v>105</v>
      </c>
      <c r="AM73" s="11">
        <v>57</v>
      </c>
      <c r="AN73" s="11">
        <v>565.1</v>
      </c>
      <c r="AO73" s="11" t="s">
        <v>44</v>
      </c>
      <c r="AP73" s="11" t="s">
        <v>44</v>
      </c>
      <c r="AQ73" s="11" t="s">
        <v>19</v>
      </c>
      <c r="AR73" s="11" t="s">
        <v>19</v>
      </c>
      <c r="AT73" s="30">
        <f>VLOOKUP(AJ73,YoNThreshold!$B$3:$C$18,2,TRUE)</f>
        <v>5</v>
      </c>
      <c r="AU73" s="30">
        <f>VLOOKUP(AK73,YoNThreshold!$B$21:$C$37,2,TRUE)</f>
        <v>5</v>
      </c>
      <c r="AV73" s="30">
        <f>VLOOKUP(AL73,YoNThreshold!$H$3:$I$13,2,TRUE)</f>
        <v>6</v>
      </c>
      <c r="AW73" s="30">
        <f>VLOOKUP(AM73,YoNThreshold!$E$3:$F$13,2,TRUE)</f>
        <v>6</v>
      </c>
      <c r="AX73" s="30">
        <f>VLOOKUP(AN73,YoNThreshold!$E$21:$F$40,2,TRUE)</f>
        <v>12</v>
      </c>
      <c r="AY73" s="31" t="e">
        <f>VLOOKUP(AO73,YoNThreshold!$H$21:$I$36,2,TRUE)</f>
        <v>#N/A</v>
      </c>
      <c r="AZ73" s="31" t="e">
        <f>VLOOKUP(AP73,YoNThreshold!$K$3:$L$18,2,TRUE)</f>
        <v>#N/A</v>
      </c>
      <c r="BA73" s="30">
        <f t="shared" si="5"/>
        <v>1</v>
      </c>
      <c r="BB73" s="30">
        <f t="shared" si="6"/>
        <v>1</v>
      </c>
    </row>
    <row r="74" spans="3:54" ht="16" thickBot="1" x14ac:dyDescent="0.25">
      <c r="C74" s="3">
        <v>71</v>
      </c>
      <c r="D74" s="4">
        <v>3600</v>
      </c>
      <c r="E74" s="4">
        <v>62</v>
      </c>
      <c r="F74" s="4">
        <v>117.2</v>
      </c>
      <c r="G74" s="4">
        <v>92.2</v>
      </c>
      <c r="H74" s="4">
        <v>830.4</v>
      </c>
      <c r="I74" s="4">
        <v>240</v>
      </c>
      <c r="J74" s="4">
        <v>300</v>
      </c>
      <c r="K74" s="4" t="s">
        <v>19</v>
      </c>
      <c r="L74" s="4" t="s">
        <v>0</v>
      </c>
      <c r="N74" s="10">
        <v>11</v>
      </c>
      <c r="O74" s="11">
        <v>7224</v>
      </c>
      <c r="P74" s="12">
        <v>76</v>
      </c>
      <c r="Q74" s="11">
        <v>168.3</v>
      </c>
      <c r="R74" s="11">
        <v>20</v>
      </c>
      <c r="S74" s="11">
        <v>780.5</v>
      </c>
      <c r="T74" s="11">
        <v>53</v>
      </c>
      <c r="U74" s="11">
        <v>780</v>
      </c>
      <c r="V74" s="11" t="s">
        <v>0</v>
      </c>
      <c r="W74" s="11" t="s">
        <v>19</v>
      </c>
      <c r="X74" s="21"/>
      <c r="Y74" s="11">
        <f>VLOOKUP(O74,YoNThreshold!$B$3:$C$18,2,TRUE)</f>
        <v>15</v>
      </c>
      <c r="Z74" s="11">
        <f>VLOOKUP(P74,YoNThreshold!$B$21:$C$37,2,TRUE)</f>
        <v>16</v>
      </c>
      <c r="AA74" s="11">
        <f>VLOOKUP(Q74,YoNThreshold!$H$3:$I$13,2,TRUE)</f>
        <v>9</v>
      </c>
      <c r="AB74" s="11">
        <f>VLOOKUP(R74,YoNThreshold!$E$3:$F$13,2,TRUE)</f>
        <v>3</v>
      </c>
      <c r="AC74" s="11">
        <f>VLOOKUP(S74,YoNThreshold!$E$21:$F$40,2,TRUE)</f>
        <v>16</v>
      </c>
      <c r="AD74" s="11">
        <f>VLOOKUP(T74,YoNThreshold!$H$21:$I$36,2,TRUE)</f>
        <v>3</v>
      </c>
      <c r="AE74" s="11">
        <f>VLOOKUP(U74,YoNThreshold!$K$3:$L$18,2,TRUE)</f>
        <v>4</v>
      </c>
      <c r="AF74" s="11">
        <f t="shared" si="7"/>
        <v>0</v>
      </c>
      <c r="AG74" s="11">
        <f t="shared" si="4"/>
        <v>1</v>
      </c>
      <c r="AI74" s="10">
        <v>64</v>
      </c>
      <c r="AJ74" s="11">
        <v>3799.9</v>
      </c>
      <c r="AK74" s="11">
        <v>38</v>
      </c>
      <c r="AL74" s="11">
        <v>136</v>
      </c>
      <c r="AM74" s="11">
        <v>65</v>
      </c>
      <c r="AN74" s="11">
        <v>625.9</v>
      </c>
      <c r="AO74" s="11">
        <v>90</v>
      </c>
      <c r="AP74" s="11">
        <v>500</v>
      </c>
      <c r="AQ74" s="11" t="s">
        <v>44</v>
      </c>
      <c r="AR74" s="11" t="s">
        <v>19</v>
      </c>
      <c r="AT74" s="30">
        <f>VLOOKUP(AJ74,YoNThreshold!$B$3:$C$18,2,TRUE)</f>
        <v>8</v>
      </c>
      <c r="AU74" s="30">
        <f>VLOOKUP(AK74,YoNThreshold!$B$21:$C$37,2,TRUE)</f>
        <v>8</v>
      </c>
      <c r="AV74" s="30">
        <f>VLOOKUP(AL74,YoNThreshold!$H$3:$I$13,2,TRUE)</f>
        <v>7</v>
      </c>
      <c r="AW74" s="30">
        <f>VLOOKUP(AM74,YoNThreshold!$E$3:$F$13,2,TRUE)</f>
        <v>7</v>
      </c>
      <c r="AX74" s="30">
        <f>VLOOKUP(AN74,YoNThreshold!$E$21:$F$40,2,TRUE)</f>
        <v>13</v>
      </c>
      <c r="AY74" s="30">
        <f>VLOOKUP(AO74,YoNThreshold!$H$21:$I$36,2,TRUE)</f>
        <v>5</v>
      </c>
      <c r="AZ74" s="30">
        <f>VLOOKUP(AP74,YoNThreshold!$K$3:$L$18,2,TRUE)</f>
        <v>3</v>
      </c>
      <c r="BA74" s="31" t="s">
        <v>44</v>
      </c>
      <c r="BB74" s="30">
        <f t="shared" si="6"/>
        <v>1</v>
      </c>
    </row>
    <row r="75" spans="3:54" ht="16" thickBot="1" x14ac:dyDescent="0.25">
      <c r="C75" s="3">
        <v>72</v>
      </c>
      <c r="D75" s="4">
        <v>1163</v>
      </c>
      <c r="E75" s="4">
        <v>11.7</v>
      </c>
      <c r="F75" s="4">
        <v>123</v>
      </c>
      <c r="G75" s="4">
        <v>99.7</v>
      </c>
      <c r="H75" s="4">
        <v>199.7</v>
      </c>
      <c r="I75" s="4">
        <v>427</v>
      </c>
      <c r="J75" s="4">
        <v>150</v>
      </c>
      <c r="K75" s="4" t="s">
        <v>19</v>
      </c>
      <c r="L75" s="4" t="s">
        <v>0</v>
      </c>
      <c r="N75" s="10">
        <v>43</v>
      </c>
      <c r="O75" s="11">
        <v>774</v>
      </c>
      <c r="P75" s="11">
        <v>7.7</v>
      </c>
      <c r="Q75" s="11">
        <v>45</v>
      </c>
      <c r="R75" s="11">
        <v>90</v>
      </c>
      <c r="S75" s="11">
        <v>223.9</v>
      </c>
      <c r="T75" s="11">
        <v>50</v>
      </c>
      <c r="U75" s="11">
        <v>100</v>
      </c>
      <c r="V75" s="11" t="s">
        <v>19</v>
      </c>
      <c r="W75" s="11" t="s">
        <v>19</v>
      </c>
      <c r="X75" s="21"/>
      <c r="Y75" s="11">
        <f>VLOOKUP(O75,YoNThreshold!$B$3:$C$18,2,TRUE)</f>
        <v>2</v>
      </c>
      <c r="Z75" s="11">
        <f>VLOOKUP(P75,YoNThreshold!$B$21:$C$37,2,TRUE)</f>
        <v>2</v>
      </c>
      <c r="AA75" s="11">
        <f>VLOOKUP(Q75,YoNThreshold!$H$3:$I$13,2,TRUE)</f>
        <v>3</v>
      </c>
      <c r="AB75" s="11">
        <f>VLOOKUP(R75,YoNThreshold!$E$3:$F$13,2,TRUE)</f>
        <v>10</v>
      </c>
      <c r="AC75" s="11">
        <f>VLOOKUP(S75,YoNThreshold!$E$21:$F$40,2,TRUE)</f>
        <v>5</v>
      </c>
      <c r="AD75" s="11">
        <f>VLOOKUP(T75,YoNThreshold!$H$21:$I$36,2,TRUE)</f>
        <v>3</v>
      </c>
      <c r="AE75" s="11">
        <f>VLOOKUP(U75,YoNThreshold!$K$3:$L$18,2,TRUE)</f>
        <v>1</v>
      </c>
      <c r="AF75" s="11">
        <f t="shared" si="7"/>
        <v>1</v>
      </c>
      <c r="AG75" s="11">
        <f t="shared" si="4"/>
        <v>1</v>
      </c>
      <c r="AI75" s="10">
        <v>65</v>
      </c>
      <c r="AJ75" s="11">
        <v>1832</v>
      </c>
      <c r="AK75" s="11">
        <v>18.3</v>
      </c>
      <c r="AL75" s="11">
        <v>92</v>
      </c>
      <c r="AM75" s="11">
        <v>70.349999999999994</v>
      </c>
      <c r="AN75" s="11">
        <v>476.5</v>
      </c>
      <c r="AO75" s="11">
        <v>80</v>
      </c>
      <c r="AP75" s="11">
        <v>300</v>
      </c>
      <c r="AQ75" s="11" t="s">
        <v>19</v>
      </c>
      <c r="AR75" s="11" t="s">
        <v>19</v>
      </c>
      <c r="AT75" s="30">
        <f>VLOOKUP(AJ75,YoNThreshold!$B$3:$C$18,2,TRUE)</f>
        <v>4</v>
      </c>
      <c r="AU75" s="30">
        <f>VLOOKUP(AK75,YoNThreshold!$B$21:$C$37,2,TRUE)</f>
        <v>4</v>
      </c>
      <c r="AV75" s="30">
        <f>VLOOKUP(AL75,YoNThreshold!$H$3:$I$13,2,TRUE)</f>
        <v>5</v>
      </c>
      <c r="AW75" s="30">
        <f>VLOOKUP(AM75,YoNThreshold!$E$3:$F$13,2,TRUE)</f>
        <v>8</v>
      </c>
      <c r="AX75" s="30">
        <f>VLOOKUP(AN75,YoNThreshold!$E$21:$F$40,2,TRUE)</f>
        <v>10</v>
      </c>
      <c r="AY75" s="30">
        <f>VLOOKUP(AO75,YoNThreshold!$H$21:$I$36,2,TRUE)</f>
        <v>5</v>
      </c>
      <c r="AZ75" s="30">
        <f>VLOOKUP(AP75,YoNThreshold!$K$3:$L$18,2,TRUE)</f>
        <v>2</v>
      </c>
      <c r="BA75" s="30">
        <f t="shared" si="5"/>
        <v>1</v>
      </c>
      <c r="BB75" s="30">
        <f t="shared" si="6"/>
        <v>1</v>
      </c>
    </row>
    <row r="76" spans="3:54" ht="16" thickBot="1" x14ac:dyDescent="0.25">
      <c r="C76" s="3">
        <v>73</v>
      </c>
      <c r="D76" s="4">
        <v>1219</v>
      </c>
      <c r="E76" s="4">
        <v>15.2</v>
      </c>
      <c r="F76" s="4">
        <v>43.3</v>
      </c>
      <c r="G76" s="4">
        <v>99</v>
      </c>
      <c r="H76" s="4">
        <v>760.3</v>
      </c>
      <c r="I76" s="4">
        <v>12</v>
      </c>
      <c r="J76" s="4">
        <v>180</v>
      </c>
      <c r="K76" s="4" t="s">
        <v>19</v>
      </c>
      <c r="L76" s="4" t="s">
        <v>74</v>
      </c>
      <c r="N76" s="10">
        <v>46</v>
      </c>
      <c r="O76" s="11">
        <v>3300</v>
      </c>
      <c r="P76" s="12">
        <v>33</v>
      </c>
      <c r="Q76" s="11">
        <v>160</v>
      </c>
      <c r="R76" s="11">
        <v>90</v>
      </c>
      <c r="S76" s="11">
        <v>506.2</v>
      </c>
      <c r="T76" s="11" t="s">
        <v>44</v>
      </c>
      <c r="U76" s="11" t="s">
        <v>44</v>
      </c>
      <c r="V76" s="11" t="s">
        <v>19</v>
      </c>
      <c r="W76" s="11" t="s">
        <v>19</v>
      </c>
      <c r="X76" s="21"/>
      <c r="Y76" s="11">
        <f>VLOOKUP(O76,YoNThreshold!$B$3:$C$18,2,TRUE)</f>
        <v>7</v>
      </c>
      <c r="Z76" s="11">
        <f>VLOOKUP(P76,YoNThreshold!$B$21:$C$37,2,TRUE)</f>
        <v>7</v>
      </c>
      <c r="AA76" s="11">
        <f>VLOOKUP(Q76,YoNThreshold!$H$3:$I$13,2,TRUE)</f>
        <v>9</v>
      </c>
      <c r="AB76" s="11">
        <f>VLOOKUP(R76,YoNThreshold!$E$3:$F$13,2,TRUE)</f>
        <v>10</v>
      </c>
      <c r="AC76" s="11">
        <f>VLOOKUP(S76,YoNThreshold!$E$21:$F$40,2,TRUE)</f>
        <v>11</v>
      </c>
      <c r="AD76" s="10" t="e">
        <f>VLOOKUP(T76,YoNThreshold!$H$21:$I$36,2,TRUE)</f>
        <v>#N/A</v>
      </c>
      <c r="AE76" s="10" t="e">
        <f>VLOOKUP(U76,YoNThreshold!$K$3:$L$18,2,TRUE)</f>
        <v>#N/A</v>
      </c>
      <c r="AF76" s="11">
        <f t="shared" si="7"/>
        <v>1</v>
      </c>
      <c r="AG76" s="11">
        <f t="shared" si="4"/>
        <v>1</v>
      </c>
      <c r="AI76" s="10">
        <v>44</v>
      </c>
      <c r="AJ76" s="11">
        <v>2063</v>
      </c>
      <c r="AK76" s="11">
        <v>20.6</v>
      </c>
      <c r="AL76" s="11">
        <v>100</v>
      </c>
      <c r="AM76" s="11">
        <v>80</v>
      </c>
      <c r="AN76" s="11">
        <v>498.3</v>
      </c>
      <c r="AO76" s="11" t="s">
        <v>197</v>
      </c>
      <c r="AP76" s="11">
        <v>150</v>
      </c>
      <c r="AQ76" s="11" t="s">
        <v>19</v>
      </c>
      <c r="AR76" s="11" t="s">
        <v>19</v>
      </c>
      <c r="AT76" s="30">
        <f>VLOOKUP(AJ76,YoNThreshold!$B$3:$C$18,2,TRUE)</f>
        <v>5</v>
      </c>
      <c r="AU76" s="30">
        <f>VLOOKUP(AK76,YoNThreshold!$B$21:$C$37,2,TRUE)</f>
        <v>5</v>
      </c>
      <c r="AV76" s="30">
        <f>VLOOKUP(AL76,YoNThreshold!$H$3:$I$13,2,TRUE)</f>
        <v>6</v>
      </c>
      <c r="AW76" s="30">
        <f>VLOOKUP(AM76,YoNThreshold!$E$3:$F$13,2,TRUE)</f>
        <v>9</v>
      </c>
      <c r="AX76" s="30">
        <f>VLOOKUP(AN76,YoNThreshold!$E$21:$F$40,2,TRUE)</f>
        <v>10</v>
      </c>
      <c r="AY76" s="31" t="e">
        <f>VLOOKUP(AO76,YoNThreshold!$H$21:$I$36,2,TRUE)</f>
        <v>#N/A</v>
      </c>
      <c r="AZ76" s="30">
        <f>VLOOKUP(AP76,YoNThreshold!$K$3:$L$18,2,TRUE)</f>
        <v>1</v>
      </c>
      <c r="BA76" s="30">
        <f t="shared" si="5"/>
        <v>1</v>
      </c>
      <c r="BB76" s="30">
        <f t="shared" si="6"/>
        <v>1</v>
      </c>
    </row>
    <row r="77" spans="3:54" ht="16" thickBot="1" x14ac:dyDescent="0.25">
      <c r="C77" s="3">
        <v>74</v>
      </c>
      <c r="D77" s="4">
        <v>2400</v>
      </c>
      <c r="E77" s="4">
        <v>36</v>
      </c>
      <c r="F77" s="4">
        <v>100</v>
      </c>
      <c r="G77" s="4">
        <v>97</v>
      </c>
      <c r="H77" s="4">
        <v>723.7</v>
      </c>
      <c r="I77" s="4">
        <v>80</v>
      </c>
      <c r="J77" s="4">
        <v>500</v>
      </c>
      <c r="K77" s="4" t="s">
        <v>19</v>
      </c>
      <c r="L77" s="4" t="s">
        <v>74</v>
      </c>
      <c r="N77" s="10">
        <v>32</v>
      </c>
      <c r="O77" s="11">
        <v>1600</v>
      </c>
      <c r="P77" s="12">
        <v>16</v>
      </c>
      <c r="Q77" s="11">
        <v>77</v>
      </c>
      <c r="R77" s="11">
        <v>99</v>
      </c>
      <c r="S77" s="11">
        <v>624.29999999999995</v>
      </c>
      <c r="T77" s="11">
        <v>50</v>
      </c>
      <c r="U77" s="11">
        <v>200</v>
      </c>
      <c r="V77" s="11" t="s">
        <v>19</v>
      </c>
      <c r="W77" s="11" t="s">
        <v>19</v>
      </c>
      <c r="X77" s="21"/>
      <c r="Y77" s="11">
        <f>VLOOKUP(O77,YoNThreshold!$B$3:$C$18,2,TRUE)</f>
        <v>4</v>
      </c>
      <c r="Z77" s="11">
        <f>VLOOKUP(P77,YoNThreshold!$B$21:$C$37,2,TRUE)</f>
        <v>4</v>
      </c>
      <c r="AA77" s="11">
        <f>VLOOKUP(Q77,YoNThreshold!$H$3:$I$13,2,TRUE)</f>
        <v>4</v>
      </c>
      <c r="AB77" s="11">
        <f>VLOOKUP(R77,YoNThreshold!$E$3:$F$13,2,TRUE)</f>
        <v>10</v>
      </c>
      <c r="AC77" s="11">
        <f>VLOOKUP(S77,YoNThreshold!$E$21:$F$40,2,TRUE)</f>
        <v>13</v>
      </c>
      <c r="AD77" s="11">
        <f>VLOOKUP(T77,YoNThreshold!$H$21:$I$36,2,TRUE)</f>
        <v>3</v>
      </c>
      <c r="AE77" s="11">
        <f>VLOOKUP(U77,YoNThreshold!$K$3:$L$18,2,TRUE)</f>
        <v>2</v>
      </c>
      <c r="AF77" s="11">
        <f t="shared" si="7"/>
        <v>1</v>
      </c>
      <c r="AG77" s="11">
        <f t="shared" si="4"/>
        <v>1</v>
      </c>
      <c r="AI77" s="10">
        <v>66</v>
      </c>
      <c r="AJ77" s="11">
        <v>1486</v>
      </c>
      <c r="AK77" s="11">
        <v>14.8</v>
      </c>
      <c r="AL77" s="11">
        <v>78</v>
      </c>
      <c r="AM77" s="11">
        <v>80.42</v>
      </c>
      <c r="AN77" s="11">
        <v>437.3</v>
      </c>
      <c r="AO77" s="11" t="s">
        <v>44</v>
      </c>
      <c r="AP77" s="11">
        <v>300</v>
      </c>
      <c r="AQ77" s="11" t="s">
        <v>19</v>
      </c>
      <c r="AR77" s="11" t="s">
        <v>19</v>
      </c>
      <c r="AT77" s="30">
        <f>VLOOKUP(AJ77,YoNThreshold!$B$3:$C$18,2,TRUE)</f>
        <v>3</v>
      </c>
      <c r="AU77" s="30">
        <f>VLOOKUP(AK77,YoNThreshold!$B$21:$C$37,2,TRUE)</f>
        <v>3</v>
      </c>
      <c r="AV77" s="30">
        <f>VLOOKUP(AL77,YoNThreshold!$H$3:$I$13,2,TRUE)</f>
        <v>4</v>
      </c>
      <c r="AW77" s="30">
        <f>VLOOKUP(AM77,YoNThreshold!$E$3:$F$13,2,TRUE)</f>
        <v>9</v>
      </c>
      <c r="AX77" s="30">
        <f>VLOOKUP(AN77,YoNThreshold!$E$21:$F$40,2,TRUE)</f>
        <v>9</v>
      </c>
      <c r="AY77" s="31" t="e">
        <f>VLOOKUP(AO77,YoNThreshold!$H$21:$I$36,2,TRUE)</f>
        <v>#N/A</v>
      </c>
      <c r="AZ77" s="30">
        <f>VLOOKUP(AP77,YoNThreshold!$K$3:$L$18,2,TRUE)</f>
        <v>2</v>
      </c>
      <c r="BA77" s="30">
        <f t="shared" si="5"/>
        <v>1</v>
      </c>
      <c r="BB77" s="30">
        <f t="shared" si="6"/>
        <v>1</v>
      </c>
    </row>
    <row r="78" spans="3:54" ht="16" thickBot="1" x14ac:dyDescent="0.25">
      <c r="C78" s="3">
        <v>75</v>
      </c>
      <c r="D78" s="4">
        <v>2600</v>
      </c>
      <c r="E78" s="4">
        <v>34.5</v>
      </c>
      <c r="F78" s="4">
        <v>142.1</v>
      </c>
      <c r="G78" s="4">
        <v>90</v>
      </c>
      <c r="H78" s="4">
        <v>571.29999999999995</v>
      </c>
      <c r="I78" s="4">
        <v>280</v>
      </c>
      <c r="J78" s="4">
        <v>300</v>
      </c>
      <c r="K78" s="4" t="s">
        <v>0</v>
      </c>
      <c r="L78" s="4" t="s">
        <v>74</v>
      </c>
      <c r="N78" s="10">
        <v>47</v>
      </c>
      <c r="O78" s="11">
        <v>1280</v>
      </c>
      <c r="P78" s="12">
        <v>12.8</v>
      </c>
      <c r="Q78" s="11">
        <v>70</v>
      </c>
      <c r="R78" s="11">
        <v>51</v>
      </c>
      <c r="S78" s="11">
        <v>392.9</v>
      </c>
      <c r="T78" s="11" t="s">
        <v>44</v>
      </c>
      <c r="U78" s="11" t="s">
        <v>44</v>
      </c>
      <c r="V78" s="11" t="s">
        <v>44</v>
      </c>
      <c r="W78" s="11" t="s">
        <v>19</v>
      </c>
      <c r="X78" s="21"/>
      <c r="Y78" s="11">
        <f>VLOOKUP(O78,YoNThreshold!$B$3:$C$18,2,TRUE)</f>
        <v>3</v>
      </c>
      <c r="Z78" s="11">
        <f>VLOOKUP(P78,YoNThreshold!$B$21:$C$37,2,TRUE)</f>
        <v>3</v>
      </c>
      <c r="AA78" s="11">
        <f>VLOOKUP(Q78,YoNThreshold!$H$3:$I$13,2,TRUE)</f>
        <v>4</v>
      </c>
      <c r="AB78" s="11">
        <f>VLOOKUP(R78,YoNThreshold!$E$3:$F$13,2,TRUE)</f>
        <v>6</v>
      </c>
      <c r="AC78" s="11">
        <f>VLOOKUP(S78,YoNThreshold!$E$21:$F$40,2,TRUE)</f>
        <v>8</v>
      </c>
      <c r="AD78" s="10" t="e">
        <f>VLOOKUP(T78,YoNThreshold!$H$21:$I$36,2,TRUE)</f>
        <v>#N/A</v>
      </c>
      <c r="AE78" s="10" t="e">
        <f>VLOOKUP(U78,YoNThreshold!$K$3:$L$18,2,TRUE)</f>
        <v>#N/A</v>
      </c>
      <c r="AF78" s="10" t="s">
        <v>44</v>
      </c>
      <c r="AG78" s="11">
        <f t="shared" si="4"/>
        <v>1</v>
      </c>
      <c r="AI78" s="10">
        <v>15</v>
      </c>
      <c r="AJ78" s="11">
        <v>1676</v>
      </c>
      <c r="AK78" s="11">
        <v>16</v>
      </c>
      <c r="AL78" s="11">
        <v>48.9</v>
      </c>
      <c r="AM78" s="11">
        <v>92</v>
      </c>
      <c r="AN78" s="11">
        <v>732</v>
      </c>
      <c r="AO78" s="11">
        <v>30</v>
      </c>
      <c r="AP78" s="11">
        <v>600</v>
      </c>
      <c r="AQ78" s="11" t="s">
        <v>19</v>
      </c>
      <c r="AR78" s="11" t="s">
        <v>19</v>
      </c>
      <c r="AT78" s="30">
        <f>VLOOKUP(AJ78,YoNThreshold!$B$3:$C$18,2,TRUE)</f>
        <v>4</v>
      </c>
      <c r="AU78" s="30">
        <f>VLOOKUP(AK78,YoNThreshold!$B$21:$C$37,2,TRUE)</f>
        <v>4</v>
      </c>
      <c r="AV78" s="30">
        <f>VLOOKUP(AL78,YoNThreshold!$H$3:$I$13,2,TRUE)</f>
        <v>3</v>
      </c>
      <c r="AW78" s="30">
        <f>VLOOKUP(AM78,YoNThreshold!$E$3:$F$13,2,TRUE)</f>
        <v>10</v>
      </c>
      <c r="AX78" s="30">
        <f>VLOOKUP(AN78,YoNThreshold!$E$21:$F$40,2,TRUE)</f>
        <v>15</v>
      </c>
      <c r="AY78" s="30">
        <f>VLOOKUP(AO78,YoNThreshold!$H$21:$I$36,2,TRUE)</f>
        <v>2</v>
      </c>
      <c r="AZ78" s="30">
        <f>VLOOKUP(AP78,YoNThreshold!$K$3:$L$18,2,TRUE)</f>
        <v>4</v>
      </c>
      <c r="BA78" s="30">
        <f t="shared" si="5"/>
        <v>1</v>
      </c>
      <c r="BB78" s="30">
        <f t="shared" si="6"/>
        <v>1</v>
      </c>
    </row>
    <row r="79" spans="3:54" ht="16" thickBot="1" x14ac:dyDescent="0.25">
      <c r="C79" s="3">
        <v>76</v>
      </c>
      <c r="D79" s="4">
        <v>375</v>
      </c>
      <c r="E79" s="7">
        <v>3.7</v>
      </c>
      <c r="F79" s="7">
        <v>32.4</v>
      </c>
      <c r="G79" s="4">
        <v>50</v>
      </c>
      <c r="H79" s="4">
        <v>81.099999999999994</v>
      </c>
      <c r="I79" s="4" t="s">
        <v>44</v>
      </c>
      <c r="J79" s="4">
        <v>150</v>
      </c>
      <c r="K79" s="4" t="s">
        <v>44</v>
      </c>
      <c r="L79" s="4" t="s">
        <v>74</v>
      </c>
      <c r="N79" s="10">
        <v>48</v>
      </c>
      <c r="O79" s="11">
        <v>1655</v>
      </c>
      <c r="P79" s="12">
        <v>16.5</v>
      </c>
      <c r="Q79" s="11">
        <v>69.5</v>
      </c>
      <c r="R79" s="11">
        <v>88.1</v>
      </c>
      <c r="S79" s="11">
        <v>573.70000000000005</v>
      </c>
      <c r="T79" s="11" t="s">
        <v>44</v>
      </c>
      <c r="U79" s="11" t="s">
        <v>44</v>
      </c>
      <c r="V79" s="11" t="s">
        <v>44</v>
      </c>
      <c r="W79" s="11" t="s">
        <v>19</v>
      </c>
      <c r="X79" s="21"/>
      <c r="Y79" s="11">
        <f>VLOOKUP(O79,YoNThreshold!$B$3:$C$18,2,TRUE)</f>
        <v>4</v>
      </c>
      <c r="Z79" s="11">
        <f>VLOOKUP(P79,YoNThreshold!$B$21:$C$37,2,TRUE)</f>
        <v>4</v>
      </c>
      <c r="AA79" s="11">
        <f>VLOOKUP(Q79,YoNThreshold!$H$3:$I$13,2,TRUE)</f>
        <v>4</v>
      </c>
      <c r="AB79" s="11">
        <f>VLOOKUP(R79,YoNThreshold!$E$3:$F$13,2,TRUE)</f>
        <v>9</v>
      </c>
      <c r="AC79" s="11">
        <f>VLOOKUP(S79,YoNThreshold!$E$21:$F$40,2,TRUE)</f>
        <v>12</v>
      </c>
      <c r="AD79" s="10" t="e">
        <f>VLOOKUP(T79,YoNThreshold!$H$21:$I$36,2,TRUE)</f>
        <v>#N/A</v>
      </c>
      <c r="AE79" s="10" t="e">
        <f>VLOOKUP(U79,YoNThreshold!$K$3:$L$18,2,TRUE)</f>
        <v>#N/A</v>
      </c>
      <c r="AF79" s="10" t="s">
        <v>44</v>
      </c>
      <c r="AG79" s="11">
        <f t="shared" si="4"/>
        <v>1</v>
      </c>
      <c r="AI79" s="10">
        <v>39</v>
      </c>
      <c r="AJ79" s="11">
        <v>1980</v>
      </c>
      <c r="AK79" s="11">
        <v>19.8</v>
      </c>
      <c r="AL79" s="11">
        <v>85</v>
      </c>
      <c r="AM79" s="11">
        <v>74</v>
      </c>
      <c r="AN79" s="11">
        <v>554.1</v>
      </c>
      <c r="AO79" s="11">
        <v>110</v>
      </c>
      <c r="AP79" s="11">
        <v>100</v>
      </c>
      <c r="AQ79" s="11" t="s">
        <v>19</v>
      </c>
      <c r="AR79" s="11" t="s">
        <v>19</v>
      </c>
      <c r="AT79" s="30">
        <f>VLOOKUP(AJ79,YoNThreshold!$B$3:$C$18,2,TRUE)</f>
        <v>4</v>
      </c>
      <c r="AU79" s="30">
        <f>VLOOKUP(AK79,YoNThreshold!$B$21:$C$37,2,TRUE)</f>
        <v>4</v>
      </c>
      <c r="AV79" s="30">
        <f>VLOOKUP(AL79,YoNThreshold!$H$3:$I$13,2,TRUE)</f>
        <v>5</v>
      </c>
      <c r="AW79" s="30">
        <f>VLOOKUP(AM79,YoNThreshold!$E$3:$F$13,2,TRUE)</f>
        <v>8</v>
      </c>
      <c r="AX79" s="30">
        <f>VLOOKUP(AN79,YoNThreshold!$E$21:$F$40,2,TRUE)</f>
        <v>12</v>
      </c>
      <c r="AY79" s="30">
        <f>VLOOKUP(AO79,YoNThreshold!$H$21:$I$36,2,TRUE)</f>
        <v>6</v>
      </c>
      <c r="AZ79" s="30">
        <f>VLOOKUP(AP79,YoNThreshold!$K$3:$L$18,2,TRUE)</f>
        <v>1</v>
      </c>
      <c r="BA79" s="30">
        <f t="shared" si="5"/>
        <v>1</v>
      </c>
      <c r="BB79" s="30">
        <f t="shared" si="6"/>
        <v>1</v>
      </c>
    </row>
    <row r="80" spans="3:54" x14ac:dyDescent="0.2">
      <c r="C80" s="20"/>
      <c r="D80" s="21"/>
      <c r="E80" s="22"/>
      <c r="F80" s="22"/>
      <c r="G80" s="21"/>
      <c r="H80" s="21"/>
      <c r="I80" s="21"/>
      <c r="J80" s="21"/>
      <c r="K80" s="21"/>
      <c r="L80" s="21"/>
      <c r="N80" s="10">
        <v>69</v>
      </c>
      <c r="O80" s="11">
        <v>200</v>
      </c>
      <c r="P80" s="11">
        <v>0.8</v>
      </c>
      <c r="Q80" s="11">
        <v>25</v>
      </c>
      <c r="R80" s="11">
        <v>99.5</v>
      </c>
      <c r="S80" s="11">
        <v>14.8</v>
      </c>
      <c r="T80" s="11">
        <v>260</v>
      </c>
      <c r="U80" s="11">
        <v>20</v>
      </c>
      <c r="V80" s="11" t="s">
        <v>44</v>
      </c>
      <c r="W80" s="11" t="s">
        <v>0</v>
      </c>
      <c r="X80" s="21"/>
      <c r="Y80" s="11">
        <f>VLOOKUP(O80,YoNThreshold!$B$3:$C$18,2,TRUE)</f>
        <v>1</v>
      </c>
      <c r="Z80" s="11">
        <f>VLOOKUP(P80,YoNThreshold!$B$21:$C$37,2,TRUE)</f>
        <v>1</v>
      </c>
      <c r="AA80" s="11">
        <f>VLOOKUP(Q80,YoNThreshold!$H$3:$I$13,2,TRUE)</f>
        <v>2</v>
      </c>
      <c r="AB80" s="11">
        <f>VLOOKUP(R80,YoNThreshold!$E$3:$F$13,2,TRUE)</f>
        <v>10</v>
      </c>
      <c r="AC80" s="11">
        <f>VLOOKUP(S80,YoNThreshold!$E$21:$F$40,2,TRUE)</f>
        <v>1</v>
      </c>
      <c r="AD80" s="11">
        <f>VLOOKUP(T80,YoNThreshold!$H$21:$I$36,2,TRUE)</f>
        <v>9</v>
      </c>
      <c r="AE80" s="11">
        <f>VLOOKUP(U80,YoNThreshold!$K$3:$L$18,2,TRUE)</f>
        <v>1</v>
      </c>
      <c r="AF80" s="10" t="s">
        <v>44</v>
      </c>
      <c r="AG80" s="11">
        <f t="shared" si="4"/>
        <v>0</v>
      </c>
      <c r="AI80" s="10">
        <v>40</v>
      </c>
      <c r="AJ80" s="11">
        <v>1960</v>
      </c>
      <c r="AK80" s="12">
        <v>19.600000000000001</v>
      </c>
      <c r="AL80" s="11">
        <v>90</v>
      </c>
      <c r="AM80" s="11">
        <v>90</v>
      </c>
      <c r="AN80" s="11">
        <v>513.70000000000005</v>
      </c>
      <c r="AO80" s="11">
        <v>25</v>
      </c>
      <c r="AP80" s="11">
        <v>100</v>
      </c>
      <c r="AQ80" s="11" t="s">
        <v>19</v>
      </c>
      <c r="AR80" s="11" t="s">
        <v>19</v>
      </c>
      <c r="AT80" s="30">
        <f>VLOOKUP(AJ80,YoNThreshold!$B$3:$C$18,2,TRUE)</f>
        <v>4</v>
      </c>
      <c r="AU80" s="30">
        <f>VLOOKUP(AK80,YoNThreshold!$B$21:$C$37,2,TRUE)</f>
        <v>4</v>
      </c>
      <c r="AV80" s="30">
        <f>VLOOKUP(AL80,YoNThreshold!$H$3:$I$13,2,TRUE)</f>
        <v>5</v>
      </c>
      <c r="AW80" s="30">
        <f>VLOOKUP(AM80,YoNThreshold!$E$3:$F$13,2,TRUE)</f>
        <v>10</v>
      </c>
      <c r="AX80" s="30">
        <f>VLOOKUP(AN80,YoNThreshold!$E$21:$F$40,2,TRUE)</f>
        <v>11</v>
      </c>
      <c r="AY80" s="30">
        <f>VLOOKUP(AO80,YoNThreshold!$H$21:$I$36,2,TRUE)</f>
        <v>2</v>
      </c>
      <c r="AZ80" s="30">
        <f>VLOOKUP(AP80,YoNThreshold!$K$3:$L$18,2,TRUE)</f>
        <v>1</v>
      </c>
      <c r="BA80" s="30">
        <f t="shared" si="5"/>
        <v>1</v>
      </c>
      <c r="BB80" s="30">
        <f t="shared" si="6"/>
        <v>1</v>
      </c>
    </row>
    <row r="81" spans="3:54" x14ac:dyDescent="0.2">
      <c r="C81" s="20"/>
      <c r="D81" s="21"/>
      <c r="E81" s="22"/>
      <c r="F81" s="22"/>
      <c r="G81" s="21"/>
      <c r="H81" s="21"/>
      <c r="I81" s="21"/>
      <c r="J81" s="21"/>
      <c r="K81" s="21"/>
      <c r="L81" s="21"/>
      <c r="N81" s="10">
        <v>70</v>
      </c>
      <c r="O81" s="11">
        <v>1000</v>
      </c>
      <c r="P81" s="11" t="s">
        <v>44</v>
      </c>
      <c r="Q81" s="11">
        <v>200</v>
      </c>
      <c r="R81" s="11">
        <v>98</v>
      </c>
      <c r="S81" s="11">
        <v>121.9</v>
      </c>
      <c r="T81" s="11" t="s">
        <v>44</v>
      </c>
      <c r="U81" s="11" t="s">
        <v>44</v>
      </c>
      <c r="V81" s="11" t="s">
        <v>19</v>
      </c>
      <c r="W81" s="11" t="s">
        <v>0</v>
      </c>
      <c r="X81" s="21"/>
      <c r="Y81" s="11">
        <f>VLOOKUP(O81,YoNThreshold!$B$3:$C$18,2,TRUE)</f>
        <v>3</v>
      </c>
      <c r="Z81" s="10" t="e">
        <f>VLOOKUP(P81,YoNThreshold!$B$21:$C$37,2,TRUE)</f>
        <v>#N/A</v>
      </c>
      <c r="AA81" s="11">
        <f>VLOOKUP(Q81,YoNThreshold!$H$3:$I$13,2,TRUE)</f>
        <v>11</v>
      </c>
      <c r="AB81" s="11">
        <f>VLOOKUP(R81,YoNThreshold!$E$3:$F$13,2,TRUE)</f>
        <v>10</v>
      </c>
      <c r="AC81" s="11">
        <f>VLOOKUP(S81,YoNThreshold!$E$21:$F$40,2,TRUE)</f>
        <v>3</v>
      </c>
      <c r="AD81" s="10" t="e">
        <f>VLOOKUP(T81,YoNThreshold!$H$21:$I$36,2,TRUE)</f>
        <v>#N/A</v>
      </c>
      <c r="AE81" s="10" t="e">
        <f>VLOOKUP(U81,YoNThreshold!$K$3:$L$18,2,TRUE)</f>
        <v>#N/A</v>
      </c>
      <c r="AF81" s="11">
        <f t="shared" si="7"/>
        <v>1</v>
      </c>
      <c r="AG81" s="11">
        <f t="shared" si="4"/>
        <v>0</v>
      </c>
      <c r="AI81" s="10">
        <v>32</v>
      </c>
      <c r="AJ81" s="11">
        <v>1600</v>
      </c>
      <c r="AK81" s="11">
        <v>16</v>
      </c>
      <c r="AL81" s="11">
        <v>77</v>
      </c>
      <c r="AM81" s="11">
        <v>99</v>
      </c>
      <c r="AN81" s="11">
        <v>624.29999999999995</v>
      </c>
      <c r="AO81" s="11">
        <v>50</v>
      </c>
      <c r="AP81" s="11">
        <v>200</v>
      </c>
      <c r="AQ81" s="11" t="s">
        <v>19</v>
      </c>
      <c r="AR81" s="11" t="s">
        <v>19</v>
      </c>
      <c r="AT81" s="30">
        <f>VLOOKUP(AJ81,YoNThreshold!$B$3:$C$18,2,TRUE)</f>
        <v>4</v>
      </c>
      <c r="AU81" s="30">
        <f>VLOOKUP(AK81,YoNThreshold!$B$21:$C$37,2,TRUE)</f>
        <v>4</v>
      </c>
      <c r="AV81" s="30">
        <f>VLOOKUP(AL81,YoNThreshold!$H$3:$I$13,2,TRUE)</f>
        <v>4</v>
      </c>
      <c r="AW81" s="30">
        <f>VLOOKUP(AM81,YoNThreshold!$E$3:$F$13,2,TRUE)</f>
        <v>10</v>
      </c>
      <c r="AX81" s="30">
        <f>VLOOKUP(AN81,YoNThreshold!$E$21:$F$40,2,TRUE)</f>
        <v>13</v>
      </c>
      <c r="AY81" s="30">
        <f>VLOOKUP(AO81,YoNThreshold!$H$21:$I$36,2,TRUE)</f>
        <v>3</v>
      </c>
      <c r="AZ81" s="30">
        <f>VLOOKUP(AP81,YoNThreshold!$K$3:$L$18,2,TRUE)</f>
        <v>2</v>
      </c>
      <c r="BA81" s="30">
        <f t="shared" si="5"/>
        <v>1</v>
      </c>
      <c r="BB81" s="30">
        <f t="shared" si="6"/>
        <v>1</v>
      </c>
    </row>
    <row r="82" spans="3:54" x14ac:dyDescent="0.2">
      <c r="C82" s="20"/>
      <c r="D82" s="21"/>
      <c r="E82" s="22"/>
      <c r="F82" s="22"/>
      <c r="G82" s="21"/>
      <c r="H82" s="21"/>
      <c r="I82" s="21"/>
      <c r="J82" s="21"/>
      <c r="K82" s="21"/>
      <c r="L82" s="21"/>
      <c r="N82" s="10">
        <v>73</v>
      </c>
      <c r="O82" s="11">
        <v>1219</v>
      </c>
      <c r="P82" s="12">
        <v>15.2</v>
      </c>
      <c r="Q82" s="12">
        <v>43.3</v>
      </c>
      <c r="R82" s="11">
        <v>99</v>
      </c>
      <c r="S82" s="11">
        <v>760.3</v>
      </c>
      <c r="T82" s="11">
        <v>12</v>
      </c>
      <c r="U82" s="11">
        <v>180</v>
      </c>
      <c r="V82" s="11" t="s">
        <v>19</v>
      </c>
      <c r="W82" s="11" t="s">
        <v>74</v>
      </c>
      <c r="X82" s="21"/>
      <c r="Y82" s="11">
        <f>VLOOKUP(O82,YoNThreshold!$B$3:$C$18,2,TRUE)</f>
        <v>3</v>
      </c>
      <c r="Z82" s="11">
        <f>VLOOKUP(P82,YoNThreshold!$B$21:$C$37,2,TRUE)</f>
        <v>4</v>
      </c>
      <c r="AA82" s="11">
        <f>VLOOKUP(Q82,YoNThreshold!$H$3:$I$13,2,TRUE)</f>
        <v>3</v>
      </c>
      <c r="AB82" s="11">
        <f>VLOOKUP(R82,YoNThreshold!$E$3:$F$13,2,TRUE)</f>
        <v>10</v>
      </c>
      <c r="AC82" s="11">
        <f>VLOOKUP(S82,YoNThreshold!$E$21:$F$40,2,TRUE)</f>
        <v>16</v>
      </c>
      <c r="AD82" s="11">
        <f>VLOOKUP(T82,YoNThreshold!$H$21:$I$36,2,TRUE)</f>
        <v>1</v>
      </c>
      <c r="AE82" s="11">
        <f>VLOOKUP(U82,YoNThreshold!$K$3:$L$18,2,TRUE)</f>
        <v>1</v>
      </c>
      <c r="AF82" s="11">
        <f t="shared" si="7"/>
        <v>1</v>
      </c>
      <c r="AG82" s="11">
        <v>0</v>
      </c>
      <c r="AI82" s="10">
        <v>45</v>
      </c>
      <c r="AJ82" s="11">
        <v>2755</v>
      </c>
      <c r="AK82" s="12">
        <v>2.75</v>
      </c>
      <c r="AL82" s="11">
        <v>130</v>
      </c>
      <c r="AM82" s="11">
        <v>84</v>
      </c>
      <c r="AN82" s="11">
        <v>515.20000000000005</v>
      </c>
      <c r="AO82" s="11">
        <v>300</v>
      </c>
      <c r="AP82" s="11">
        <v>500</v>
      </c>
      <c r="AQ82" s="11" t="s">
        <v>0</v>
      </c>
      <c r="AR82" s="11" t="s">
        <v>19</v>
      </c>
      <c r="AT82" s="30">
        <f>VLOOKUP(AJ82,YoNThreshold!$B$3:$C$18,2,TRUE)</f>
        <v>6</v>
      </c>
      <c r="AU82" s="30">
        <f>VLOOKUP(AK82,YoNThreshold!$B$21:$C$37,2,TRUE)</f>
        <v>1</v>
      </c>
      <c r="AV82" s="30">
        <f>VLOOKUP(AL82,YoNThreshold!$H$3:$I$13,2,TRUE)</f>
        <v>7</v>
      </c>
      <c r="AW82" s="30">
        <f>VLOOKUP(AM82,YoNThreshold!$E$3:$F$13,2,TRUE)</f>
        <v>9</v>
      </c>
      <c r="AX82" s="30">
        <f>VLOOKUP(AN82,YoNThreshold!$E$21:$F$40,2,TRUE)</f>
        <v>11</v>
      </c>
      <c r="AY82" s="30">
        <f>VLOOKUP(AO82,YoNThreshold!$H$21:$I$36,2,TRUE)</f>
        <v>10</v>
      </c>
      <c r="AZ82" s="30">
        <f>VLOOKUP(AP82,YoNThreshold!$K$3:$L$18,2,TRUE)</f>
        <v>3</v>
      </c>
      <c r="BA82" s="30">
        <f t="shared" si="5"/>
        <v>0</v>
      </c>
      <c r="BB82" s="30">
        <f t="shared" si="6"/>
        <v>1</v>
      </c>
    </row>
    <row r="83" spans="3:54" x14ac:dyDescent="0.2">
      <c r="C83" s="20"/>
      <c r="D83" s="21"/>
      <c r="E83" s="22"/>
      <c r="F83" s="22"/>
      <c r="G83" s="21"/>
      <c r="H83" s="21"/>
      <c r="I83" s="21"/>
      <c r="J83" s="21"/>
      <c r="K83" s="21"/>
      <c r="L83" s="21"/>
      <c r="N83" s="20"/>
      <c r="O83" s="21"/>
      <c r="P83" s="22"/>
      <c r="Q83" s="22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I83" s="10">
        <v>12</v>
      </c>
      <c r="AJ83" s="11">
        <v>4724</v>
      </c>
      <c r="AK83" s="11">
        <v>48.3</v>
      </c>
      <c r="AL83" s="11">
        <v>170.6</v>
      </c>
      <c r="AM83" s="11">
        <v>90</v>
      </c>
      <c r="AN83" s="11">
        <v>626.5</v>
      </c>
      <c r="AO83" s="11">
        <v>56</v>
      </c>
      <c r="AP83" s="11">
        <v>180</v>
      </c>
      <c r="AQ83" s="11" t="s">
        <v>0</v>
      </c>
      <c r="AR83" s="11" t="s">
        <v>19</v>
      </c>
      <c r="AT83" s="30">
        <f>VLOOKUP(AJ83,YoNThreshold!$B$3:$C$18,2,TRUE)</f>
        <v>10</v>
      </c>
      <c r="AU83" s="30">
        <f>VLOOKUP(AK83,YoNThreshold!$B$21:$C$37,2,TRUE)</f>
        <v>10</v>
      </c>
      <c r="AV83" s="30">
        <f>VLOOKUP(AL83,YoNThreshold!$H$3:$I$13,2,TRUE)</f>
        <v>9</v>
      </c>
      <c r="AW83" s="30">
        <f>VLOOKUP(AM83,YoNThreshold!$E$3:$F$13,2,TRUE)</f>
        <v>10</v>
      </c>
      <c r="AX83" s="30">
        <f>VLOOKUP(AN83,YoNThreshold!$E$21:$F$40,2,TRUE)</f>
        <v>13</v>
      </c>
      <c r="AY83" s="30">
        <f>VLOOKUP(AO83,YoNThreshold!$H$21:$I$36,2,TRUE)</f>
        <v>3</v>
      </c>
      <c r="AZ83" s="30">
        <f>VLOOKUP(AP83,YoNThreshold!$K$3:$L$18,2,TRUE)</f>
        <v>1</v>
      </c>
      <c r="BA83" s="30">
        <f t="shared" si="5"/>
        <v>0</v>
      </c>
      <c r="BB83" s="30">
        <f t="shared" si="6"/>
        <v>1</v>
      </c>
    </row>
    <row r="84" spans="3:54" x14ac:dyDescent="0.2">
      <c r="N84" s="20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I84" s="10">
        <v>10</v>
      </c>
      <c r="AJ84" s="11">
        <v>5533</v>
      </c>
      <c r="AK84" s="12">
        <v>52.6</v>
      </c>
      <c r="AL84" s="11">
        <v>176.1</v>
      </c>
      <c r="AM84" s="11">
        <v>81</v>
      </c>
      <c r="AN84" s="11">
        <v>645</v>
      </c>
      <c r="AO84" s="11">
        <v>84</v>
      </c>
      <c r="AP84" s="11">
        <v>200</v>
      </c>
      <c r="AQ84" s="11" t="s">
        <v>0</v>
      </c>
      <c r="AR84" s="11" t="s">
        <v>19</v>
      </c>
      <c r="AT84" s="30">
        <f>VLOOKUP(AJ84,YoNThreshold!$B$3:$C$18,2,TRUE)</f>
        <v>12</v>
      </c>
      <c r="AU84" s="30">
        <f>VLOOKUP(AK84,YoNThreshold!$B$21:$C$37,2,TRUE)</f>
        <v>11</v>
      </c>
      <c r="AV84" s="30">
        <f>VLOOKUP(AL84,YoNThreshold!$H$3:$I$13,2,TRUE)</f>
        <v>9</v>
      </c>
      <c r="AW84" s="30">
        <f>VLOOKUP(AM84,YoNThreshold!$E$3:$F$13,2,TRUE)</f>
        <v>9</v>
      </c>
      <c r="AX84" s="30">
        <f>VLOOKUP(AN84,YoNThreshold!$E$21:$F$40,2,TRUE)</f>
        <v>13</v>
      </c>
      <c r="AY84" s="30">
        <f>VLOOKUP(AO84,YoNThreshold!$H$21:$I$36,2,TRUE)</f>
        <v>5</v>
      </c>
      <c r="AZ84" s="30">
        <f>VLOOKUP(AP84,YoNThreshold!$K$3:$L$18,2,TRUE)</f>
        <v>2</v>
      </c>
      <c r="BA84" s="30">
        <f t="shared" si="5"/>
        <v>0</v>
      </c>
      <c r="BB84" s="30">
        <f t="shared" si="6"/>
        <v>1</v>
      </c>
    </row>
    <row r="85" spans="3:54" x14ac:dyDescent="0.2">
      <c r="N85" s="20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I85" s="10">
        <v>16</v>
      </c>
      <c r="AJ85" s="11">
        <v>3834</v>
      </c>
      <c r="AK85" s="12">
        <v>45.3</v>
      </c>
      <c r="AL85" s="11">
        <v>101.1</v>
      </c>
      <c r="AM85" s="11">
        <v>99</v>
      </c>
      <c r="AN85" s="11">
        <v>788.1</v>
      </c>
      <c r="AO85" s="11">
        <v>41</v>
      </c>
      <c r="AP85" s="11">
        <v>280</v>
      </c>
      <c r="AQ85" s="11" t="s">
        <v>19</v>
      </c>
      <c r="AR85" s="11" t="s">
        <v>19</v>
      </c>
      <c r="AT85" s="30">
        <f>VLOOKUP(AJ85,YoNThreshold!$B$3:$C$18,2,TRUE)</f>
        <v>8</v>
      </c>
      <c r="AU85" s="30">
        <f>VLOOKUP(AK85,YoNThreshold!$B$21:$C$37,2,TRUE)</f>
        <v>10</v>
      </c>
      <c r="AV85" s="30">
        <f>VLOOKUP(AL85,YoNThreshold!$H$3:$I$13,2,TRUE)</f>
        <v>6</v>
      </c>
      <c r="AW85" s="30">
        <f>VLOOKUP(AM85,YoNThreshold!$E$3:$F$13,2,TRUE)</f>
        <v>10</v>
      </c>
      <c r="AX85" s="30">
        <f>VLOOKUP(AN85,YoNThreshold!$E$21:$F$40,2,TRUE)</f>
        <v>16</v>
      </c>
      <c r="AY85" s="30">
        <f>VLOOKUP(AO85,YoNThreshold!$H$21:$I$36,2,TRUE)</f>
        <v>3</v>
      </c>
      <c r="AZ85" s="30">
        <f>VLOOKUP(AP85,YoNThreshold!$K$3:$L$18,2,TRUE)</f>
        <v>2</v>
      </c>
      <c r="BA85" s="30">
        <f t="shared" si="5"/>
        <v>1</v>
      </c>
      <c r="BB85" s="30">
        <f t="shared" si="6"/>
        <v>1</v>
      </c>
    </row>
    <row r="86" spans="3:54" ht="20.5" customHeight="1" x14ac:dyDescent="0.2">
      <c r="N86" s="27"/>
      <c r="O86" s="27"/>
      <c r="P86" s="27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I86" s="10">
        <v>2</v>
      </c>
      <c r="AJ86" s="11">
        <v>777</v>
      </c>
      <c r="AK86" s="11">
        <v>4.4000000000000004</v>
      </c>
      <c r="AL86" s="11">
        <v>26.7</v>
      </c>
      <c r="AM86" s="11">
        <v>97</v>
      </c>
      <c r="AN86" s="11">
        <v>105.5</v>
      </c>
      <c r="AO86" s="11">
        <v>38</v>
      </c>
      <c r="AP86" s="11">
        <v>45</v>
      </c>
      <c r="AQ86" s="11" t="s">
        <v>19</v>
      </c>
      <c r="AR86" s="11" t="s">
        <v>19</v>
      </c>
      <c r="AT86" s="30">
        <f>VLOOKUP(AJ86,YoNThreshold!$B$3:$C$18,2,TRUE)</f>
        <v>2</v>
      </c>
      <c r="AU86" s="30">
        <f>VLOOKUP(AK86,YoNThreshold!$B$21:$C$37,2,TRUE)</f>
        <v>1</v>
      </c>
      <c r="AV86" s="30">
        <f>VLOOKUP(AL86,YoNThreshold!$H$3:$I$13,2,TRUE)</f>
        <v>2</v>
      </c>
      <c r="AW86" s="30">
        <f>VLOOKUP(AM86,YoNThreshold!$E$3:$F$13,2,TRUE)</f>
        <v>10</v>
      </c>
      <c r="AX86" s="30">
        <f>VLOOKUP(AN86,YoNThreshold!$E$21:$F$40,2,TRUE)</f>
        <v>3</v>
      </c>
      <c r="AY86" s="30">
        <f>VLOOKUP(AO86,YoNThreshold!$H$21:$I$36,2,TRUE)</f>
        <v>2</v>
      </c>
      <c r="AZ86" s="30">
        <f>VLOOKUP(AP86,YoNThreshold!$K$3:$L$18,2,TRUE)</f>
        <v>1</v>
      </c>
      <c r="BA86" s="30">
        <f t="shared" si="5"/>
        <v>1</v>
      </c>
      <c r="BB86" s="30">
        <f t="shared" si="6"/>
        <v>1</v>
      </c>
    </row>
    <row r="87" spans="3:54" ht="16.25" customHeight="1" x14ac:dyDescent="0.2"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I87" s="10">
        <v>4</v>
      </c>
      <c r="AJ87" s="11">
        <v>4133</v>
      </c>
      <c r="AK87" s="12">
        <v>40.5</v>
      </c>
      <c r="AL87" s="11">
        <v>103.3</v>
      </c>
      <c r="AM87" s="11">
        <v>40</v>
      </c>
      <c r="AN87" s="11">
        <v>748.8</v>
      </c>
      <c r="AO87" s="11">
        <v>195</v>
      </c>
      <c r="AP87" s="11" t="s">
        <v>44</v>
      </c>
      <c r="AQ87" s="11" t="s">
        <v>19</v>
      </c>
      <c r="AR87" s="11" t="s">
        <v>19</v>
      </c>
      <c r="AT87" s="30">
        <f>VLOOKUP(AJ87,YoNThreshold!$B$3:$C$18,2,TRUE)</f>
        <v>9</v>
      </c>
      <c r="AU87" s="30">
        <f>VLOOKUP(AK87,YoNThreshold!$B$21:$C$37,2,TRUE)</f>
        <v>9</v>
      </c>
      <c r="AV87" s="30">
        <f>VLOOKUP(AL87,YoNThreshold!$H$3:$I$13,2,TRUE)</f>
        <v>6</v>
      </c>
      <c r="AW87" s="30">
        <f>VLOOKUP(AM87,YoNThreshold!$E$3:$F$13,2,TRUE)</f>
        <v>5</v>
      </c>
      <c r="AX87" s="30">
        <f>VLOOKUP(AN87,YoNThreshold!$E$21:$F$40,2,TRUE)</f>
        <v>15</v>
      </c>
      <c r="AY87" s="30">
        <f>VLOOKUP(AO87,YoNThreshold!$H$21:$I$36,2,TRUE)</f>
        <v>7</v>
      </c>
      <c r="AZ87" s="31" t="e">
        <f>VLOOKUP(AP87,YoNThreshold!$K$3:$L$18,2,TRUE)</f>
        <v>#N/A</v>
      </c>
      <c r="BA87" s="30">
        <f t="shared" si="5"/>
        <v>1</v>
      </c>
      <c r="BB87" s="30">
        <f t="shared" si="6"/>
        <v>1</v>
      </c>
    </row>
    <row r="88" spans="3:54" x14ac:dyDescent="0.2">
      <c r="N88" s="20"/>
      <c r="O88" s="21"/>
      <c r="P88" s="22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I88" s="10">
        <v>9</v>
      </c>
      <c r="AJ88" s="11">
        <v>4985</v>
      </c>
      <c r="AK88" s="12">
        <v>47.4</v>
      </c>
      <c r="AL88" s="11">
        <v>162.19999999999999</v>
      </c>
      <c r="AM88" s="11">
        <v>74</v>
      </c>
      <c r="AN88" s="11">
        <v>638.6</v>
      </c>
      <c r="AO88" s="11">
        <v>84</v>
      </c>
      <c r="AP88" s="11">
        <v>200</v>
      </c>
      <c r="AQ88" s="11" t="s">
        <v>0</v>
      </c>
      <c r="AR88" s="11" t="s">
        <v>19</v>
      </c>
      <c r="AT88" s="30">
        <f>VLOOKUP(AJ88,YoNThreshold!$B$3:$C$18,2,TRUE)</f>
        <v>10</v>
      </c>
      <c r="AU88" s="30">
        <f>VLOOKUP(AK88,YoNThreshold!$B$21:$C$37,2,TRUE)</f>
        <v>10</v>
      </c>
      <c r="AV88" s="30">
        <f>VLOOKUP(AL88,YoNThreshold!$H$3:$I$13,2,TRUE)</f>
        <v>9</v>
      </c>
      <c r="AW88" s="30">
        <f>VLOOKUP(AM88,YoNThreshold!$E$3:$F$13,2,TRUE)</f>
        <v>8</v>
      </c>
      <c r="AX88" s="30">
        <f>VLOOKUP(AN88,YoNThreshold!$E$21:$F$40,2,TRUE)</f>
        <v>13</v>
      </c>
      <c r="AY88" s="30">
        <f>VLOOKUP(AO88,YoNThreshold!$H$21:$I$36,2,TRUE)</f>
        <v>5</v>
      </c>
      <c r="AZ88" s="30">
        <f>VLOOKUP(AP88,YoNThreshold!$K$3:$L$18,2,TRUE)</f>
        <v>2</v>
      </c>
      <c r="BA88" s="30">
        <f t="shared" si="5"/>
        <v>0</v>
      </c>
      <c r="BB88" s="30">
        <f t="shared" si="6"/>
        <v>1</v>
      </c>
    </row>
    <row r="89" spans="3:54" x14ac:dyDescent="0.2">
      <c r="N89" s="20"/>
      <c r="O89" s="21"/>
      <c r="P89" s="22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I89" s="10">
        <v>7</v>
      </c>
      <c r="AJ89" s="11">
        <v>2926</v>
      </c>
      <c r="AK89" s="12">
        <v>22.1</v>
      </c>
      <c r="AL89" s="11">
        <v>106.7</v>
      </c>
      <c r="AM89" s="11">
        <v>90</v>
      </c>
      <c r="AN89" s="11">
        <v>501.8</v>
      </c>
      <c r="AO89" s="11">
        <v>23</v>
      </c>
      <c r="AP89" s="11" t="s">
        <v>44</v>
      </c>
      <c r="AQ89" s="11" t="s">
        <v>44</v>
      </c>
      <c r="AR89" s="11" t="s">
        <v>19</v>
      </c>
      <c r="AT89" s="30">
        <f>VLOOKUP(AJ89,YoNThreshold!$B$3:$C$18,2,TRUE)</f>
        <v>6</v>
      </c>
      <c r="AU89" s="30">
        <f>VLOOKUP(AK89,YoNThreshold!$B$21:$C$37,2,TRUE)</f>
        <v>5</v>
      </c>
      <c r="AV89" s="30">
        <f>VLOOKUP(AL89,YoNThreshold!$H$3:$I$13,2,TRUE)</f>
        <v>6</v>
      </c>
      <c r="AW89" s="30">
        <f>VLOOKUP(AM89,YoNThreshold!$E$3:$F$13,2,TRUE)</f>
        <v>10</v>
      </c>
      <c r="AX89" s="30">
        <f>VLOOKUP(AN89,YoNThreshold!$E$21:$F$40,2,TRUE)</f>
        <v>11</v>
      </c>
      <c r="AY89" s="30">
        <f>VLOOKUP(AO89,YoNThreshold!$H$21:$I$36,2,TRUE)</f>
        <v>2</v>
      </c>
      <c r="AZ89" s="31" t="e">
        <f>VLOOKUP(AP89,YoNThreshold!$K$3:$L$18,2,TRUE)</f>
        <v>#N/A</v>
      </c>
      <c r="BA89" s="31" t="s">
        <v>44</v>
      </c>
      <c r="BB89" s="30">
        <f t="shared" si="6"/>
        <v>1</v>
      </c>
    </row>
    <row r="90" spans="3:54" x14ac:dyDescent="0.2">
      <c r="N90" s="20"/>
      <c r="O90" s="21"/>
      <c r="P90" s="22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I90" s="10">
        <v>11</v>
      </c>
      <c r="AJ90" s="11">
        <v>7224</v>
      </c>
      <c r="AK90" s="12">
        <v>76</v>
      </c>
      <c r="AL90" s="11">
        <v>168.3</v>
      </c>
      <c r="AM90" s="11">
        <v>20</v>
      </c>
      <c r="AN90" s="11">
        <v>780.5</v>
      </c>
      <c r="AO90" s="11">
        <v>53</v>
      </c>
      <c r="AP90" s="11">
        <v>780</v>
      </c>
      <c r="AQ90" s="11" t="s">
        <v>0</v>
      </c>
      <c r="AR90" s="11" t="s">
        <v>19</v>
      </c>
      <c r="AT90" s="30">
        <f>VLOOKUP(AJ90,YoNThreshold!$B$3:$C$18,2,TRUE)</f>
        <v>15</v>
      </c>
      <c r="AU90" s="30">
        <f>VLOOKUP(AK90,YoNThreshold!$B$21:$C$37,2,TRUE)</f>
        <v>16</v>
      </c>
      <c r="AV90" s="30">
        <f>VLOOKUP(AL90,YoNThreshold!$H$3:$I$13,2,TRUE)</f>
        <v>9</v>
      </c>
      <c r="AW90" s="30">
        <f>VLOOKUP(AM90,YoNThreshold!$E$3:$F$13,2,TRUE)</f>
        <v>3</v>
      </c>
      <c r="AX90" s="30">
        <f>VLOOKUP(AN90,YoNThreshold!$E$21:$F$40,2,TRUE)</f>
        <v>16</v>
      </c>
      <c r="AY90" s="30">
        <f>VLOOKUP(AO90,YoNThreshold!$H$21:$I$36,2,TRUE)</f>
        <v>3</v>
      </c>
      <c r="AZ90" s="30">
        <f>VLOOKUP(AP90,YoNThreshold!$K$3:$L$18,2,TRUE)</f>
        <v>4</v>
      </c>
      <c r="BA90" s="30">
        <f t="shared" si="5"/>
        <v>0</v>
      </c>
      <c r="BB90" s="30">
        <f t="shared" si="6"/>
        <v>1</v>
      </c>
    </row>
    <row r="91" spans="3:54" x14ac:dyDescent="0.2">
      <c r="N91" s="20"/>
      <c r="O91" s="21"/>
      <c r="P91" s="22"/>
      <c r="Q91" s="22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I91" s="10">
        <v>71</v>
      </c>
      <c r="AJ91" s="11">
        <v>3600</v>
      </c>
      <c r="AK91" s="11">
        <v>62</v>
      </c>
      <c r="AL91" s="11">
        <v>117.2</v>
      </c>
      <c r="AM91" s="11">
        <v>92.2</v>
      </c>
      <c r="AN91" s="11">
        <v>830.4</v>
      </c>
      <c r="AO91" s="11">
        <v>240</v>
      </c>
      <c r="AP91" s="11">
        <v>300</v>
      </c>
      <c r="AQ91" s="11" t="s">
        <v>19</v>
      </c>
      <c r="AR91" s="11" t="s">
        <v>0</v>
      </c>
      <c r="AT91" s="30">
        <f>VLOOKUP(AJ91,YoNThreshold!$B$3:$C$18,2,TRUE)</f>
        <v>8</v>
      </c>
      <c r="AU91" s="30">
        <f>VLOOKUP(AK91,YoNThreshold!$B$21:$C$37,2,TRUE)</f>
        <v>13</v>
      </c>
      <c r="AV91" s="30">
        <f>VLOOKUP(AL91,YoNThreshold!$H$3:$I$13,2,TRUE)</f>
        <v>6</v>
      </c>
      <c r="AW91" s="30">
        <f>VLOOKUP(AM91,YoNThreshold!$E$3:$F$13,2,TRUE)</f>
        <v>10</v>
      </c>
      <c r="AX91" s="30">
        <f>VLOOKUP(AN91,YoNThreshold!$E$21:$F$40,2,TRUE)</f>
        <v>17</v>
      </c>
      <c r="AY91" s="30">
        <f>VLOOKUP(AO91,YoNThreshold!$H$21:$I$36,2,TRUE)</f>
        <v>8</v>
      </c>
      <c r="AZ91" s="30">
        <f>VLOOKUP(AP91,YoNThreshold!$K$3:$L$18,2,TRUE)</f>
        <v>2</v>
      </c>
      <c r="BA91" s="30">
        <f t="shared" si="5"/>
        <v>1</v>
      </c>
      <c r="BB91" s="30">
        <f t="shared" si="6"/>
        <v>0</v>
      </c>
    </row>
    <row r="92" spans="3:54" x14ac:dyDescent="0.2">
      <c r="N92" s="20"/>
      <c r="O92" s="21"/>
      <c r="P92" s="22"/>
      <c r="Q92" s="22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I92" s="10">
        <v>76</v>
      </c>
      <c r="AJ92" s="11">
        <v>375</v>
      </c>
      <c r="AK92" s="11">
        <v>3.7</v>
      </c>
      <c r="AL92" s="11">
        <v>32.4</v>
      </c>
      <c r="AM92" s="11">
        <v>50</v>
      </c>
      <c r="AN92" s="11">
        <v>81.099999999999994</v>
      </c>
      <c r="AO92" s="11" t="s">
        <v>44</v>
      </c>
      <c r="AP92" s="11">
        <v>150</v>
      </c>
      <c r="AQ92" s="11" t="s">
        <v>44</v>
      </c>
      <c r="AR92" s="11" t="s">
        <v>74</v>
      </c>
      <c r="AT92" s="30">
        <f>VLOOKUP(AJ92,YoNThreshold!$B$3:$C$18,2,TRUE)</f>
        <v>1</v>
      </c>
      <c r="AU92" s="30">
        <f>VLOOKUP(AK92,YoNThreshold!$B$21:$C$37,2,TRUE)</f>
        <v>1</v>
      </c>
      <c r="AV92" s="30">
        <f>VLOOKUP(AL92,YoNThreshold!$H$3:$I$13,2,TRUE)</f>
        <v>2</v>
      </c>
      <c r="AW92" s="30">
        <f>VLOOKUP(AM92,YoNThreshold!$E$3:$F$13,2,TRUE)</f>
        <v>6</v>
      </c>
      <c r="AX92" s="30">
        <f>VLOOKUP(AN92,YoNThreshold!$E$21:$F$40,2,TRUE)</f>
        <v>2</v>
      </c>
      <c r="AY92" s="31" t="e">
        <f>VLOOKUP(AO92,YoNThreshold!$H$21:$I$36,2,TRUE)</f>
        <v>#N/A</v>
      </c>
      <c r="AZ92" s="30">
        <f>VLOOKUP(AP92,YoNThreshold!$K$3:$L$18,2,TRUE)</f>
        <v>1</v>
      </c>
      <c r="BA92" s="31" t="s">
        <v>44</v>
      </c>
      <c r="BB92" s="30">
        <v>0</v>
      </c>
    </row>
    <row r="93" spans="3:54" x14ac:dyDescent="0.2">
      <c r="N93" s="20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I93" s="10">
        <v>67</v>
      </c>
      <c r="AJ93" s="11">
        <v>465</v>
      </c>
      <c r="AK93" s="11">
        <v>6.2</v>
      </c>
      <c r="AL93" s="11">
        <v>30</v>
      </c>
      <c r="AM93" s="11">
        <v>99</v>
      </c>
      <c r="AN93" s="11">
        <v>184.3</v>
      </c>
      <c r="AO93" s="11">
        <v>150</v>
      </c>
      <c r="AP93" s="11">
        <v>220</v>
      </c>
      <c r="AQ93" s="11" t="s">
        <v>19</v>
      </c>
      <c r="AR93" s="11" t="s">
        <v>0</v>
      </c>
      <c r="AT93" s="30">
        <f>VLOOKUP(AJ93,YoNThreshold!$B$3:$C$18,2,TRUE)</f>
        <v>1</v>
      </c>
      <c r="AU93" s="30">
        <f>VLOOKUP(AK93,YoNThreshold!$B$21:$C$37,2,TRUE)</f>
        <v>2</v>
      </c>
      <c r="AV93" s="30">
        <f>VLOOKUP(AL93,YoNThreshold!$H$3:$I$13,2,TRUE)</f>
        <v>2</v>
      </c>
      <c r="AW93" s="30">
        <f>VLOOKUP(AM93,YoNThreshold!$E$3:$F$13,2,TRUE)</f>
        <v>10</v>
      </c>
      <c r="AX93" s="30">
        <f>VLOOKUP(AN93,YoNThreshold!$E$21:$F$40,2,TRUE)</f>
        <v>4</v>
      </c>
      <c r="AY93" s="30">
        <f>VLOOKUP(AO93,YoNThreshold!$H$21:$I$36,2,TRUE)</f>
        <v>7</v>
      </c>
      <c r="AZ93" s="30">
        <f>VLOOKUP(AP93,YoNThreshold!$K$3:$L$18,2,TRUE)</f>
        <v>2</v>
      </c>
      <c r="BA93" s="30">
        <f t="shared" si="5"/>
        <v>1</v>
      </c>
      <c r="BB93" s="30">
        <f t="shared" si="6"/>
        <v>0</v>
      </c>
    </row>
    <row r="94" spans="3:54" x14ac:dyDescent="0.2">
      <c r="N94" s="20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I94" s="10">
        <v>69</v>
      </c>
      <c r="AJ94" s="11">
        <v>200</v>
      </c>
      <c r="AK94" s="11">
        <v>0.8</v>
      </c>
      <c r="AL94" s="11">
        <v>25</v>
      </c>
      <c r="AM94" s="11">
        <v>99.5</v>
      </c>
      <c r="AN94" s="11">
        <v>14.8</v>
      </c>
      <c r="AO94" s="11">
        <v>260</v>
      </c>
      <c r="AP94" s="11">
        <v>20</v>
      </c>
      <c r="AQ94" s="11" t="s">
        <v>44</v>
      </c>
      <c r="AR94" s="11" t="s">
        <v>0</v>
      </c>
      <c r="AT94" s="30">
        <f>VLOOKUP(AJ94,YoNThreshold!$B$3:$C$18,2,TRUE)</f>
        <v>1</v>
      </c>
      <c r="AU94" s="30">
        <f>VLOOKUP(AK94,YoNThreshold!$B$21:$C$37,2,TRUE)</f>
        <v>1</v>
      </c>
      <c r="AV94" s="30">
        <f>VLOOKUP(AL94,YoNThreshold!$H$3:$I$13,2,TRUE)</f>
        <v>2</v>
      </c>
      <c r="AW94" s="30">
        <f>VLOOKUP(AM94,YoNThreshold!$E$3:$F$13,2,TRUE)</f>
        <v>10</v>
      </c>
      <c r="AX94" s="30">
        <f>VLOOKUP(AN94,YoNThreshold!$E$21:$F$40,2,TRUE)</f>
        <v>1</v>
      </c>
      <c r="AY94" s="30">
        <f>VLOOKUP(AO94,YoNThreshold!$H$21:$I$36,2,TRUE)</f>
        <v>9</v>
      </c>
      <c r="AZ94" s="30">
        <f>VLOOKUP(AP94,YoNThreshold!$K$3:$L$18,2,TRUE)</f>
        <v>1</v>
      </c>
      <c r="BA94" s="31" t="s">
        <v>44</v>
      </c>
      <c r="BB94" s="30">
        <f t="shared" si="6"/>
        <v>0</v>
      </c>
    </row>
    <row r="95" spans="3:54" x14ac:dyDescent="0.2">
      <c r="N95" s="20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I95" s="23">
        <v>73</v>
      </c>
      <c r="AJ95" s="24">
        <v>1219</v>
      </c>
      <c r="AK95" s="28">
        <v>15.2</v>
      </c>
      <c r="AL95" s="28">
        <v>43.3</v>
      </c>
      <c r="AM95" s="24">
        <v>99</v>
      </c>
      <c r="AN95" s="24">
        <v>760.3</v>
      </c>
      <c r="AO95" s="24">
        <v>12</v>
      </c>
      <c r="AP95" s="24">
        <v>180</v>
      </c>
      <c r="AQ95" s="24" t="s">
        <v>19</v>
      </c>
      <c r="AR95" s="24" t="s">
        <v>74</v>
      </c>
      <c r="AT95" s="30">
        <f>VLOOKUP(AJ95,YoNThreshold!$B$3:$C$18,2,TRUE)</f>
        <v>3</v>
      </c>
      <c r="AU95" s="30">
        <f>VLOOKUP(AK95,YoNThreshold!$B$21:$C$37,2,TRUE)</f>
        <v>4</v>
      </c>
      <c r="AV95" s="30">
        <f>VLOOKUP(AL95,YoNThreshold!$H$3:$I$13,2,TRUE)</f>
        <v>3</v>
      </c>
      <c r="AW95" s="30">
        <f>VLOOKUP(AM95,YoNThreshold!$E$3:$F$13,2,TRUE)</f>
        <v>10</v>
      </c>
      <c r="AX95" s="30">
        <f>VLOOKUP(AN95,YoNThreshold!$E$21:$F$40,2,TRUE)</f>
        <v>16</v>
      </c>
      <c r="AY95" s="30">
        <f>VLOOKUP(AO95,YoNThreshold!$H$21:$I$36,2,TRUE)</f>
        <v>1</v>
      </c>
      <c r="AZ95" s="30">
        <f>VLOOKUP(AP95,YoNThreshold!$K$3:$L$18,2,TRUE)</f>
        <v>1</v>
      </c>
      <c r="BA95" s="30">
        <f t="shared" si="5"/>
        <v>1</v>
      </c>
      <c r="BB95" s="30">
        <v>0</v>
      </c>
    </row>
    <row r="96" spans="3:54" x14ac:dyDescent="0.2">
      <c r="N96" s="20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I96" s="29"/>
      <c r="AJ96" s="29"/>
      <c r="AK96" s="29"/>
      <c r="AL96" s="29"/>
      <c r="AM96" s="29"/>
      <c r="AN96" s="29"/>
      <c r="AO96" s="29"/>
      <c r="AP96" s="29"/>
      <c r="AQ96" s="29"/>
      <c r="AR96" s="29"/>
    </row>
    <row r="97" spans="14:44" x14ac:dyDescent="0.2">
      <c r="N97" s="20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4:44" x14ac:dyDescent="0.2">
      <c r="N98" s="20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4:44" x14ac:dyDescent="0.2">
      <c r="N99" s="20"/>
      <c r="O99" s="21"/>
      <c r="P99" s="22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4:44" x14ac:dyDescent="0.2">
      <c r="N100" s="20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4:44" x14ac:dyDescent="0.2">
      <c r="N101" s="20"/>
      <c r="O101" s="21"/>
      <c r="P101" s="22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4:44" x14ac:dyDescent="0.2">
      <c r="N102" s="20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4:44" x14ac:dyDescent="0.2">
      <c r="N103" s="20"/>
      <c r="O103" s="21"/>
      <c r="P103" s="22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4:44" x14ac:dyDescent="0.2">
      <c r="N104" s="20"/>
      <c r="O104" s="21"/>
      <c r="P104" s="22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4:44" x14ac:dyDescent="0.2">
      <c r="N105" s="20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4:44" x14ac:dyDescent="0.2">
      <c r="N106" s="20"/>
      <c r="O106" s="21"/>
      <c r="P106" s="22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4:44" x14ac:dyDescent="0.2">
      <c r="N107" s="20"/>
      <c r="O107" s="21"/>
      <c r="P107" s="22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4:44" x14ac:dyDescent="0.2">
      <c r="N108" s="20"/>
      <c r="O108" s="21"/>
      <c r="P108" s="22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4:44" x14ac:dyDescent="0.2">
      <c r="N109" s="20"/>
      <c r="O109" s="21"/>
      <c r="P109" s="22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4:44" x14ac:dyDescent="0.2">
      <c r="N110" s="20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I110" s="20"/>
      <c r="AJ110" s="21"/>
      <c r="AK110" s="22"/>
      <c r="AL110" s="21"/>
      <c r="AM110" s="21"/>
      <c r="AN110" s="21"/>
      <c r="AO110" s="21"/>
      <c r="AP110" s="21"/>
      <c r="AQ110" s="21"/>
      <c r="AR110" s="21"/>
    </row>
    <row r="111" spans="14:44" x14ac:dyDescent="0.2">
      <c r="N111" s="20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I111" s="20"/>
      <c r="AJ111" s="21"/>
      <c r="AK111" s="22"/>
      <c r="AL111" s="21"/>
      <c r="AM111" s="21"/>
      <c r="AN111" s="21"/>
      <c r="AO111" s="21"/>
      <c r="AP111" s="21"/>
      <c r="AQ111" s="21"/>
      <c r="AR111" s="21"/>
    </row>
    <row r="112" spans="14:44" x14ac:dyDescent="0.2">
      <c r="N112" s="20"/>
      <c r="O112" s="21"/>
      <c r="P112" s="22"/>
      <c r="Q112" s="22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I112" s="20"/>
      <c r="AJ112" s="21"/>
      <c r="AK112" s="22"/>
      <c r="AL112" s="21"/>
      <c r="AM112" s="21"/>
      <c r="AN112" s="21"/>
      <c r="AO112" s="21"/>
      <c r="AP112" s="21"/>
      <c r="AQ112" s="21"/>
      <c r="AR112" s="21"/>
    </row>
    <row r="113" spans="14:44" x14ac:dyDescent="0.2">
      <c r="N113" s="20"/>
      <c r="O113" s="21"/>
      <c r="P113" s="22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I113" s="20"/>
      <c r="AJ113" s="21"/>
      <c r="AK113" s="22"/>
      <c r="AL113" s="21"/>
      <c r="AM113" s="21"/>
      <c r="AN113" s="21"/>
      <c r="AO113" s="21"/>
      <c r="AP113" s="21"/>
      <c r="AQ113" s="21"/>
      <c r="AR113" s="21"/>
    </row>
    <row r="114" spans="14:44" x14ac:dyDescent="0.2">
      <c r="N114" s="20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I114" s="20"/>
      <c r="AJ114" s="21"/>
      <c r="AK114" s="22"/>
      <c r="AL114" s="22"/>
      <c r="AM114" s="21"/>
      <c r="AN114" s="21"/>
      <c r="AO114" s="21"/>
      <c r="AP114" s="21"/>
      <c r="AQ114" s="21"/>
      <c r="AR114" s="21"/>
    </row>
    <row r="115" spans="14:44" x14ac:dyDescent="0.2">
      <c r="N115" s="20"/>
      <c r="O115" s="21"/>
      <c r="P115" s="22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I115" s="20"/>
      <c r="AJ115" s="21"/>
      <c r="AK115" s="22"/>
      <c r="AL115" s="21"/>
      <c r="AM115" s="21"/>
      <c r="AN115" s="21"/>
      <c r="AO115" s="21"/>
      <c r="AP115" s="21"/>
      <c r="AQ115" s="21"/>
      <c r="AR115" s="21"/>
    </row>
    <row r="116" spans="14:44" x14ac:dyDescent="0.2">
      <c r="N116" s="20"/>
      <c r="O116" s="21"/>
      <c r="P116" s="22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I116" s="20"/>
      <c r="AJ116" s="21"/>
      <c r="AK116" s="22"/>
      <c r="AL116" s="21"/>
      <c r="AM116" s="21"/>
      <c r="AN116" s="21"/>
      <c r="AO116" s="21"/>
      <c r="AP116" s="21"/>
      <c r="AQ116" s="21"/>
      <c r="AR116" s="21"/>
    </row>
    <row r="117" spans="14:44" x14ac:dyDescent="0.2">
      <c r="N117" s="20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I117" s="20"/>
      <c r="AJ117" s="21"/>
      <c r="AK117" s="21"/>
      <c r="AL117" s="22"/>
      <c r="AM117" s="21"/>
      <c r="AN117" s="21"/>
      <c r="AO117" s="21"/>
      <c r="AP117" s="21"/>
      <c r="AQ117" s="21"/>
      <c r="AR117" s="21"/>
    </row>
    <row r="118" spans="14:44" x14ac:dyDescent="0.2">
      <c r="N118" s="20"/>
      <c r="O118" s="21"/>
      <c r="P118" s="22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I118" s="20"/>
      <c r="AJ118" s="21"/>
      <c r="AK118" s="22"/>
      <c r="AL118" s="21"/>
      <c r="AM118" s="21"/>
      <c r="AN118" s="21"/>
      <c r="AO118" s="21"/>
      <c r="AP118" s="21"/>
      <c r="AQ118" s="21"/>
      <c r="AR118" s="21"/>
    </row>
    <row r="119" spans="14:44" x14ac:dyDescent="0.2">
      <c r="N119" s="20"/>
      <c r="O119" s="21"/>
      <c r="P119" s="22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I119" s="20"/>
      <c r="AJ119" s="21"/>
      <c r="AK119" s="22"/>
      <c r="AL119" s="21"/>
      <c r="AM119" s="21"/>
      <c r="AN119" s="21"/>
      <c r="AO119" s="21"/>
      <c r="AP119" s="21"/>
      <c r="AQ119" s="21"/>
      <c r="AR119" s="21"/>
    </row>
    <row r="120" spans="14:44" x14ac:dyDescent="0.2">
      <c r="N120" s="20"/>
      <c r="O120" s="21"/>
      <c r="P120" s="22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I120" s="20"/>
      <c r="AJ120" s="21"/>
      <c r="AK120" s="22"/>
      <c r="AL120" s="21"/>
      <c r="AM120" s="21"/>
      <c r="AN120" s="21"/>
      <c r="AO120" s="21"/>
      <c r="AP120" s="21"/>
      <c r="AQ120" s="21"/>
      <c r="AR120" s="21"/>
    </row>
    <row r="121" spans="14:44" x14ac:dyDescent="0.2">
      <c r="N121" s="20"/>
      <c r="O121" s="21"/>
      <c r="P121" s="22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I121" s="20"/>
      <c r="AJ121" s="21"/>
      <c r="AK121" s="22"/>
      <c r="AL121" s="21"/>
      <c r="AM121" s="21"/>
      <c r="AN121" s="21"/>
      <c r="AO121" s="21"/>
      <c r="AP121" s="21"/>
      <c r="AQ121" s="21"/>
      <c r="AR121" s="21"/>
    </row>
    <row r="122" spans="14:44" x14ac:dyDescent="0.2">
      <c r="AI122" s="20"/>
      <c r="AJ122" s="21"/>
      <c r="AK122" s="22"/>
      <c r="AL122" s="21"/>
      <c r="AM122" s="21"/>
      <c r="AN122" s="21"/>
      <c r="AO122" s="21"/>
      <c r="AP122" s="21"/>
      <c r="AQ122" s="21"/>
      <c r="AR122" s="21"/>
    </row>
    <row r="123" spans="14:44" x14ac:dyDescent="0.2">
      <c r="AI123" s="20"/>
      <c r="AJ123" s="21"/>
      <c r="AK123" s="22"/>
      <c r="AL123" s="21"/>
      <c r="AM123" s="21"/>
      <c r="AN123" s="21"/>
      <c r="AO123" s="21"/>
      <c r="AP123" s="21"/>
      <c r="AQ123" s="21"/>
      <c r="AR123" s="21"/>
    </row>
    <row r="124" spans="14:44" x14ac:dyDescent="0.2">
      <c r="AI124" s="20"/>
      <c r="AJ124" s="21"/>
      <c r="AK124" s="22"/>
      <c r="AL124" s="22"/>
      <c r="AM124" s="21"/>
      <c r="AN124" s="21"/>
      <c r="AO124" s="21"/>
      <c r="AP124" s="21"/>
      <c r="AQ124" s="21"/>
      <c r="AR124" s="21"/>
    </row>
    <row r="125" spans="14:44" x14ac:dyDescent="0.2">
      <c r="AI125" s="20"/>
      <c r="AJ125" s="21"/>
      <c r="AK125" s="22"/>
      <c r="AL125" s="22"/>
      <c r="AM125" s="21"/>
      <c r="AN125" s="21"/>
      <c r="AO125" s="21"/>
      <c r="AP125" s="21"/>
      <c r="AQ125" s="21"/>
      <c r="AR125" s="21"/>
    </row>
    <row r="126" spans="14:44" x14ac:dyDescent="0.2">
      <c r="AI126" s="20"/>
      <c r="AJ126" s="21"/>
      <c r="AK126" s="21"/>
      <c r="AL126" s="21"/>
      <c r="AM126" s="21"/>
      <c r="AN126" s="21"/>
      <c r="AO126" s="21"/>
      <c r="AP126" s="21"/>
      <c r="AQ126" s="21"/>
      <c r="AR126" s="21"/>
    </row>
    <row r="127" spans="14:44" x14ac:dyDescent="0.2">
      <c r="AI127" s="20"/>
      <c r="AJ127" s="21"/>
      <c r="AK127" s="21"/>
      <c r="AL127" s="21"/>
      <c r="AM127" s="21"/>
      <c r="AN127" s="21"/>
      <c r="AO127" s="21"/>
      <c r="AP127" s="21"/>
      <c r="AQ127" s="21"/>
      <c r="AR127" s="21"/>
    </row>
    <row r="128" spans="14:44" x14ac:dyDescent="0.2">
      <c r="AI128" s="20"/>
      <c r="AJ128" s="21"/>
      <c r="AK128" s="21"/>
      <c r="AL128" s="21"/>
      <c r="AM128" s="21"/>
      <c r="AN128" s="21"/>
      <c r="AO128" s="21"/>
      <c r="AP128" s="21"/>
      <c r="AQ128" s="21"/>
      <c r="AR128" s="21"/>
    </row>
    <row r="129" spans="35:44" x14ac:dyDescent="0.2">
      <c r="AI129" s="20"/>
      <c r="AJ129" s="21"/>
      <c r="AK129" s="21"/>
      <c r="AL129" s="21"/>
      <c r="AM129" s="21"/>
      <c r="AN129" s="21"/>
      <c r="AO129" s="21"/>
      <c r="AP129" s="21"/>
      <c r="AQ129" s="21"/>
      <c r="AR129" s="21"/>
    </row>
    <row r="130" spans="35:44" x14ac:dyDescent="0.2">
      <c r="AI130" s="20"/>
      <c r="AJ130" s="21"/>
      <c r="AK130" s="21"/>
      <c r="AL130" s="21"/>
      <c r="AM130" s="21"/>
      <c r="AN130" s="21"/>
      <c r="AO130" s="21"/>
      <c r="AP130" s="21"/>
      <c r="AQ130" s="21"/>
      <c r="AR130" s="21"/>
    </row>
    <row r="131" spans="35:44" x14ac:dyDescent="0.2">
      <c r="AI131" s="20"/>
      <c r="AJ131" s="21"/>
      <c r="AK131" s="21"/>
      <c r="AL131" s="21"/>
      <c r="AM131" s="21"/>
      <c r="AN131" s="21"/>
      <c r="AO131" s="21"/>
      <c r="AP131" s="21"/>
      <c r="AQ131" s="21"/>
      <c r="AR131" s="21"/>
    </row>
    <row r="132" spans="35:44" x14ac:dyDescent="0.2">
      <c r="AI132" s="20"/>
      <c r="AJ132" s="21"/>
      <c r="AK132" s="22"/>
      <c r="AL132" s="21"/>
      <c r="AM132" s="21"/>
      <c r="AN132" s="21"/>
      <c r="AO132" s="21"/>
      <c r="AP132" s="21"/>
      <c r="AQ132" s="21"/>
      <c r="AR132" s="21"/>
    </row>
    <row r="133" spans="35:44" x14ac:dyDescent="0.2">
      <c r="AI133" s="20"/>
      <c r="AJ133" s="21"/>
      <c r="AK133" s="21"/>
      <c r="AL133" s="21"/>
      <c r="AM133" s="21"/>
      <c r="AN133" s="21"/>
      <c r="AO133" s="21"/>
      <c r="AP133" s="21"/>
      <c r="AQ133" s="21"/>
      <c r="AR133" s="21"/>
    </row>
    <row r="134" spans="35:44" x14ac:dyDescent="0.2">
      <c r="AI134" s="20"/>
      <c r="AJ134" s="21"/>
      <c r="AK134" s="22"/>
      <c r="AL134" s="21"/>
      <c r="AM134" s="21"/>
      <c r="AN134" s="21"/>
      <c r="AO134" s="21"/>
      <c r="AP134" s="21"/>
      <c r="AQ134" s="21"/>
      <c r="AR134" s="21"/>
    </row>
    <row r="135" spans="35:44" x14ac:dyDescent="0.2">
      <c r="AI135" s="20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35:44" x14ac:dyDescent="0.2">
      <c r="AI136" s="20"/>
      <c r="AJ136" s="21"/>
      <c r="AK136" s="22"/>
      <c r="AL136" s="21"/>
      <c r="AM136" s="21"/>
      <c r="AN136" s="21"/>
      <c r="AO136" s="21"/>
      <c r="AP136" s="21"/>
      <c r="AQ136" s="21"/>
      <c r="AR136" s="21"/>
    </row>
    <row r="137" spans="35:44" x14ac:dyDescent="0.2">
      <c r="AI137" s="20"/>
      <c r="AJ137" s="21"/>
      <c r="AK137" s="22"/>
      <c r="AL137" s="21"/>
      <c r="AM137" s="21"/>
      <c r="AN137" s="21"/>
      <c r="AO137" s="21"/>
      <c r="AP137" s="21"/>
      <c r="AQ137" s="21"/>
      <c r="AR137" s="21"/>
    </row>
    <row r="138" spans="35:44" x14ac:dyDescent="0.2">
      <c r="AI138" s="20"/>
      <c r="AJ138" s="21"/>
      <c r="AK138" s="21"/>
      <c r="AL138" s="21"/>
      <c r="AM138" s="21"/>
      <c r="AN138" s="21"/>
      <c r="AO138" s="21"/>
      <c r="AP138" s="21"/>
      <c r="AQ138" s="21"/>
      <c r="AR138" s="21"/>
    </row>
    <row r="139" spans="35:44" x14ac:dyDescent="0.2">
      <c r="AI139" s="20"/>
      <c r="AJ139" s="21"/>
      <c r="AK139" s="22"/>
      <c r="AL139" s="21"/>
      <c r="AM139" s="21"/>
      <c r="AN139" s="21"/>
      <c r="AO139" s="21"/>
      <c r="AP139" s="21"/>
      <c r="AQ139" s="21"/>
      <c r="AR139" s="21"/>
    </row>
    <row r="140" spans="35:44" x14ac:dyDescent="0.2">
      <c r="AI140" s="20"/>
      <c r="AJ140" s="21"/>
      <c r="AK140" s="22"/>
      <c r="AL140" s="21"/>
      <c r="AM140" s="21"/>
      <c r="AN140" s="21"/>
      <c r="AO140" s="21"/>
      <c r="AP140" s="21"/>
      <c r="AQ140" s="21"/>
      <c r="AR140" s="21"/>
    </row>
    <row r="141" spans="35:44" x14ac:dyDescent="0.2">
      <c r="AI141" s="20"/>
      <c r="AJ141" s="21"/>
      <c r="AK141" s="22"/>
      <c r="AL141" s="21"/>
      <c r="AM141" s="21"/>
      <c r="AN141" s="21"/>
      <c r="AO141" s="21"/>
      <c r="AP141" s="21"/>
      <c r="AQ141" s="21"/>
      <c r="AR141" s="21"/>
    </row>
    <row r="142" spans="35:44" x14ac:dyDescent="0.2">
      <c r="AI142" s="20"/>
      <c r="AJ142" s="21"/>
      <c r="AK142" s="22"/>
      <c r="AL142" s="21"/>
      <c r="AM142" s="21"/>
      <c r="AN142" s="21"/>
      <c r="AO142" s="21"/>
      <c r="AP142" s="21"/>
      <c r="AQ142" s="21"/>
      <c r="AR142" s="21"/>
    </row>
    <row r="143" spans="35:44" x14ac:dyDescent="0.2">
      <c r="AI143" s="20"/>
      <c r="AJ143" s="21"/>
      <c r="AK143" s="21"/>
      <c r="AL143" s="21"/>
      <c r="AM143" s="21"/>
      <c r="AN143" s="21"/>
      <c r="AO143" s="21"/>
      <c r="AP143" s="21"/>
      <c r="AQ143" s="21"/>
      <c r="AR143" s="21"/>
    </row>
    <row r="144" spans="35:44" x14ac:dyDescent="0.2">
      <c r="AI144" s="20"/>
      <c r="AJ144" s="21"/>
      <c r="AK144" s="21"/>
      <c r="AL144" s="21"/>
      <c r="AM144" s="21"/>
      <c r="AN144" s="21"/>
      <c r="AO144" s="21"/>
      <c r="AP144" s="21"/>
      <c r="AQ144" s="21"/>
      <c r="AR144" s="21"/>
    </row>
    <row r="145" spans="35:44" x14ac:dyDescent="0.2">
      <c r="AI145" s="20"/>
      <c r="AJ145" s="21"/>
      <c r="AK145" s="21"/>
      <c r="AL145" s="21"/>
      <c r="AM145" s="21"/>
      <c r="AN145" s="21"/>
      <c r="AO145" s="21"/>
      <c r="AP145" s="21"/>
      <c r="AQ145" s="21"/>
      <c r="AR145" s="21"/>
    </row>
    <row r="146" spans="35:44" x14ac:dyDescent="0.2">
      <c r="AI146" s="20"/>
      <c r="AJ146" s="21"/>
      <c r="AK146" s="21"/>
      <c r="AL146" s="21"/>
      <c r="AM146" s="21"/>
      <c r="AN146" s="21"/>
      <c r="AO146" s="21"/>
      <c r="AP146" s="21"/>
      <c r="AQ146" s="21"/>
      <c r="AR146" s="21"/>
    </row>
    <row r="147" spans="35:44" x14ac:dyDescent="0.2">
      <c r="AI147" s="20"/>
      <c r="AJ147" s="21"/>
      <c r="AK147" s="22"/>
      <c r="AL147" s="22"/>
      <c r="AM147" s="21"/>
      <c r="AN147" s="21"/>
      <c r="AO147" s="21"/>
      <c r="AP147" s="21"/>
      <c r="AQ147" s="21"/>
      <c r="AR147" s="21"/>
    </row>
  </sheetData>
  <sortState xmlns:xlrd2="http://schemas.microsoft.com/office/spreadsheetml/2017/richdata2" ref="C4:L79">
    <sortCondition ref="L4:L79" customList="Yes,No,Inconclusive"/>
  </sortState>
  <mergeCells count="3">
    <mergeCell ref="C2:D2"/>
    <mergeCell ref="N2:O2"/>
    <mergeCell ref="AI2:AJ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C91A-DF18-4EB2-BA23-404A3ECEFD06}">
  <dimension ref="B2:L40"/>
  <sheetViews>
    <sheetView topLeftCell="A31" zoomScale="130" zoomScaleNormal="130" workbookViewId="0">
      <selection activeCell="C35" sqref="C35"/>
    </sheetView>
  </sheetViews>
  <sheetFormatPr baseColWidth="10" defaultColWidth="8.83203125" defaultRowHeight="15" x14ac:dyDescent="0.2"/>
  <cols>
    <col min="2" max="2" width="9.83203125" bestFit="1" customWidth="1"/>
    <col min="3" max="3" width="12.5" bestFit="1" customWidth="1"/>
    <col min="5" max="6" width="9.83203125" bestFit="1" customWidth="1"/>
    <col min="8" max="8" width="9.83203125" bestFit="1" customWidth="1"/>
    <col min="9" max="9" width="12.5" bestFit="1" customWidth="1"/>
    <col min="11" max="11" width="9.83203125" bestFit="1" customWidth="1"/>
    <col min="12" max="12" width="11.5" bestFit="1" customWidth="1"/>
  </cols>
  <sheetData>
    <row r="2" spans="2:12" x14ac:dyDescent="0.2">
      <c r="B2" s="9" t="s">
        <v>281</v>
      </c>
      <c r="C2" s="9" t="s">
        <v>282</v>
      </c>
      <c r="D2" s="9"/>
      <c r="E2" s="9" t="s">
        <v>281</v>
      </c>
      <c r="F2" s="9" t="s">
        <v>293</v>
      </c>
      <c r="G2" s="9"/>
      <c r="H2" s="9" t="s">
        <v>281</v>
      </c>
      <c r="I2" s="9" t="s">
        <v>284</v>
      </c>
      <c r="J2" s="9"/>
      <c r="K2" s="9" t="s">
        <v>281</v>
      </c>
      <c r="L2" s="9" t="s">
        <v>295</v>
      </c>
    </row>
    <row r="3" spans="2:12" x14ac:dyDescent="0.2">
      <c r="B3" s="9">
        <v>0</v>
      </c>
      <c r="C3" s="9">
        <v>1</v>
      </c>
      <c r="D3" s="9"/>
      <c r="E3" s="9">
        <v>0</v>
      </c>
      <c r="F3" s="9">
        <v>1</v>
      </c>
      <c r="G3" s="9"/>
      <c r="H3" s="9">
        <v>0</v>
      </c>
      <c r="I3" s="9">
        <v>1</v>
      </c>
      <c r="J3" s="9"/>
      <c r="K3" s="9">
        <v>0</v>
      </c>
      <c r="L3" s="9">
        <v>1</v>
      </c>
    </row>
    <row r="4" spans="2:12" x14ac:dyDescent="0.2">
      <c r="B4" s="9">
        <v>500</v>
      </c>
      <c r="C4" s="9">
        <v>2</v>
      </c>
      <c r="D4" s="9"/>
      <c r="E4" s="9">
        <v>10</v>
      </c>
      <c r="F4" s="9">
        <v>2</v>
      </c>
      <c r="G4" s="9"/>
      <c r="H4" s="9">
        <v>20</v>
      </c>
      <c r="I4" s="9">
        <v>2</v>
      </c>
      <c r="J4" s="9"/>
      <c r="K4" s="9">
        <v>200</v>
      </c>
      <c r="L4" s="9">
        <v>2</v>
      </c>
    </row>
    <row r="5" spans="2:12" x14ac:dyDescent="0.2">
      <c r="B5" s="9">
        <v>1000</v>
      </c>
      <c r="C5" s="9">
        <v>3</v>
      </c>
      <c r="D5" s="9"/>
      <c r="E5" s="9">
        <v>20</v>
      </c>
      <c r="F5" s="9">
        <v>3</v>
      </c>
      <c r="G5" s="9"/>
      <c r="H5" s="9">
        <v>40</v>
      </c>
      <c r="I5" s="9">
        <v>3</v>
      </c>
      <c r="J5" s="9"/>
      <c r="K5" s="9">
        <v>400</v>
      </c>
      <c r="L5" s="9">
        <v>3</v>
      </c>
    </row>
    <row r="6" spans="2:12" x14ac:dyDescent="0.2">
      <c r="B6" s="9">
        <v>1500</v>
      </c>
      <c r="C6" s="9">
        <v>4</v>
      </c>
      <c r="D6" s="9"/>
      <c r="E6" s="9">
        <v>30</v>
      </c>
      <c r="F6" s="9">
        <v>4</v>
      </c>
      <c r="G6" s="9"/>
      <c r="H6" s="9">
        <v>60</v>
      </c>
      <c r="I6" s="9">
        <v>4</v>
      </c>
      <c r="J6" s="9"/>
      <c r="K6" s="9">
        <v>600</v>
      </c>
      <c r="L6" s="9">
        <v>4</v>
      </c>
    </row>
    <row r="7" spans="2:12" x14ac:dyDescent="0.2">
      <c r="B7" s="9">
        <v>2000</v>
      </c>
      <c r="C7" s="9">
        <v>5</v>
      </c>
      <c r="D7" s="9"/>
      <c r="E7" s="9">
        <v>40</v>
      </c>
      <c r="F7" s="9">
        <v>5</v>
      </c>
      <c r="G7" s="9"/>
      <c r="H7" s="9">
        <v>80</v>
      </c>
      <c r="I7" s="9">
        <v>5</v>
      </c>
      <c r="J7" s="9"/>
      <c r="K7" s="9">
        <v>800</v>
      </c>
      <c r="L7" s="9">
        <v>5</v>
      </c>
    </row>
    <row r="8" spans="2:12" x14ac:dyDescent="0.2">
      <c r="B8" s="9">
        <v>2500</v>
      </c>
      <c r="C8" s="9">
        <v>6</v>
      </c>
      <c r="D8" s="9"/>
      <c r="E8" s="9">
        <v>50</v>
      </c>
      <c r="F8" s="9">
        <v>6</v>
      </c>
      <c r="G8" s="9"/>
      <c r="H8" s="9">
        <v>100</v>
      </c>
      <c r="I8" s="9">
        <v>6</v>
      </c>
      <c r="J8" s="9"/>
      <c r="K8" s="9">
        <v>1000</v>
      </c>
      <c r="L8" s="9">
        <v>6</v>
      </c>
    </row>
    <row r="9" spans="2:12" x14ac:dyDescent="0.2">
      <c r="B9" s="9">
        <v>3000</v>
      </c>
      <c r="C9" s="9">
        <v>7</v>
      </c>
      <c r="D9" s="9"/>
      <c r="E9" s="9">
        <v>60</v>
      </c>
      <c r="F9" s="9">
        <v>7</v>
      </c>
      <c r="G9" s="9"/>
      <c r="H9" s="9">
        <v>120</v>
      </c>
      <c r="I9" s="9">
        <v>7</v>
      </c>
      <c r="J9" s="9"/>
      <c r="K9" s="9">
        <v>1500</v>
      </c>
      <c r="L9" s="9">
        <v>7</v>
      </c>
    </row>
    <row r="10" spans="2:12" x14ac:dyDescent="0.2">
      <c r="B10" s="9">
        <v>3500</v>
      </c>
      <c r="C10" s="9">
        <v>8</v>
      </c>
      <c r="D10" s="9"/>
      <c r="E10" s="9">
        <v>70</v>
      </c>
      <c r="F10" s="9">
        <v>8</v>
      </c>
      <c r="G10" s="9"/>
      <c r="H10" s="9">
        <v>140</v>
      </c>
      <c r="I10" s="9">
        <v>8</v>
      </c>
      <c r="J10" s="9"/>
      <c r="K10" s="9">
        <v>2000</v>
      </c>
      <c r="L10" s="9">
        <v>8</v>
      </c>
    </row>
    <row r="11" spans="2:12" x14ac:dyDescent="0.2">
      <c r="B11" s="9">
        <v>4000</v>
      </c>
      <c r="C11" s="9">
        <v>9</v>
      </c>
      <c r="D11" s="9"/>
      <c r="E11" s="9">
        <v>80</v>
      </c>
      <c r="F11" s="9">
        <v>9</v>
      </c>
      <c r="G11" s="9"/>
      <c r="H11" s="9">
        <v>160</v>
      </c>
      <c r="I11" s="9">
        <v>9</v>
      </c>
      <c r="J11" s="9"/>
      <c r="K11" s="9">
        <v>2500</v>
      </c>
      <c r="L11" s="9">
        <v>9</v>
      </c>
    </row>
    <row r="12" spans="2:12" x14ac:dyDescent="0.2">
      <c r="B12" s="9">
        <v>4500</v>
      </c>
      <c r="C12" s="9">
        <v>10</v>
      </c>
      <c r="D12" s="9"/>
      <c r="E12" s="9">
        <v>90</v>
      </c>
      <c r="F12" s="9">
        <v>10</v>
      </c>
      <c r="G12" s="9"/>
      <c r="H12" s="9">
        <v>180</v>
      </c>
      <c r="I12" s="9">
        <v>10</v>
      </c>
      <c r="J12" s="9"/>
      <c r="K12" s="9">
        <v>3000</v>
      </c>
      <c r="L12" s="9">
        <v>10</v>
      </c>
    </row>
    <row r="13" spans="2:12" x14ac:dyDescent="0.2">
      <c r="B13" s="9">
        <v>5000</v>
      </c>
      <c r="C13" s="9">
        <v>11</v>
      </c>
      <c r="D13" s="9"/>
      <c r="E13" s="9">
        <v>100</v>
      </c>
      <c r="F13" s="9">
        <v>11</v>
      </c>
      <c r="G13" s="9"/>
      <c r="H13" s="9">
        <v>200</v>
      </c>
      <c r="I13" s="9">
        <v>11</v>
      </c>
      <c r="J13" s="9"/>
      <c r="K13" s="9"/>
      <c r="L13" s="9"/>
    </row>
    <row r="14" spans="2:12" x14ac:dyDescent="0.2">
      <c r="B14" s="9">
        <v>5500</v>
      </c>
      <c r="C14" s="9">
        <v>12</v>
      </c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">
      <c r="B15" s="9">
        <v>6000</v>
      </c>
      <c r="C15" s="9">
        <v>13</v>
      </c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">
      <c r="B16" s="9">
        <v>6500</v>
      </c>
      <c r="C16" s="9">
        <v>14</v>
      </c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">
      <c r="B17" s="9">
        <v>7000</v>
      </c>
      <c r="C17" s="9">
        <v>15</v>
      </c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9">
        <v>7500</v>
      </c>
      <c r="C18" s="9">
        <v>16</v>
      </c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">
      <c r="B20" s="9" t="s">
        <v>281</v>
      </c>
      <c r="C20" s="9" t="s">
        <v>283</v>
      </c>
      <c r="D20" s="9"/>
      <c r="E20" s="9" t="s">
        <v>281</v>
      </c>
      <c r="F20" s="9" t="s">
        <v>292</v>
      </c>
      <c r="G20" s="9"/>
      <c r="H20" s="9" t="s">
        <v>281</v>
      </c>
      <c r="I20" s="9" t="s">
        <v>294</v>
      </c>
      <c r="J20" s="9"/>
      <c r="K20" s="9"/>
      <c r="L20" s="9"/>
    </row>
    <row r="21" spans="2:12" x14ac:dyDescent="0.2">
      <c r="B21" s="9">
        <v>0</v>
      </c>
      <c r="C21" s="9">
        <v>1</v>
      </c>
      <c r="D21" s="9"/>
      <c r="E21" s="9">
        <v>0</v>
      </c>
      <c r="F21" s="9">
        <v>1</v>
      </c>
      <c r="G21" s="9"/>
      <c r="H21" s="9">
        <v>0</v>
      </c>
      <c r="I21" s="9">
        <v>1</v>
      </c>
      <c r="J21" s="9"/>
      <c r="K21" s="9"/>
      <c r="L21" s="9"/>
    </row>
    <row r="22" spans="2:12" x14ac:dyDescent="0.2">
      <c r="B22" s="9">
        <v>5</v>
      </c>
      <c r="C22" s="9">
        <v>2</v>
      </c>
      <c r="D22" s="9"/>
      <c r="E22" s="9">
        <v>50</v>
      </c>
      <c r="F22" s="9">
        <v>2</v>
      </c>
      <c r="G22" s="9"/>
      <c r="H22" s="9">
        <v>20</v>
      </c>
      <c r="I22" s="9">
        <v>2</v>
      </c>
      <c r="J22" s="9"/>
      <c r="K22" s="9"/>
      <c r="L22" s="9"/>
    </row>
    <row r="23" spans="2:12" x14ac:dyDescent="0.2">
      <c r="B23" s="9">
        <v>10</v>
      </c>
      <c r="C23" s="9">
        <v>3</v>
      </c>
      <c r="D23" s="9"/>
      <c r="E23" s="9">
        <v>100</v>
      </c>
      <c r="F23" s="9">
        <v>3</v>
      </c>
      <c r="G23" s="9"/>
      <c r="H23" s="9">
        <v>40</v>
      </c>
      <c r="I23" s="9">
        <v>3</v>
      </c>
      <c r="J23" s="9"/>
      <c r="K23" s="9"/>
      <c r="L23" s="9"/>
    </row>
    <row r="24" spans="2:12" x14ac:dyDescent="0.2">
      <c r="B24" s="9">
        <v>15</v>
      </c>
      <c r="C24" s="9">
        <v>4</v>
      </c>
      <c r="D24" s="9"/>
      <c r="E24" s="9">
        <v>150</v>
      </c>
      <c r="F24" s="9">
        <v>4</v>
      </c>
      <c r="G24" s="9"/>
      <c r="H24" s="9">
        <v>60</v>
      </c>
      <c r="I24" s="9">
        <v>4</v>
      </c>
      <c r="J24" s="9"/>
      <c r="K24" s="9"/>
      <c r="L24" s="9"/>
    </row>
    <row r="25" spans="2:12" x14ac:dyDescent="0.2">
      <c r="B25" s="9">
        <v>20</v>
      </c>
      <c r="C25" s="9">
        <v>5</v>
      </c>
      <c r="D25" s="9"/>
      <c r="E25" s="9">
        <v>200</v>
      </c>
      <c r="F25" s="9">
        <v>5</v>
      </c>
      <c r="G25" s="9"/>
      <c r="H25" s="9">
        <v>80</v>
      </c>
      <c r="I25" s="9">
        <v>5</v>
      </c>
      <c r="J25" s="9"/>
      <c r="K25" s="9"/>
      <c r="L25" s="9"/>
    </row>
    <row r="26" spans="2:12" x14ac:dyDescent="0.2">
      <c r="B26" s="9">
        <v>25</v>
      </c>
      <c r="C26" s="9">
        <v>6</v>
      </c>
      <c r="D26" s="9"/>
      <c r="E26" s="9">
        <v>250</v>
      </c>
      <c r="F26" s="9">
        <v>6</v>
      </c>
      <c r="G26" s="9"/>
      <c r="H26" s="9">
        <v>100</v>
      </c>
      <c r="I26" s="9">
        <v>6</v>
      </c>
      <c r="J26" s="9"/>
      <c r="K26" s="9"/>
      <c r="L26" s="9"/>
    </row>
    <row r="27" spans="2:12" x14ac:dyDescent="0.2">
      <c r="B27" s="9">
        <v>30</v>
      </c>
      <c r="C27" s="9">
        <v>7</v>
      </c>
      <c r="D27" s="9"/>
      <c r="E27" s="9">
        <v>300</v>
      </c>
      <c r="F27" s="9">
        <v>7</v>
      </c>
      <c r="G27" s="9"/>
      <c r="H27" s="9">
        <v>150</v>
      </c>
      <c r="I27" s="9">
        <v>7</v>
      </c>
      <c r="J27" s="9"/>
      <c r="K27" s="9"/>
      <c r="L27" s="9"/>
    </row>
    <row r="28" spans="2:12" x14ac:dyDescent="0.2">
      <c r="B28" s="9">
        <v>35</v>
      </c>
      <c r="C28" s="9">
        <v>8</v>
      </c>
      <c r="D28" s="9"/>
      <c r="E28" s="9">
        <v>350</v>
      </c>
      <c r="F28" s="9">
        <v>8</v>
      </c>
      <c r="G28" s="9"/>
      <c r="H28" s="9">
        <v>200</v>
      </c>
      <c r="I28" s="9">
        <v>8</v>
      </c>
      <c r="J28" s="9"/>
      <c r="K28" s="9"/>
      <c r="L28" s="9"/>
    </row>
    <row r="29" spans="2:12" x14ac:dyDescent="0.2">
      <c r="B29" s="9">
        <v>40</v>
      </c>
      <c r="C29" s="9">
        <v>9</v>
      </c>
      <c r="D29" s="9"/>
      <c r="E29" s="9">
        <v>400</v>
      </c>
      <c r="F29" s="9">
        <v>9</v>
      </c>
      <c r="G29" s="9"/>
      <c r="H29" s="9">
        <v>250</v>
      </c>
      <c r="I29" s="9">
        <v>9</v>
      </c>
      <c r="J29" s="9"/>
      <c r="K29" s="9"/>
      <c r="L29" s="9"/>
    </row>
    <row r="30" spans="2:12" x14ac:dyDescent="0.2">
      <c r="B30" s="9">
        <v>45</v>
      </c>
      <c r="C30" s="9">
        <v>10</v>
      </c>
      <c r="D30" s="9"/>
      <c r="E30" s="9">
        <v>450</v>
      </c>
      <c r="F30" s="9">
        <v>10</v>
      </c>
      <c r="G30" s="9"/>
      <c r="H30" s="9">
        <v>300</v>
      </c>
      <c r="I30" s="9">
        <v>10</v>
      </c>
      <c r="J30" s="9"/>
      <c r="K30" s="9"/>
      <c r="L30" s="9"/>
    </row>
    <row r="31" spans="2:12" x14ac:dyDescent="0.2">
      <c r="B31" s="9">
        <v>50</v>
      </c>
      <c r="C31" s="9">
        <v>11</v>
      </c>
      <c r="E31" s="9">
        <v>500</v>
      </c>
      <c r="F31" s="9">
        <v>11</v>
      </c>
      <c r="H31" s="9">
        <v>350</v>
      </c>
      <c r="I31" s="9">
        <v>11</v>
      </c>
    </row>
    <row r="32" spans="2:12" x14ac:dyDescent="0.2">
      <c r="B32" s="9">
        <v>55</v>
      </c>
      <c r="C32" s="9">
        <v>12</v>
      </c>
      <c r="E32" s="9">
        <v>550</v>
      </c>
      <c r="F32" s="9">
        <v>12</v>
      </c>
      <c r="H32" s="9">
        <v>400</v>
      </c>
      <c r="I32" s="9">
        <v>12</v>
      </c>
    </row>
    <row r="33" spans="2:9" x14ac:dyDescent="0.2">
      <c r="B33" s="9">
        <v>60</v>
      </c>
      <c r="C33" s="9">
        <v>13</v>
      </c>
      <c r="E33" s="9">
        <v>600</v>
      </c>
      <c r="F33" s="9">
        <v>13</v>
      </c>
      <c r="H33" s="9">
        <v>800</v>
      </c>
      <c r="I33" s="9">
        <v>13</v>
      </c>
    </row>
    <row r="34" spans="2:9" x14ac:dyDescent="0.2">
      <c r="B34" s="9">
        <v>65</v>
      </c>
      <c r="C34" s="9">
        <v>14</v>
      </c>
      <c r="E34" s="9">
        <v>650</v>
      </c>
      <c r="F34" s="9">
        <v>14</v>
      </c>
      <c r="H34" s="9">
        <v>1200</v>
      </c>
      <c r="I34" s="9">
        <v>14</v>
      </c>
    </row>
    <row r="35" spans="2:9" x14ac:dyDescent="0.2">
      <c r="B35" s="9">
        <v>70</v>
      </c>
      <c r="C35" s="9">
        <v>15</v>
      </c>
      <c r="E35" s="9">
        <v>700</v>
      </c>
      <c r="F35" s="9">
        <v>15</v>
      </c>
      <c r="H35" s="9">
        <v>1400</v>
      </c>
      <c r="I35" s="9">
        <v>15</v>
      </c>
    </row>
    <row r="36" spans="2:9" x14ac:dyDescent="0.2">
      <c r="B36" s="9">
        <v>75</v>
      </c>
      <c r="C36" s="9">
        <v>16</v>
      </c>
      <c r="E36" s="9">
        <v>750</v>
      </c>
      <c r="F36" s="9">
        <v>16</v>
      </c>
      <c r="H36" s="9">
        <v>1500</v>
      </c>
      <c r="I36" s="9">
        <v>16</v>
      </c>
    </row>
    <row r="37" spans="2:9" x14ac:dyDescent="0.2">
      <c r="B37" s="9">
        <v>80</v>
      </c>
      <c r="C37" s="9">
        <v>17</v>
      </c>
      <c r="E37" s="9">
        <v>800</v>
      </c>
      <c r="F37" s="9">
        <v>17</v>
      </c>
    </row>
    <row r="38" spans="2:9" x14ac:dyDescent="0.2">
      <c r="E38" s="9">
        <v>850</v>
      </c>
      <c r="F38" s="9">
        <v>18</v>
      </c>
    </row>
    <row r="39" spans="2:9" x14ac:dyDescent="0.2">
      <c r="E39" s="9">
        <v>900</v>
      </c>
      <c r="F39" s="9">
        <v>19</v>
      </c>
    </row>
    <row r="40" spans="2:9" x14ac:dyDescent="0.2">
      <c r="E40" s="9">
        <v>950</v>
      </c>
      <c r="F40" s="9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d5553-6f0d-40ee-aca6-d76826a2b011">
      <Terms xmlns="http://schemas.microsoft.com/office/infopath/2007/PartnerControls"/>
    </lcf76f155ced4ddcb4097134ff3c332f>
    <TaxCatchAll xmlns="031b3343-0b38-43ad-98f8-5ec2e64beee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624C9-35B8-4909-B491-299B3C089EFA}">
  <ds:schemaRefs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031b3343-0b38-43ad-98f8-5ec2e64beee0"/>
    <ds:schemaRef ds:uri="http://schemas.microsoft.com/office/2006/documentManagement/types"/>
    <ds:schemaRef ds:uri="http://schemas.microsoft.com/office/2006/metadata/properties"/>
    <ds:schemaRef ds:uri="7e0d5553-6f0d-40ee-aca6-d76826a2b01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3BCBB4C-F413-45BA-BF49-5DFAD9CE7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E9A282-7256-4094-A396-73736F4AB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d5553-6f0d-40ee-aca6-d76826a2b011"/>
    <ds:schemaRef ds:uri="031b3343-0b38-43ad-98f8-5ec2e64be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Miocic Data</vt:lpstr>
      <vt:lpstr>Data Cleaning</vt:lpstr>
      <vt:lpstr>Diane Discretization</vt:lpstr>
      <vt:lpstr>Diane Pivot</vt:lpstr>
      <vt:lpstr>Diane Training</vt:lpstr>
      <vt:lpstr>Diane Validation</vt:lpstr>
      <vt:lpstr>Yes or No</vt:lpstr>
      <vt:lpstr>YoNThreshold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Scientifica  N. Lim</cp:lastModifiedBy>
  <dcterms:created xsi:type="dcterms:W3CDTF">2021-11-25T07:53:48Z</dcterms:created>
  <dcterms:modified xsi:type="dcterms:W3CDTF">2022-10-06T08:47:56Z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0x01010078FC58050C5AA64CBAFB8C22C5FD6A1C</vt:lpwstr>
  </property>
  <property fmtid="{D5CDD505-2E9C-101B-9397-08002B2CF9AE}" pid="3" name="MediaServiceImageTags">
    <vt:lpwstr/>
  </property>
</Properties>
</file>