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Tables/pivotTable3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en/Downloads/Excel Files/51-25/"/>
    </mc:Choice>
  </mc:AlternateContent>
  <xr:revisionPtr revIDLastSave="0" documentId="13_ncr:1_{284FE063-6F10-754F-B5D9-636A30411F58}" xr6:coauthVersionLast="47" xr6:coauthVersionMax="47" xr10:uidLastSave="{00000000-0000-0000-0000-000000000000}"/>
  <bookViews>
    <workbookView xWindow="0" yWindow="500" windowWidth="28800" windowHeight="15940" activeTab="4" xr2:uid="{D18CD47D-2371-48C1-A83F-1CE7CAD22FE0}"/>
  </bookViews>
  <sheets>
    <sheet name="Data set (51-26 split)" sheetId="1" r:id="rId1"/>
    <sheet name="Discretization" sheetId="2" r:id="rId2"/>
    <sheet name="Pivot Tables" sheetId="6" r:id="rId3"/>
    <sheet name="Data Training" sheetId="4" r:id="rId4"/>
    <sheet name="Data Validation" sheetId="5" r:id="rId5"/>
  </sheets>
  <calcPr calcId="191029"/>
  <pivotCaches>
    <pivotCache cacheId="50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" l="1"/>
  <c r="N6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60" i="2"/>
  <c r="K6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60" i="2"/>
  <c r="S27" i="5"/>
  <c r="R27" i="5"/>
  <c r="R4" i="5"/>
  <c r="R12" i="5"/>
  <c r="R20" i="5"/>
  <c r="R22" i="5"/>
  <c r="R15" i="5"/>
  <c r="R23" i="5"/>
  <c r="R16" i="5"/>
  <c r="R17" i="5"/>
  <c r="R18" i="5"/>
  <c r="R19" i="5"/>
  <c r="R5" i="5"/>
  <c r="R13" i="5"/>
  <c r="R21" i="5"/>
  <c r="R14" i="5"/>
  <c r="R7" i="5"/>
  <c r="R8" i="5"/>
  <c r="R24" i="5"/>
  <c r="R25" i="5"/>
  <c r="R26" i="5"/>
  <c r="R6" i="5"/>
  <c r="R9" i="5"/>
  <c r="R10" i="5"/>
  <c r="R11" i="5"/>
  <c r="S4" i="5"/>
  <c r="S12" i="5"/>
  <c r="S20" i="5"/>
  <c r="S13" i="5"/>
  <c r="S21" i="5"/>
  <c r="S6" i="5"/>
  <c r="S14" i="5"/>
  <c r="S22" i="5"/>
  <c r="S7" i="5"/>
  <c r="S23" i="5"/>
  <c r="S16" i="5"/>
  <c r="S9" i="5"/>
  <c r="S25" i="5"/>
  <c r="S10" i="5"/>
  <c r="S26" i="5"/>
  <c r="S19" i="5"/>
  <c r="S5" i="5"/>
  <c r="S15" i="5"/>
  <c r="S8" i="5"/>
  <c r="S24" i="5"/>
  <c r="S17" i="5"/>
  <c r="S18" i="5"/>
  <c r="S11" i="5"/>
  <c r="S3" i="5"/>
  <c r="R3" i="5"/>
  <c r="S54" i="4"/>
  <c r="R54" i="4"/>
  <c r="S5" i="4"/>
  <c r="S13" i="4"/>
  <c r="S21" i="4"/>
  <c r="S29" i="4"/>
  <c r="S37" i="4"/>
  <c r="S45" i="4"/>
  <c r="S53" i="4"/>
  <c r="S17" i="4"/>
  <c r="S49" i="4"/>
  <c r="S34" i="4"/>
  <c r="S19" i="4"/>
  <c r="S51" i="4"/>
  <c r="S36" i="4"/>
  <c r="S6" i="4"/>
  <c r="S14" i="4"/>
  <c r="S22" i="4"/>
  <c r="S30" i="4"/>
  <c r="S38" i="4"/>
  <c r="S46" i="4"/>
  <c r="S33" i="4"/>
  <c r="S26" i="4"/>
  <c r="S11" i="4"/>
  <c r="S43" i="4"/>
  <c r="S28" i="4"/>
  <c r="S7" i="4"/>
  <c r="S15" i="4"/>
  <c r="S23" i="4"/>
  <c r="S31" i="4"/>
  <c r="S39" i="4"/>
  <c r="S47" i="4"/>
  <c r="S48" i="4"/>
  <c r="S25" i="4"/>
  <c r="S10" i="4"/>
  <c r="S42" i="4"/>
  <c r="S27" i="4"/>
  <c r="S12" i="4"/>
  <c r="S52" i="4"/>
  <c r="S8" i="4"/>
  <c r="S16" i="4"/>
  <c r="S24" i="4"/>
  <c r="S32" i="4"/>
  <c r="S40" i="4"/>
  <c r="S9" i="4"/>
  <c r="S41" i="4"/>
  <c r="S18" i="4"/>
  <c r="S50" i="4"/>
  <c r="S35" i="4"/>
  <c r="S20" i="4"/>
  <c r="S44" i="4"/>
  <c r="R5" i="4"/>
  <c r="R13" i="4"/>
  <c r="R21" i="4"/>
  <c r="R29" i="4"/>
  <c r="R37" i="4"/>
  <c r="R45" i="4"/>
  <c r="R53" i="4"/>
  <c r="R31" i="4"/>
  <c r="R8" i="4"/>
  <c r="R32" i="4"/>
  <c r="R9" i="4"/>
  <c r="R33" i="4"/>
  <c r="R41" i="4"/>
  <c r="R18" i="4"/>
  <c r="R42" i="4"/>
  <c r="R11" i="4"/>
  <c r="R35" i="4"/>
  <c r="R12" i="4"/>
  <c r="R36" i="4"/>
  <c r="R6" i="4"/>
  <c r="R14" i="4"/>
  <c r="R22" i="4"/>
  <c r="R30" i="4"/>
  <c r="R38" i="4"/>
  <c r="R46" i="4"/>
  <c r="R47" i="4"/>
  <c r="R16" i="4"/>
  <c r="R48" i="4"/>
  <c r="R17" i="4"/>
  <c r="R49" i="4"/>
  <c r="R26" i="4"/>
  <c r="R50" i="4"/>
  <c r="R27" i="4"/>
  <c r="R43" i="4"/>
  <c r="R20" i="4"/>
  <c r="R52" i="4"/>
  <c r="R7" i="4"/>
  <c r="R15" i="4"/>
  <c r="R23" i="4"/>
  <c r="R39" i="4"/>
  <c r="R24" i="4"/>
  <c r="R40" i="4"/>
  <c r="R25" i="4"/>
  <c r="R10" i="4"/>
  <c r="R34" i="4"/>
  <c r="R19" i="4"/>
  <c r="R51" i="4"/>
  <c r="R28" i="4"/>
  <c r="R44" i="4"/>
  <c r="S4" i="4"/>
  <c r="R4" i="4"/>
  <c r="U2" i="5" l="1" a="1"/>
  <c r="U2" i="5" s="1"/>
  <c r="R2" i="5" a="1"/>
  <c r="R2" i="5" s="1"/>
  <c r="I2" i="5" a="1"/>
  <c r="I2" i="5" s="1"/>
  <c r="B60" i="2" a="1"/>
  <c r="B59" i="2" a="1"/>
  <c r="B59" i="2" s="1"/>
  <c r="I59" i="2" s="1" a="1"/>
  <c r="I59" i="2" s="1"/>
  <c r="I6" i="2" a="1"/>
  <c r="I6" i="2" s="1"/>
  <c r="C5" i="2" a="1"/>
  <c r="E21" i="2" l="1"/>
  <c r="E53" i="2"/>
  <c r="D47" i="2"/>
  <c r="D31" i="2"/>
  <c r="D55" i="2"/>
  <c r="D62" i="2"/>
  <c r="D74" i="2"/>
  <c r="D39" i="2"/>
  <c r="E11" i="2"/>
  <c r="E25" i="2"/>
  <c r="E33" i="2"/>
  <c r="E41" i="2"/>
  <c r="E49" i="2"/>
  <c r="E45" i="2"/>
  <c r="E37" i="2"/>
  <c r="E29" i="2"/>
  <c r="E19" i="2"/>
  <c r="D70" i="2"/>
  <c r="D82" i="2"/>
  <c r="D66" i="2"/>
  <c r="D51" i="2"/>
  <c r="D43" i="2"/>
  <c r="D35" i="2"/>
  <c r="D27" i="2"/>
  <c r="E13" i="2"/>
  <c r="D78" i="2"/>
  <c r="D61" i="2"/>
  <c r="D63" i="2"/>
  <c r="D65" i="2"/>
  <c r="D67" i="2"/>
  <c r="D69" i="2"/>
  <c r="D71" i="2"/>
  <c r="D73" i="2"/>
  <c r="D75" i="2"/>
  <c r="D77" i="2"/>
  <c r="D79" i="2"/>
  <c r="D81" i="2"/>
  <c r="D83" i="2"/>
  <c r="E61" i="2"/>
  <c r="E63" i="2"/>
  <c r="E65" i="2"/>
  <c r="E67" i="2"/>
  <c r="E69" i="2"/>
  <c r="E71" i="2"/>
  <c r="E73" i="2"/>
  <c r="E75" i="2"/>
  <c r="E77" i="2"/>
  <c r="E79" i="2"/>
  <c r="E81" i="2"/>
  <c r="E83" i="2"/>
  <c r="E84" i="2"/>
  <c r="E76" i="2"/>
  <c r="E68" i="2"/>
  <c r="E64" i="2"/>
  <c r="E80" i="2"/>
  <c r="E72" i="2"/>
  <c r="D6" i="2"/>
  <c r="D8" i="2"/>
  <c r="D10" i="2"/>
  <c r="D12" i="2"/>
  <c r="D14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56" i="2"/>
  <c r="E6" i="2"/>
  <c r="E8" i="2"/>
  <c r="E10" i="2"/>
  <c r="E12" i="2"/>
  <c r="E14" i="2"/>
  <c r="E16" i="2"/>
  <c r="E18" i="2"/>
  <c r="E20" i="2"/>
  <c r="E22" i="2"/>
  <c r="E24" i="2"/>
  <c r="E26" i="2"/>
  <c r="E28" i="2"/>
  <c r="E30" i="2"/>
  <c r="E32" i="2"/>
  <c r="E34" i="2"/>
  <c r="E36" i="2"/>
  <c r="E38" i="2"/>
  <c r="E40" i="2"/>
  <c r="E42" i="2"/>
  <c r="E44" i="2"/>
  <c r="E46" i="2"/>
  <c r="E48" i="2"/>
  <c r="E50" i="2"/>
  <c r="E52" i="2"/>
  <c r="E54" i="2"/>
  <c r="E56" i="2"/>
  <c r="D7" i="2"/>
  <c r="D9" i="2"/>
  <c r="D11" i="2"/>
  <c r="D13" i="2"/>
  <c r="D15" i="2"/>
  <c r="D17" i="2"/>
  <c r="D19" i="2"/>
  <c r="D21" i="2"/>
  <c r="D23" i="2"/>
  <c r="D84" i="2"/>
  <c r="D80" i="2"/>
  <c r="D76" i="2"/>
  <c r="D72" i="2"/>
  <c r="D68" i="2"/>
  <c r="D64" i="2"/>
  <c r="D53" i="2"/>
  <c r="D49" i="2"/>
  <c r="D45" i="2"/>
  <c r="D41" i="2"/>
  <c r="D37" i="2"/>
  <c r="D33" i="2"/>
  <c r="D29" i="2"/>
  <c r="D25" i="2"/>
  <c r="E17" i="2"/>
  <c r="E9" i="2"/>
  <c r="E82" i="2"/>
  <c r="E78" i="2"/>
  <c r="E74" i="2"/>
  <c r="E70" i="2"/>
  <c r="E66" i="2"/>
  <c r="E62" i="2"/>
  <c r="E55" i="2"/>
  <c r="E51" i="2"/>
  <c r="E47" i="2"/>
  <c r="E43" i="2"/>
  <c r="E39" i="2"/>
  <c r="E35" i="2"/>
  <c r="E31" i="2"/>
  <c r="E27" i="2"/>
  <c r="E23" i="2"/>
  <c r="E15" i="2"/>
  <c r="E7" i="2"/>
  <c r="G82" i="2"/>
  <c r="C79" i="2"/>
  <c r="G62" i="2"/>
  <c r="C83" i="2"/>
  <c r="F79" i="2"/>
  <c r="G78" i="2"/>
  <c r="G70" i="2"/>
  <c r="C67" i="2"/>
  <c r="F63" i="2"/>
  <c r="F83" i="2"/>
  <c r="C75" i="2"/>
  <c r="F71" i="2"/>
  <c r="B60" i="2"/>
  <c r="G63" i="2"/>
  <c r="C64" i="2"/>
  <c r="F64" i="2"/>
  <c r="G67" i="2"/>
  <c r="C68" i="2"/>
  <c r="F68" i="2"/>
  <c r="G71" i="2"/>
  <c r="C72" i="2"/>
  <c r="F72" i="2"/>
  <c r="G75" i="2"/>
  <c r="C76" i="2"/>
  <c r="F76" i="2"/>
  <c r="G79" i="2"/>
  <c r="C80" i="2"/>
  <c r="F80" i="2"/>
  <c r="G83" i="2"/>
  <c r="C84" i="2"/>
  <c r="F84" i="2"/>
  <c r="G69" i="2"/>
  <c r="F70" i="2"/>
  <c r="C74" i="2"/>
  <c r="C61" i="2"/>
  <c r="F61" i="2"/>
  <c r="G64" i="2"/>
  <c r="C65" i="2"/>
  <c r="F65" i="2"/>
  <c r="G68" i="2"/>
  <c r="C69" i="2"/>
  <c r="F69" i="2"/>
  <c r="G72" i="2"/>
  <c r="C73" i="2"/>
  <c r="F73" i="2"/>
  <c r="G76" i="2"/>
  <c r="C77" i="2"/>
  <c r="F77" i="2"/>
  <c r="G80" i="2"/>
  <c r="C81" i="2"/>
  <c r="F81" i="2"/>
  <c r="G84" i="2"/>
  <c r="G61" i="2"/>
  <c r="C62" i="2"/>
  <c r="F62" i="2"/>
  <c r="G65" i="2"/>
  <c r="C66" i="2"/>
  <c r="F66" i="2"/>
  <c r="C70" i="2"/>
  <c r="G73" i="2"/>
  <c r="F74" i="2"/>
  <c r="G77" i="2"/>
  <c r="F82" i="2"/>
  <c r="G81" i="2"/>
  <c r="C78" i="2"/>
  <c r="G74" i="2"/>
  <c r="C71" i="2"/>
  <c r="F67" i="2"/>
  <c r="C82" i="2"/>
  <c r="F78" i="2"/>
  <c r="F75" i="2"/>
  <c r="G66" i="2"/>
  <c r="C63" i="2"/>
  <c r="G38" i="2"/>
  <c r="N38" i="2" s="1"/>
  <c r="G23" i="2"/>
  <c r="N23" i="2" s="1"/>
  <c r="G22" i="2"/>
  <c r="N22" i="2" s="1"/>
  <c r="G21" i="2"/>
  <c r="N21" i="2" s="1"/>
  <c r="G20" i="2"/>
  <c r="N20" i="2" s="1"/>
  <c r="F6" i="2"/>
  <c r="F27" i="2"/>
  <c r="F26" i="2"/>
  <c r="F25" i="2"/>
  <c r="F24" i="2"/>
  <c r="F23" i="2"/>
  <c r="F22" i="2"/>
  <c r="F21" i="2"/>
  <c r="F20" i="2"/>
  <c r="F18" i="2"/>
  <c r="F16" i="2"/>
  <c r="G14" i="2"/>
  <c r="N14" i="2" s="1"/>
  <c r="G12" i="2"/>
  <c r="N12" i="2" s="1"/>
  <c r="G10" i="2"/>
  <c r="N10" i="2" s="1"/>
  <c r="G8" i="2"/>
  <c r="N8" i="2" s="1"/>
  <c r="G37" i="2"/>
  <c r="N37" i="2" s="1"/>
  <c r="G35" i="2"/>
  <c r="N35" i="2" s="1"/>
  <c r="G33" i="2"/>
  <c r="N33" i="2" s="1"/>
  <c r="G31" i="2"/>
  <c r="N31" i="2" s="1"/>
  <c r="G29" i="2"/>
  <c r="N29" i="2" s="1"/>
  <c r="G56" i="2"/>
  <c r="N56" i="2" s="1"/>
  <c r="G54" i="2"/>
  <c r="N54" i="2" s="1"/>
  <c r="G52" i="2"/>
  <c r="N52" i="2" s="1"/>
  <c r="G50" i="2"/>
  <c r="N50" i="2" s="1"/>
  <c r="G48" i="2"/>
  <c r="N48" i="2" s="1"/>
  <c r="G46" i="2"/>
  <c r="N46" i="2" s="1"/>
  <c r="G44" i="2"/>
  <c r="N44" i="2" s="1"/>
  <c r="G42" i="2"/>
  <c r="N42" i="2" s="1"/>
  <c r="G40" i="2"/>
  <c r="N40" i="2" s="1"/>
  <c r="C5" i="2"/>
  <c r="C46" i="2" s="1"/>
  <c r="J46" i="2" s="1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28" i="2"/>
  <c r="F29" i="2"/>
  <c r="F30" i="2"/>
  <c r="F31" i="2"/>
  <c r="F32" i="2"/>
  <c r="F33" i="2"/>
  <c r="F34" i="2"/>
  <c r="F35" i="2"/>
  <c r="F36" i="2"/>
  <c r="F37" i="2"/>
  <c r="F7" i="2"/>
  <c r="F8" i="2"/>
  <c r="F9" i="2"/>
  <c r="F10" i="2"/>
  <c r="F11" i="2"/>
  <c r="F12" i="2"/>
  <c r="F13" i="2"/>
  <c r="F14" i="2"/>
  <c r="F15" i="2"/>
  <c r="G19" i="2"/>
  <c r="N19" i="2" s="1"/>
  <c r="G17" i="2"/>
  <c r="N17" i="2" s="1"/>
  <c r="G6" i="2"/>
  <c r="G27" i="2"/>
  <c r="N27" i="2" s="1"/>
  <c r="G26" i="2"/>
  <c r="N26" i="2" s="1"/>
  <c r="G25" i="2"/>
  <c r="N25" i="2" s="1"/>
  <c r="G24" i="2"/>
  <c r="N24" i="2" s="1"/>
  <c r="G18" i="2"/>
  <c r="N18" i="2" s="1"/>
  <c r="G16" i="2"/>
  <c r="N16" i="2" s="1"/>
  <c r="F19" i="2"/>
  <c r="F17" i="2"/>
  <c r="G15" i="2"/>
  <c r="N15" i="2" s="1"/>
  <c r="G13" i="2"/>
  <c r="N13" i="2" s="1"/>
  <c r="G11" i="2"/>
  <c r="N11" i="2" s="1"/>
  <c r="G9" i="2"/>
  <c r="N9" i="2" s="1"/>
  <c r="G7" i="2"/>
  <c r="N7" i="2" s="1"/>
  <c r="G36" i="2"/>
  <c r="N36" i="2" s="1"/>
  <c r="G34" i="2"/>
  <c r="N34" i="2" s="1"/>
  <c r="G32" i="2"/>
  <c r="N32" i="2" s="1"/>
  <c r="G30" i="2"/>
  <c r="N30" i="2" s="1"/>
  <c r="G28" i="2"/>
  <c r="N28" i="2" s="1"/>
  <c r="G55" i="2"/>
  <c r="N55" i="2" s="1"/>
  <c r="G53" i="2"/>
  <c r="N53" i="2" s="1"/>
  <c r="G51" i="2"/>
  <c r="N51" i="2" s="1"/>
  <c r="G49" i="2"/>
  <c r="N49" i="2" s="1"/>
  <c r="G47" i="2"/>
  <c r="N47" i="2" s="1"/>
  <c r="G45" i="2"/>
  <c r="N45" i="2" s="1"/>
  <c r="G43" i="2"/>
  <c r="N43" i="2" s="1"/>
  <c r="G41" i="2"/>
  <c r="N41" i="2" s="1"/>
  <c r="G39" i="2"/>
  <c r="N39" i="2" s="1"/>
  <c r="C50" i="2"/>
  <c r="J50" i="2" s="1"/>
  <c r="C37" i="2"/>
  <c r="J37" i="2" s="1"/>
  <c r="C22" i="2"/>
  <c r="J22" i="2" s="1"/>
  <c r="C47" i="2"/>
  <c r="J47" i="2" s="1"/>
  <c r="C34" i="2"/>
  <c r="J34" i="2" s="1"/>
  <c r="C31" i="2"/>
  <c r="J31" i="2" s="1"/>
  <c r="C11" i="2"/>
  <c r="J11" i="2" s="1"/>
  <c r="C52" i="2"/>
  <c r="J52" i="2" s="1"/>
  <c r="C41" i="2"/>
  <c r="J41" i="2" s="1"/>
  <c r="C17" i="2"/>
  <c r="J17" i="2" s="1"/>
  <c r="C56" i="2"/>
  <c r="J56" i="2" s="1"/>
  <c r="C9" i="2"/>
  <c r="J9" i="2" s="1"/>
  <c r="L40" i="2" l="1"/>
  <c r="K40" i="2"/>
  <c r="K16" i="2"/>
  <c r="L16" i="2"/>
  <c r="K43" i="2"/>
  <c r="L43" i="2"/>
  <c r="C21" i="2"/>
  <c r="J21" i="2" s="1"/>
  <c r="C40" i="2"/>
  <c r="J40" i="2" s="1"/>
  <c r="C28" i="2"/>
  <c r="J28" i="2" s="1"/>
  <c r="C20" i="2"/>
  <c r="J20" i="2" s="1"/>
  <c r="C19" i="2"/>
  <c r="J19" i="2" s="1"/>
  <c r="C16" i="2"/>
  <c r="J16" i="2" s="1"/>
  <c r="C23" i="2"/>
  <c r="J23" i="2" s="1"/>
  <c r="C55" i="2"/>
  <c r="J55" i="2" s="1"/>
  <c r="C39" i="2"/>
  <c r="J39" i="2" s="1"/>
  <c r="C14" i="2"/>
  <c r="J14" i="2" s="1"/>
  <c r="C29" i="2"/>
  <c r="J29" i="2" s="1"/>
  <c r="C42" i="2"/>
  <c r="J42" i="2" s="1"/>
  <c r="L37" i="2"/>
  <c r="K37" i="2"/>
  <c r="L53" i="2"/>
  <c r="K53" i="2"/>
  <c r="L21" i="2"/>
  <c r="K21" i="2"/>
  <c r="L13" i="2"/>
  <c r="K13" i="2"/>
  <c r="K52" i="2"/>
  <c r="L52" i="2"/>
  <c r="L44" i="2"/>
  <c r="K44" i="2"/>
  <c r="L36" i="2"/>
  <c r="K36" i="2"/>
  <c r="L28" i="2"/>
  <c r="K28" i="2"/>
  <c r="L20" i="2"/>
  <c r="K20" i="2"/>
  <c r="L12" i="2"/>
  <c r="K12" i="2"/>
  <c r="K27" i="2"/>
  <c r="L27" i="2"/>
  <c r="K39" i="2"/>
  <c r="L39" i="2"/>
  <c r="K31" i="2"/>
  <c r="L31" i="2"/>
  <c r="L45" i="2"/>
  <c r="K45" i="2"/>
  <c r="L17" i="2"/>
  <c r="K17" i="2"/>
  <c r="K48" i="2"/>
  <c r="L48" i="2"/>
  <c r="L24" i="2"/>
  <c r="K24" i="2"/>
  <c r="C45" i="2"/>
  <c r="J45" i="2" s="1"/>
  <c r="C13" i="2"/>
  <c r="J13" i="2" s="1"/>
  <c r="C8" i="2"/>
  <c r="J8" i="2" s="1"/>
  <c r="C25" i="2"/>
  <c r="J25" i="2" s="1"/>
  <c r="C49" i="2"/>
  <c r="J49" i="2" s="1"/>
  <c r="C35" i="2"/>
  <c r="J35" i="2" s="1"/>
  <c r="C15" i="2"/>
  <c r="J15" i="2" s="1"/>
  <c r="C12" i="2"/>
  <c r="J12" i="2" s="1"/>
  <c r="C7" i="2"/>
  <c r="J7" i="2" s="1"/>
  <c r="C51" i="2"/>
  <c r="J51" i="2" s="1"/>
  <c r="C26" i="2"/>
  <c r="J26" i="2" s="1"/>
  <c r="C10" i="2"/>
  <c r="J10" i="2" s="1"/>
  <c r="C54" i="2"/>
  <c r="J54" i="2" s="1"/>
  <c r="C38" i="2"/>
  <c r="J38" i="2" s="1"/>
  <c r="L25" i="2"/>
  <c r="K25" i="2"/>
  <c r="L41" i="2"/>
  <c r="K41" i="2"/>
  <c r="L19" i="2"/>
  <c r="K19" i="2"/>
  <c r="K11" i="2"/>
  <c r="L11" i="2"/>
  <c r="K50" i="2"/>
  <c r="L50" i="2"/>
  <c r="K42" i="2"/>
  <c r="L42" i="2"/>
  <c r="K34" i="2"/>
  <c r="L34" i="2"/>
  <c r="K26" i="2"/>
  <c r="L26" i="2"/>
  <c r="K18" i="2"/>
  <c r="L18" i="2"/>
  <c r="K10" i="2"/>
  <c r="L10" i="2"/>
  <c r="L35" i="2"/>
  <c r="K35" i="2"/>
  <c r="L47" i="2"/>
  <c r="K47" i="2"/>
  <c r="L29" i="2"/>
  <c r="K29" i="2"/>
  <c r="L9" i="2"/>
  <c r="K9" i="2"/>
  <c r="L56" i="2"/>
  <c r="K56" i="2"/>
  <c r="K32" i="2"/>
  <c r="L32" i="2"/>
  <c r="L8" i="2"/>
  <c r="K8" i="2"/>
  <c r="C53" i="2"/>
  <c r="J53" i="2" s="1"/>
  <c r="C44" i="2"/>
  <c r="J44" i="2" s="1"/>
  <c r="C36" i="2"/>
  <c r="J36" i="2" s="1"/>
  <c r="C24" i="2"/>
  <c r="J24" i="2" s="1"/>
  <c r="C27" i="2"/>
  <c r="J27" i="2" s="1"/>
  <c r="C32" i="2"/>
  <c r="J32" i="2" s="1"/>
  <c r="C48" i="2"/>
  <c r="J48" i="2" s="1"/>
  <c r="C30" i="2"/>
  <c r="J30" i="2" s="1"/>
  <c r="C43" i="2"/>
  <c r="J43" i="2" s="1"/>
  <c r="C18" i="2"/>
  <c r="J18" i="2" s="1"/>
  <c r="C33" i="2"/>
  <c r="J33" i="2" s="1"/>
  <c r="L33" i="2"/>
  <c r="K33" i="2"/>
  <c r="L49" i="2"/>
  <c r="K49" i="2"/>
  <c r="L23" i="2"/>
  <c r="K23" i="2"/>
  <c r="K15" i="2"/>
  <c r="L15" i="2"/>
  <c r="L7" i="2"/>
  <c r="K7" i="2"/>
  <c r="K54" i="2"/>
  <c r="L54" i="2"/>
  <c r="K46" i="2"/>
  <c r="L46" i="2"/>
  <c r="K38" i="2"/>
  <c r="L38" i="2"/>
  <c r="K30" i="2"/>
  <c r="L30" i="2"/>
  <c r="K22" i="2"/>
  <c r="L22" i="2"/>
  <c r="K14" i="2"/>
  <c r="L14" i="2"/>
  <c r="L6" i="2"/>
  <c r="L51" i="2"/>
  <c r="K51" i="2"/>
  <c r="L55" i="2"/>
  <c r="K55" i="2"/>
  <c r="D60" i="2"/>
  <c r="E60" i="2"/>
  <c r="F60" i="2"/>
  <c r="C60" i="2"/>
  <c r="G60" i="2"/>
  <c r="I60" i="2" a="1"/>
  <c r="I60" i="2" s="1"/>
  <c r="I5" i="2" a="1"/>
  <c r="I5" i="2" s="1"/>
  <c r="C6" i="2"/>
  <c r="O11" i="5" l="1"/>
  <c r="O19" i="5"/>
  <c r="O27" i="5"/>
  <c r="K9" i="5"/>
  <c r="K17" i="5"/>
  <c r="K25" i="5"/>
  <c r="J3" i="5"/>
  <c r="N11" i="5"/>
  <c r="N19" i="5"/>
  <c r="N27" i="5"/>
  <c r="M11" i="5"/>
  <c r="M19" i="5"/>
  <c r="M27" i="5"/>
  <c r="J11" i="5"/>
  <c r="J19" i="5"/>
  <c r="J27" i="5"/>
  <c r="I11" i="5"/>
  <c r="I19" i="5"/>
  <c r="O5" i="5"/>
  <c r="O12" i="5"/>
  <c r="O20" i="5"/>
  <c r="O3" i="5"/>
  <c r="K10" i="5"/>
  <c r="K18" i="5"/>
  <c r="K26" i="5"/>
  <c r="N4" i="5"/>
  <c r="N12" i="5"/>
  <c r="N20" i="5"/>
  <c r="M4" i="5"/>
  <c r="M12" i="5"/>
  <c r="M20" i="5"/>
  <c r="J4" i="5"/>
  <c r="J12" i="5"/>
  <c r="J20" i="5"/>
  <c r="I4" i="5"/>
  <c r="I12" i="5"/>
  <c r="I20" i="5"/>
  <c r="O4" i="5"/>
  <c r="O13" i="5"/>
  <c r="O21" i="5"/>
  <c r="K3" i="5"/>
  <c r="K11" i="5"/>
  <c r="K19" i="5"/>
  <c r="K27" i="5"/>
  <c r="N5" i="5"/>
  <c r="N13" i="5"/>
  <c r="N21" i="5"/>
  <c r="M5" i="5"/>
  <c r="M13" i="5"/>
  <c r="M21" i="5"/>
  <c r="J5" i="5"/>
  <c r="J13" i="5"/>
  <c r="J21" i="5"/>
  <c r="I5" i="5"/>
  <c r="I13" i="5"/>
  <c r="I21" i="5"/>
  <c r="O6" i="5"/>
  <c r="O14" i="5"/>
  <c r="O22" i="5"/>
  <c r="K4" i="5"/>
  <c r="K12" i="5"/>
  <c r="K20" i="5"/>
  <c r="I27" i="5"/>
  <c r="N6" i="5"/>
  <c r="N14" i="5"/>
  <c r="N22" i="5"/>
  <c r="M6" i="5"/>
  <c r="M14" i="5"/>
  <c r="M22" i="5"/>
  <c r="J6" i="5"/>
  <c r="J14" i="5"/>
  <c r="J22" i="5"/>
  <c r="I6" i="5"/>
  <c r="I14" i="5"/>
  <c r="I22" i="5"/>
  <c r="O7" i="5"/>
  <c r="O15" i="5"/>
  <c r="O23" i="5"/>
  <c r="K5" i="5"/>
  <c r="K13" i="5"/>
  <c r="K21" i="5"/>
  <c r="I3" i="5"/>
  <c r="N7" i="5"/>
  <c r="N15" i="5"/>
  <c r="N23" i="5"/>
  <c r="M7" i="5"/>
  <c r="M15" i="5"/>
  <c r="M23" i="5"/>
  <c r="J7" i="5"/>
  <c r="J15" i="5"/>
  <c r="J23" i="5"/>
  <c r="I7" i="5"/>
  <c r="I15" i="5"/>
  <c r="I23" i="5"/>
  <c r="O8" i="5"/>
  <c r="O16" i="5"/>
  <c r="O24" i="5"/>
  <c r="K6" i="5"/>
  <c r="K14" i="5"/>
  <c r="K22" i="5"/>
  <c r="N3" i="5"/>
  <c r="N8" i="5"/>
  <c r="N16" i="5"/>
  <c r="N24" i="5"/>
  <c r="M8" i="5"/>
  <c r="M16" i="5"/>
  <c r="M24" i="5"/>
  <c r="J8" i="5"/>
  <c r="J16" i="5"/>
  <c r="J24" i="5"/>
  <c r="I8" i="5"/>
  <c r="I16" i="5"/>
  <c r="I24" i="5"/>
  <c r="O9" i="5"/>
  <c r="O17" i="5"/>
  <c r="O25" i="5"/>
  <c r="K7" i="5"/>
  <c r="K15" i="5"/>
  <c r="K23" i="5"/>
  <c r="M3" i="5"/>
  <c r="N9" i="5"/>
  <c r="N17" i="5"/>
  <c r="N25" i="5"/>
  <c r="M9" i="5"/>
  <c r="M17" i="5"/>
  <c r="M25" i="5"/>
  <c r="J9" i="5"/>
  <c r="J17" i="5"/>
  <c r="J25" i="5"/>
  <c r="I9" i="5"/>
  <c r="I17" i="5"/>
  <c r="I25" i="5"/>
  <c r="O10" i="5"/>
  <c r="O18" i="5"/>
  <c r="O26" i="5"/>
  <c r="K8" i="5"/>
  <c r="K16" i="5"/>
  <c r="K24" i="5"/>
  <c r="N10" i="5"/>
  <c r="N18" i="5"/>
  <c r="N26" i="5"/>
  <c r="M10" i="5"/>
  <c r="M18" i="5"/>
  <c r="M26" i="5"/>
  <c r="J10" i="5"/>
  <c r="J18" i="5"/>
  <c r="J26" i="5"/>
  <c r="I10" i="5"/>
  <c r="I18" i="5"/>
  <c r="I26" i="5"/>
  <c r="N9" i="4"/>
  <c r="N17" i="4"/>
  <c r="N25" i="4"/>
  <c r="N33" i="4"/>
  <c r="N41" i="4"/>
  <c r="N49" i="4"/>
  <c r="O6" i="4"/>
  <c r="O14" i="4"/>
  <c r="O22" i="4"/>
  <c r="O30" i="4"/>
  <c r="O38" i="4"/>
  <c r="O46" i="4"/>
  <c r="O54" i="4"/>
  <c r="K5" i="4"/>
  <c r="K13" i="4"/>
  <c r="K21" i="4"/>
  <c r="K29" i="4"/>
  <c r="K37" i="4"/>
  <c r="K45" i="4"/>
  <c r="K53" i="4"/>
  <c r="J10" i="4"/>
  <c r="J18" i="4"/>
  <c r="J26" i="4"/>
  <c r="J34" i="4"/>
  <c r="J42" i="4"/>
  <c r="J50" i="4"/>
  <c r="K32" i="4"/>
  <c r="J5" i="4"/>
  <c r="J13" i="4"/>
  <c r="J37" i="4"/>
  <c r="J15" i="4"/>
  <c r="J32" i="4"/>
  <c r="J49" i="4"/>
  <c r="N10" i="4"/>
  <c r="N18" i="4"/>
  <c r="N26" i="4"/>
  <c r="N34" i="4"/>
  <c r="N42" i="4"/>
  <c r="N50" i="4"/>
  <c r="O7" i="4"/>
  <c r="O15" i="4"/>
  <c r="O23" i="4"/>
  <c r="O31" i="4"/>
  <c r="O39" i="4"/>
  <c r="O47" i="4"/>
  <c r="K6" i="4"/>
  <c r="K14" i="4"/>
  <c r="K22" i="4"/>
  <c r="K30" i="4"/>
  <c r="K38" i="4"/>
  <c r="K46" i="4"/>
  <c r="K54" i="4"/>
  <c r="J11" i="4"/>
  <c r="J19" i="4"/>
  <c r="J27" i="4"/>
  <c r="J35" i="4"/>
  <c r="J43" i="4"/>
  <c r="J51" i="4"/>
  <c r="K16" i="4"/>
  <c r="K48" i="4"/>
  <c r="J21" i="4"/>
  <c r="J45" i="4"/>
  <c r="J23" i="4"/>
  <c r="J47" i="4"/>
  <c r="J24" i="4"/>
  <c r="J33" i="4"/>
  <c r="N11" i="4"/>
  <c r="N19" i="4"/>
  <c r="N27" i="4"/>
  <c r="N35" i="4"/>
  <c r="N43" i="4"/>
  <c r="N51" i="4"/>
  <c r="O8" i="4"/>
  <c r="O16" i="4"/>
  <c r="O24" i="4"/>
  <c r="O32" i="4"/>
  <c r="O40" i="4"/>
  <c r="O48" i="4"/>
  <c r="K7" i="4"/>
  <c r="K15" i="4"/>
  <c r="K23" i="4"/>
  <c r="K31" i="4"/>
  <c r="K39" i="4"/>
  <c r="K47" i="4"/>
  <c r="K4" i="4"/>
  <c r="J12" i="4"/>
  <c r="J20" i="4"/>
  <c r="J28" i="4"/>
  <c r="J36" i="4"/>
  <c r="J44" i="4"/>
  <c r="J52" i="4"/>
  <c r="K8" i="4"/>
  <c r="K40" i="4"/>
  <c r="J29" i="4"/>
  <c r="J53" i="4"/>
  <c r="K50" i="4"/>
  <c r="J39" i="4"/>
  <c r="J40" i="4"/>
  <c r="N12" i="4"/>
  <c r="N20" i="4"/>
  <c r="N28" i="4"/>
  <c r="N36" i="4"/>
  <c r="N44" i="4"/>
  <c r="N52" i="4"/>
  <c r="O9" i="4"/>
  <c r="O17" i="4"/>
  <c r="O25" i="4"/>
  <c r="O33" i="4"/>
  <c r="O41" i="4"/>
  <c r="O49" i="4"/>
  <c r="K24" i="4"/>
  <c r="N5" i="4"/>
  <c r="N13" i="4"/>
  <c r="N21" i="4"/>
  <c r="N29" i="4"/>
  <c r="N37" i="4"/>
  <c r="N45" i="4"/>
  <c r="N53" i="4"/>
  <c r="O10" i="4"/>
  <c r="O18" i="4"/>
  <c r="O26" i="4"/>
  <c r="O34" i="4"/>
  <c r="O42" i="4"/>
  <c r="O50" i="4"/>
  <c r="K9" i="4"/>
  <c r="K17" i="4"/>
  <c r="K25" i="4"/>
  <c r="K33" i="4"/>
  <c r="K41" i="4"/>
  <c r="K49" i="4"/>
  <c r="J6" i="4"/>
  <c r="J14" i="4"/>
  <c r="J22" i="4"/>
  <c r="J30" i="4"/>
  <c r="J38" i="4"/>
  <c r="J46" i="4"/>
  <c r="J54" i="4"/>
  <c r="K18" i="4"/>
  <c r="K34" i="4"/>
  <c r="J7" i="4"/>
  <c r="J4" i="4"/>
  <c r="J48" i="4"/>
  <c r="N6" i="4"/>
  <c r="N14" i="4"/>
  <c r="N22" i="4"/>
  <c r="N30" i="4"/>
  <c r="N38" i="4"/>
  <c r="N46" i="4"/>
  <c r="N54" i="4"/>
  <c r="O11" i="4"/>
  <c r="O19" i="4"/>
  <c r="O27" i="4"/>
  <c r="O35" i="4"/>
  <c r="O43" i="4"/>
  <c r="O51" i="4"/>
  <c r="K10" i="4"/>
  <c r="K26" i="4"/>
  <c r="K42" i="4"/>
  <c r="J31" i="4"/>
  <c r="N7" i="4"/>
  <c r="N15" i="4"/>
  <c r="N23" i="4"/>
  <c r="N31" i="4"/>
  <c r="N39" i="4"/>
  <c r="N47" i="4"/>
  <c r="N4" i="4"/>
  <c r="O12" i="4"/>
  <c r="O20" i="4"/>
  <c r="O28" i="4"/>
  <c r="O36" i="4"/>
  <c r="O44" i="4"/>
  <c r="O52" i="4"/>
  <c r="K11" i="4"/>
  <c r="K19" i="4"/>
  <c r="K27" i="4"/>
  <c r="K35" i="4"/>
  <c r="K43" i="4"/>
  <c r="K51" i="4"/>
  <c r="J8" i="4"/>
  <c r="J16" i="4"/>
  <c r="M4" i="4"/>
  <c r="N8" i="4"/>
  <c r="N16" i="4"/>
  <c r="N24" i="4"/>
  <c r="N32" i="4"/>
  <c r="N40" i="4"/>
  <c r="N48" i="4"/>
  <c r="O5" i="4"/>
  <c r="O13" i="4"/>
  <c r="O21" i="4"/>
  <c r="O29" i="4"/>
  <c r="O37" i="4"/>
  <c r="O45" i="4"/>
  <c r="O53" i="4"/>
  <c r="O4" i="4"/>
  <c r="K12" i="4"/>
  <c r="K20" i="4"/>
  <c r="K28" i="4"/>
  <c r="K36" i="4"/>
  <c r="K44" i="4"/>
  <c r="K52" i="4"/>
  <c r="J9" i="4"/>
  <c r="J17" i="4"/>
  <c r="J25" i="4"/>
  <c r="J41" i="4"/>
  <c r="I4" i="4"/>
  <c r="I17" i="4"/>
  <c r="M15" i="4"/>
  <c r="I14" i="4"/>
  <c r="M30" i="4"/>
  <c r="I32" i="4"/>
  <c r="I26" i="4"/>
  <c r="I25" i="4"/>
  <c r="I12" i="4"/>
  <c r="I52" i="4"/>
  <c r="I5" i="4"/>
  <c r="I6" i="4"/>
  <c r="I47" i="4"/>
  <c r="I44" i="4"/>
  <c r="M11" i="4"/>
  <c r="M14" i="4"/>
  <c r="M25" i="4"/>
  <c r="I42" i="4"/>
  <c r="I48" i="4"/>
  <c r="I21" i="4"/>
  <c r="I39" i="4"/>
  <c r="I18" i="4"/>
  <c r="I36" i="4"/>
  <c r="I9" i="4"/>
  <c r="M43" i="4"/>
  <c r="I22" i="4"/>
  <c r="I40" i="4"/>
  <c r="I13" i="4"/>
  <c r="I31" i="4"/>
  <c r="I10" i="4"/>
  <c r="I35" i="4"/>
  <c r="M27" i="4"/>
  <c r="M50" i="4"/>
  <c r="I51" i="4"/>
  <c r="M39" i="4"/>
  <c r="M23" i="4"/>
  <c r="M7" i="4"/>
  <c r="M46" i="4"/>
  <c r="M26" i="4"/>
  <c r="M10" i="4"/>
  <c r="I28" i="4"/>
  <c r="I8" i="4"/>
  <c r="I34" i="4"/>
  <c r="M49" i="4"/>
  <c r="M17" i="4"/>
  <c r="I23" i="4"/>
  <c r="I43" i="4"/>
  <c r="M51" i="4"/>
  <c r="M35" i="4"/>
  <c r="M19" i="4"/>
  <c r="M38" i="4"/>
  <c r="M22" i="4"/>
  <c r="M6" i="4"/>
  <c r="I24" i="4"/>
  <c r="I50" i="4"/>
  <c r="I30" i="4"/>
  <c r="M37" i="4"/>
  <c r="M9" i="4"/>
  <c r="I11" i="4"/>
  <c r="M48" i="4"/>
  <c r="M47" i="4"/>
  <c r="M31" i="4"/>
  <c r="M54" i="4"/>
  <c r="M34" i="4"/>
  <c r="M18" i="4"/>
  <c r="I16" i="4"/>
  <c r="I46" i="4"/>
  <c r="M33" i="4"/>
  <c r="M5" i="4"/>
  <c r="I7" i="4"/>
  <c r="M16" i="4"/>
  <c r="M42" i="4"/>
  <c r="I20" i="4"/>
  <c r="I54" i="4"/>
  <c r="I38" i="4"/>
  <c r="M41" i="4"/>
  <c r="M21" i="4"/>
  <c r="I27" i="4"/>
  <c r="I53" i="4"/>
  <c r="M20" i="4"/>
  <c r="I41" i="4"/>
  <c r="I29" i="4"/>
  <c r="M44" i="4"/>
  <c r="M36" i="4"/>
  <c r="M53" i="4"/>
  <c r="I37" i="4"/>
  <c r="M28" i="4"/>
  <c r="M45" i="4"/>
  <c r="M29" i="4"/>
  <c r="M13" i="4"/>
  <c r="I19" i="4"/>
  <c r="I45" i="4"/>
  <c r="M52" i="4"/>
  <c r="M32" i="4"/>
  <c r="M12" i="4"/>
  <c r="I15" i="4"/>
  <c r="I49" i="4"/>
  <c r="I33" i="4"/>
  <c r="M40" i="4"/>
  <c r="M24" i="4"/>
  <c r="M8" i="4"/>
  <c r="U10" i="5" l="1"/>
  <c r="V10" i="5" s="1"/>
  <c r="W10" i="5" s="1"/>
  <c r="X10" i="5" s="1"/>
  <c r="U9" i="5"/>
  <c r="V9" i="5" s="1"/>
  <c r="W9" i="5" s="1"/>
  <c r="X9" i="5" s="1"/>
  <c r="U17" i="5"/>
  <c r="V17" i="5" s="1"/>
  <c r="W17" i="5" s="1"/>
  <c r="X17" i="5" s="1"/>
  <c r="U5" i="4"/>
  <c r="V5" i="4" s="1"/>
  <c r="W5" i="4" s="1"/>
  <c r="X5" i="4" s="1"/>
  <c r="U35" i="4"/>
  <c r="V35" i="4" s="1"/>
  <c r="W35" i="4" s="1"/>
  <c r="X35" i="4" s="1"/>
  <c r="U25" i="4"/>
  <c r="V25" i="4" s="1"/>
  <c r="W25" i="4" s="1"/>
  <c r="X25" i="4" s="1"/>
  <c r="U9" i="4"/>
  <c r="V9" i="4" s="1"/>
  <c r="W9" i="4" s="1"/>
  <c r="X9" i="4" s="1"/>
  <c r="U16" i="4"/>
  <c r="V16" i="4" s="1"/>
  <c r="W16" i="4" s="1"/>
  <c r="X16" i="4" s="1"/>
  <c r="U11" i="4"/>
  <c r="V11" i="4" s="1"/>
  <c r="W11" i="4" s="1"/>
  <c r="X11" i="4" s="1"/>
  <c r="U30" i="4"/>
  <c r="V30" i="4" s="1"/>
  <c r="W30" i="4" s="1"/>
  <c r="X30" i="4" s="1"/>
  <c r="U43" i="4"/>
  <c r="V43" i="4" s="1"/>
  <c r="W43" i="4" s="1"/>
  <c r="X43" i="4" s="1"/>
  <c r="U34" i="4"/>
  <c r="V34" i="4" s="1"/>
  <c r="W34" i="4" s="1"/>
  <c r="X34" i="4" s="1"/>
  <c r="U7" i="4"/>
  <c r="V7" i="4" s="1"/>
  <c r="W7" i="4" s="1"/>
  <c r="X7" i="4" s="1"/>
  <c r="U51" i="4"/>
  <c r="V51" i="4" s="1"/>
  <c r="W51" i="4" s="1"/>
  <c r="X51" i="4" s="1"/>
  <c r="U41" i="4"/>
  <c r="V41" i="4" s="1"/>
  <c r="W41" i="4" s="1"/>
  <c r="X41" i="4" s="1"/>
  <c r="U23" i="4"/>
  <c r="V23" i="4" s="1"/>
  <c r="W23" i="4" s="1"/>
  <c r="X23" i="4" s="1"/>
  <c r="U6" i="4"/>
  <c r="V6" i="4" s="1"/>
  <c r="W6" i="4" s="1"/>
  <c r="X6" i="4" s="1"/>
  <c r="U21" i="4"/>
  <c r="V21" i="4" s="1"/>
  <c r="W21" i="4" s="1"/>
  <c r="X21" i="4" s="1"/>
  <c r="U20" i="4"/>
  <c r="V20" i="4" s="1"/>
  <c r="W20" i="4" s="1"/>
  <c r="X20" i="4" s="1"/>
  <c r="U27" i="4"/>
  <c r="V27" i="4" s="1"/>
  <c r="W27" i="4" s="1"/>
  <c r="X27" i="4" s="1"/>
  <c r="U17" i="4"/>
  <c r="V17" i="4" s="1"/>
  <c r="W17" i="4" s="1"/>
  <c r="X17" i="4" s="1"/>
  <c r="U46" i="4"/>
  <c r="V46" i="4" s="1"/>
  <c r="W46" i="4" s="1"/>
  <c r="X46" i="4" s="1"/>
  <c r="U14" i="4"/>
  <c r="V14" i="4" s="1"/>
  <c r="W14" i="4" s="1"/>
  <c r="X14" i="4" s="1"/>
  <c r="U48" i="4"/>
  <c r="V48" i="4" s="1"/>
  <c r="W48" i="4" s="1"/>
  <c r="X48" i="4" s="1"/>
  <c r="U54" i="4"/>
  <c r="V54" i="4" s="1"/>
  <c r="W54" i="4" s="1"/>
  <c r="X54" i="4" s="1"/>
  <c r="U50" i="4"/>
  <c r="V50" i="4" s="1"/>
  <c r="W50" i="4" s="1"/>
  <c r="X50" i="4" s="1"/>
  <c r="U53" i="4"/>
  <c r="V53" i="4" s="1"/>
  <c r="W53" i="4" s="1"/>
  <c r="X53" i="4" s="1"/>
  <c r="U36" i="4"/>
  <c r="V36" i="4" s="1"/>
  <c r="W36" i="4" s="1"/>
  <c r="X36" i="4" s="1"/>
  <c r="U22" i="4"/>
  <c r="V22" i="4" s="1"/>
  <c r="W22" i="4" s="1"/>
  <c r="X22" i="4" s="1"/>
  <c r="U37" i="4"/>
  <c r="V37" i="4" s="1"/>
  <c r="W37" i="4" s="1"/>
  <c r="X37" i="4" s="1"/>
  <c r="U39" i="4"/>
  <c r="V39" i="4" s="1"/>
  <c r="W39" i="4" s="1"/>
  <c r="X39" i="4" s="1"/>
  <c r="U28" i="4"/>
  <c r="V28" i="4" s="1"/>
  <c r="W28" i="4" s="1"/>
  <c r="X28" i="4" s="1"/>
  <c r="U44" i="4"/>
  <c r="V44" i="4" s="1"/>
  <c r="W44" i="4" s="1"/>
  <c r="X44" i="4" s="1"/>
  <c r="U26" i="4"/>
  <c r="V26" i="4" s="1"/>
  <c r="W26" i="4" s="1"/>
  <c r="X26" i="4" s="1"/>
  <c r="U18" i="4"/>
  <c r="V18" i="4" s="1"/>
  <c r="W18" i="4" s="1"/>
  <c r="X18" i="4" s="1"/>
  <c r="U32" i="4"/>
  <c r="V32" i="4" s="1"/>
  <c r="W32" i="4" s="1"/>
  <c r="X32" i="4" s="1"/>
  <c r="U29" i="4"/>
  <c r="V29" i="4" s="1"/>
  <c r="W29" i="4" s="1"/>
  <c r="X29" i="4" s="1"/>
  <c r="U45" i="4"/>
  <c r="V45" i="4" s="1"/>
  <c r="W45" i="4" s="1"/>
  <c r="X45" i="4" s="1"/>
  <c r="U47" i="4"/>
  <c r="V47" i="4" s="1"/>
  <c r="W47" i="4" s="1"/>
  <c r="X47" i="4" s="1"/>
  <c r="U10" i="4"/>
  <c r="V10" i="4" s="1"/>
  <c r="W10" i="4" s="1"/>
  <c r="X10" i="4" s="1"/>
  <c r="U19" i="4"/>
  <c r="V19" i="4" s="1"/>
  <c r="W19" i="4" s="1"/>
  <c r="X19" i="4" s="1"/>
  <c r="U13" i="4"/>
  <c r="V13" i="4" s="1"/>
  <c r="W13" i="4" s="1"/>
  <c r="X13" i="4" s="1"/>
  <c r="U42" i="4"/>
  <c r="V42" i="4" s="1"/>
  <c r="W42" i="4" s="1"/>
  <c r="X42" i="4" s="1"/>
  <c r="U12" i="4"/>
  <c r="V12" i="4" s="1"/>
  <c r="W12" i="4" s="1"/>
  <c r="X12" i="4" s="1"/>
  <c r="U38" i="4"/>
  <c r="V38" i="4" s="1"/>
  <c r="W38" i="4" s="1"/>
  <c r="X38" i="4" s="1"/>
  <c r="U52" i="4"/>
  <c r="V52" i="4" s="1"/>
  <c r="W52" i="4" s="1"/>
  <c r="X52" i="4" s="1"/>
  <c r="U31" i="4"/>
  <c r="V31" i="4" s="1"/>
  <c r="W31" i="4" s="1"/>
  <c r="X31" i="4" s="1"/>
  <c r="U40" i="4"/>
  <c r="V40" i="4" s="1"/>
  <c r="W40" i="4" s="1"/>
  <c r="X40" i="4" s="1"/>
  <c r="U49" i="4"/>
  <c r="V49" i="4" s="1"/>
  <c r="W49" i="4" s="1"/>
  <c r="X49" i="4" s="1"/>
  <c r="U33" i="4"/>
  <c r="V33" i="4" s="1"/>
  <c r="W33" i="4" s="1"/>
  <c r="X33" i="4" s="1"/>
  <c r="U8" i="4"/>
  <c r="V8" i="4" s="1"/>
  <c r="W8" i="4" s="1"/>
  <c r="X8" i="4" s="1"/>
  <c r="U15" i="4"/>
  <c r="V15" i="4" s="1"/>
  <c r="W15" i="4" s="1"/>
  <c r="X15" i="4" s="1"/>
  <c r="U24" i="4"/>
  <c r="V24" i="4" s="1"/>
  <c r="W24" i="4" s="1"/>
  <c r="X24" i="4" s="1"/>
  <c r="U22" i="5" l="1"/>
  <c r="V22" i="5" s="1"/>
  <c r="W22" i="5" s="1"/>
  <c r="X22" i="5" s="1"/>
  <c r="U24" i="5"/>
  <c r="V24" i="5" s="1"/>
  <c r="W24" i="5" s="1"/>
  <c r="X24" i="5" s="1"/>
  <c r="U20" i="5"/>
  <c r="V20" i="5" s="1"/>
  <c r="W20" i="5" s="1"/>
  <c r="X20" i="5" s="1"/>
  <c r="U14" i="5"/>
  <c r="V14" i="5" s="1"/>
  <c r="W14" i="5" s="1"/>
  <c r="X14" i="5" s="1"/>
  <c r="U11" i="5"/>
  <c r="V11" i="5" s="1"/>
  <c r="W11" i="5" s="1"/>
  <c r="X11" i="5" s="1"/>
  <c r="U27" i="5"/>
  <c r="V27" i="5" s="1"/>
  <c r="W27" i="5" s="1"/>
  <c r="X27" i="5" s="1"/>
  <c r="U3" i="5"/>
  <c r="V3" i="5" s="1"/>
  <c r="W3" i="5" s="1"/>
  <c r="X3" i="5" s="1"/>
  <c r="U4" i="5"/>
  <c r="V4" i="5" s="1"/>
  <c r="W4" i="5" s="1"/>
  <c r="X4" i="5" s="1"/>
  <c r="U13" i="5"/>
  <c r="V13" i="5" s="1"/>
  <c r="W13" i="5" s="1"/>
  <c r="X13" i="5" s="1"/>
  <c r="U15" i="5"/>
  <c r="V15" i="5" s="1"/>
  <c r="W15" i="5" s="1"/>
  <c r="X15" i="5" s="1"/>
  <c r="U25" i="5"/>
  <c r="V25" i="5" s="1"/>
  <c r="W25" i="5" s="1"/>
  <c r="X25" i="5" s="1"/>
  <c r="U7" i="5"/>
  <c r="V7" i="5" s="1"/>
  <c r="W7" i="5" s="1"/>
  <c r="X7" i="5" s="1"/>
  <c r="U19" i="5"/>
  <c r="V19" i="5" s="1"/>
  <c r="W19" i="5" s="1"/>
  <c r="X19" i="5" s="1"/>
  <c r="U12" i="5"/>
  <c r="V12" i="5" s="1"/>
  <c r="W12" i="5" s="1"/>
  <c r="X12" i="5" s="1"/>
  <c r="U6" i="5"/>
  <c r="V6" i="5" s="1"/>
  <c r="W6" i="5" s="1"/>
  <c r="X6" i="5" s="1"/>
  <c r="U8" i="5"/>
  <c r="V8" i="5" s="1"/>
  <c r="W8" i="5" s="1"/>
  <c r="X8" i="5" s="1"/>
  <c r="U18" i="5"/>
  <c r="V18" i="5" s="1"/>
  <c r="W18" i="5" s="1"/>
  <c r="X18" i="5" s="1"/>
  <c r="U23" i="5"/>
  <c r="V23" i="5" s="1"/>
  <c r="W23" i="5" s="1"/>
  <c r="X23" i="5" s="1"/>
  <c r="U4" i="4"/>
  <c r="V4" i="4" s="1"/>
  <c r="W4" i="4" s="1"/>
  <c r="X4" i="4" s="1"/>
  <c r="U5" i="5"/>
  <c r="V5" i="5" s="1"/>
  <c r="W5" i="5" s="1"/>
  <c r="X5" i="5" s="1"/>
  <c r="U21" i="5"/>
  <c r="V21" i="5" s="1"/>
  <c r="W21" i="5" s="1"/>
  <c r="X21" i="5" s="1"/>
  <c r="U16" i="5"/>
  <c r="V16" i="5" s="1"/>
  <c r="W16" i="5" s="1"/>
  <c r="X16" i="5" s="1"/>
  <c r="U26" i="5"/>
  <c r="V26" i="5" s="1"/>
  <c r="W26" i="5" s="1"/>
  <c r="X2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<sst xmlns="http://schemas.openxmlformats.org/spreadsheetml/2006/main" count="222" uniqueCount="34">
  <si>
    <t>DATA TRAINING (51)</t>
  </si>
  <si>
    <t>No</t>
  </si>
  <si>
    <t>Depth (m)</t>
  </si>
  <si>
    <t>Fault</t>
  </si>
  <si>
    <t>Secure</t>
  </si>
  <si>
    <t>NA</t>
  </si>
  <si>
    <t>Yes</t>
  </si>
  <si>
    <t>Inconclusive</t>
  </si>
  <si>
    <t>DATA VALIDATION (25)</t>
  </si>
  <si>
    <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</si>
  <si>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</si>
  <si>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Lower Limit</t>
  </si>
  <si>
    <t>Upper Limit</t>
  </si>
  <si>
    <t>Row Labels</t>
  </si>
  <si>
    <t>Grand Total</t>
  </si>
  <si>
    <t>Column Labels</t>
  </si>
  <si>
    <t>Depth</t>
  </si>
  <si>
    <t>CO2 Density</t>
  </si>
  <si>
    <t>Count of Secure</t>
  </si>
  <si>
    <t>P(x1|No)</t>
  </si>
  <si>
    <t>P(x2|No)</t>
  </si>
  <si>
    <t>P(x3|No)</t>
  </si>
  <si>
    <t>P(x1|Yes)</t>
  </si>
  <si>
    <t>P(x2|Yes)</t>
  </si>
  <si>
    <t>P(x3|Yes)</t>
  </si>
  <si>
    <t>P(Yes|x_i)</t>
  </si>
  <si>
    <t>P(No|x_i)</t>
  </si>
  <si>
    <t>P(No)</t>
  </si>
  <si>
    <t>P(Yes)</t>
  </si>
  <si>
    <t>Prediction(Security)</t>
  </si>
  <si>
    <t>Validation</t>
  </si>
  <si>
    <t>CO2</t>
  </si>
  <si>
    <t>CO2 (%)</t>
  </si>
  <si>
    <t>CO2 Density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</si>
</sst>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913175462963" createdVersion="8" refreshedVersion="8" minRefreshableVersion="3" recordCount="51" xr:uid="{2077DC03-1395-024A-A3F1-62E90D66C3DC}">
  <cacheSource type="worksheet">
    <worksheetSource ref="I5:N56" sheet="Discretization"/>
  </cacheSource>
  <cacheFields count="6">
    <cacheField name="No" numFmtId="0">
      <sharedItems containsSemiMixedTypes="0" containsString="0" containsNumber="1" containsInteger="1" minValue="1" maxValue="76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1" maxValue="1" count="1">
        <n v="1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54"/>
    <x v="0"/>
    <x v="0"/>
    <x v="0"/>
    <x v="0"/>
    <x v="0"/>
  </r>
  <r>
    <n v="55"/>
    <x v="0"/>
    <x v="0"/>
    <x v="0"/>
    <x v="1"/>
    <x v="0"/>
  </r>
  <r>
    <n v="1"/>
    <x v="0"/>
    <x v="0"/>
    <x v="0"/>
    <x v="0"/>
    <x v="0"/>
  </r>
  <r>
    <n v="14"/>
    <x v="0"/>
    <x v="0"/>
    <x v="0"/>
    <x v="0"/>
    <x v="0"/>
  </r>
  <r>
    <n v="58"/>
    <x v="0"/>
    <x v="0"/>
    <x v="0"/>
    <x v="1"/>
    <x v="0"/>
  </r>
  <r>
    <n v="10"/>
    <x v="0"/>
    <x v="0"/>
    <x v="0"/>
    <x v="0"/>
    <x v="0"/>
  </r>
  <r>
    <n v="51"/>
    <x v="0"/>
    <x v="0"/>
    <x v="0"/>
    <x v="1"/>
    <x v="0"/>
  </r>
  <r>
    <n v="57"/>
    <x v="0"/>
    <x v="0"/>
    <x v="0"/>
    <x v="1"/>
    <x v="0"/>
  </r>
  <r>
    <n v="5"/>
    <x v="0"/>
    <x v="0"/>
    <x v="0"/>
    <x v="1"/>
    <x v="0"/>
  </r>
  <r>
    <n v="59"/>
    <x v="0"/>
    <x v="0"/>
    <x v="0"/>
    <x v="0"/>
    <x v="0"/>
  </r>
  <r>
    <n v="60"/>
    <x v="0"/>
    <x v="0"/>
    <x v="0"/>
    <x v="0"/>
    <x v="0"/>
  </r>
  <r>
    <n v="4"/>
    <x v="0"/>
    <x v="0"/>
    <x v="0"/>
    <x v="1"/>
    <x v="0"/>
  </r>
  <r>
    <n v="12"/>
    <x v="0"/>
    <x v="0"/>
    <x v="0"/>
    <x v="0"/>
    <x v="0"/>
  </r>
  <r>
    <n v="27"/>
    <x v="0"/>
    <x v="0"/>
    <x v="0"/>
    <x v="0"/>
    <x v="0"/>
  </r>
  <r>
    <n v="33"/>
    <x v="0"/>
    <x v="0"/>
    <x v="0"/>
    <x v="1"/>
    <x v="0"/>
  </r>
  <r>
    <n v="7"/>
    <x v="0"/>
    <x v="0"/>
    <x v="0"/>
    <x v="2"/>
    <x v="0"/>
  </r>
  <r>
    <n v="37"/>
    <x v="0"/>
    <x v="0"/>
    <x v="0"/>
    <x v="1"/>
    <x v="0"/>
  </r>
  <r>
    <n v="61"/>
    <x v="0"/>
    <x v="0"/>
    <x v="0"/>
    <x v="1"/>
    <x v="0"/>
  </r>
  <r>
    <n v="62"/>
    <x v="0"/>
    <x v="0"/>
    <x v="0"/>
    <x v="0"/>
    <x v="0"/>
  </r>
  <r>
    <n v="26"/>
    <x v="0"/>
    <x v="0"/>
    <x v="0"/>
    <x v="0"/>
    <x v="0"/>
  </r>
  <r>
    <n v="53"/>
    <x v="0"/>
    <x v="0"/>
    <x v="0"/>
    <x v="1"/>
    <x v="0"/>
  </r>
  <r>
    <n v="44"/>
    <x v="0"/>
    <x v="0"/>
    <x v="0"/>
    <x v="1"/>
    <x v="0"/>
  </r>
  <r>
    <n v="50"/>
    <x v="0"/>
    <x v="0"/>
    <x v="0"/>
    <x v="0"/>
    <x v="0"/>
  </r>
  <r>
    <n v="63"/>
    <x v="0"/>
    <x v="0"/>
    <x v="0"/>
    <x v="0"/>
    <x v="0"/>
  </r>
  <r>
    <n v="64"/>
    <x v="0"/>
    <x v="0"/>
    <x v="0"/>
    <x v="2"/>
    <x v="0"/>
  </r>
  <r>
    <n v="2"/>
    <x v="0"/>
    <x v="0"/>
    <x v="0"/>
    <x v="1"/>
    <x v="0"/>
  </r>
  <r>
    <n v="65"/>
    <x v="0"/>
    <x v="0"/>
    <x v="0"/>
    <x v="1"/>
    <x v="0"/>
  </r>
  <r>
    <n v="38"/>
    <x v="0"/>
    <x v="0"/>
    <x v="0"/>
    <x v="1"/>
    <x v="0"/>
  </r>
  <r>
    <n v="66"/>
    <x v="0"/>
    <x v="0"/>
    <x v="0"/>
    <x v="1"/>
    <x v="0"/>
  </r>
  <r>
    <n v="8"/>
    <x v="0"/>
    <x v="0"/>
    <x v="0"/>
    <x v="0"/>
    <x v="0"/>
  </r>
  <r>
    <n v="35"/>
    <x v="0"/>
    <x v="0"/>
    <x v="0"/>
    <x v="1"/>
    <x v="0"/>
  </r>
  <r>
    <n v="30"/>
    <x v="0"/>
    <x v="0"/>
    <x v="0"/>
    <x v="2"/>
    <x v="0"/>
  </r>
  <r>
    <n v="34"/>
    <x v="0"/>
    <x v="0"/>
    <x v="0"/>
    <x v="1"/>
    <x v="0"/>
  </r>
  <r>
    <n v="23"/>
    <x v="0"/>
    <x v="0"/>
    <x v="0"/>
    <x v="0"/>
    <x v="0"/>
  </r>
  <r>
    <n v="6"/>
    <x v="0"/>
    <x v="0"/>
    <x v="0"/>
    <x v="1"/>
    <x v="0"/>
  </r>
  <r>
    <n v="9"/>
    <x v="0"/>
    <x v="0"/>
    <x v="0"/>
    <x v="0"/>
    <x v="0"/>
  </r>
  <r>
    <n v="36"/>
    <x v="0"/>
    <x v="0"/>
    <x v="0"/>
    <x v="0"/>
    <x v="0"/>
  </r>
  <r>
    <n v="16"/>
    <x v="0"/>
    <x v="0"/>
    <x v="0"/>
    <x v="1"/>
    <x v="0"/>
  </r>
  <r>
    <n v="20"/>
    <x v="0"/>
    <x v="0"/>
    <x v="0"/>
    <x v="0"/>
    <x v="0"/>
  </r>
  <r>
    <n v="31"/>
    <x v="0"/>
    <x v="0"/>
    <x v="0"/>
    <x v="1"/>
    <x v="0"/>
  </r>
  <r>
    <n v="39"/>
    <x v="0"/>
    <x v="0"/>
    <x v="0"/>
    <x v="1"/>
    <x v="0"/>
  </r>
  <r>
    <n v="40"/>
    <x v="0"/>
    <x v="0"/>
    <x v="0"/>
    <x v="1"/>
    <x v="0"/>
  </r>
  <r>
    <n v="41"/>
    <x v="0"/>
    <x v="0"/>
    <x v="0"/>
    <x v="1"/>
    <x v="0"/>
  </r>
  <r>
    <n v="45"/>
    <x v="0"/>
    <x v="0"/>
    <x v="0"/>
    <x v="0"/>
    <x v="0"/>
  </r>
  <r>
    <n v="75"/>
    <x v="0"/>
    <x v="0"/>
    <x v="0"/>
    <x v="0"/>
    <x v="1"/>
  </r>
  <r>
    <n v="71"/>
    <x v="0"/>
    <x v="0"/>
    <x v="0"/>
    <x v="1"/>
    <x v="1"/>
  </r>
  <r>
    <n v="72"/>
    <x v="0"/>
    <x v="1"/>
    <x v="0"/>
    <x v="1"/>
    <x v="1"/>
  </r>
  <r>
    <n v="74"/>
    <x v="0"/>
    <x v="0"/>
    <x v="0"/>
    <x v="1"/>
    <x v="1"/>
  </r>
  <r>
    <n v="76"/>
    <x v="0"/>
    <x v="0"/>
    <x v="0"/>
    <x v="2"/>
    <x v="1"/>
  </r>
  <r>
    <n v="67"/>
    <x v="0"/>
    <x v="0"/>
    <x v="0"/>
    <x v="1"/>
    <x v="1"/>
  </r>
  <r>
    <n v="68"/>
    <x v="1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6FAD4-3714-3649-8C66-EA2F3DF444C2}" name="PivotTable23" cacheId="5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6" firstHeaderRow="1" firstDataRow="2" firstDataCol="1"/>
  <pivotFields count="6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2">
    <i>
      <x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4B2B44-CBF6-454F-B77A-C1AB460F4143}" name="PivotTable22" cacheId="5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E14" firstHeaderRow="1" firstDataRow="2" firstDataCol="1"/>
  <pivotFields count="6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812E0-B3EF-804B-A7EF-691B09287BE0}" name="PivotTable21" cacheId="5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/>
  <pivotFields count="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AE8D8-EE16-2842-A42A-31DD9D90515E}" name="PivotTable25" cacheId="5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6" firstHeaderRow="1" firstDataRow="1" firstDataCol="1"/>
  <pivotFields count="6"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3D84A-D1E6-4F4B-B7CE-28F45A187B84}" name="PivotTable24" cacheId="5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J14" firstHeaderRow="1" firstDataRow="2" firstDataCol="1"/>
  <pivotFields count="6"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ecure" fld="5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6E20-EDFC-486D-B846-2FDC74DA7516}">
  <sheetPr codeName="Sheet1"/>
  <dimension ref="B2:G82"/>
  <sheetViews>
    <sheetView topLeftCell="A45" workbookViewId="0">
      <selection activeCell="K51" sqref="K51"/>
    </sheetView>
  </sheetViews>
  <sheetFormatPr baseColWidth="10" defaultColWidth="8.83203125" defaultRowHeight="11" x14ac:dyDescent="0.15"/>
  <cols>
    <col min="1" max="16384" width="8.83203125" style="14"/>
  </cols>
  <sheetData>
    <row r="2" spans="2:7" x14ac:dyDescent="0.15">
      <c r="B2" s="25" t="s">
        <v>0</v>
      </c>
      <c r="C2" s="26"/>
    </row>
    <row r="3" spans="2:7" ht="25" x14ac:dyDescent="0.15">
      <c r="B3" s="1" t="s">
        <v>1</v>
      </c>
      <c r="C3" s="1" t="s">
        <v>2</v>
      </c>
      <c r="D3" s="1" t="s">
        <v>9</v>
      </c>
      <c r="E3" s="1" t="s">
        <v>10</v>
      </c>
      <c r="F3" s="1" t="s">
        <v>3</v>
      </c>
      <c r="G3" s="1" t="s">
        <v>4</v>
      </c>
    </row>
    <row r="4" spans="2:7" ht="12" x14ac:dyDescent="0.15">
      <c r="B4" s="1">
        <v>54</v>
      </c>
      <c r="C4" s="2">
        <v>3400</v>
      </c>
      <c r="D4" s="2">
        <v>39</v>
      </c>
      <c r="E4" s="2">
        <v>786.6</v>
      </c>
      <c r="F4" s="2" t="s">
        <v>1</v>
      </c>
      <c r="G4" s="2" t="s">
        <v>6</v>
      </c>
    </row>
    <row r="5" spans="2:7" ht="12" x14ac:dyDescent="0.15">
      <c r="B5" s="1">
        <v>55</v>
      </c>
      <c r="C5" s="2">
        <v>1362.5</v>
      </c>
      <c r="D5" s="2">
        <v>96.7</v>
      </c>
      <c r="E5" s="2">
        <v>516.29999999999995</v>
      </c>
      <c r="F5" s="2" t="s">
        <v>6</v>
      </c>
      <c r="G5" s="2" t="s">
        <v>6</v>
      </c>
    </row>
    <row r="6" spans="2:7" ht="12" x14ac:dyDescent="0.15">
      <c r="B6" s="1">
        <v>1</v>
      </c>
      <c r="C6" s="2">
        <v>2438</v>
      </c>
      <c r="D6" s="2">
        <v>98</v>
      </c>
      <c r="E6" s="2">
        <v>619.70000000000005</v>
      </c>
      <c r="F6" s="2" t="s">
        <v>1</v>
      </c>
      <c r="G6" s="2" t="s">
        <v>6</v>
      </c>
    </row>
    <row r="7" spans="2:7" ht="12" x14ac:dyDescent="0.15">
      <c r="B7" s="1">
        <v>14</v>
      </c>
      <c r="C7" s="2">
        <v>1097</v>
      </c>
      <c r="D7" s="2">
        <v>88</v>
      </c>
      <c r="E7" s="2">
        <v>683.3</v>
      </c>
      <c r="F7" s="2" t="s">
        <v>1</v>
      </c>
      <c r="G7" s="2" t="s">
        <v>6</v>
      </c>
    </row>
    <row r="8" spans="2:7" ht="12" x14ac:dyDescent="0.15">
      <c r="B8" s="1">
        <v>58</v>
      </c>
      <c r="C8" s="2">
        <v>1188</v>
      </c>
      <c r="D8" s="2">
        <v>97</v>
      </c>
      <c r="E8" s="2">
        <v>667.3</v>
      </c>
      <c r="F8" s="2" t="s">
        <v>6</v>
      </c>
      <c r="G8" s="2" t="s">
        <v>6</v>
      </c>
    </row>
    <row r="9" spans="2:7" ht="12" x14ac:dyDescent="0.15">
      <c r="B9" s="1">
        <v>10</v>
      </c>
      <c r="C9" s="2">
        <v>5533</v>
      </c>
      <c r="D9" s="2">
        <v>81</v>
      </c>
      <c r="E9" s="2">
        <v>645</v>
      </c>
      <c r="F9" s="2" t="s">
        <v>1</v>
      </c>
      <c r="G9" s="2" t="s">
        <v>6</v>
      </c>
    </row>
    <row r="10" spans="2:7" ht="12" x14ac:dyDescent="0.15">
      <c r="B10" s="1">
        <v>51</v>
      </c>
      <c r="C10" s="2">
        <v>2474</v>
      </c>
      <c r="D10" s="2">
        <v>57</v>
      </c>
      <c r="E10" s="2">
        <v>565.1</v>
      </c>
      <c r="F10" s="2" t="s">
        <v>6</v>
      </c>
      <c r="G10" s="2" t="s">
        <v>6</v>
      </c>
    </row>
    <row r="11" spans="2:7" ht="12" x14ac:dyDescent="0.15">
      <c r="B11" s="1">
        <v>57</v>
      </c>
      <c r="C11" s="2">
        <v>1662</v>
      </c>
      <c r="D11" s="2">
        <v>86.1</v>
      </c>
      <c r="E11" s="2">
        <v>636.6</v>
      </c>
      <c r="F11" s="2" t="s">
        <v>6</v>
      </c>
      <c r="G11" s="2" t="s">
        <v>6</v>
      </c>
    </row>
    <row r="12" spans="2:7" ht="12" x14ac:dyDescent="0.15">
      <c r="B12" s="1">
        <v>5</v>
      </c>
      <c r="C12" s="2">
        <v>1829</v>
      </c>
      <c r="D12" s="2">
        <v>72</v>
      </c>
      <c r="E12" s="2">
        <v>564.29999999999995</v>
      </c>
      <c r="F12" s="2" t="s">
        <v>6</v>
      </c>
      <c r="G12" s="2" t="s">
        <v>6</v>
      </c>
    </row>
    <row r="13" spans="2:7" ht="12" x14ac:dyDescent="0.15">
      <c r="B13" s="1">
        <v>59</v>
      </c>
      <c r="C13" s="2">
        <v>1574</v>
      </c>
      <c r="D13" s="2">
        <v>82</v>
      </c>
      <c r="E13" s="2">
        <v>694.2</v>
      </c>
      <c r="F13" s="2" t="s">
        <v>1</v>
      </c>
      <c r="G13" s="2" t="s">
        <v>6</v>
      </c>
    </row>
    <row r="14" spans="2:7" ht="12" x14ac:dyDescent="0.15">
      <c r="B14" s="1">
        <v>60</v>
      </c>
      <c r="C14" s="2">
        <v>2804</v>
      </c>
      <c r="D14" s="2">
        <v>42.9</v>
      </c>
      <c r="E14" s="2">
        <v>679.9</v>
      </c>
      <c r="F14" s="2" t="s">
        <v>1</v>
      </c>
      <c r="G14" s="2" t="s">
        <v>6</v>
      </c>
    </row>
    <row r="15" spans="2:7" ht="12" x14ac:dyDescent="0.15">
      <c r="B15" s="1">
        <v>4</v>
      </c>
      <c r="C15" s="2">
        <v>4133</v>
      </c>
      <c r="D15" s="2">
        <v>40</v>
      </c>
      <c r="E15" s="2">
        <v>748.8</v>
      </c>
      <c r="F15" s="2" t="s">
        <v>6</v>
      </c>
      <c r="G15" s="2" t="s">
        <v>6</v>
      </c>
    </row>
    <row r="16" spans="2:7" ht="12" x14ac:dyDescent="0.15">
      <c r="B16" s="1">
        <v>12</v>
      </c>
      <c r="C16" s="2">
        <v>4724</v>
      </c>
      <c r="D16" s="2">
        <v>90</v>
      </c>
      <c r="E16" s="2">
        <v>626.5</v>
      </c>
      <c r="F16" s="2" t="s">
        <v>1</v>
      </c>
      <c r="G16" s="2" t="s">
        <v>6</v>
      </c>
    </row>
    <row r="17" spans="2:7" ht="12" x14ac:dyDescent="0.15">
      <c r="B17" s="1">
        <v>27</v>
      </c>
      <c r="C17" s="2">
        <v>694</v>
      </c>
      <c r="D17" s="2">
        <v>97</v>
      </c>
      <c r="E17" s="2">
        <v>138.4</v>
      </c>
      <c r="F17" s="2" t="s">
        <v>1</v>
      </c>
      <c r="G17" s="2" t="s">
        <v>6</v>
      </c>
    </row>
    <row r="18" spans="2:7" ht="12" x14ac:dyDescent="0.15">
      <c r="B18" s="1">
        <v>33</v>
      </c>
      <c r="C18" s="2">
        <v>2044</v>
      </c>
      <c r="D18" s="2">
        <v>88</v>
      </c>
      <c r="E18" s="2">
        <v>612.4</v>
      </c>
      <c r="F18" s="2" t="s">
        <v>6</v>
      </c>
      <c r="G18" s="2" t="s">
        <v>6</v>
      </c>
    </row>
    <row r="19" spans="2:7" ht="12" x14ac:dyDescent="0.15">
      <c r="B19" s="1">
        <v>7</v>
      </c>
      <c r="C19" s="2">
        <v>2926</v>
      </c>
      <c r="D19" s="2">
        <v>90</v>
      </c>
      <c r="E19" s="2">
        <v>501.8</v>
      </c>
      <c r="F19" s="2" t="s">
        <v>5</v>
      </c>
      <c r="G19" s="2" t="s">
        <v>6</v>
      </c>
    </row>
    <row r="20" spans="2:7" ht="12" x14ac:dyDescent="0.15">
      <c r="B20" s="1">
        <v>37</v>
      </c>
      <c r="C20" s="2">
        <v>2793</v>
      </c>
      <c r="D20" s="2">
        <v>96.5</v>
      </c>
      <c r="E20" s="2">
        <v>563.1</v>
      </c>
      <c r="F20" s="2" t="s">
        <v>6</v>
      </c>
      <c r="G20" s="2" t="s">
        <v>6</v>
      </c>
    </row>
    <row r="21" spans="2:7" ht="12" x14ac:dyDescent="0.15">
      <c r="B21" s="1">
        <v>61</v>
      </c>
      <c r="C21" s="2">
        <v>2500</v>
      </c>
      <c r="D21" s="2">
        <v>80</v>
      </c>
      <c r="E21" s="2">
        <v>712</v>
      </c>
      <c r="F21" s="2" t="s">
        <v>6</v>
      </c>
      <c r="G21" s="2" t="s">
        <v>6</v>
      </c>
    </row>
    <row r="22" spans="2:7" ht="12" x14ac:dyDescent="0.15">
      <c r="B22" s="1">
        <v>62</v>
      </c>
      <c r="C22" s="2">
        <v>618</v>
      </c>
      <c r="D22" s="2">
        <v>70</v>
      </c>
      <c r="E22" s="2">
        <v>544</v>
      </c>
      <c r="F22" s="2" t="s">
        <v>1</v>
      </c>
      <c r="G22" s="2" t="s">
        <v>6</v>
      </c>
    </row>
    <row r="23" spans="2:7" ht="12" x14ac:dyDescent="0.15">
      <c r="B23" s="1">
        <v>26</v>
      </c>
      <c r="C23" s="2">
        <v>2715</v>
      </c>
      <c r="D23" s="2">
        <v>98.85</v>
      </c>
      <c r="E23" s="2">
        <v>621.20000000000005</v>
      </c>
      <c r="F23" s="2" t="s">
        <v>1</v>
      </c>
      <c r="G23" s="2" t="s">
        <v>6</v>
      </c>
    </row>
    <row r="24" spans="2:7" ht="12" x14ac:dyDescent="0.15">
      <c r="B24" s="1">
        <v>53</v>
      </c>
      <c r="C24" s="2">
        <v>2500</v>
      </c>
      <c r="D24" s="2">
        <v>60</v>
      </c>
      <c r="E24" s="2">
        <v>525.6</v>
      </c>
      <c r="F24" s="2" t="s">
        <v>6</v>
      </c>
      <c r="G24" s="2" t="s">
        <v>6</v>
      </c>
    </row>
    <row r="25" spans="2:7" ht="12" x14ac:dyDescent="0.15">
      <c r="B25" s="1">
        <v>44</v>
      </c>
      <c r="C25" s="2">
        <v>2063</v>
      </c>
      <c r="D25" s="2">
        <v>80</v>
      </c>
      <c r="E25" s="2">
        <v>498.3</v>
      </c>
      <c r="F25" s="2" t="s">
        <v>6</v>
      </c>
      <c r="G25" s="2" t="s">
        <v>6</v>
      </c>
    </row>
    <row r="26" spans="2:7" ht="12" x14ac:dyDescent="0.15">
      <c r="B26" s="1">
        <v>50</v>
      </c>
      <c r="C26" s="2">
        <v>3000</v>
      </c>
      <c r="D26" s="2">
        <v>72</v>
      </c>
      <c r="E26" s="2">
        <v>795.8</v>
      </c>
      <c r="F26" s="2" t="s">
        <v>1</v>
      </c>
      <c r="G26" s="2" t="s">
        <v>6</v>
      </c>
    </row>
    <row r="27" spans="2:7" ht="12" x14ac:dyDescent="0.15">
      <c r="B27" s="1">
        <v>63</v>
      </c>
      <c r="C27" s="2">
        <v>1716</v>
      </c>
      <c r="D27" s="2">
        <v>91</v>
      </c>
      <c r="E27" s="2">
        <v>429.2</v>
      </c>
      <c r="F27" s="2" t="s">
        <v>1</v>
      </c>
      <c r="G27" s="2" t="s">
        <v>6</v>
      </c>
    </row>
    <row r="28" spans="2:7" ht="12" x14ac:dyDescent="0.15">
      <c r="B28" s="1">
        <v>64</v>
      </c>
      <c r="C28" s="2">
        <v>3799.9</v>
      </c>
      <c r="D28" s="2">
        <v>65</v>
      </c>
      <c r="E28" s="2">
        <v>625.9</v>
      </c>
      <c r="F28" s="2" t="s">
        <v>5</v>
      </c>
      <c r="G28" s="2" t="s">
        <v>6</v>
      </c>
    </row>
    <row r="29" spans="2:7" ht="12" x14ac:dyDescent="0.15">
      <c r="B29" s="1">
        <v>2</v>
      </c>
      <c r="C29" s="2">
        <v>777</v>
      </c>
      <c r="D29" s="2">
        <v>97</v>
      </c>
      <c r="E29" s="2">
        <v>105.5</v>
      </c>
      <c r="F29" s="2" t="s">
        <v>6</v>
      </c>
      <c r="G29" s="2" t="s">
        <v>6</v>
      </c>
    </row>
    <row r="30" spans="2:7" ht="12" x14ac:dyDescent="0.15">
      <c r="B30" s="1">
        <v>65</v>
      </c>
      <c r="C30" s="2">
        <v>1832</v>
      </c>
      <c r="D30" s="2">
        <v>70.349999999999994</v>
      </c>
      <c r="E30" s="2">
        <v>476.5</v>
      </c>
      <c r="F30" s="2" t="s">
        <v>6</v>
      </c>
      <c r="G30" s="2" t="s">
        <v>6</v>
      </c>
    </row>
    <row r="31" spans="2:7" ht="12" x14ac:dyDescent="0.15">
      <c r="B31" s="1">
        <v>38</v>
      </c>
      <c r="C31" s="2">
        <v>2600</v>
      </c>
      <c r="D31" s="2">
        <v>97</v>
      </c>
      <c r="E31" s="2">
        <v>485.9</v>
      </c>
      <c r="F31" s="2" t="s">
        <v>6</v>
      </c>
      <c r="G31" s="2" t="s">
        <v>6</v>
      </c>
    </row>
    <row r="32" spans="2:7" ht="12" x14ac:dyDescent="0.15">
      <c r="B32" s="1">
        <v>66</v>
      </c>
      <c r="C32" s="2">
        <v>1486</v>
      </c>
      <c r="D32" s="2">
        <v>80.42</v>
      </c>
      <c r="E32" s="2">
        <v>437.3</v>
      </c>
      <c r="F32" s="2" t="s">
        <v>6</v>
      </c>
      <c r="G32" s="2" t="s">
        <v>6</v>
      </c>
    </row>
    <row r="33" spans="2:7" ht="12" x14ac:dyDescent="0.15">
      <c r="B33" s="1">
        <v>8</v>
      </c>
      <c r="C33" s="2">
        <v>4779</v>
      </c>
      <c r="D33" s="2">
        <v>85</v>
      </c>
      <c r="E33" s="2">
        <v>770.4</v>
      </c>
      <c r="F33" s="2" t="s">
        <v>1</v>
      </c>
      <c r="G33" s="2" t="s">
        <v>6</v>
      </c>
    </row>
    <row r="34" spans="2:7" ht="12" x14ac:dyDescent="0.15">
      <c r="B34" s="1">
        <v>35</v>
      </c>
      <c r="C34" s="2">
        <v>811</v>
      </c>
      <c r="D34" s="2">
        <v>94</v>
      </c>
      <c r="E34" s="2">
        <v>733.2</v>
      </c>
      <c r="F34" s="2" t="s">
        <v>6</v>
      </c>
      <c r="G34" s="2" t="s">
        <v>6</v>
      </c>
    </row>
    <row r="35" spans="2:7" ht="12" x14ac:dyDescent="0.15">
      <c r="B35" s="1">
        <v>30</v>
      </c>
      <c r="C35" s="2">
        <v>3200</v>
      </c>
      <c r="D35" s="2">
        <v>81</v>
      </c>
      <c r="E35" s="2">
        <v>451.6</v>
      </c>
      <c r="F35" s="2" t="s">
        <v>5</v>
      </c>
      <c r="G35" s="2" t="s">
        <v>6</v>
      </c>
    </row>
    <row r="36" spans="2:7" ht="12" x14ac:dyDescent="0.15">
      <c r="B36" s="1">
        <v>34</v>
      </c>
      <c r="C36" s="2">
        <v>2442</v>
      </c>
      <c r="D36" s="2">
        <v>95.09</v>
      </c>
      <c r="E36" s="2">
        <v>143.5</v>
      </c>
      <c r="F36" s="2" t="s">
        <v>6</v>
      </c>
      <c r="G36" s="2" t="s">
        <v>6</v>
      </c>
    </row>
    <row r="37" spans="2:7" ht="12" x14ac:dyDescent="0.15">
      <c r="B37" s="1">
        <v>23</v>
      </c>
      <c r="C37" s="2">
        <v>900</v>
      </c>
      <c r="D37" s="2">
        <v>60</v>
      </c>
      <c r="E37" s="2">
        <v>122.7</v>
      </c>
      <c r="F37" s="2" t="s">
        <v>1</v>
      </c>
      <c r="G37" s="2" t="s">
        <v>6</v>
      </c>
    </row>
    <row r="38" spans="2:7" ht="12" x14ac:dyDescent="0.15">
      <c r="B38" s="1">
        <v>6</v>
      </c>
      <c r="C38" s="2">
        <v>1524</v>
      </c>
      <c r="D38" s="2">
        <v>97</v>
      </c>
      <c r="E38" s="2">
        <v>509.6</v>
      </c>
      <c r="F38" s="2" t="s">
        <v>6</v>
      </c>
      <c r="G38" s="2" t="s">
        <v>6</v>
      </c>
    </row>
    <row r="39" spans="2:7" ht="12" x14ac:dyDescent="0.15">
      <c r="B39" s="1">
        <v>9</v>
      </c>
      <c r="C39" s="2">
        <v>4985</v>
      </c>
      <c r="D39" s="2">
        <v>74</v>
      </c>
      <c r="E39" s="2">
        <v>638.6</v>
      </c>
      <c r="F39" s="2" t="s">
        <v>1</v>
      </c>
      <c r="G39" s="2" t="s">
        <v>6</v>
      </c>
    </row>
    <row r="40" spans="2:7" ht="12" x14ac:dyDescent="0.15">
      <c r="B40" s="1">
        <v>36</v>
      </c>
      <c r="C40" s="2">
        <v>1450</v>
      </c>
      <c r="D40" s="2">
        <v>68</v>
      </c>
      <c r="E40" s="2">
        <v>769</v>
      </c>
      <c r="F40" s="2" t="s">
        <v>1</v>
      </c>
      <c r="G40" s="2" t="s">
        <v>6</v>
      </c>
    </row>
    <row r="41" spans="2:7" ht="12" x14ac:dyDescent="0.15">
      <c r="B41" s="1">
        <v>16</v>
      </c>
      <c r="C41" s="2">
        <v>3834</v>
      </c>
      <c r="D41" s="2">
        <v>99</v>
      </c>
      <c r="E41" s="2">
        <v>788.1</v>
      </c>
      <c r="F41" s="2" t="s">
        <v>6</v>
      </c>
      <c r="G41" s="2" t="s">
        <v>6</v>
      </c>
    </row>
    <row r="42" spans="2:7" ht="12" x14ac:dyDescent="0.15">
      <c r="B42" s="1">
        <v>20</v>
      </c>
      <c r="C42" s="2">
        <v>450</v>
      </c>
      <c r="D42" s="2">
        <v>98</v>
      </c>
      <c r="E42" s="2">
        <v>58.2</v>
      </c>
      <c r="F42" s="2" t="s">
        <v>1</v>
      </c>
      <c r="G42" s="2" t="s">
        <v>6</v>
      </c>
    </row>
    <row r="43" spans="2:7" ht="12" x14ac:dyDescent="0.15">
      <c r="B43" s="1">
        <v>31</v>
      </c>
      <c r="C43" s="2">
        <v>1460</v>
      </c>
      <c r="D43" s="2">
        <v>90</v>
      </c>
      <c r="E43" s="2">
        <v>450.8</v>
      </c>
      <c r="F43" s="2" t="s">
        <v>6</v>
      </c>
      <c r="G43" s="2" t="s">
        <v>6</v>
      </c>
    </row>
    <row r="44" spans="2:7" ht="12" x14ac:dyDescent="0.15">
      <c r="B44" s="1">
        <v>39</v>
      </c>
      <c r="C44" s="2">
        <v>1980</v>
      </c>
      <c r="D44" s="2">
        <v>74</v>
      </c>
      <c r="E44" s="2">
        <v>554.1</v>
      </c>
      <c r="F44" s="2" t="s">
        <v>6</v>
      </c>
      <c r="G44" s="2" t="s">
        <v>6</v>
      </c>
    </row>
    <row r="45" spans="2:7" ht="12" x14ac:dyDescent="0.15">
      <c r="B45" s="1">
        <v>40</v>
      </c>
      <c r="C45" s="2">
        <v>1960</v>
      </c>
      <c r="D45" s="2">
        <v>90</v>
      </c>
      <c r="E45" s="2">
        <v>513.70000000000005</v>
      </c>
      <c r="F45" s="2" t="s">
        <v>6</v>
      </c>
      <c r="G45" s="2" t="s">
        <v>6</v>
      </c>
    </row>
    <row r="46" spans="2:7" ht="12" x14ac:dyDescent="0.15">
      <c r="B46" s="1">
        <v>41</v>
      </c>
      <c r="C46" s="2">
        <v>1700</v>
      </c>
      <c r="D46" s="2">
        <v>93</v>
      </c>
      <c r="E46" s="2">
        <v>661</v>
      </c>
      <c r="F46" s="2" t="s">
        <v>6</v>
      </c>
      <c r="G46" s="2" t="s">
        <v>6</v>
      </c>
    </row>
    <row r="47" spans="2:7" ht="12" x14ac:dyDescent="0.15">
      <c r="B47" s="1">
        <v>45</v>
      </c>
      <c r="C47" s="2">
        <v>2755</v>
      </c>
      <c r="D47" s="2">
        <v>84</v>
      </c>
      <c r="E47" s="2">
        <v>515.20000000000005</v>
      </c>
      <c r="F47" s="2" t="s">
        <v>1</v>
      </c>
      <c r="G47" s="2" t="s">
        <v>6</v>
      </c>
    </row>
    <row r="48" spans="2:7" ht="12" x14ac:dyDescent="0.15">
      <c r="B48" s="1">
        <v>75</v>
      </c>
      <c r="C48" s="2">
        <v>2600</v>
      </c>
      <c r="D48" s="2">
        <v>90</v>
      </c>
      <c r="E48" s="2">
        <v>571.29999999999995</v>
      </c>
      <c r="F48" s="2" t="s">
        <v>1</v>
      </c>
      <c r="G48" s="2" t="s">
        <v>7</v>
      </c>
    </row>
    <row r="49" spans="2:7" ht="12" x14ac:dyDescent="0.15">
      <c r="B49" s="1">
        <v>71</v>
      </c>
      <c r="C49" s="2">
        <v>3600</v>
      </c>
      <c r="D49" s="2">
        <v>92.2</v>
      </c>
      <c r="E49" s="2">
        <v>830.4</v>
      </c>
      <c r="F49" s="2" t="s">
        <v>6</v>
      </c>
      <c r="G49" s="2" t="s">
        <v>1</v>
      </c>
    </row>
    <row r="50" spans="2:7" ht="12" x14ac:dyDescent="0.15">
      <c r="B50" s="1">
        <v>72</v>
      </c>
      <c r="C50" s="2">
        <v>1163</v>
      </c>
      <c r="D50" s="2">
        <v>99.7</v>
      </c>
      <c r="E50" s="2">
        <v>199.7</v>
      </c>
      <c r="F50" s="2" t="s">
        <v>6</v>
      </c>
      <c r="G50" s="2" t="s">
        <v>1</v>
      </c>
    </row>
    <row r="51" spans="2:7" ht="12" x14ac:dyDescent="0.15">
      <c r="B51" s="1">
        <v>74</v>
      </c>
      <c r="C51" s="2">
        <v>2400</v>
      </c>
      <c r="D51" s="2">
        <v>97</v>
      </c>
      <c r="E51" s="2">
        <v>723.7</v>
      </c>
      <c r="F51" s="2" t="s">
        <v>6</v>
      </c>
      <c r="G51" s="2" t="s">
        <v>7</v>
      </c>
    </row>
    <row r="52" spans="2:7" ht="12" x14ac:dyDescent="0.15">
      <c r="B52" s="1">
        <v>76</v>
      </c>
      <c r="C52" s="2">
        <v>375</v>
      </c>
      <c r="D52" s="2">
        <v>50</v>
      </c>
      <c r="E52" s="2">
        <v>81.099999999999994</v>
      </c>
      <c r="F52" s="2" t="s">
        <v>5</v>
      </c>
      <c r="G52" s="2" t="s">
        <v>7</v>
      </c>
    </row>
    <row r="53" spans="2:7" ht="12" x14ac:dyDescent="0.15">
      <c r="B53" s="1">
        <v>67</v>
      </c>
      <c r="C53" s="2">
        <v>465</v>
      </c>
      <c r="D53" s="2">
        <v>99</v>
      </c>
      <c r="E53" s="2">
        <v>184.3</v>
      </c>
      <c r="F53" s="2" t="s">
        <v>6</v>
      </c>
      <c r="G53" s="2" t="s">
        <v>1</v>
      </c>
    </row>
    <row r="54" spans="2:7" ht="12" x14ac:dyDescent="0.15">
      <c r="B54" s="3">
        <v>68</v>
      </c>
      <c r="C54" s="4">
        <v>180</v>
      </c>
      <c r="D54" s="4">
        <v>95</v>
      </c>
      <c r="E54" s="4">
        <v>32.6</v>
      </c>
      <c r="F54" s="4" t="s">
        <v>6</v>
      </c>
      <c r="G54" s="4" t="s">
        <v>1</v>
      </c>
    </row>
    <row r="56" spans="2:7" x14ac:dyDescent="0.15">
      <c r="B56" s="15" t="s">
        <v>8</v>
      </c>
      <c r="C56" s="15"/>
      <c r="D56" s="5"/>
      <c r="E56" s="5"/>
      <c r="F56" s="5"/>
      <c r="G56" s="5"/>
    </row>
    <row r="57" spans="2:7" ht="25" x14ac:dyDescent="0.15">
      <c r="B57" s="1" t="s">
        <v>1</v>
      </c>
      <c r="C57" s="1" t="s">
        <v>2</v>
      </c>
      <c r="D57" s="1" t="s">
        <v>9</v>
      </c>
      <c r="E57" s="1" t="s">
        <v>10</v>
      </c>
      <c r="F57" s="1" t="s">
        <v>3</v>
      </c>
      <c r="G57" s="1" t="s">
        <v>4</v>
      </c>
    </row>
    <row r="58" spans="2:7" ht="12" x14ac:dyDescent="0.15">
      <c r="B58" s="1">
        <v>49</v>
      </c>
      <c r="C58" s="2">
        <v>1428</v>
      </c>
      <c r="D58" s="2">
        <v>63</v>
      </c>
      <c r="E58" s="2">
        <v>569</v>
      </c>
      <c r="F58" s="2" t="s">
        <v>5</v>
      </c>
      <c r="G58" s="2" t="s">
        <v>6</v>
      </c>
    </row>
    <row r="59" spans="2:7" ht="12" x14ac:dyDescent="0.15">
      <c r="B59" s="1">
        <v>13</v>
      </c>
      <c r="C59" s="2">
        <v>693</v>
      </c>
      <c r="D59" s="2">
        <v>95</v>
      </c>
      <c r="E59" s="2">
        <v>249.6</v>
      </c>
      <c r="F59" s="2" t="s">
        <v>5</v>
      </c>
      <c r="G59" s="2" t="s">
        <v>6</v>
      </c>
    </row>
    <row r="60" spans="2:7" ht="12" x14ac:dyDescent="0.15">
      <c r="B60" s="1">
        <v>56</v>
      </c>
      <c r="C60" s="2">
        <v>2051.3000000000002</v>
      </c>
      <c r="D60" s="2">
        <v>96.25</v>
      </c>
      <c r="E60" s="2">
        <v>723</v>
      </c>
      <c r="F60" s="2" t="s">
        <v>5</v>
      </c>
      <c r="G60" s="2" t="s">
        <v>6</v>
      </c>
    </row>
    <row r="61" spans="2:7" ht="12" x14ac:dyDescent="0.15">
      <c r="B61" s="1">
        <v>19</v>
      </c>
      <c r="C61" s="2">
        <v>710</v>
      </c>
      <c r="D61" s="2">
        <v>99</v>
      </c>
      <c r="E61" s="2">
        <v>16.7</v>
      </c>
      <c r="F61" s="2" t="s">
        <v>1</v>
      </c>
      <c r="G61" s="2" t="s">
        <v>6</v>
      </c>
    </row>
    <row r="62" spans="2:7" ht="12" x14ac:dyDescent="0.15">
      <c r="B62" s="1">
        <v>15</v>
      </c>
      <c r="C62" s="2">
        <v>1676</v>
      </c>
      <c r="D62" s="2">
        <v>92</v>
      </c>
      <c r="E62" s="2">
        <v>732</v>
      </c>
      <c r="F62" s="2" t="s">
        <v>6</v>
      </c>
      <c r="G62" s="2" t="s">
        <v>6</v>
      </c>
    </row>
    <row r="63" spans="2:7" ht="12" x14ac:dyDescent="0.15">
      <c r="B63" s="1">
        <v>21</v>
      </c>
      <c r="C63" s="2">
        <v>2800</v>
      </c>
      <c r="D63" s="2">
        <v>57</v>
      </c>
      <c r="E63" s="2">
        <v>627.29999999999995</v>
      </c>
      <c r="F63" s="2" t="s">
        <v>5</v>
      </c>
      <c r="G63" s="2" t="s">
        <v>6</v>
      </c>
    </row>
    <row r="64" spans="2:7" ht="12" x14ac:dyDescent="0.15">
      <c r="B64" s="1">
        <v>52</v>
      </c>
      <c r="C64" s="2">
        <v>2791</v>
      </c>
      <c r="D64" s="2">
        <v>98.6</v>
      </c>
      <c r="E64" s="2">
        <v>665.5</v>
      </c>
      <c r="F64" s="2" t="s">
        <v>1</v>
      </c>
      <c r="G64" s="2" t="s">
        <v>6</v>
      </c>
    </row>
    <row r="65" spans="2:7" ht="12" x14ac:dyDescent="0.15">
      <c r="B65" s="1">
        <v>42</v>
      </c>
      <c r="C65" s="2">
        <v>3350</v>
      </c>
      <c r="D65" s="2">
        <v>97.2</v>
      </c>
      <c r="E65" s="2">
        <v>700.3</v>
      </c>
      <c r="F65" s="2" t="s">
        <v>6</v>
      </c>
      <c r="G65" s="2" t="s">
        <v>6</v>
      </c>
    </row>
    <row r="66" spans="2:7" ht="12" x14ac:dyDescent="0.15">
      <c r="B66" s="1">
        <v>24</v>
      </c>
      <c r="C66" s="2">
        <v>2300</v>
      </c>
      <c r="D66" s="2">
        <v>50</v>
      </c>
      <c r="E66" s="2">
        <v>615.70000000000005</v>
      </c>
      <c r="F66" s="2" t="s">
        <v>6</v>
      </c>
      <c r="G66" s="2" t="s">
        <v>6</v>
      </c>
    </row>
    <row r="67" spans="2:7" ht="12" x14ac:dyDescent="0.15">
      <c r="B67" s="1">
        <v>25</v>
      </c>
      <c r="C67" s="2">
        <v>465</v>
      </c>
      <c r="D67" s="2">
        <v>97</v>
      </c>
      <c r="E67" s="2">
        <v>116.9</v>
      </c>
      <c r="F67" s="2" t="s">
        <v>1</v>
      </c>
      <c r="G67" s="2" t="s">
        <v>6</v>
      </c>
    </row>
    <row r="68" spans="2:7" ht="12" x14ac:dyDescent="0.15">
      <c r="B68" s="1">
        <v>3</v>
      </c>
      <c r="C68" s="2">
        <v>2743</v>
      </c>
      <c r="D68" s="2">
        <v>95</v>
      </c>
      <c r="E68" s="2">
        <v>623.20000000000005</v>
      </c>
      <c r="F68" s="2" t="s">
        <v>1</v>
      </c>
      <c r="G68" s="2" t="s">
        <v>6</v>
      </c>
    </row>
    <row r="69" spans="2:7" ht="12" x14ac:dyDescent="0.15">
      <c r="B69" s="1">
        <v>17</v>
      </c>
      <c r="C69" s="2">
        <v>2034</v>
      </c>
      <c r="D69" s="2">
        <v>66</v>
      </c>
      <c r="E69" s="2">
        <v>781</v>
      </c>
      <c r="F69" s="2" t="s">
        <v>1</v>
      </c>
      <c r="G69" s="2" t="s">
        <v>6</v>
      </c>
    </row>
    <row r="70" spans="2:7" ht="12" x14ac:dyDescent="0.15">
      <c r="B70" s="1">
        <v>18</v>
      </c>
      <c r="C70" s="2">
        <v>1067</v>
      </c>
      <c r="D70" s="2">
        <v>32</v>
      </c>
      <c r="E70" s="2">
        <v>700.6</v>
      </c>
      <c r="F70" s="2" t="s">
        <v>1</v>
      </c>
      <c r="G70" s="2" t="s">
        <v>6</v>
      </c>
    </row>
    <row r="71" spans="2:7" ht="12" x14ac:dyDescent="0.15">
      <c r="B71" s="1">
        <v>28</v>
      </c>
      <c r="C71" s="2">
        <v>4262</v>
      </c>
      <c r="D71" s="2">
        <v>97</v>
      </c>
      <c r="E71" s="2">
        <v>919.3</v>
      </c>
      <c r="F71" s="2" t="s">
        <v>1</v>
      </c>
      <c r="G71" s="2" t="s">
        <v>6</v>
      </c>
    </row>
    <row r="72" spans="2:7" ht="12" x14ac:dyDescent="0.15">
      <c r="B72" s="1">
        <v>29</v>
      </c>
      <c r="C72" s="2">
        <v>2700</v>
      </c>
      <c r="D72" s="2">
        <v>91</v>
      </c>
      <c r="E72" s="2">
        <v>559.70000000000005</v>
      </c>
      <c r="F72" s="2" t="s">
        <v>6</v>
      </c>
      <c r="G72" s="2" t="s">
        <v>6</v>
      </c>
    </row>
    <row r="73" spans="2:7" ht="12" x14ac:dyDescent="0.15">
      <c r="B73" s="1">
        <v>22</v>
      </c>
      <c r="C73" s="2">
        <v>1234</v>
      </c>
      <c r="D73" s="2">
        <v>74.239999999999995</v>
      </c>
      <c r="E73" s="2">
        <v>141</v>
      </c>
      <c r="F73" s="2" t="s">
        <v>5</v>
      </c>
      <c r="G73" s="2" t="s">
        <v>6</v>
      </c>
    </row>
    <row r="74" spans="2:7" ht="12" x14ac:dyDescent="0.15">
      <c r="B74" s="1">
        <v>11</v>
      </c>
      <c r="C74" s="2">
        <v>7224</v>
      </c>
      <c r="D74" s="2">
        <v>20</v>
      </c>
      <c r="E74" s="2">
        <v>780.5</v>
      </c>
      <c r="F74" s="2" t="s">
        <v>1</v>
      </c>
      <c r="G74" s="2" t="s">
        <v>6</v>
      </c>
    </row>
    <row r="75" spans="2:7" ht="12" x14ac:dyDescent="0.15">
      <c r="B75" s="1">
        <v>43</v>
      </c>
      <c r="C75" s="2">
        <v>774</v>
      </c>
      <c r="D75" s="2">
        <v>90</v>
      </c>
      <c r="E75" s="2">
        <v>223.9</v>
      </c>
      <c r="F75" s="2" t="s">
        <v>6</v>
      </c>
      <c r="G75" s="2" t="s">
        <v>6</v>
      </c>
    </row>
    <row r="76" spans="2:7" ht="12" x14ac:dyDescent="0.15">
      <c r="B76" s="1">
        <v>46</v>
      </c>
      <c r="C76" s="2">
        <v>3300</v>
      </c>
      <c r="D76" s="2">
        <v>90</v>
      </c>
      <c r="E76" s="2">
        <v>506.2</v>
      </c>
      <c r="F76" s="2" t="s">
        <v>6</v>
      </c>
      <c r="G76" s="2" t="s">
        <v>6</v>
      </c>
    </row>
    <row r="77" spans="2:7" ht="12" x14ac:dyDescent="0.15">
      <c r="B77" s="1">
        <v>32</v>
      </c>
      <c r="C77" s="2">
        <v>1600</v>
      </c>
      <c r="D77" s="2">
        <v>99</v>
      </c>
      <c r="E77" s="2">
        <v>624.29999999999995</v>
      </c>
      <c r="F77" s="2" t="s">
        <v>6</v>
      </c>
      <c r="G77" s="2" t="s">
        <v>6</v>
      </c>
    </row>
    <row r="78" spans="2:7" ht="12" x14ac:dyDescent="0.15">
      <c r="B78" s="1">
        <v>47</v>
      </c>
      <c r="C78" s="2">
        <v>1280</v>
      </c>
      <c r="D78" s="2">
        <v>51</v>
      </c>
      <c r="E78" s="2">
        <v>392.9</v>
      </c>
      <c r="F78" s="2" t="s">
        <v>5</v>
      </c>
      <c r="G78" s="2" t="s">
        <v>6</v>
      </c>
    </row>
    <row r="79" spans="2:7" ht="12" x14ac:dyDescent="0.15">
      <c r="B79" s="1">
        <v>48</v>
      </c>
      <c r="C79" s="2">
        <v>1655</v>
      </c>
      <c r="D79" s="2">
        <v>88.1</v>
      </c>
      <c r="E79" s="2">
        <v>573.70000000000005</v>
      </c>
      <c r="F79" s="2" t="s">
        <v>5</v>
      </c>
      <c r="G79" s="2" t="s">
        <v>6</v>
      </c>
    </row>
    <row r="80" spans="2:7" ht="12" x14ac:dyDescent="0.15">
      <c r="B80" s="1">
        <v>69</v>
      </c>
      <c r="C80" s="2">
        <v>200</v>
      </c>
      <c r="D80" s="2">
        <v>99.5</v>
      </c>
      <c r="E80" s="2">
        <v>14.8</v>
      </c>
      <c r="F80" s="2" t="s">
        <v>5</v>
      </c>
      <c r="G80" s="2" t="s">
        <v>1</v>
      </c>
    </row>
    <row r="81" spans="2:7" ht="12" x14ac:dyDescent="0.15">
      <c r="B81" s="1">
        <v>70</v>
      </c>
      <c r="C81" s="2">
        <v>1000</v>
      </c>
      <c r="D81" s="2">
        <v>98</v>
      </c>
      <c r="E81" s="2">
        <v>121.9</v>
      </c>
      <c r="F81" s="2" t="s">
        <v>6</v>
      </c>
      <c r="G81" s="2" t="s">
        <v>1</v>
      </c>
    </row>
    <row r="82" spans="2:7" ht="12" x14ac:dyDescent="0.15">
      <c r="B82" s="1">
        <v>73</v>
      </c>
      <c r="C82" s="2">
        <v>1219</v>
      </c>
      <c r="D82" s="2">
        <v>99</v>
      </c>
      <c r="E82" s="2">
        <v>760.3</v>
      </c>
      <c r="F82" s="2" t="s">
        <v>6</v>
      </c>
      <c r="G82" s="2" t="s">
        <v>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242-3CDD-4725-B0E5-3C568AD3B5C1}">
  <sheetPr codeName="Sheet2"/>
  <dimension ref="B2:N84"/>
  <sheetViews>
    <sheetView topLeftCell="A50" zoomScale="81" zoomScaleNormal="110" workbookViewId="0">
      <selection activeCell="I59" sqref="I59:N84"/>
    </sheetView>
  </sheetViews>
  <sheetFormatPr baseColWidth="10" defaultColWidth="8.83203125" defaultRowHeight="11" x14ac:dyDescent="0.15"/>
  <cols>
    <col min="1" max="6" width="8.83203125" style="14"/>
    <col min="7" max="8" width="8.83203125" style="14" customWidth="1"/>
    <col min="9" max="16384" width="8.83203125" style="14"/>
  </cols>
  <sheetData>
    <row r="2" spans="2:14" x14ac:dyDescent="0.15">
      <c r="I2" s="16" t="s">
        <v>11</v>
      </c>
      <c r="J2" s="16">
        <v>215.22</v>
      </c>
      <c r="K2" s="16"/>
      <c r="L2" s="16"/>
      <c r="M2" s="16"/>
      <c r="N2" s="16"/>
    </row>
    <row r="3" spans="2:14" x14ac:dyDescent="0.15">
      <c r="I3" s="16" t="s">
        <v>12</v>
      </c>
      <c r="J3" s="16"/>
      <c r="K3" s="16">
        <v>99</v>
      </c>
      <c r="L3" s="16">
        <v>826.33</v>
      </c>
      <c r="M3" s="16"/>
      <c r="N3" s="16"/>
    </row>
    <row r="5" spans="2:14" ht="30" customHeight="1" x14ac:dyDescent="0.15">
      <c r="B5" s="1" t="s">
        <v>1</v>
      </c>
      <c r="C5" s="1" t="str" cm="1">
        <f t="array" ref="C5:G5">'Data set (51-26 split)'!C3:G3</f>
        <v>Depth (m)</v>
      </c>
      <c r="D5" s="1" t="str">
        <v>CO2 (%)</v>
      </c>
      <c r="E5" s="1" t="str">
        <v>CO2 Density (kg/m3)</v>
      </c>
      <c r="F5" s="7" t="str">
        <v>Fault</v>
      </c>
      <c r="G5" s="23" t="str">
        <v>Secure</v>
      </c>
      <c r="H5" s="6"/>
      <c r="I5" s="23" t="str" cm="1">
        <f t="array" ref="I5:N5">B5:G5</f>
        <v>No</v>
      </c>
      <c r="J5" s="23" t="str">
        <v>Depth (m)</v>
      </c>
      <c r="K5" s="23" t="str">
        <v>CO2 (%)</v>
      </c>
      <c r="L5" s="23" t="str">
        <v>CO2 Density (kg/m3)</v>
      </c>
      <c r="M5" s="23" t="str">
        <v>Fault</v>
      </c>
      <c r="N5" s="23" t="str">
        <v>Secure</v>
      </c>
    </row>
    <row r="6" spans="2:14" ht="12" x14ac:dyDescent="0.15">
      <c r="B6" s="1">
        <v>54</v>
      </c>
      <c r="C6" s="2">
        <f>VLOOKUP($B6,'Data set (51-26 split)'!$B$4:$G$54,MATCH(Discretization!C$5,'Data set (51-26 split)'!$B$3:$G$3,0),FALSE)</f>
        <v>3400</v>
      </c>
      <c r="D6" s="2">
        <f>VLOOKUP($B6,'Data set (51-26 split)'!$B$4:$G$54,MATCH(Discretization!D$5,'Data set (51-26 split)'!$B$3:$G$3,0),FALSE)</f>
        <v>39</v>
      </c>
      <c r="E6" s="2">
        <f>VLOOKUP($B6,'Data set (51-26 split)'!$B$4:$G$54,MATCH(Discretization!E$5,'Data set (51-26 split)'!$B$3:$G$3,0),FALSE)</f>
        <v>786.6</v>
      </c>
      <c r="F6" s="2" t="str">
        <f>VLOOKUP($B6,'Data set (51-26 split)'!$B$4:$G$54,MATCH(Discretization!F$5,'Data set (51-26 split)'!$B$3:$G$3,0),FALSE)</f>
        <v>No</v>
      </c>
      <c r="G6" s="8" t="str">
        <f>VLOOKUP($B6,'Data set (51-26 split)'!$B$4:$G$54,MATCH(Discretization!G$5,'Data set (51-26 split)'!$B$3:$G$3,0),FALSE)</f>
        <v>Yes</v>
      </c>
      <c r="H6" s="5"/>
      <c r="I6" s="20" cm="1">
        <f t="array" ref="I6:I56">B6:B56</f>
        <v>54</v>
      </c>
      <c r="J6" s="17">
        <f>IF(C6="NA","NA",IF(C6&lt;$J$2,0,1))</f>
        <v>1</v>
      </c>
      <c r="K6" s="17">
        <f>IF(D6="NA","NA",IF(D6&gt;$K$3,0,1))</f>
        <v>1</v>
      </c>
      <c r="L6" s="17">
        <f>IF(D6="NA","NA",IF(D6&gt;$L$3,0,1))</f>
        <v>1</v>
      </c>
      <c r="M6" s="17"/>
      <c r="N6" s="17">
        <f>IF(G6="Yes",1,0)</f>
        <v>1</v>
      </c>
    </row>
    <row r="7" spans="2:14" ht="12" x14ac:dyDescent="0.15">
      <c r="B7" s="1">
        <v>55</v>
      </c>
      <c r="C7" s="2">
        <f>VLOOKUP($B7,'Data set (51-26 split)'!$B$4:$G$54,MATCH(Discretization!C$5,'Data set (51-26 split)'!$B$3:$G$3,0),FALSE)</f>
        <v>1362.5</v>
      </c>
      <c r="D7" s="2">
        <f>VLOOKUP($B7,'Data set (51-26 split)'!$B$4:$G$54,MATCH(Discretization!D$5,'Data set (51-26 split)'!$B$3:$G$3,0),FALSE)</f>
        <v>96.7</v>
      </c>
      <c r="E7" s="2">
        <f>VLOOKUP($B7,'Data set (51-26 split)'!$B$4:$G$54,MATCH(Discretization!E$5,'Data set (51-26 split)'!$B$3:$G$3,0),FALSE)</f>
        <v>516.29999999999995</v>
      </c>
      <c r="F7" s="2" t="str">
        <f>VLOOKUP($B7,'Data set (51-26 split)'!$B$4:$G$54,MATCH(Discretization!F$5,'Data set (51-26 split)'!$B$3:$G$3,0),FALSE)</f>
        <v>Yes</v>
      </c>
      <c r="G7" s="2" t="str">
        <f>VLOOKUP($B7,'Data set (51-26 split)'!$B$4:$G$54,MATCH(Discretization!G$5,'Data set (51-26 split)'!$B$3:$G$3,0),FALSE)</f>
        <v>Yes</v>
      </c>
      <c r="H7" s="5"/>
      <c r="I7" s="20">
        <v>55</v>
      </c>
      <c r="J7" s="17">
        <f t="shared" ref="J7:J56" si="0">IF(C7="NA","NA",IF(C7&lt;$J$2,0,1))</f>
        <v>1</v>
      </c>
      <c r="K7" s="17">
        <f t="shared" ref="K7:K56" si="1">IF(D7="NA","NA",IF(D7&gt;$K$3,0,1))</f>
        <v>1</v>
      </c>
      <c r="L7" s="17">
        <f t="shared" ref="L7:L56" si="2">IF(D7="NA","NA",IF(D7&gt;$L$3,0,1))</f>
        <v>1</v>
      </c>
      <c r="M7" s="17"/>
      <c r="N7" s="17">
        <f t="shared" ref="N7:N56" si="3">IF(G7="Yes",1,0)</f>
        <v>1</v>
      </c>
    </row>
    <row r="8" spans="2:14" ht="12" x14ac:dyDescent="0.15">
      <c r="B8" s="1">
        <v>1</v>
      </c>
      <c r="C8" s="2">
        <f>VLOOKUP($B8,'Data set (51-26 split)'!$B$4:$G$54,MATCH(Discretization!C$5,'Data set (51-26 split)'!$B$3:$G$3,0),FALSE)</f>
        <v>2438</v>
      </c>
      <c r="D8" s="2">
        <f>VLOOKUP($B8,'Data set (51-26 split)'!$B$4:$G$54,MATCH(Discretization!D$5,'Data set (51-26 split)'!$B$3:$G$3,0),FALSE)</f>
        <v>98</v>
      </c>
      <c r="E8" s="2">
        <f>VLOOKUP($B8,'Data set (51-26 split)'!$B$4:$G$54,MATCH(Discretization!E$5,'Data set (51-26 split)'!$B$3:$G$3,0),FALSE)</f>
        <v>619.70000000000005</v>
      </c>
      <c r="F8" s="2" t="str">
        <f>VLOOKUP($B8,'Data set (51-26 split)'!$B$4:$G$54,MATCH(Discretization!F$5,'Data set (51-26 split)'!$B$3:$G$3,0),FALSE)</f>
        <v>No</v>
      </c>
      <c r="G8" s="2" t="str">
        <f>VLOOKUP($B8,'Data set (51-26 split)'!$B$4:$G$54,MATCH(Discretization!G$5,'Data set (51-26 split)'!$B$3:$G$3,0),FALSE)</f>
        <v>Yes</v>
      </c>
      <c r="H8" s="5"/>
      <c r="I8" s="20">
        <v>1</v>
      </c>
      <c r="J8" s="17">
        <f t="shared" si="0"/>
        <v>1</v>
      </c>
      <c r="K8" s="17">
        <f t="shared" si="1"/>
        <v>1</v>
      </c>
      <c r="L8" s="17">
        <f t="shared" si="2"/>
        <v>1</v>
      </c>
      <c r="M8" s="17"/>
      <c r="N8" s="17">
        <f t="shared" si="3"/>
        <v>1</v>
      </c>
    </row>
    <row r="9" spans="2:14" ht="12" x14ac:dyDescent="0.15">
      <c r="B9" s="1">
        <v>14</v>
      </c>
      <c r="C9" s="2">
        <f>VLOOKUP($B9,'Data set (51-26 split)'!$B$4:$G$54,MATCH(Discretization!C$5,'Data set (51-26 split)'!$B$3:$G$3,0),FALSE)</f>
        <v>1097</v>
      </c>
      <c r="D9" s="2">
        <f>VLOOKUP($B9,'Data set (51-26 split)'!$B$4:$G$54,MATCH(Discretization!D$5,'Data set (51-26 split)'!$B$3:$G$3,0),FALSE)</f>
        <v>88</v>
      </c>
      <c r="E9" s="2">
        <f>VLOOKUP($B9,'Data set (51-26 split)'!$B$4:$G$54,MATCH(Discretization!E$5,'Data set (51-26 split)'!$B$3:$G$3,0),FALSE)</f>
        <v>683.3</v>
      </c>
      <c r="F9" s="2" t="str">
        <f>VLOOKUP($B9,'Data set (51-26 split)'!$B$4:$G$54,MATCH(Discretization!F$5,'Data set (51-26 split)'!$B$3:$G$3,0),FALSE)</f>
        <v>No</v>
      </c>
      <c r="G9" s="2" t="str">
        <f>VLOOKUP($B9,'Data set (51-26 split)'!$B$4:$G$54,MATCH(Discretization!G$5,'Data set (51-26 split)'!$B$3:$G$3,0),FALSE)</f>
        <v>Yes</v>
      </c>
      <c r="H9" s="5"/>
      <c r="I9" s="20">
        <v>14</v>
      </c>
      <c r="J9" s="17">
        <f t="shared" si="0"/>
        <v>1</v>
      </c>
      <c r="K9" s="17">
        <f t="shared" si="1"/>
        <v>1</v>
      </c>
      <c r="L9" s="17">
        <f t="shared" si="2"/>
        <v>1</v>
      </c>
      <c r="M9" s="17"/>
      <c r="N9" s="17">
        <f t="shared" si="3"/>
        <v>1</v>
      </c>
    </row>
    <row r="10" spans="2:14" ht="12" x14ac:dyDescent="0.15">
      <c r="B10" s="1">
        <v>58</v>
      </c>
      <c r="C10" s="2">
        <f>VLOOKUP($B10,'Data set (51-26 split)'!$B$4:$G$54,MATCH(Discretization!C$5,'Data set (51-26 split)'!$B$3:$G$3,0),FALSE)</f>
        <v>1188</v>
      </c>
      <c r="D10" s="2">
        <f>VLOOKUP($B10,'Data set (51-26 split)'!$B$4:$G$54,MATCH(Discretization!D$5,'Data set (51-26 split)'!$B$3:$G$3,0),FALSE)</f>
        <v>97</v>
      </c>
      <c r="E10" s="2">
        <f>VLOOKUP($B10,'Data set (51-26 split)'!$B$4:$G$54,MATCH(Discretization!E$5,'Data set (51-26 split)'!$B$3:$G$3,0),FALSE)</f>
        <v>667.3</v>
      </c>
      <c r="F10" s="2" t="str">
        <f>VLOOKUP($B10,'Data set (51-26 split)'!$B$4:$G$54,MATCH(Discretization!F$5,'Data set (51-26 split)'!$B$3:$G$3,0),FALSE)</f>
        <v>Yes</v>
      </c>
      <c r="G10" s="2" t="str">
        <f>VLOOKUP($B10,'Data set (51-26 split)'!$B$4:$G$54,MATCH(Discretization!G$5,'Data set (51-26 split)'!$B$3:$G$3,0),FALSE)</f>
        <v>Yes</v>
      </c>
      <c r="H10" s="5"/>
      <c r="I10" s="20">
        <v>58</v>
      </c>
      <c r="J10" s="17">
        <f t="shared" si="0"/>
        <v>1</v>
      </c>
      <c r="K10" s="17">
        <f t="shared" si="1"/>
        <v>1</v>
      </c>
      <c r="L10" s="17">
        <f t="shared" si="2"/>
        <v>1</v>
      </c>
      <c r="M10" s="17"/>
      <c r="N10" s="17">
        <f t="shared" si="3"/>
        <v>1</v>
      </c>
    </row>
    <row r="11" spans="2:14" ht="12" x14ac:dyDescent="0.15">
      <c r="B11" s="1">
        <v>10</v>
      </c>
      <c r="C11" s="2">
        <f>VLOOKUP($B11,'Data set (51-26 split)'!$B$4:$G$54,MATCH(Discretization!C$5,'Data set (51-26 split)'!$B$3:$G$3,0),FALSE)</f>
        <v>5533</v>
      </c>
      <c r="D11" s="2">
        <f>VLOOKUP($B11,'Data set (51-26 split)'!$B$4:$G$54,MATCH(Discretization!D$5,'Data set (51-26 split)'!$B$3:$G$3,0),FALSE)</f>
        <v>81</v>
      </c>
      <c r="E11" s="2">
        <f>VLOOKUP($B11,'Data set (51-26 split)'!$B$4:$G$54,MATCH(Discretization!E$5,'Data set (51-26 split)'!$B$3:$G$3,0),FALSE)</f>
        <v>645</v>
      </c>
      <c r="F11" s="2" t="str">
        <f>VLOOKUP($B11,'Data set (51-26 split)'!$B$4:$G$54,MATCH(Discretization!F$5,'Data set (51-26 split)'!$B$3:$G$3,0),FALSE)</f>
        <v>No</v>
      </c>
      <c r="G11" s="2" t="str">
        <f>VLOOKUP($B11,'Data set (51-26 split)'!$B$4:$G$54,MATCH(Discretization!G$5,'Data set (51-26 split)'!$B$3:$G$3,0),FALSE)</f>
        <v>Yes</v>
      </c>
      <c r="H11" s="5"/>
      <c r="I11" s="20">
        <v>10</v>
      </c>
      <c r="J11" s="17">
        <f t="shared" si="0"/>
        <v>1</v>
      </c>
      <c r="K11" s="17">
        <f t="shared" si="1"/>
        <v>1</v>
      </c>
      <c r="L11" s="17">
        <f t="shared" si="2"/>
        <v>1</v>
      </c>
      <c r="M11" s="17"/>
      <c r="N11" s="17">
        <f t="shared" si="3"/>
        <v>1</v>
      </c>
    </row>
    <row r="12" spans="2:14" ht="12" x14ac:dyDescent="0.15">
      <c r="B12" s="1">
        <v>51</v>
      </c>
      <c r="C12" s="2">
        <f>VLOOKUP($B12,'Data set (51-26 split)'!$B$4:$G$54,MATCH(Discretization!C$5,'Data set (51-26 split)'!$B$3:$G$3,0),FALSE)</f>
        <v>2474</v>
      </c>
      <c r="D12" s="2">
        <f>VLOOKUP($B12,'Data set (51-26 split)'!$B$4:$G$54,MATCH(Discretization!D$5,'Data set (51-26 split)'!$B$3:$G$3,0),FALSE)</f>
        <v>57</v>
      </c>
      <c r="E12" s="2">
        <f>VLOOKUP($B12,'Data set (51-26 split)'!$B$4:$G$54,MATCH(Discretization!E$5,'Data set (51-26 split)'!$B$3:$G$3,0),FALSE)</f>
        <v>565.1</v>
      </c>
      <c r="F12" s="2" t="str">
        <f>VLOOKUP($B12,'Data set (51-26 split)'!$B$4:$G$54,MATCH(Discretization!F$5,'Data set (51-26 split)'!$B$3:$G$3,0),FALSE)</f>
        <v>Yes</v>
      </c>
      <c r="G12" s="2" t="str">
        <f>VLOOKUP($B12,'Data set (51-26 split)'!$B$4:$G$54,MATCH(Discretization!G$5,'Data set (51-26 split)'!$B$3:$G$3,0),FALSE)</f>
        <v>Yes</v>
      </c>
      <c r="H12" s="5"/>
      <c r="I12" s="20">
        <v>51</v>
      </c>
      <c r="J12" s="17">
        <f t="shared" si="0"/>
        <v>1</v>
      </c>
      <c r="K12" s="17">
        <f t="shared" si="1"/>
        <v>1</v>
      </c>
      <c r="L12" s="17">
        <f t="shared" si="2"/>
        <v>1</v>
      </c>
      <c r="M12" s="17"/>
      <c r="N12" s="17">
        <f t="shared" si="3"/>
        <v>1</v>
      </c>
    </row>
    <row r="13" spans="2:14" ht="12" x14ac:dyDescent="0.15">
      <c r="B13" s="1">
        <v>57</v>
      </c>
      <c r="C13" s="2">
        <f>VLOOKUP($B13,'Data set (51-26 split)'!$B$4:$G$54,MATCH(Discretization!C$5,'Data set (51-26 split)'!$B$3:$G$3,0),FALSE)</f>
        <v>1662</v>
      </c>
      <c r="D13" s="2">
        <f>VLOOKUP($B13,'Data set (51-26 split)'!$B$4:$G$54,MATCH(Discretization!D$5,'Data set (51-26 split)'!$B$3:$G$3,0),FALSE)</f>
        <v>86.1</v>
      </c>
      <c r="E13" s="2">
        <f>VLOOKUP($B13,'Data set (51-26 split)'!$B$4:$G$54,MATCH(Discretization!E$5,'Data set (51-26 split)'!$B$3:$G$3,0),FALSE)</f>
        <v>636.6</v>
      </c>
      <c r="F13" s="2" t="str">
        <f>VLOOKUP($B13,'Data set (51-26 split)'!$B$4:$G$54,MATCH(Discretization!F$5,'Data set (51-26 split)'!$B$3:$G$3,0),FALSE)</f>
        <v>Yes</v>
      </c>
      <c r="G13" s="2" t="str">
        <f>VLOOKUP($B13,'Data set (51-26 split)'!$B$4:$G$54,MATCH(Discretization!G$5,'Data set (51-26 split)'!$B$3:$G$3,0),FALSE)</f>
        <v>Yes</v>
      </c>
      <c r="H13" s="5"/>
      <c r="I13" s="20">
        <v>57</v>
      </c>
      <c r="J13" s="17">
        <f t="shared" si="0"/>
        <v>1</v>
      </c>
      <c r="K13" s="17">
        <f t="shared" si="1"/>
        <v>1</v>
      </c>
      <c r="L13" s="17">
        <f t="shared" si="2"/>
        <v>1</v>
      </c>
      <c r="M13" s="17"/>
      <c r="N13" s="17">
        <f t="shared" si="3"/>
        <v>1</v>
      </c>
    </row>
    <row r="14" spans="2:14" ht="12" x14ac:dyDescent="0.15">
      <c r="B14" s="1">
        <v>5</v>
      </c>
      <c r="C14" s="2">
        <f>VLOOKUP($B14,'Data set (51-26 split)'!$B$4:$G$54,MATCH(Discretization!C$5,'Data set (51-26 split)'!$B$3:$G$3,0),FALSE)</f>
        <v>1829</v>
      </c>
      <c r="D14" s="2">
        <f>VLOOKUP($B14,'Data set (51-26 split)'!$B$4:$G$54,MATCH(Discretization!D$5,'Data set (51-26 split)'!$B$3:$G$3,0),FALSE)</f>
        <v>72</v>
      </c>
      <c r="E14" s="2">
        <f>VLOOKUP($B14,'Data set (51-26 split)'!$B$4:$G$54,MATCH(Discretization!E$5,'Data set (51-26 split)'!$B$3:$G$3,0),FALSE)</f>
        <v>564.29999999999995</v>
      </c>
      <c r="F14" s="2" t="str">
        <f>VLOOKUP($B14,'Data set (51-26 split)'!$B$4:$G$54,MATCH(Discretization!F$5,'Data set (51-26 split)'!$B$3:$G$3,0),FALSE)</f>
        <v>Yes</v>
      </c>
      <c r="G14" s="2" t="str">
        <f>VLOOKUP($B14,'Data set (51-26 split)'!$B$4:$G$54,MATCH(Discretization!G$5,'Data set (51-26 split)'!$B$3:$G$3,0),FALSE)</f>
        <v>Yes</v>
      </c>
      <c r="H14" s="5"/>
      <c r="I14" s="20">
        <v>5</v>
      </c>
      <c r="J14" s="17">
        <f t="shared" si="0"/>
        <v>1</v>
      </c>
      <c r="K14" s="17">
        <f t="shared" si="1"/>
        <v>1</v>
      </c>
      <c r="L14" s="17">
        <f t="shared" si="2"/>
        <v>1</v>
      </c>
      <c r="M14" s="17"/>
      <c r="N14" s="17">
        <f t="shared" si="3"/>
        <v>1</v>
      </c>
    </row>
    <row r="15" spans="2:14" ht="12" x14ac:dyDescent="0.15">
      <c r="B15" s="1">
        <v>59</v>
      </c>
      <c r="C15" s="2">
        <f>VLOOKUP($B15,'Data set (51-26 split)'!$B$4:$G$54,MATCH(Discretization!C$5,'Data set (51-26 split)'!$B$3:$G$3,0),FALSE)</f>
        <v>1574</v>
      </c>
      <c r="D15" s="2">
        <f>VLOOKUP($B15,'Data set (51-26 split)'!$B$4:$G$54,MATCH(Discretization!D$5,'Data set (51-26 split)'!$B$3:$G$3,0),FALSE)</f>
        <v>82</v>
      </c>
      <c r="E15" s="2">
        <f>VLOOKUP($B15,'Data set (51-26 split)'!$B$4:$G$54,MATCH(Discretization!E$5,'Data set (51-26 split)'!$B$3:$G$3,0),FALSE)</f>
        <v>694.2</v>
      </c>
      <c r="F15" s="2" t="str">
        <f>VLOOKUP($B15,'Data set (51-26 split)'!$B$4:$G$54,MATCH(Discretization!F$5,'Data set (51-26 split)'!$B$3:$G$3,0),FALSE)</f>
        <v>No</v>
      </c>
      <c r="G15" s="2" t="str">
        <f>VLOOKUP($B15,'Data set (51-26 split)'!$B$4:$G$54,MATCH(Discretization!G$5,'Data set (51-26 split)'!$B$3:$G$3,0),FALSE)</f>
        <v>Yes</v>
      </c>
      <c r="H15" s="5"/>
      <c r="I15" s="20">
        <v>59</v>
      </c>
      <c r="J15" s="17">
        <f t="shared" si="0"/>
        <v>1</v>
      </c>
      <c r="K15" s="17">
        <f t="shared" si="1"/>
        <v>1</v>
      </c>
      <c r="L15" s="17">
        <f t="shared" si="2"/>
        <v>1</v>
      </c>
      <c r="M15" s="17"/>
      <c r="N15" s="17">
        <f t="shared" si="3"/>
        <v>1</v>
      </c>
    </row>
    <row r="16" spans="2:14" ht="12" x14ac:dyDescent="0.15">
      <c r="B16" s="1">
        <v>60</v>
      </c>
      <c r="C16" s="2">
        <f>VLOOKUP($B16,'Data set (51-26 split)'!$B$4:$G$54,MATCH(Discretization!C$5,'Data set (51-26 split)'!$B$3:$G$3,0),FALSE)</f>
        <v>2804</v>
      </c>
      <c r="D16" s="2">
        <f>VLOOKUP($B16,'Data set (51-26 split)'!$B$4:$G$54,MATCH(Discretization!D$5,'Data set (51-26 split)'!$B$3:$G$3,0),FALSE)</f>
        <v>42.9</v>
      </c>
      <c r="E16" s="2">
        <f>VLOOKUP($B16,'Data set (51-26 split)'!$B$4:$G$54,MATCH(Discretization!E$5,'Data set (51-26 split)'!$B$3:$G$3,0),FALSE)</f>
        <v>679.9</v>
      </c>
      <c r="F16" s="2" t="str">
        <f>VLOOKUP($B16,'Data set (51-26 split)'!$B$4:$G$54,MATCH(Discretization!F$5,'Data set (51-26 split)'!$B$3:$G$3,0),FALSE)</f>
        <v>No</v>
      </c>
      <c r="G16" s="2" t="str">
        <f>VLOOKUP($B16,'Data set (51-26 split)'!$B$4:$G$54,MATCH(Discretization!G$5,'Data set (51-26 split)'!$B$3:$G$3,0),FALSE)</f>
        <v>Yes</v>
      </c>
      <c r="H16" s="5"/>
      <c r="I16" s="20">
        <v>60</v>
      </c>
      <c r="J16" s="17">
        <f t="shared" si="0"/>
        <v>1</v>
      </c>
      <c r="K16" s="17">
        <f t="shared" si="1"/>
        <v>1</v>
      </c>
      <c r="L16" s="17">
        <f t="shared" si="2"/>
        <v>1</v>
      </c>
      <c r="M16" s="17"/>
      <c r="N16" s="17">
        <f t="shared" si="3"/>
        <v>1</v>
      </c>
    </row>
    <row r="17" spans="2:14" ht="12" x14ac:dyDescent="0.15">
      <c r="B17" s="1">
        <v>4</v>
      </c>
      <c r="C17" s="2">
        <f>VLOOKUP($B17,'Data set (51-26 split)'!$B$4:$G$54,MATCH(Discretization!C$5,'Data set (51-26 split)'!$B$3:$G$3,0),FALSE)</f>
        <v>4133</v>
      </c>
      <c r="D17" s="2">
        <f>VLOOKUP($B17,'Data set (51-26 split)'!$B$4:$G$54,MATCH(Discretization!D$5,'Data set (51-26 split)'!$B$3:$G$3,0),FALSE)</f>
        <v>40</v>
      </c>
      <c r="E17" s="2">
        <f>VLOOKUP($B17,'Data set (51-26 split)'!$B$4:$G$54,MATCH(Discretization!E$5,'Data set (51-26 split)'!$B$3:$G$3,0),FALSE)</f>
        <v>748.8</v>
      </c>
      <c r="F17" s="2" t="str">
        <f>VLOOKUP($B17,'Data set (51-26 split)'!$B$4:$G$54,MATCH(Discretization!F$5,'Data set (51-26 split)'!$B$3:$G$3,0),FALSE)</f>
        <v>Yes</v>
      </c>
      <c r="G17" s="2" t="str">
        <f>VLOOKUP($B17,'Data set (51-26 split)'!$B$4:$G$54,MATCH(Discretization!G$5,'Data set (51-26 split)'!$B$3:$G$3,0),FALSE)</f>
        <v>Yes</v>
      </c>
      <c r="H17" s="5"/>
      <c r="I17" s="20">
        <v>4</v>
      </c>
      <c r="J17" s="17">
        <f t="shared" si="0"/>
        <v>1</v>
      </c>
      <c r="K17" s="17">
        <f t="shared" si="1"/>
        <v>1</v>
      </c>
      <c r="L17" s="17">
        <f t="shared" si="2"/>
        <v>1</v>
      </c>
      <c r="M17" s="17"/>
      <c r="N17" s="17">
        <f t="shared" si="3"/>
        <v>1</v>
      </c>
    </row>
    <row r="18" spans="2:14" ht="12" x14ac:dyDescent="0.15">
      <c r="B18" s="1">
        <v>12</v>
      </c>
      <c r="C18" s="2">
        <f>VLOOKUP($B18,'Data set (51-26 split)'!$B$4:$G$54,MATCH(Discretization!C$5,'Data set (51-26 split)'!$B$3:$G$3,0),FALSE)</f>
        <v>4724</v>
      </c>
      <c r="D18" s="2">
        <f>VLOOKUP($B18,'Data set (51-26 split)'!$B$4:$G$54,MATCH(Discretization!D$5,'Data set (51-26 split)'!$B$3:$G$3,0),FALSE)</f>
        <v>90</v>
      </c>
      <c r="E18" s="2">
        <f>VLOOKUP($B18,'Data set (51-26 split)'!$B$4:$G$54,MATCH(Discretization!E$5,'Data set (51-26 split)'!$B$3:$G$3,0),FALSE)</f>
        <v>626.5</v>
      </c>
      <c r="F18" s="2" t="str">
        <f>VLOOKUP($B18,'Data set (51-26 split)'!$B$4:$G$54,MATCH(Discretization!F$5,'Data set (51-26 split)'!$B$3:$G$3,0),FALSE)</f>
        <v>No</v>
      </c>
      <c r="G18" s="2" t="str">
        <f>VLOOKUP($B18,'Data set (51-26 split)'!$B$4:$G$54,MATCH(Discretization!G$5,'Data set (51-26 split)'!$B$3:$G$3,0),FALSE)</f>
        <v>Yes</v>
      </c>
      <c r="H18" s="5"/>
      <c r="I18" s="20">
        <v>12</v>
      </c>
      <c r="J18" s="17">
        <f t="shared" si="0"/>
        <v>1</v>
      </c>
      <c r="K18" s="17">
        <f t="shared" si="1"/>
        <v>1</v>
      </c>
      <c r="L18" s="17">
        <f t="shared" si="2"/>
        <v>1</v>
      </c>
      <c r="M18" s="17"/>
      <c r="N18" s="17">
        <f t="shared" si="3"/>
        <v>1</v>
      </c>
    </row>
    <row r="19" spans="2:14" ht="12" x14ac:dyDescent="0.15">
      <c r="B19" s="1">
        <v>27</v>
      </c>
      <c r="C19" s="2">
        <f>VLOOKUP($B19,'Data set (51-26 split)'!$B$4:$G$54,MATCH(Discretization!C$5,'Data set (51-26 split)'!$B$3:$G$3,0),FALSE)</f>
        <v>694</v>
      </c>
      <c r="D19" s="2">
        <f>VLOOKUP($B19,'Data set (51-26 split)'!$B$4:$G$54,MATCH(Discretization!D$5,'Data set (51-26 split)'!$B$3:$G$3,0),FALSE)</f>
        <v>97</v>
      </c>
      <c r="E19" s="2">
        <f>VLOOKUP($B19,'Data set (51-26 split)'!$B$4:$G$54,MATCH(Discretization!E$5,'Data set (51-26 split)'!$B$3:$G$3,0),FALSE)</f>
        <v>138.4</v>
      </c>
      <c r="F19" s="2" t="str">
        <f>VLOOKUP($B19,'Data set (51-26 split)'!$B$4:$G$54,MATCH(Discretization!F$5,'Data set (51-26 split)'!$B$3:$G$3,0),FALSE)</f>
        <v>No</v>
      </c>
      <c r="G19" s="2" t="str">
        <f>VLOOKUP($B19,'Data set (51-26 split)'!$B$4:$G$54,MATCH(Discretization!G$5,'Data set (51-26 split)'!$B$3:$G$3,0),FALSE)</f>
        <v>Yes</v>
      </c>
      <c r="H19" s="5"/>
      <c r="I19" s="20">
        <v>27</v>
      </c>
      <c r="J19" s="17">
        <f t="shared" si="0"/>
        <v>1</v>
      </c>
      <c r="K19" s="17">
        <f t="shared" si="1"/>
        <v>1</v>
      </c>
      <c r="L19" s="17">
        <f t="shared" si="2"/>
        <v>1</v>
      </c>
      <c r="M19" s="17"/>
      <c r="N19" s="17">
        <f t="shared" si="3"/>
        <v>1</v>
      </c>
    </row>
    <row r="20" spans="2:14" ht="12" x14ac:dyDescent="0.15">
      <c r="B20" s="1">
        <v>33</v>
      </c>
      <c r="C20" s="2">
        <f>VLOOKUP($B20,'Data set (51-26 split)'!$B$4:$G$54,MATCH(Discretization!C$5,'Data set (51-26 split)'!$B$3:$G$3,0),FALSE)</f>
        <v>2044</v>
      </c>
      <c r="D20" s="2">
        <f>VLOOKUP($B20,'Data set (51-26 split)'!$B$4:$G$54,MATCH(Discretization!D$5,'Data set (51-26 split)'!$B$3:$G$3,0),FALSE)</f>
        <v>88</v>
      </c>
      <c r="E20" s="2">
        <f>VLOOKUP($B20,'Data set (51-26 split)'!$B$4:$G$54,MATCH(Discretization!E$5,'Data set (51-26 split)'!$B$3:$G$3,0),FALSE)</f>
        <v>612.4</v>
      </c>
      <c r="F20" s="2" t="str">
        <f>VLOOKUP($B20,'Data set (51-26 split)'!$B$4:$G$54,MATCH(Discretization!F$5,'Data set (51-26 split)'!$B$3:$G$3,0),FALSE)</f>
        <v>Yes</v>
      </c>
      <c r="G20" s="2" t="str">
        <f>VLOOKUP($B20,'Data set (51-26 split)'!$B$4:$G$54,MATCH(Discretization!G$5,'Data set (51-26 split)'!$B$3:$G$3,0),FALSE)</f>
        <v>Yes</v>
      </c>
      <c r="H20" s="5"/>
      <c r="I20" s="20">
        <v>33</v>
      </c>
      <c r="J20" s="17">
        <f t="shared" si="0"/>
        <v>1</v>
      </c>
      <c r="K20" s="17">
        <f t="shared" si="1"/>
        <v>1</v>
      </c>
      <c r="L20" s="17">
        <f t="shared" si="2"/>
        <v>1</v>
      </c>
      <c r="M20" s="17"/>
      <c r="N20" s="17">
        <f t="shared" si="3"/>
        <v>1</v>
      </c>
    </row>
    <row r="21" spans="2:14" ht="12" x14ac:dyDescent="0.15">
      <c r="B21" s="1">
        <v>7</v>
      </c>
      <c r="C21" s="2">
        <f>VLOOKUP($B21,'Data set (51-26 split)'!$B$4:$G$54,MATCH(Discretization!C$5,'Data set (51-26 split)'!$B$3:$G$3,0),FALSE)</f>
        <v>2926</v>
      </c>
      <c r="D21" s="2">
        <f>VLOOKUP($B21,'Data set (51-26 split)'!$B$4:$G$54,MATCH(Discretization!D$5,'Data set (51-26 split)'!$B$3:$G$3,0),FALSE)</f>
        <v>90</v>
      </c>
      <c r="E21" s="2">
        <f>VLOOKUP($B21,'Data set (51-26 split)'!$B$4:$G$54,MATCH(Discretization!E$5,'Data set (51-26 split)'!$B$3:$G$3,0),FALSE)</f>
        <v>501.8</v>
      </c>
      <c r="F21" s="2" t="str">
        <f>VLOOKUP($B21,'Data set (51-26 split)'!$B$4:$G$54,MATCH(Discretization!F$5,'Data set (51-26 split)'!$B$3:$G$3,0),FALSE)</f>
        <v>NA</v>
      </c>
      <c r="G21" s="2" t="str">
        <f>VLOOKUP($B21,'Data set (51-26 split)'!$B$4:$G$54,MATCH(Discretization!G$5,'Data set (51-26 split)'!$B$3:$G$3,0),FALSE)</f>
        <v>Yes</v>
      </c>
      <c r="H21" s="5"/>
      <c r="I21" s="20">
        <v>7</v>
      </c>
      <c r="J21" s="17">
        <f t="shared" si="0"/>
        <v>1</v>
      </c>
      <c r="K21" s="17">
        <f t="shared" si="1"/>
        <v>1</v>
      </c>
      <c r="L21" s="17">
        <f t="shared" si="2"/>
        <v>1</v>
      </c>
      <c r="M21" s="17"/>
      <c r="N21" s="17">
        <f t="shared" si="3"/>
        <v>1</v>
      </c>
    </row>
    <row r="22" spans="2:14" ht="12" x14ac:dyDescent="0.15">
      <c r="B22" s="1">
        <v>37</v>
      </c>
      <c r="C22" s="2">
        <f>VLOOKUP($B22,'Data set (51-26 split)'!$B$4:$G$54,MATCH(Discretization!C$5,'Data set (51-26 split)'!$B$3:$G$3,0),FALSE)</f>
        <v>2793</v>
      </c>
      <c r="D22" s="2">
        <f>VLOOKUP($B22,'Data set (51-26 split)'!$B$4:$G$54,MATCH(Discretization!D$5,'Data set (51-26 split)'!$B$3:$G$3,0),FALSE)</f>
        <v>96.5</v>
      </c>
      <c r="E22" s="2">
        <f>VLOOKUP($B22,'Data set (51-26 split)'!$B$4:$G$54,MATCH(Discretization!E$5,'Data set (51-26 split)'!$B$3:$G$3,0),FALSE)</f>
        <v>563.1</v>
      </c>
      <c r="F22" s="2" t="str">
        <f>VLOOKUP($B22,'Data set (51-26 split)'!$B$4:$G$54,MATCH(Discretization!F$5,'Data set (51-26 split)'!$B$3:$G$3,0),FALSE)</f>
        <v>Yes</v>
      </c>
      <c r="G22" s="2" t="str">
        <f>VLOOKUP($B22,'Data set (51-26 split)'!$B$4:$G$54,MATCH(Discretization!G$5,'Data set (51-26 split)'!$B$3:$G$3,0),FALSE)</f>
        <v>Yes</v>
      </c>
      <c r="H22" s="5"/>
      <c r="I22" s="20">
        <v>37</v>
      </c>
      <c r="J22" s="17">
        <f t="shared" si="0"/>
        <v>1</v>
      </c>
      <c r="K22" s="17">
        <f t="shared" si="1"/>
        <v>1</v>
      </c>
      <c r="L22" s="17">
        <f t="shared" si="2"/>
        <v>1</v>
      </c>
      <c r="M22" s="17"/>
      <c r="N22" s="17">
        <f t="shared" si="3"/>
        <v>1</v>
      </c>
    </row>
    <row r="23" spans="2:14" ht="12" x14ac:dyDescent="0.15">
      <c r="B23" s="1">
        <v>61</v>
      </c>
      <c r="C23" s="2">
        <f>VLOOKUP($B23,'Data set (51-26 split)'!$B$4:$G$54,MATCH(Discretization!C$5,'Data set (51-26 split)'!$B$3:$G$3,0),FALSE)</f>
        <v>2500</v>
      </c>
      <c r="D23" s="2">
        <f>VLOOKUP($B23,'Data set (51-26 split)'!$B$4:$G$54,MATCH(Discretization!D$5,'Data set (51-26 split)'!$B$3:$G$3,0),FALSE)</f>
        <v>80</v>
      </c>
      <c r="E23" s="2">
        <f>VLOOKUP($B23,'Data set (51-26 split)'!$B$4:$G$54,MATCH(Discretization!E$5,'Data set (51-26 split)'!$B$3:$G$3,0),FALSE)</f>
        <v>712</v>
      </c>
      <c r="F23" s="2" t="str">
        <f>VLOOKUP($B23,'Data set (51-26 split)'!$B$4:$G$54,MATCH(Discretization!F$5,'Data set (51-26 split)'!$B$3:$G$3,0),FALSE)</f>
        <v>Yes</v>
      </c>
      <c r="G23" s="2" t="str">
        <f>VLOOKUP($B23,'Data set (51-26 split)'!$B$4:$G$54,MATCH(Discretization!G$5,'Data set (51-26 split)'!$B$3:$G$3,0),FALSE)</f>
        <v>Yes</v>
      </c>
      <c r="H23" s="5"/>
      <c r="I23" s="20">
        <v>61</v>
      </c>
      <c r="J23" s="17">
        <f t="shared" si="0"/>
        <v>1</v>
      </c>
      <c r="K23" s="17">
        <f t="shared" si="1"/>
        <v>1</v>
      </c>
      <c r="L23" s="17">
        <f t="shared" si="2"/>
        <v>1</v>
      </c>
      <c r="M23" s="17"/>
      <c r="N23" s="17">
        <f t="shared" si="3"/>
        <v>1</v>
      </c>
    </row>
    <row r="24" spans="2:14" ht="12" x14ac:dyDescent="0.15">
      <c r="B24" s="1">
        <v>62</v>
      </c>
      <c r="C24" s="2">
        <f>VLOOKUP($B24,'Data set (51-26 split)'!$B$4:$G$54,MATCH(Discretization!C$5,'Data set (51-26 split)'!$B$3:$G$3,0),FALSE)</f>
        <v>618</v>
      </c>
      <c r="D24" s="2">
        <f>VLOOKUP($B24,'Data set (51-26 split)'!$B$4:$G$54,MATCH(Discretization!D$5,'Data set (51-26 split)'!$B$3:$G$3,0),FALSE)</f>
        <v>70</v>
      </c>
      <c r="E24" s="2">
        <f>VLOOKUP($B24,'Data set (51-26 split)'!$B$4:$G$54,MATCH(Discretization!E$5,'Data set (51-26 split)'!$B$3:$G$3,0),FALSE)</f>
        <v>544</v>
      </c>
      <c r="F24" s="2" t="str">
        <f>VLOOKUP($B24,'Data set (51-26 split)'!$B$4:$G$54,MATCH(Discretization!F$5,'Data set (51-26 split)'!$B$3:$G$3,0),FALSE)</f>
        <v>No</v>
      </c>
      <c r="G24" s="2" t="str">
        <f>VLOOKUP($B24,'Data set (51-26 split)'!$B$4:$G$54,MATCH(Discretization!G$5,'Data set (51-26 split)'!$B$3:$G$3,0),FALSE)</f>
        <v>Yes</v>
      </c>
      <c r="H24" s="5"/>
      <c r="I24" s="20">
        <v>62</v>
      </c>
      <c r="J24" s="17">
        <f t="shared" si="0"/>
        <v>1</v>
      </c>
      <c r="K24" s="17">
        <f t="shared" si="1"/>
        <v>1</v>
      </c>
      <c r="L24" s="17">
        <f t="shared" si="2"/>
        <v>1</v>
      </c>
      <c r="M24" s="17"/>
      <c r="N24" s="17">
        <f t="shared" si="3"/>
        <v>1</v>
      </c>
    </row>
    <row r="25" spans="2:14" ht="12" x14ac:dyDescent="0.15">
      <c r="B25" s="1">
        <v>26</v>
      </c>
      <c r="C25" s="2">
        <f>VLOOKUP($B25,'Data set (51-26 split)'!$B$4:$G$54,MATCH(Discretization!C$5,'Data set (51-26 split)'!$B$3:$G$3,0),FALSE)</f>
        <v>2715</v>
      </c>
      <c r="D25" s="2">
        <f>VLOOKUP($B25,'Data set (51-26 split)'!$B$4:$G$54,MATCH(Discretization!D$5,'Data set (51-26 split)'!$B$3:$G$3,0),FALSE)</f>
        <v>98.85</v>
      </c>
      <c r="E25" s="2">
        <f>VLOOKUP($B25,'Data set (51-26 split)'!$B$4:$G$54,MATCH(Discretization!E$5,'Data set (51-26 split)'!$B$3:$G$3,0),FALSE)</f>
        <v>621.20000000000005</v>
      </c>
      <c r="F25" s="2" t="str">
        <f>VLOOKUP($B25,'Data set (51-26 split)'!$B$4:$G$54,MATCH(Discretization!F$5,'Data set (51-26 split)'!$B$3:$G$3,0),FALSE)</f>
        <v>No</v>
      </c>
      <c r="G25" s="2" t="str">
        <f>VLOOKUP($B25,'Data set (51-26 split)'!$B$4:$G$54,MATCH(Discretization!G$5,'Data set (51-26 split)'!$B$3:$G$3,0),FALSE)</f>
        <v>Yes</v>
      </c>
      <c r="H25" s="5"/>
      <c r="I25" s="20">
        <v>26</v>
      </c>
      <c r="J25" s="17">
        <f t="shared" si="0"/>
        <v>1</v>
      </c>
      <c r="K25" s="17">
        <f t="shared" si="1"/>
        <v>1</v>
      </c>
      <c r="L25" s="17">
        <f t="shared" si="2"/>
        <v>1</v>
      </c>
      <c r="M25" s="17"/>
      <c r="N25" s="17">
        <f t="shared" si="3"/>
        <v>1</v>
      </c>
    </row>
    <row r="26" spans="2:14" ht="12" x14ac:dyDescent="0.15">
      <c r="B26" s="1">
        <v>53</v>
      </c>
      <c r="C26" s="2">
        <f>VLOOKUP($B26,'Data set (51-26 split)'!$B$4:$G$54,MATCH(Discretization!C$5,'Data set (51-26 split)'!$B$3:$G$3,0),FALSE)</f>
        <v>2500</v>
      </c>
      <c r="D26" s="2">
        <f>VLOOKUP($B26,'Data set (51-26 split)'!$B$4:$G$54,MATCH(Discretization!D$5,'Data set (51-26 split)'!$B$3:$G$3,0),FALSE)</f>
        <v>60</v>
      </c>
      <c r="E26" s="2">
        <f>VLOOKUP($B26,'Data set (51-26 split)'!$B$4:$G$54,MATCH(Discretization!E$5,'Data set (51-26 split)'!$B$3:$G$3,0),FALSE)</f>
        <v>525.6</v>
      </c>
      <c r="F26" s="2" t="str">
        <f>VLOOKUP($B26,'Data set (51-26 split)'!$B$4:$G$54,MATCH(Discretization!F$5,'Data set (51-26 split)'!$B$3:$G$3,0),FALSE)</f>
        <v>Yes</v>
      </c>
      <c r="G26" s="2" t="str">
        <f>VLOOKUP($B26,'Data set (51-26 split)'!$B$4:$G$54,MATCH(Discretization!G$5,'Data set (51-26 split)'!$B$3:$G$3,0),FALSE)</f>
        <v>Yes</v>
      </c>
      <c r="H26" s="5"/>
      <c r="I26" s="20">
        <v>53</v>
      </c>
      <c r="J26" s="17">
        <f t="shared" si="0"/>
        <v>1</v>
      </c>
      <c r="K26" s="17">
        <f t="shared" si="1"/>
        <v>1</v>
      </c>
      <c r="L26" s="17">
        <f t="shared" si="2"/>
        <v>1</v>
      </c>
      <c r="M26" s="17"/>
      <c r="N26" s="17">
        <f t="shared" si="3"/>
        <v>1</v>
      </c>
    </row>
    <row r="27" spans="2:14" ht="12" x14ac:dyDescent="0.15">
      <c r="B27" s="1">
        <v>44</v>
      </c>
      <c r="C27" s="2">
        <f>VLOOKUP($B27,'Data set (51-26 split)'!$B$4:$G$54,MATCH(Discretization!C$5,'Data set (51-26 split)'!$B$3:$G$3,0),FALSE)</f>
        <v>2063</v>
      </c>
      <c r="D27" s="2">
        <f>VLOOKUP($B27,'Data set (51-26 split)'!$B$4:$G$54,MATCH(Discretization!D$5,'Data set (51-26 split)'!$B$3:$G$3,0),FALSE)</f>
        <v>80</v>
      </c>
      <c r="E27" s="2">
        <f>VLOOKUP($B27,'Data set (51-26 split)'!$B$4:$G$54,MATCH(Discretization!E$5,'Data set (51-26 split)'!$B$3:$G$3,0),FALSE)</f>
        <v>498.3</v>
      </c>
      <c r="F27" s="2" t="str">
        <f>VLOOKUP($B27,'Data set (51-26 split)'!$B$4:$G$54,MATCH(Discretization!F$5,'Data set (51-26 split)'!$B$3:$G$3,0),FALSE)</f>
        <v>Yes</v>
      </c>
      <c r="G27" s="2" t="str">
        <f>VLOOKUP($B27,'Data set (51-26 split)'!$B$4:$G$54,MATCH(Discretization!G$5,'Data set (51-26 split)'!$B$3:$G$3,0),FALSE)</f>
        <v>Yes</v>
      </c>
      <c r="H27" s="5"/>
      <c r="I27" s="20">
        <v>44</v>
      </c>
      <c r="J27" s="17">
        <f t="shared" si="0"/>
        <v>1</v>
      </c>
      <c r="K27" s="17">
        <f t="shared" si="1"/>
        <v>1</v>
      </c>
      <c r="L27" s="17">
        <f t="shared" si="2"/>
        <v>1</v>
      </c>
      <c r="M27" s="17"/>
      <c r="N27" s="17">
        <f t="shared" si="3"/>
        <v>1</v>
      </c>
    </row>
    <row r="28" spans="2:14" ht="12" x14ac:dyDescent="0.15">
      <c r="B28" s="1">
        <v>50</v>
      </c>
      <c r="C28" s="2">
        <f>VLOOKUP($B28,'Data set (51-26 split)'!$B$4:$G$54,MATCH(Discretization!C$5,'Data set (51-26 split)'!$B$3:$G$3,0),FALSE)</f>
        <v>3000</v>
      </c>
      <c r="D28" s="2">
        <f>VLOOKUP($B28,'Data set (51-26 split)'!$B$4:$G$54,MATCH(Discretization!D$5,'Data set (51-26 split)'!$B$3:$G$3,0),FALSE)</f>
        <v>72</v>
      </c>
      <c r="E28" s="2">
        <f>VLOOKUP($B28,'Data set (51-26 split)'!$B$4:$G$54,MATCH(Discretization!E$5,'Data set (51-26 split)'!$B$3:$G$3,0),FALSE)</f>
        <v>795.8</v>
      </c>
      <c r="F28" s="2" t="str">
        <f>VLOOKUP($B28,'Data set (51-26 split)'!$B$4:$G$54,MATCH(Discretization!F$5,'Data set (51-26 split)'!$B$3:$G$3,0),FALSE)</f>
        <v>No</v>
      </c>
      <c r="G28" s="2" t="str">
        <f>VLOOKUP($B28,'Data set (51-26 split)'!$B$4:$G$54,MATCH(Discretization!G$5,'Data set (51-26 split)'!$B$3:$G$3,0),FALSE)</f>
        <v>Yes</v>
      </c>
      <c r="H28" s="5"/>
      <c r="I28" s="20">
        <v>50</v>
      </c>
      <c r="J28" s="17">
        <f t="shared" si="0"/>
        <v>1</v>
      </c>
      <c r="K28" s="17">
        <f t="shared" si="1"/>
        <v>1</v>
      </c>
      <c r="L28" s="17">
        <f t="shared" si="2"/>
        <v>1</v>
      </c>
      <c r="M28" s="17"/>
      <c r="N28" s="17">
        <f t="shared" si="3"/>
        <v>1</v>
      </c>
    </row>
    <row r="29" spans="2:14" ht="12" x14ac:dyDescent="0.15">
      <c r="B29" s="1">
        <v>63</v>
      </c>
      <c r="C29" s="2">
        <f>VLOOKUP($B29,'Data set (51-26 split)'!$B$4:$G$54,MATCH(Discretization!C$5,'Data set (51-26 split)'!$B$3:$G$3,0),FALSE)</f>
        <v>1716</v>
      </c>
      <c r="D29" s="2">
        <f>VLOOKUP($B29,'Data set (51-26 split)'!$B$4:$G$54,MATCH(Discretization!D$5,'Data set (51-26 split)'!$B$3:$G$3,0),FALSE)</f>
        <v>91</v>
      </c>
      <c r="E29" s="2">
        <f>VLOOKUP($B29,'Data set (51-26 split)'!$B$4:$G$54,MATCH(Discretization!E$5,'Data set (51-26 split)'!$B$3:$G$3,0),FALSE)</f>
        <v>429.2</v>
      </c>
      <c r="F29" s="2" t="str">
        <f>VLOOKUP($B29,'Data set (51-26 split)'!$B$4:$G$54,MATCH(Discretization!F$5,'Data set (51-26 split)'!$B$3:$G$3,0),FALSE)</f>
        <v>No</v>
      </c>
      <c r="G29" s="2" t="str">
        <f>VLOOKUP($B29,'Data set (51-26 split)'!$B$4:$G$54,MATCH(Discretization!G$5,'Data set (51-26 split)'!$B$3:$G$3,0),FALSE)</f>
        <v>Yes</v>
      </c>
      <c r="H29" s="5"/>
      <c r="I29" s="20">
        <v>63</v>
      </c>
      <c r="J29" s="17">
        <f t="shared" si="0"/>
        <v>1</v>
      </c>
      <c r="K29" s="17">
        <f t="shared" si="1"/>
        <v>1</v>
      </c>
      <c r="L29" s="17">
        <f t="shared" si="2"/>
        <v>1</v>
      </c>
      <c r="M29" s="17"/>
      <c r="N29" s="17">
        <f t="shared" si="3"/>
        <v>1</v>
      </c>
    </row>
    <row r="30" spans="2:14" ht="12" x14ac:dyDescent="0.15">
      <c r="B30" s="1">
        <v>64</v>
      </c>
      <c r="C30" s="2">
        <f>VLOOKUP($B30,'Data set (51-26 split)'!$B$4:$G$54,MATCH(Discretization!C$5,'Data set (51-26 split)'!$B$3:$G$3,0),FALSE)</f>
        <v>3799.9</v>
      </c>
      <c r="D30" s="2">
        <f>VLOOKUP($B30,'Data set (51-26 split)'!$B$4:$G$54,MATCH(Discretization!D$5,'Data set (51-26 split)'!$B$3:$G$3,0),FALSE)</f>
        <v>65</v>
      </c>
      <c r="E30" s="2">
        <f>VLOOKUP($B30,'Data set (51-26 split)'!$B$4:$G$54,MATCH(Discretization!E$5,'Data set (51-26 split)'!$B$3:$G$3,0),FALSE)</f>
        <v>625.9</v>
      </c>
      <c r="F30" s="2" t="str">
        <f>VLOOKUP($B30,'Data set (51-26 split)'!$B$4:$G$54,MATCH(Discretization!F$5,'Data set (51-26 split)'!$B$3:$G$3,0),FALSE)</f>
        <v>NA</v>
      </c>
      <c r="G30" s="2" t="str">
        <f>VLOOKUP($B30,'Data set (51-26 split)'!$B$4:$G$54,MATCH(Discretization!G$5,'Data set (51-26 split)'!$B$3:$G$3,0),FALSE)</f>
        <v>Yes</v>
      </c>
      <c r="H30" s="5"/>
      <c r="I30" s="20">
        <v>64</v>
      </c>
      <c r="J30" s="17">
        <f t="shared" si="0"/>
        <v>1</v>
      </c>
      <c r="K30" s="17">
        <f t="shared" si="1"/>
        <v>1</v>
      </c>
      <c r="L30" s="17">
        <f t="shared" si="2"/>
        <v>1</v>
      </c>
      <c r="M30" s="17"/>
      <c r="N30" s="17">
        <f t="shared" si="3"/>
        <v>1</v>
      </c>
    </row>
    <row r="31" spans="2:14" ht="12" x14ac:dyDescent="0.15">
      <c r="B31" s="1">
        <v>2</v>
      </c>
      <c r="C31" s="2">
        <f>VLOOKUP($B31,'Data set (51-26 split)'!$B$4:$G$54,MATCH(Discretization!C$5,'Data set (51-26 split)'!$B$3:$G$3,0),FALSE)</f>
        <v>777</v>
      </c>
      <c r="D31" s="2">
        <f>VLOOKUP($B31,'Data set (51-26 split)'!$B$4:$G$54,MATCH(Discretization!D$5,'Data set (51-26 split)'!$B$3:$G$3,0),FALSE)</f>
        <v>97</v>
      </c>
      <c r="E31" s="2">
        <f>VLOOKUP($B31,'Data set (51-26 split)'!$B$4:$G$54,MATCH(Discretization!E$5,'Data set (51-26 split)'!$B$3:$G$3,0),FALSE)</f>
        <v>105.5</v>
      </c>
      <c r="F31" s="2" t="str">
        <f>VLOOKUP($B31,'Data set (51-26 split)'!$B$4:$G$54,MATCH(Discretization!F$5,'Data set (51-26 split)'!$B$3:$G$3,0),FALSE)</f>
        <v>Yes</v>
      </c>
      <c r="G31" s="2" t="str">
        <f>VLOOKUP($B31,'Data set (51-26 split)'!$B$4:$G$54,MATCH(Discretization!G$5,'Data set (51-26 split)'!$B$3:$G$3,0),FALSE)</f>
        <v>Yes</v>
      </c>
      <c r="H31" s="5"/>
      <c r="I31" s="20">
        <v>2</v>
      </c>
      <c r="J31" s="17">
        <f t="shared" si="0"/>
        <v>1</v>
      </c>
      <c r="K31" s="17">
        <f t="shared" si="1"/>
        <v>1</v>
      </c>
      <c r="L31" s="17">
        <f t="shared" si="2"/>
        <v>1</v>
      </c>
      <c r="M31" s="17"/>
      <c r="N31" s="17">
        <f t="shared" si="3"/>
        <v>1</v>
      </c>
    </row>
    <row r="32" spans="2:14" ht="12" x14ac:dyDescent="0.15">
      <c r="B32" s="1">
        <v>65</v>
      </c>
      <c r="C32" s="2">
        <f>VLOOKUP($B32,'Data set (51-26 split)'!$B$4:$G$54,MATCH(Discretization!C$5,'Data set (51-26 split)'!$B$3:$G$3,0),FALSE)</f>
        <v>1832</v>
      </c>
      <c r="D32" s="2">
        <f>VLOOKUP($B32,'Data set (51-26 split)'!$B$4:$G$54,MATCH(Discretization!D$5,'Data set (51-26 split)'!$B$3:$G$3,0),FALSE)</f>
        <v>70.349999999999994</v>
      </c>
      <c r="E32" s="2">
        <f>VLOOKUP($B32,'Data set (51-26 split)'!$B$4:$G$54,MATCH(Discretization!E$5,'Data set (51-26 split)'!$B$3:$G$3,0),FALSE)</f>
        <v>476.5</v>
      </c>
      <c r="F32" s="2" t="str">
        <f>VLOOKUP($B32,'Data set (51-26 split)'!$B$4:$G$54,MATCH(Discretization!F$5,'Data set (51-26 split)'!$B$3:$G$3,0),FALSE)</f>
        <v>Yes</v>
      </c>
      <c r="G32" s="2" t="str">
        <f>VLOOKUP($B32,'Data set (51-26 split)'!$B$4:$G$54,MATCH(Discretization!G$5,'Data set (51-26 split)'!$B$3:$G$3,0),FALSE)</f>
        <v>Yes</v>
      </c>
      <c r="H32" s="5"/>
      <c r="I32" s="20">
        <v>65</v>
      </c>
      <c r="J32" s="17">
        <f t="shared" si="0"/>
        <v>1</v>
      </c>
      <c r="K32" s="17">
        <f t="shared" si="1"/>
        <v>1</v>
      </c>
      <c r="L32" s="17">
        <f t="shared" si="2"/>
        <v>1</v>
      </c>
      <c r="M32" s="17"/>
      <c r="N32" s="17">
        <f t="shared" si="3"/>
        <v>1</v>
      </c>
    </row>
    <row r="33" spans="2:14" ht="12" x14ac:dyDescent="0.15">
      <c r="B33" s="1">
        <v>38</v>
      </c>
      <c r="C33" s="2">
        <f>VLOOKUP($B33,'Data set (51-26 split)'!$B$4:$G$54,MATCH(Discretization!C$5,'Data set (51-26 split)'!$B$3:$G$3,0),FALSE)</f>
        <v>2600</v>
      </c>
      <c r="D33" s="2">
        <f>VLOOKUP($B33,'Data set (51-26 split)'!$B$4:$G$54,MATCH(Discretization!D$5,'Data set (51-26 split)'!$B$3:$G$3,0),FALSE)</f>
        <v>97</v>
      </c>
      <c r="E33" s="2">
        <f>VLOOKUP($B33,'Data set (51-26 split)'!$B$4:$G$54,MATCH(Discretization!E$5,'Data set (51-26 split)'!$B$3:$G$3,0),FALSE)</f>
        <v>485.9</v>
      </c>
      <c r="F33" s="2" t="str">
        <f>VLOOKUP($B33,'Data set (51-26 split)'!$B$4:$G$54,MATCH(Discretization!F$5,'Data set (51-26 split)'!$B$3:$G$3,0),FALSE)</f>
        <v>Yes</v>
      </c>
      <c r="G33" s="2" t="str">
        <f>VLOOKUP($B33,'Data set (51-26 split)'!$B$4:$G$54,MATCH(Discretization!G$5,'Data set (51-26 split)'!$B$3:$G$3,0),FALSE)</f>
        <v>Yes</v>
      </c>
      <c r="H33" s="5"/>
      <c r="I33" s="20">
        <v>38</v>
      </c>
      <c r="J33" s="17">
        <f t="shared" si="0"/>
        <v>1</v>
      </c>
      <c r="K33" s="17">
        <f t="shared" si="1"/>
        <v>1</v>
      </c>
      <c r="L33" s="17">
        <f t="shared" si="2"/>
        <v>1</v>
      </c>
      <c r="M33" s="17"/>
      <c r="N33" s="17">
        <f t="shared" si="3"/>
        <v>1</v>
      </c>
    </row>
    <row r="34" spans="2:14" ht="12" x14ac:dyDescent="0.15">
      <c r="B34" s="1">
        <v>66</v>
      </c>
      <c r="C34" s="2">
        <f>VLOOKUP($B34,'Data set (51-26 split)'!$B$4:$G$54,MATCH(Discretization!C$5,'Data set (51-26 split)'!$B$3:$G$3,0),FALSE)</f>
        <v>1486</v>
      </c>
      <c r="D34" s="2">
        <f>VLOOKUP($B34,'Data set (51-26 split)'!$B$4:$G$54,MATCH(Discretization!D$5,'Data set (51-26 split)'!$B$3:$G$3,0),FALSE)</f>
        <v>80.42</v>
      </c>
      <c r="E34" s="2">
        <f>VLOOKUP($B34,'Data set (51-26 split)'!$B$4:$G$54,MATCH(Discretization!E$5,'Data set (51-26 split)'!$B$3:$G$3,0),FALSE)</f>
        <v>437.3</v>
      </c>
      <c r="F34" s="2" t="str">
        <f>VLOOKUP($B34,'Data set (51-26 split)'!$B$4:$G$54,MATCH(Discretization!F$5,'Data set (51-26 split)'!$B$3:$G$3,0),FALSE)</f>
        <v>Yes</v>
      </c>
      <c r="G34" s="2" t="str">
        <f>VLOOKUP($B34,'Data set (51-26 split)'!$B$4:$G$54,MATCH(Discretization!G$5,'Data set (51-26 split)'!$B$3:$G$3,0),FALSE)</f>
        <v>Yes</v>
      </c>
      <c r="H34" s="5"/>
      <c r="I34" s="20">
        <v>66</v>
      </c>
      <c r="J34" s="17">
        <f t="shared" si="0"/>
        <v>1</v>
      </c>
      <c r="K34" s="17">
        <f t="shared" si="1"/>
        <v>1</v>
      </c>
      <c r="L34" s="17">
        <f t="shared" si="2"/>
        <v>1</v>
      </c>
      <c r="M34" s="17"/>
      <c r="N34" s="17">
        <f t="shared" si="3"/>
        <v>1</v>
      </c>
    </row>
    <row r="35" spans="2:14" ht="12" x14ac:dyDescent="0.15">
      <c r="B35" s="1">
        <v>8</v>
      </c>
      <c r="C35" s="2">
        <f>VLOOKUP($B35,'Data set (51-26 split)'!$B$4:$G$54,MATCH(Discretization!C$5,'Data set (51-26 split)'!$B$3:$G$3,0),FALSE)</f>
        <v>4779</v>
      </c>
      <c r="D35" s="2">
        <f>VLOOKUP($B35,'Data set (51-26 split)'!$B$4:$G$54,MATCH(Discretization!D$5,'Data set (51-26 split)'!$B$3:$G$3,0),FALSE)</f>
        <v>85</v>
      </c>
      <c r="E35" s="2">
        <f>VLOOKUP($B35,'Data set (51-26 split)'!$B$4:$G$54,MATCH(Discretization!E$5,'Data set (51-26 split)'!$B$3:$G$3,0),FALSE)</f>
        <v>770.4</v>
      </c>
      <c r="F35" s="2" t="str">
        <f>VLOOKUP($B35,'Data set (51-26 split)'!$B$4:$G$54,MATCH(Discretization!F$5,'Data set (51-26 split)'!$B$3:$G$3,0),FALSE)</f>
        <v>No</v>
      </c>
      <c r="G35" s="2" t="str">
        <f>VLOOKUP($B35,'Data set (51-26 split)'!$B$4:$G$54,MATCH(Discretization!G$5,'Data set (51-26 split)'!$B$3:$G$3,0),FALSE)</f>
        <v>Yes</v>
      </c>
      <c r="H35" s="5"/>
      <c r="I35" s="20">
        <v>8</v>
      </c>
      <c r="J35" s="17">
        <f t="shared" si="0"/>
        <v>1</v>
      </c>
      <c r="K35" s="17">
        <f t="shared" si="1"/>
        <v>1</v>
      </c>
      <c r="L35" s="17">
        <f t="shared" si="2"/>
        <v>1</v>
      </c>
      <c r="M35" s="17"/>
      <c r="N35" s="17">
        <f t="shared" si="3"/>
        <v>1</v>
      </c>
    </row>
    <row r="36" spans="2:14" ht="12" x14ac:dyDescent="0.15">
      <c r="B36" s="1">
        <v>35</v>
      </c>
      <c r="C36" s="2">
        <f>VLOOKUP($B36,'Data set (51-26 split)'!$B$4:$G$54,MATCH(Discretization!C$5,'Data set (51-26 split)'!$B$3:$G$3,0),FALSE)</f>
        <v>811</v>
      </c>
      <c r="D36" s="2">
        <f>VLOOKUP($B36,'Data set (51-26 split)'!$B$4:$G$54,MATCH(Discretization!D$5,'Data set (51-26 split)'!$B$3:$G$3,0),FALSE)</f>
        <v>94</v>
      </c>
      <c r="E36" s="2">
        <f>VLOOKUP($B36,'Data set (51-26 split)'!$B$4:$G$54,MATCH(Discretization!E$5,'Data set (51-26 split)'!$B$3:$G$3,0),FALSE)</f>
        <v>733.2</v>
      </c>
      <c r="F36" s="2" t="str">
        <f>VLOOKUP($B36,'Data set (51-26 split)'!$B$4:$G$54,MATCH(Discretization!F$5,'Data set (51-26 split)'!$B$3:$G$3,0),FALSE)</f>
        <v>Yes</v>
      </c>
      <c r="G36" s="2" t="str">
        <f>VLOOKUP($B36,'Data set (51-26 split)'!$B$4:$G$54,MATCH(Discretization!G$5,'Data set (51-26 split)'!$B$3:$G$3,0),FALSE)</f>
        <v>Yes</v>
      </c>
      <c r="H36" s="5"/>
      <c r="I36" s="20">
        <v>35</v>
      </c>
      <c r="J36" s="17">
        <f t="shared" si="0"/>
        <v>1</v>
      </c>
      <c r="K36" s="17">
        <f t="shared" si="1"/>
        <v>1</v>
      </c>
      <c r="L36" s="17">
        <f t="shared" si="2"/>
        <v>1</v>
      </c>
      <c r="M36" s="17"/>
      <c r="N36" s="17">
        <f t="shared" si="3"/>
        <v>1</v>
      </c>
    </row>
    <row r="37" spans="2:14" ht="12" x14ac:dyDescent="0.15">
      <c r="B37" s="1">
        <v>30</v>
      </c>
      <c r="C37" s="2">
        <f>VLOOKUP($B37,'Data set (51-26 split)'!$B$4:$G$54,MATCH(Discretization!C$5,'Data set (51-26 split)'!$B$3:$G$3,0),FALSE)</f>
        <v>3200</v>
      </c>
      <c r="D37" s="2">
        <f>VLOOKUP($B37,'Data set (51-26 split)'!$B$4:$G$54,MATCH(Discretization!D$5,'Data set (51-26 split)'!$B$3:$G$3,0),FALSE)</f>
        <v>81</v>
      </c>
      <c r="E37" s="2">
        <f>VLOOKUP($B37,'Data set (51-26 split)'!$B$4:$G$54,MATCH(Discretization!E$5,'Data set (51-26 split)'!$B$3:$G$3,0),FALSE)</f>
        <v>451.6</v>
      </c>
      <c r="F37" s="2" t="str">
        <f>VLOOKUP($B37,'Data set (51-26 split)'!$B$4:$G$54,MATCH(Discretization!F$5,'Data set (51-26 split)'!$B$3:$G$3,0),FALSE)</f>
        <v>NA</v>
      </c>
      <c r="G37" s="2" t="str">
        <f>VLOOKUP($B37,'Data set (51-26 split)'!$B$4:$G$54,MATCH(Discretization!G$5,'Data set (51-26 split)'!$B$3:$G$3,0),FALSE)</f>
        <v>Yes</v>
      </c>
      <c r="H37" s="5"/>
      <c r="I37" s="20">
        <v>30</v>
      </c>
      <c r="J37" s="17">
        <f t="shared" si="0"/>
        <v>1</v>
      </c>
      <c r="K37" s="17">
        <f t="shared" si="1"/>
        <v>1</v>
      </c>
      <c r="L37" s="17">
        <f t="shared" si="2"/>
        <v>1</v>
      </c>
      <c r="M37" s="17"/>
      <c r="N37" s="17">
        <f t="shared" si="3"/>
        <v>1</v>
      </c>
    </row>
    <row r="38" spans="2:14" ht="12" x14ac:dyDescent="0.15">
      <c r="B38" s="1">
        <v>34</v>
      </c>
      <c r="C38" s="2">
        <f>VLOOKUP($B38,'Data set (51-26 split)'!$B$4:$G$54,MATCH(Discretization!C$5,'Data set (51-26 split)'!$B$3:$G$3,0),FALSE)</f>
        <v>2442</v>
      </c>
      <c r="D38" s="2">
        <f>VLOOKUP($B38,'Data set (51-26 split)'!$B$4:$G$54,MATCH(Discretization!D$5,'Data set (51-26 split)'!$B$3:$G$3,0),FALSE)</f>
        <v>95.09</v>
      </c>
      <c r="E38" s="2">
        <f>VLOOKUP($B38,'Data set (51-26 split)'!$B$4:$G$54,MATCH(Discretization!E$5,'Data set (51-26 split)'!$B$3:$G$3,0),FALSE)</f>
        <v>143.5</v>
      </c>
      <c r="F38" s="2" t="str">
        <f>VLOOKUP($B38,'Data set (51-26 split)'!$B$4:$G$54,MATCH(Discretization!F$5,'Data set (51-26 split)'!$B$3:$G$3,0),FALSE)</f>
        <v>Yes</v>
      </c>
      <c r="G38" s="2" t="str">
        <f>VLOOKUP($B38,'Data set (51-26 split)'!$B$4:$G$54,MATCH(Discretization!G$5,'Data set (51-26 split)'!$B$3:$G$3,0),FALSE)</f>
        <v>Yes</v>
      </c>
      <c r="H38" s="5"/>
      <c r="I38" s="20">
        <v>34</v>
      </c>
      <c r="J38" s="17">
        <f t="shared" si="0"/>
        <v>1</v>
      </c>
      <c r="K38" s="17">
        <f t="shared" si="1"/>
        <v>1</v>
      </c>
      <c r="L38" s="17">
        <f t="shared" si="2"/>
        <v>1</v>
      </c>
      <c r="M38" s="17"/>
      <c r="N38" s="17">
        <f t="shared" si="3"/>
        <v>1</v>
      </c>
    </row>
    <row r="39" spans="2:14" ht="12" x14ac:dyDescent="0.15">
      <c r="B39" s="1">
        <v>23</v>
      </c>
      <c r="C39" s="2">
        <f>VLOOKUP($B39,'Data set (51-26 split)'!$B$4:$G$54,MATCH(Discretization!C$5,'Data set (51-26 split)'!$B$3:$G$3,0),FALSE)</f>
        <v>900</v>
      </c>
      <c r="D39" s="2">
        <f>VLOOKUP($B39,'Data set (51-26 split)'!$B$4:$G$54,MATCH(Discretization!D$5,'Data set (51-26 split)'!$B$3:$G$3,0),FALSE)</f>
        <v>60</v>
      </c>
      <c r="E39" s="2">
        <f>VLOOKUP($B39,'Data set (51-26 split)'!$B$4:$G$54,MATCH(Discretization!E$5,'Data set (51-26 split)'!$B$3:$G$3,0),FALSE)</f>
        <v>122.7</v>
      </c>
      <c r="F39" s="2" t="str">
        <f>VLOOKUP($B39,'Data set (51-26 split)'!$B$4:$G$54,MATCH(Discretization!F$5,'Data set (51-26 split)'!$B$3:$G$3,0),FALSE)</f>
        <v>No</v>
      </c>
      <c r="G39" s="2" t="str">
        <f>VLOOKUP($B39,'Data set (51-26 split)'!$B$4:$G$54,MATCH(Discretization!G$5,'Data set (51-26 split)'!$B$3:$G$3,0),FALSE)</f>
        <v>Yes</v>
      </c>
      <c r="H39" s="5"/>
      <c r="I39" s="20">
        <v>23</v>
      </c>
      <c r="J39" s="17">
        <f t="shared" si="0"/>
        <v>1</v>
      </c>
      <c r="K39" s="17">
        <f t="shared" si="1"/>
        <v>1</v>
      </c>
      <c r="L39" s="17">
        <f t="shared" si="2"/>
        <v>1</v>
      </c>
      <c r="M39" s="17"/>
      <c r="N39" s="17">
        <f t="shared" si="3"/>
        <v>1</v>
      </c>
    </row>
    <row r="40" spans="2:14" ht="12" x14ac:dyDescent="0.15">
      <c r="B40" s="1">
        <v>6</v>
      </c>
      <c r="C40" s="2">
        <f>VLOOKUP($B40,'Data set (51-26 split)'!$B$4:$G$54,MATCH(Discretization!C$5,'Data set (51-26 split)'!$B$3:$G$3,0),FALSE)</f>
        <v>1524</v>
      </c>
      <c r="D40" s="2">
        <f>VLOOKUP($B40,'Data set (51-26 split)'!$B$4:$G$54,MATCH(Discretization!D$5,'Data set (51-26 split)'!$B$3:$G$3,0),FALSE)</f>
        <v>97</v>
      </c>
      <c r="E40" s="2">
        <f>VLOOKUP($B40,'Data set (51-26 split)'!$B$4:$G$54,MATCH(Discretization!E$5,'Data set (51-26 split)'!$B$3:$G$3,0),FALSE)</f>
        <v>509.6</v>
      </c>
      <c r="F40" s="2" t="str">
        <f>VLOOKUP($B40,'Data set (51-26 split)'!$B$4:$G$54,MATCH(Discretization!F$5,'Data set (51-26 split)'!$B$3:$G$3,0),FALSE)</f>
        <v>Yes</v>
      </c>
      <c r="G40" s="2" t="str">
        <f>VLOOKUP($B40,'Data set (51-26 split)'!$B$4:$G$54,MATCH(Discretization!G$5,'Data set (51-26 split)'!$B$3:$G$3,0),FALSE)</f>
        <v>Yes</v>
      </c>
      <c r="H40" s="5"/>
      <c r="I40" s="20">
        <v>6</v>
      </c>
      <c r="J40" s="17">
        <f t="shared" si="0"/>
        <v>1</v>
      </c>
      <c r="K40" s="17">
        <f t="shared" si="1"/>
        <v>1</v>
      </c>
      <c r="L40" s="17">
        <f t="shared" si="2"/>
        <v>1</v>
      </c>
      <c r="M40" s="17"/>
      <c r="N40" s="17">
        <f t="shared" si="3"/>
        <v>1</v>
      </c>
    </row>
    <row r="41" spans="2:14" ht="12" x14ac:dyDescent="0.15">
      <c r="B41" s="1">
        <v>9</v>
      </c>
      <c r="C41" s="2">
        <f>VLOOKUP($B41,'Data set (51-26 split)'!$B$4:$G$54,MATCH(Discretization!C$5,'Data set (51-26 split)'!$B$3:$G$3,0),FALSE)</f>
        <v>4985</v>
      </c>
      <c r="D41" s="2">
        <f>VLOOKUP($B41,'Data set (51-26 split)'!$B$4:$G$54,MATCH(Discretization!D$5,'Data set (51-26 split)'!$B$3:$G$3,0),FALSE)</f>
        <v>74</v>
      </c>
      <c r="E41" s="2">
        <f>VLOOKUP($B41,'Data set (51-26 split)'!$B$4:$G$54,MATCH(Discretization!E$5,'Data set (51-26 split)'!$B$3:$G$3,0),FALSE)</f>
        <v>638.6</v>
      </c>
      <c r="F41" s="2" t="str">
        <f>VLOOKUP($B41,'Data set (51-26 split)'!$B$4:$G$54,MATCH(Discretization!F$5,'Data set (51-26 split)'!$B$3:$G$3,0),FALSE)</f>
        <v>No</v>
      </c>
      <c r="G41" s="2" t="str">
        <f>VLOOKUP($B41,'Data set (51-26 split)'!$B$4:$G$54,MATCH(Discretization!G$5,'Data set (51-26 split)'!$B$3:$G$3,0),FALSE)</f>
        <v>Yes</v>
      </c>
      <c r="H41" s="5"/>
      <c r="I41" s="20">
        <v>9</v>
      </c>
      <c r="J41" s="17">
        <f t="shared" si="0"/>
        <v>1</v>
      </c>
      <c r="K41" s="17">
        <f t="shared" si="1"/>
        <v>1</v>
      </c>
      <c r="L41" s="17">
        <f t="shared" si="2"/>
        <v>1</v>
      </c>
      <c r="M41" s="17"/>
      <c r="N41" s="17">
        <f t="shared" si="3"/>
        <v>1</v>
      </c>
    </row>
    <row r="42" spans="2:14" ht="12" x14ac:dyDescent="0.15">
      <c r="B42" s="1">
        <v>36</v>
      </c>
      <c r="C42" s="2">
        <f>VLOOKUP($B42,'Data set (51-26 split)'!$B$4:$G$54,MATCH(Discretization!C$5,'Data set (51-26 split)'!$B$3:$G$3,0),FALSE)</f>
        <v>1450</v>
      </c>
      <c r="D42" s="2">
        <f>VLOOKUP($B42,'Data set (51-26 split)'!$B$4:$G$54,MATCH(Discretization!D$5,'Data set (51-26 split)'!$B$3:$G$3,0),FALSE)</f>
        <v>68</v>
      </c>
      <c r="E42" s="2">
        <f>VLOOKUP($B42,'Data set (51-26 split)'!$B$4:$G$54,MATCH(Discretization!E$5,'Data set (51-26 split)'!$B$3:$G$3,0),FALSE)</f>
        <v>769</v>
      </c>
      <c r="F42" s="2" t="str">
        <f>VLOOKUP($B42,'Data set (51-26 split)'!$B$4:$G$54,MATCH(Discretization!F$5,'Data set (51-26 split)'!$B$3:$G$3,0),FALSE)</f>
        <v>No</v>
      </c>
      <c r="G42" s="2" t="str">
        <f>VLOOKUP($B42,'Data set (51-26 split)'!$B$4:$G$54,MATCH(Discretization!G$5,'Data set (51-26 split)'!$B$3:$G$3,0),FALSE)</f>
        <v>Yes</v>
      </c>
      <c r="H42" s="5"/>
      <c r="I42" s="20">
        <v>36</v>
      </c>
      <c r="J42" s="17">
        <f t="shared" si="0"/>
        <v>1</v>
      </c>
      <c r="K42" s="17">
        <f t="shared" si="1"/>
        <v>1</v>
      </c>
      <c r="L42" s="17">
        <f t="shared" si="2"/>
        <v>1</v>
      </c>
      <c r="M42" s="17"/>
      <c r="N42" s="17">
        <f t="shared" si="3"/>
        <v>1</v>
      </c>
    </row>
    <row r="43" spans="2:14" ht="12" x14ac:dyDescent="0.15">
      <c r="B43" s="1">
        <v>16</v>
      </c>
      <c r="C43" s="2">
        <f>VLOOKUP($B43,'Data set (51-26 split)'!$B$4:$G$54,MATCH(Discretization!C$5,'Data set (51-26 split)'!$B$3:$G$3,0),FALSE)</f>
        <v>3834</v>
      </c>
      <c r="D43" s="2">
        <f>VLOOKUP($B43,'Data set (51-26 split)'!$B$4:$G$54,MATCH(Discretization!D$5,'Data set (51-26 split)'!$B$3:$G$3,0),FALSE)</f>
        <v>99</v>
      </c>
      <c r="E43" s="2">
        <f>VLOOKUP($B43,'Data set (51-26 split)'!$B$4:$G$54,MATCH(Discretization!E$5,'Data set (51-26 split)'!$B$3:$G$3,0),FALSE)</f>
        <v>788.1</v>
      </c>
      <c r="F43" s="2" t="str">
        <f>VLOOKUP($B43,'Data set (51-26 split)'!$B$4:$G$54,MATCH(Discretization!F$5,'Data set (51-26 split)'!$B$3:$G$3,0),FALSE)</f>
        <v>Yes</v>
      </c>
      <c r="G43" s="2" t="str">
        <f>VLOOKUP($B43,'Data set (51-26 split)'!$B$4:$G$54,MATCH(Discretization!G$5,'Data set (51-26 split)'!$B$3:$G$3,0),FALSE)</f>
        <v>Yes</v>
      </c>
      <c r="H43" s="5"/>
      <c r="I43" s="20">
        <v>16</v>
      </c>
      <c r="J43" s="17">
        <f t="shared" si="0"/>
        <v>1</v>
      </c>
      <c r="K43" s="17">
        <f t="shared" si="1"/>
        <v>1</v>
      </c>
      <c r="L43" s="17">
        <f t="shared" si="2"/>
        <v>1</v>
      </c>
      <c r="M43" s="17"/>
      <c r="N43" s="17">
        <f t="shared" si="3"/>
        <v>1</v>
      </c>
    </row>
    <row r="44" spans="2:14" ht="12" x14ac:dyDescent="0.15">
      <c r="B44" s="1">
        <v>20</v>
      </c>
      <c r="C44" s="2">
        <f>VLOOKUP($B44,'Data set (51-26 split)'!$B$4:$G$54,MATCH(Discretization!C$5,'Data set (51-26 split)'!$B$3:$G$3,0),FALSE)</f>
        <v>450</v>
      </c>
      <c r="D44" s="2">
        <f>VLOOKUP($B44,'Data set (51-26 split)'!$B$4:$G$54,MATCH(Discretization!D$5,'Data set (51-26 split)'!$B$3:$G$3,0),FALSE)</f>
        <v>98</v>
      </c>
      <c r="E44" s="2">
        <f>VLOOKUP($B44,'Data set (51-26 split)'!$B$4:$G$54,MATCH(Discretization!E$5,'Data set (51-26 split)'!$B$3:$G$3,0),FALSE)</f>
        <v>58.2</v>
      </c>
      <c r="F44" s="2" t="str">
        <f>VLOOKUP($B44,'Data set (51-26 split)'!$B$4:$G$54,MATCH(Discretization!F$5,'Data set (51-26 split)'!$B$3:$G$3,0),FALSE)</f>
        <v>No</v>
      </c>
      <c r="G44" s="2" t="str">
        <f>VLOOKUP($B44,'Data set (51-26 split)'!$B$4:$G$54,MATCH(Discretization!G$5,'Data set (51-26 split)'!$B$3:$G$3,0),FALSE)</f>
        <v>Yes</v>
      </c>
      <c r="H44" s="5"/>
      <c r="I44" s="20">
        <v>20</v>
      </c>
      <c r="J44" s="17">
        <f t="shared" si="0"/>
        <v>1</v>
      </c>
      <c r="K44" s="17">
        <f t="shared" si="1"/>
        <v>1</v>
      </c>
      <c r="L44" s="17">
        <f t="shared" si="2"/>
        <v>1</v>
      </c>
      <c r="M44" s="17"/>
      <c r="N44" s="17">
        <f t="shared" si="3"/>
        <v>1</v>
      </c>
    </row>
    <row r="45" spans="2:14" ht="12" x14ac:dyDescent="0.15">
      <c r="B45" s="1">
        <v>31</v>
      </c>
      <c r="C45" s="2">
        <f>VLOOKUP($B45,'Data set (51-26 split)'!$B$4:$G$54,MATCH(Discretization!C$5,'Data set (51-26 split)'!$B$3:$G$3,0),FALSE)</f>
        <v>1460</v>
      </c>
      <c r="D45" s="2">
        <f>VLOOKUP($B45,'Data set (51-26 split)'!$B$4:$G$54,MATCH(Discretization!D$5,'Data set (51-26 split)'!$B$3:$G$3,0),FALSE)</f>
        <v>90</v>
      </c>
      <c r="E45" s="2">
        <f>VLOOKUP($B45,'Data set (51-26 split)'!$B$4:$G$54,MATCH(Discretization!E$5,'Data set (51-26 split)'!$B$3:$G$3,0),FALSE)</f>
        <v>450.8</v>
      </c>
      <c r="F45" s="2" t="str">
        <f>VLOOKUP($B45,'Data set (51-26 split)'!$B$4:$G$54,MATCH(Discretization!F$5,'Data set (51-26 split)'!$B$3:$G$3,0),FALSE)</f>
        <v>Yes</v>
      </c>
      <c r="G45" s="2" t="str">
        <f>VLOOKUP($B45,'Data set (51-26 split)'!$B$4:$G$54,MATCH(Discretization!G$5,'Data set (51-26 split)'!$B$3:$G$3,0),FALSE)</f>
        <v>Yes</v>
      </c>
      <c r="H45" s="5"/>
      <c r="I45" s="20">
        <v>31</v>
      </c>
      <c r="J45" s="17">
        <f t="shared" si="0"/>
        <v>1</v>
      </c>
      <c r="K45" s="17">
        <f t="shared" si="1"/>
        <v>1</v>
      </c>
      <c r="L45" s="17">
        <f t="shared" si="2"/>
        <v>1</v>
      </c>
      <c r="M45" s="17"/>
      <c r="N45" s="17">
        <f t="shared" si="3"/>
        <v>1</v>
      </c>
    </row>
    <row r="46" spans="2:14" ht="12" x14ac:dyDescent="0.15">
      <c r="B46" s="1">
        <v>39</v>
      </c>
      <c r="C46" s="2">
        <f>VLOOKUP($B46,'Data set (51-26 split)'!$B$4:$G$54,MATCH(Discretization!C$5,'Data set (51-26 split)'!$B$3:$G$3,0),FALSE)</f>
        <v>1980</v>
      </c>
      <c r="D46" s="2">
        <f>VLOOKUP($B46,'Data set (51-26 split)'!$B$4:$G$54,MATCH(Discretization!D$5,'Data set (51-26 split)'!$B$3:$G$3,0),FALSE)</f>
        <v>74</v>
      </c>
      <c r="E46" s="2">
        <f>VLOOKUP($B46,'Data set (51-26 split)'!$B$4:$G$54,MATCH(Discretization!E$5,'Data set (51-26 split)'!$B$3:$G$3,0),FALSE)</f>
        <v>554.1</v>
      </c>
      <c r="F46" s="2" t="str">
        <f>VLOOKUP($B46,'Data set (51-26 split)'!$B$4:$G$54,MATCH(Discretization!F$5,'Data set (51-26 split)'!$B$3:$G$3,0),FALSE)</f>
        <v>Yes</v>
      </c>
      <c r="G46" s="2" t="str">
        <f>VLOOKUP($B46,'Data set (51-26 split)'!$B$4:$G$54,MATCH(Discretization!G$5,'Data set (51-26 split)'!$B$3:$G$3,0),FALSE)</f>
        <v>Yes</v>
      </c>
      <c r="H46" s="5"/>
      <c r="I46" s="20">
        <v>39</v>
      </c>
      <c r="J46" s="17">
        <f t="shared" si="0"/>
        <v>1</v>
      </c>
      <c r="K46" s="17">
        <f t="shared" si="1"/>
        <v>1</v>
      </c>
      <c r="L46" s="17">
        <f t="shared" si="2"/>
        <v>1</v>
      </c>
      <c r="M46" s="17"/>
      <c r="N46" s="17">
        <f t="shared" si="3"/>
        <v>1</v>
      </c>
    </row>
    <row r="47" spans="2:14" ht="12" x14ac:dyDescent="0.15">
      <c r="B47" s="1">
        <v>40</v>
      </c>
      <c r="C47" s="2">
        <f>VLOOKUP($B47,'Data set (51-26 split)'!$B$4:$G$54,MATCH(Discretization!C$5,'Data set (51-26 split)'!$B$3:$G$3,0),FALSE)</f>
        <v>1960</v>
      </c>
      <c r="D47" s="2">
        <f>VLOOKUP($B47,'Data set (51-26 split)'!$B$4:$G$54,MATCH(Discretization!D$5,'Data set (51-26 split)'!$B$3:$G$3,0),FALSE)</f>
        <v>90</v>
      </c>
      <c r="E47" s="2">
        <f>VLOOKUP($B47,'Data set (51-26 split)'!$B$4:$G$54,MATCH(Discretization!E$5,'Data set (51-26 split)'!$B$3:$G$3,0),FALSE)</f>
        <v>513.70000000000005</v>
      </c>
      <c r="F47" s="2" t="str">
        <f>VLOOKUP($B47,'Data set (51-26 split)'!$B$4:$G$54,MATCH(Discretization!F$5,'Data set (51-26 split)'!$B$3:$G$3,0),FALSE)</f>
        <v>Yes</v>
      </c>
      <c r="G47" s="2" t="str">
        <f>VLOOKUP($B47,'Data set (51-26 split)'!$B$4:$G$54,MATCH(Discretization!G$5,'Data set (51-26 split)'!$B$3:$G$3,0),FALSE)</f>
        <v>Yes</v>
      </c>
      <c r="H47" s="5"/>
      <c r="I47" s="20">
        <v>40</v>
      </c>
      <c r="J47" s="17">
        <f t="shared" si="0"/>
        <v>1</v>
      </c>
      <c r="K47" s="17">
        <f t="shared" si="1"/>
        <v>1</v>
      </c>
      <c r="L47" s="17">
        <f t="shared" si="2"/>
        <v>1</v>
      </c>
      <c r="M47" s="17"/>
      <c r="N47" s="17">
        <f t="shared" si="3"/>
        <v>1</v>
      </c>
    </row>
    <row r="48" spans="2:14" ht="12" x14ac:dyDescent="0.15">
      <c r="B48" s="1">
        <v>41</v>
      </c>
      <c r="C48" s="2">
        <f>VLOOKUP($B48,'Data set (51-26 split)'!$B$4:$G$54,MATCH(Discretization!C$5,'Data set (51-26 split)'!$B$3:$G$3,0),FALSE)</f>
        <v>1700</v>
      </c>
      <c r="D48" s="2">
        <f>VLOOKUP($B48,'Data set (51-26 split)'!$B$4:$G$54,MATCH(Discretization!D$5,'Data set (51-26 split)'!$B$3:$G$3,0),FALSE)</f>
        <v>93</v>
      </c>
      <c r="E48" s="2">
        <f>VLOOKUP($B48,'Data set (51-26 split)'!$B$4:$G$54,MATCH(Discretization!E$5,'Data set (51-26 split)'!$B$3:$G$3,0),FALSE)</f>
        <v>661</v>
      </c>
      <c r="F48" s="2" t="str">
        <f>VLOOKUP($B48,'Data set (51-26 split)'!$B$4:$G$54,MATCH(Discretization!F$5,'Data set (51-26 split)'!$B$3:$G$3,0),FALSE)</f>
        <v>Yes</v>
      </c>
      <c r="G48" s="2" t="str">
        <f>VLOOKUP($B48,'Data set (51-26 split)'!$B$4:$G$54,MATCH(Discretization!G$5,'Data set (51-26 split)'!$B$3:$G$3,0),FALSE)</f>
        <v>Yes</v>
      </c>
      <c r="H48" s="5"/>
      <c r="I48" s="20">
        <v>41</v>
      </c>
      <c r="J48" s="17">
        <f t="shared" si="0"/>
        <v>1</v>
      </c>
      <c r="K48" s="17">
        <f t="shared" si="1"/>
        <v>1</v>
      </c>
      <c r="L48" s="17">
        <f t="shared" si="2"/>
        <v>1</v>
      </c>
      <c r="M48" s="17"/>
      <c r="N48" s="17">
        <f t="shared" si="3"/>
        <v>1</v>
      </c>
    </row>
    <row r="49" spans="2:14" ht="12" x14ac:dyDescent="0.15">
      <c r="B49" s="1">
        <v>45</v>
      </c>
      <c r="C49" s="2">
        <f>VLOOKUP($B49,'Data set (51-26 split)'!$B$4:$G$54,MATCH(Discretization!C$5,'Data set (51-26 split)'!$B$3:$G$3,0),FALSE)</f>
        <v>2755</v>
      </c>
      <c r="D49" s="2">
        <f>VLOOKUP($B49,'Data set (51-26 split)'!$B$4:$G$54,MATCH(Discretization!D$5,'Data set (51-26 split)'!$B$3:$G$3,0),FALSE)</f>
        <v>84</v>
      </c>
      <c r="E49" s="2">
        <f>VLOOKUP($B49,'Data set (51-26 split)'!$B$4:$G$54,MATCH(Discretization!E$5,'Data set (51-26 split)'!$B$3:$G$3,0),FALSE)</f>
        <v>515.20000000000005</v>
      </c>
      <c r="F49" s="2" t="str">
        <f>VLOOKUP($B49,'Data set (51-26 split)'!$B$4:$G$54,MATCH(Discretization!F$5,'Data set (51-26 split)'!$B$3:$G$3,0),FALSE)</f>
        <v>No</v>
      </c>
      <c r="G49" s="2" t="str">
        <f>VLOOKUP($B49,'Data set (51-26 split)'!$B$4:$G$54,MATCH(Discretization!G$5,'Data set (51-26 split)'!$B$3:$G$3,0),FALSE)</f>
        <v>Yes</v>
      </c>
      <c r="H49" s="5"/>
      <c r="I49" s="20">
        <v>45</v>
      </c>
      <c r="J49" s="17">
        <f t="shared" si="0"/>
        <v>1</v>
      </c>
      <c r="K49" s="17">
        <f t="shared" si="1"/>
        <v>1</v>
      </c>
      <c r="L49" s="17">
        <f t="shared" si="2"/>
        <v>1</v>
      </c>
      <c r="M49" s="17"/>
      <c r="N49" s="17">
        <f t="shared" si="3"/>
        <v>1</v>
      </c>
    </row>
    <row r="50" spans="2:14" ht="12" x14ac:dyDescent="0.15">
      <c r="B50" s="1">
        <v>75</v>
      </c>
      <c r="C50" s="2">
        <f>VLOOKUP($B50,'Data set (51-26 split)'!$B$4:$G$54,MATCH(Discretization!C$5,'Data set (51-26 split)'!$B$3:$G$3,0),FALSE)</f>
        <v>2600</v>
      </c>
      <c r="D50" s="2">
        <f>VLOOKUP($B50,'Data set (51-26 split)'!$B$4:$G$54,MATCH(Discretization!D$5,'Data set (51-26 split)'!$B$3:$G$3,0),FALSE)</f>
        <v>90</v>
      </c>
      <c r="E50" s="2">
        <f>VLOOKUP($B50,'Data set (51-26 split)'!$B$4:$G$54,MATCH(Discretization!E$5,'Data set (51-26 split)'!$B$3:$G$3,0),FALSE)</f>
        <v>571.29999999999995</v>
      </c>
      <c r="F50" s="2" t="str">
        <f>VLOOKUP($B50,'Data set (51-26 split)'!$B$4:$G$54,MATCH(Discretization!F$5,'Data set (51-26 split)'!$B$3:$G$3,0),FALSE)</f>
        <v>No</v>
      </c>
      <c r="G50" s="2" t="str">
        <f>VLOOKUP($B50,'Data set (51-26 split)'!$B$4:$G$54,MATCH(Discretization!G$5,'Data set (51-26 split)'!$B$3:$G$3,0),FALSE)</f>
        <v>Inconclusive</v>
      </c>
      <c r="H50" s="5"/>
      <c r="I50" s="20">
        <v>75</v>
      </c>
      <c r="J50" s="17">
        <f t="shared" si="0"/>
        <v>1</v>
      </c>
      <c r="K50" s="17">
        <f t="shared" si="1"/>
        <v>1</v>
      </c>
      <c r="L50" s="17">
        <f t="shared" si="2"/>
        <v>1</v>
      </c>
      <c r="M50" s="17"/>
      <c r="N50" s="17">
        <f t="shared" si="3"/>
        <v>0</v>
      </c>
    </row>
    <row r="51" spans="2:14" ht="12" x14ac:dyDescent="0.15">
      <c r="B51" s="1">
        <v>71</v>
      </c>
      <c r="C51" s="2">
        <f>VLOOKUP($B51,'Data set (51-26 split)'!$B$4:$G$54,MATCH(Discretization!C$5,'Data set (51-26 split)'!$B$3:$G$3,0),FALSE)</f>
        <v>3600</v>
      </c>
      <c r="D51" s="2">
        <f>VLOOKUP($B51,'Data set (51-26 split)'!$B$4:$G$54,MATCH(Discretization!D$5,'Data set (51-26 split)'!$B$3:$G$3,0),FALSE)</f>
        <v>92.2</v>
      </c>
      <c r="E51" s="2">
        <f>VLOOKUP($B51,'Data set (51-26 split)'!$B$4:$G$54,MATCH(Discretization!E$5,'Data set (51-26 split)'!$B$3:$G$3,0),FALSE)</f>
        <v>830.4</v>
      </c>
      <c r="F51" s="2" t="str">
        <f>VLOOKUP($B51,'Data set (51-26 split)'!$B$4:$G$54,MATCH(Discretization!F$5,'Data set (51-26 split)'!$B$3:$G$3,0),FALSE)</f>
        <v>Yes</v>
      </c>
      <c r="G51" s="2" t="str">
        <f>VLOOKUP($B51,'Data set (51-26 split)'!$B$4:$G$54,MATCH(Discretization!G$5,'Data set (51-26 split)'!$B$3:$G$3,0),FALSE)</f>
        <v>No</v>
      </c>
      <c r="H51" s="5"/>
      <c r="I51" s="20">
        <v>71</v>
      </c>
      <c r="J51" s="17">
        <f t="shared" si="0"/>
        <v>1</v>
      </c>
      <c r="K51" s="17">
        <f t="shared" si="1"/>
        <v>1</v>
      </c>
      <c r="L51" s="17">
        <f t="shared" si="2"/>
        <v>1</v>
      </c>
      <c r="M51" s="17"/>
      <c r="N51" s="17">
        <f t="shared" si="3"/>
        <v>0</v>
      </c>
    </row>
    <row r="52" spans="2:14" ht="12" x14ac:dyDescent="0.15">
      <c r="B52" s="1">
        <v>72</v>
      </c>
      <c r="C52" s="2">
        <f>VLOOKUP($B52,'Data set (51-26 split)'!$B$4:$G$54,MATCH(Discretization!C$5,'Data set (51-26 split)'!$B$3:$G$3,0),FALSE)</f>
        <v>1163</v>
      </c>
      <c r="D52" s="2">
        <f>VLOOKUP($B52,'Data set (51-26 split)'!$B$4:$G$54,MATCH(Discretization!D$5,'Data set (51-26 split)'!$B$3:$G$3,0),FALSE)</f>
        <v>99.7</v>
      </c>
      <c r="E52" s="2">
        <f>VLOOKUP($B52,'Data set (51-26 split)'!$B$4:$G$54,MATCH(Discretization!E$5,'Data set (51-26 split)'!$B$3:$G$3,0),FALSE)</f>
        <v>199.7</v>
      </c>
      <c r="F52" s="2" t="str">
        <f>VLOOKUP($B52,'Data set (51-26 split)'!$B$4:$G$54,MATCH(Discretization!F$5,'Data set (51-26 split)'!$B$3:$G$3,0),FALSE)</f>
        <v>Yes</v>
      </c>
      <c r="G52" s="2" t="str">
        <f>VLOOKUP($B52,'Data set (51-26 split)'!$B$4:$G$54,MATCH(Discretization!G$5,'Data set (51-26 split)'!$B$3:$G$3,0),FALSE)</f>
        <v>No</v>
      </c>
      <c r="H52" s="5"/>
      <c r="I52" s="20">
        <v>72</v>
      </c>
      <c r="J52" s="17">
        <f t="shared" si="0"/>
        <v>1</v>
      </c>
      <c r="K52" s="17">
        <f t="shared" si="1"/>
        <v>0</v>
      </c>
      <c r="L52" s="17">
        <f t="shared" si="2"/>
        <v>1</v>
      </c>
      <c r="M52" s="17"/>
      <c r="N52" s="17">
        <f t="shared" si="3"/>
        <v>0</v>
      </c>
    </row>
    <row r="53" spans="2:14" ht="12" x14ac:dyDescent="0.15">
      <c r="B53" s="1">
        <v>74</v>
      </c>
      <c r="C53" s="2">
        <f>VLOOKUP($B53,'Data set (51-26 split)'!$B$4:$G$54,MATCH(Discretization!C$5,'Data set (51-26 split)'!$B$3:$G$3,0),FALSE)</f>
        <v>2400</v>
      </c>
      <c r="D53" s="2">
        <f>VLOOKUP($B53,'Data set (51-26 split)'!$B$4:$G$54,MATCH(Discretization!D$5,'Data set (51-26 split)'!$B$3:$G$3,0),FALSE)</f>
        <v>97</v>
      </c>
      <c r="E53" s="2">
        <f>VLOOKUP($B53,'Data set (51-26 split)'!$B$4:$G$54,MATCH(Discretization!E$5,'Data set (51-26 split)'!$B$3:$G$3,0),FALSE)</f>
        <v>723.7</v>
      </c>
      <c r="F53" s="2" t="str">
        <f>VLOOKUP($B53,'Data set (51-26 split)'!$B$4:$G$54,MATCH(Discretization!F$5,'Data set (51-26 split)'!$B$3:$G$3,0),FALSE)</f>
        <v>Yes</v>
      </c>
      <c r="G53" s="2" t="str">
        <f>VLOOKUP($B53,'Data set (51-26 split)'!$B$4:$G$54,MATCH(Discretization!G$5,'Data set (51-26 split)'!$B$3:$G$3,0),FALSE)</f>
        <v>Inconclusive</v>
      </c>
      <c r="H53" s="5"/>
      <c r="I53" s="20">
        <v>74</v>
      </c>
      <c r="J53" s="17">
        <f t="shared" si="0"/>
        <v>1</v>
      </c>
      <c r="K53" s="17">
        <f t="shared" si="1"/>
        <v>1</v>
      </c>
      <c r="L53" s="17">
        <f t="shared" si="2"/>
        <v>1</v>
      </c>
      <c r="M53" s="17"/>
      <c r="N53" s="17">
        <f t="shared" si="3"/>
        <v>0</v>
      </c>
    </row>
    <row r="54" spans="2:14" ht="12" x14ac:dyDescent="0.15">
      <c r="B54" s="1">
        <v>76</v>
      </c>
      <c r="C54" s="2">
        <f>VLOOKUP($B54,'Data set (51-26 split)'!$B$4:$G$54,MATCH(Discretization!C$5,'Data set (51-26 split)'!$B$3:$G$3,0),FALSE)</f>
        <v>375</v>
      </c>
      <c r="D54" s="2">
        <f>VLOOKUP($B54,'Data set (51-26 split)'!$B$4:$G$54,MATCH(Discretization!D$5,'Data set (51-26 split)'!$B$3:$G$3,0),FALSE)</f>
        <v>50</v>
      </c>
      <c r="E54" s="2">
        <f>VLOOKUP($B54,'Data set (51-26 split)'!$B$4:$G$54,MATCH(Discretization!E$5,'Data set (51-26 split)'!$B$3:$G$3,0),FALSE)</f>
        <v>81.099999999999994</v>
      </c>
      <c r="F54" s="2" t="str">
        <f>VLOOKUP($B54,'Data set (51-26 split)'!$B$4:$G$54,MATCH(Discretization!F$5,'Data set (51-26 split)'!$B$3:$G$3,0),FALSE)</f>
        <v>NA</v>
      </c>
      <c r="G54" s="2" t="str">
        <f>VLOOKUP($B54,'Data set (51-26 split)'!$B$4:$G$54,MATCH(Discretization!G$5,'Data set (51-26 split)'!$B$3:$G$3,0),FALSE)</f>
        <v>Inconclusive</v>
      </c>
      <c r="H54" s="5"/>
      <c r="I54" s="20">
        <v>76</v>
      </c>
      <c r="J54" s="17">
        <f t="shared" si="0"/>
        <v>1</v>
      </c>
      <c r="K54" s="17">
        <f t="shared" si="1"/>
        <v>1</v>
      </c>
      <c r="L54" s="17">
        <f t="shared" si="2"/>
        <v>1</v>
      </c>
      <c r="M54" s="17"/>
      <c r="N54" s="17">
        <f t="shared" si="3"/>
        <v>0</v>
      </c>
    </row>
    <row r="55" spans="2:14" ht="12" x14ac:dyDescent="0.15">
      <c r="B55" s="1">
        <v>67</v>
      </c>
      <c r="C55" s="2">
        <f>VLOOKUP($B55,'Data set (51-26 split)'!$B$4:$G$54,MATCH(Discretization!C$5,'Data set (51-26 split)'!$B$3:$G$3,0),FALSE)</f>
        <v>465</v>
      </c>
      <c r="D55" s="2">
        <f>VLOOKUP($B55,'Data set (51-26 split)'!$B$4:$G$54,MATCH(Discretization!D$5,'Data set (51-26 split)'!$B$3:$G$3,0),FALSE)</f>
        <v>99</v>
      </c>
      <c r="E55" s="2">
        <f>VLOOKUP($B55,'Data set (51-26 split)'!$B$4:$G$54,MATCH(Discretization!E$5,'Data set (51-26 split)'!$B$3:$G$3,0),FALSE)</f>
        <v>184.3</v>
      </c>
      <c r="F55" s="2" t="str">
        <f>VLOOKUP($B55,'Data set (51-26 split)'!$B$4:$G$54,MATCH(Discretization!F$5,'Data set (51-26 split)'!$B$3:$G$3,0),FALSE)</f>
        <v>Yes</v>
      </c>
      <c r="G55" s="2" t="str">
        <f>VLOOKUP($B55,'Data set (51-26 split)'!$B$4:$G$54,MATCH(Discretization!G$5,'Data set (51-26 split)'!$B$3:$G$3,0),FALSE)</f>
        <v>No</v>
      </c>
      <c r="H55" s="5"/>
      <c r="I55" s="20">
        <v>67</v>
      </c>
      <c r="J55" s="17">
        <f t="shared" si="0"/>
        <v>1</v>
      </c>
      <c r="K55" s="17">
        <f t="shared" si="1"/>
        <v>1</v>
      </c>
      <c r="L55" s="17">
        <f t="shared" si="2"/>
        <v>1</v>
      </c>
      <c r="M55" s="17"/>
      <c r="N55" s="17">
        <f t="shared" si="3"/>
        <v>0</v>
      </c>
    </row>
    <row r="56" spans="2:14" ht="12" x14ac:dyDescent="0.15">
      <c r="B56" s="3">
        <v>68</v>
      </c>
      <c r="C56" s="2">
        <f>VLOOKUP($B56,'Data set (51-26 split)'!$B$4:$G$54,MATCH(Discretization!C$5,'Data set (51-26 split)'!$B$3:$G$3,0),FALSE)</f>
        <v>180</v>
      </c>
      <c r="D56" s="2">
        <f>VLOOKUP($B56,'Data set (51-26 split)'!$B$4:$G$54,MATCH(Discretization!D$5,'Data set (51-26 split)'!$B$3:$G$3,0),FALSE)</f>
        <v>95</v>
      </c>
      <c r="E56" s="2">
        <f>VLOOKUP($B56,'Data set (51-26 split)'!$B$4:$G$54,MATCH(Discretization!E$5,'Data set (51-26 split)'!$B$3:$G$3,0),FALSE)</f>
        <v>32.6</v>
      </c>
      <c r="F56" s="2" t="str">
        <f>VLOOKUP($B56,'Data set (51-26 split)'!$B$4:$G$54,MATCH(Discretization!F$5,'Data set (51-26 split)'!$B$3:$G$3,0),FALSE)</f>
        <v>Yes</v>
      </c>
      <c r="G56" s="2" t="str">
        <f>VLOOKUP($B56,'Data set (51-26 split)'!$B$4:$G$54,MATCH(Discretization!G$5,'Data set (51-26 split)'!$B$3:$G$3,0),FALSE)</f>
        <v>No</v>
      </c>
      <c r="H56" s="5"/>
      <c r="I56" s="20">
        <v>68</v>
      </c>
      <c r="J56" s="17">
        <f t="shared" si="0"/>
        <v>0</v>
      </c>
      <c r="K56" s="17">
        <f t="shared" si="1"/>
        <v>1</v>
      </c>
      <c r="L56" s="17">
        <f t="shared" si="2"/>
        <v>1</v>
      </c>
      <c r="M56" s="17"/>
      <c r="N56" s="17">
        <f t="shared" si="3"/>
        <v>0</v>
      </c>
    </row>
    <row r="58" spans="2:14" x14ac:dyDescent="0.15">
      <c r="B58" s="15" t="s">
        <v>8</v>
      </c>
      <c r="C58" s="15"/>
    </row>
    <row r="59" spans="2:14" ht="24" x14ac:dyDescent="0.15">
      <c r="B59" s="18" t="str" cm="1">
        <f t="array" ref="B59:G59">'Data set (51-26 split)'!B57:G57</f>
        <v>No</v>
      </c>
      <c r="C59" s="18" t="str">
        <v>Depth (m)</v>
      </c>
      <c r="D59" s="22" t="str">
        <v>CO2 (%)</v>
      </c>
      <c r="E59" s="22" t="str">
        <v>CO2 Density (kg/m3)</v>
      </c>
      <c r="F59" s="22" t="str">
        <v>Fault</v>
      </c>
      <c r="G59" s="22" t="str">
        <v>Secure</v>
      </c>
      <c r="I59" s="23" t="str" cm="1">
        <f t="array" ref="I59:N59">_xlfn.ANCHORARRAY(B59)</f>
        <v>No</v>
      </c>
      <c r="J59" s="23" t="str">
        <v>Depth (m)</v>
      </c>
      <c r="K59" s="23" t="str">
        <v>CO2 (%)</v>
      </c>
      <c r="L59" s="23" t="str">
        <v>CO2 Density (kg/m3)</v>
      </c>
      <c r="M59" s="23" t="str">
        <v>Fault</v>
      </c>
      <c r="N59" s="23" t="str">
        <v>Secure</v>
      </c>
    </row>
    <row r="60" spans="2:14" ht="12" x14ac:dyDescent="0.15">
      <c r="B60" s="18" cm="1">
        <f t="array" ref="B60:B84">'Data set (51-26 split)'!B58:B82</f>
        <v>49</v>
      </c>
      <c r="C60" s="19">
        <f>VLOOKUP($B60,'Data set (51-26 split)'!$B$58:$G$82,MATCH(Discretization!C$59,'Data set (51-26 split)'!$B$57:$G$57,0),FALSE)</f>
        <v>1428</v>
      </c>
      <c r="D60" s="19">
        <f>VLOOKUP($B60,'Data set (51-26 split)'!$B$58:$G$82,MATCH(Discretization!D$59,'Data set (51-26 split)'!$B$57:$G$57,0),FALSE)</f>
        <v>63</v>
      </c>
      <c r="E60" s="19">
        <f>VLOOKUP($B60,'Data set (51-26 split)'!$B$58:$G$82,MATCH(Discretization!E$59,'Data set (51-26 split)'!$B$57:$G$57,0),FALSE)</f>
        <v>569</v>
      </c>
      <c r="F60" s="19" t="str">
        <f>VLOOKUP($B60,'Data set (51-26 split)'!$B$58:$G$82,MATCH(Discretization!F$59,'Data set (51-26 split)'!$B$57:$G$57,0),FALSE)</f>
        <v>NA</v>
      </c>
      <c r="G60" s="19" t="str">
        <f>VLOOKUP($B60,'Data set (51-26 split)'!$B$58:$G$82,MATCH(Discretization!G$59,'Data set (51-26 split)'!$B$57:$G$57,0),FALSE)</f>
        <v>Yes</v>
      </c>
      <c r="I60" s="21" cm="1">
        <f t="array" ref="I60:I84">_xlfn.ANCHORARRAY(B60)</f>
        <v>49</v>
      </c>
      <c r="J60" s="9">
        <f>IF(C60="NA","NA",IF(C60&lt;$J$2,0,1))</f>
        <v>1</v>
      </c>
      <c r="K60" s="9">
        <f>IF(D60="NA","NA",IF(D60&gt;$K$3,0,1))</f>
        <v>1</v>
      </c>
      <c r="L60" s="17">
        <f>IF(E60="NA","NA",IF(E60&gt;$L$3,0,1))</f>
        <v>1</v>
      </c>
      <c r="M60" s="17"/>
      <c r="N60" s="17">
        <f>IF(G60="Yes",1,0)</f>
        <v>1</v>
      </c>
    </row>
    <row r="61" spans="2:14" ht="12" x14ac:dyDescent="0.15">
      <c r="B61" s="18">
        <v>13</v>
      </c>
      <c r="C61" s="19">
        <f>VLOOKUP($B61,'Data set (51-26 split)'!$B$58:$G$82,MATCH(Discretization!C$59,'Data set (51-26 split)'!$B$57:$G$57,0),FALSE)</f>
        <v>693</v>
      </c>
      <c r="D61" s="19">
        <f>VLOOKUP($B61,'Data set (51-26 split)'!$B$58:$G$82,MATCH(Discretization!D$59,'Data set (51-26 split)'!$B$57:$G$57,0),FALSE)</f>
        <v>95</v>
      </c>
      <c r="E61" s="19">
        <f>VLOOKUP($B61,'Data set (51-26 split)'!$B$58:$G$82,MATCH(Discretization!E$59,'Data set (51-26 split)'!$B$57:$G$57,0),FALSE)</f>
        <v>249.6</v>
      </c>
      <c r="F61" s="19" t="str">
        <f>VLOOKUP($B61,'Data set (51-26 split)'!$B$58:$G$82,MATCH(Discretization!F$59,'Data set (51-26 split)'!$B$57:$G$57,0),FALSE)</f>
        <v>NA</v>
      </c>
      <c r="G61" s="19" t="str">
        <f>VLOOKUP($B61,'Data set (51-26 split)'!$B$58:$G$82,MATCH(Discretization!G$59,'Data set (51-26 split)'!$B$57:$G$57,0),FALSE)</f>
        <v>Yes</v>
      </c>
      <c r="I61" s="21">
        <v>13</v>
      </c>
      <c r="J61" s="9">
        <f t="shared" ref="J61:J84" si="4">IF(C61="NA","NA",IF(C61&lt;$J$2,0,1))</f>
        <v>1</v>
      </c>
      <c r="K61" s="9">
        <f t="shared" ref="K61:K84" si="5">IF(D61="NA","NA",IF(D61&gt;$K$3,0,1))</f>
        <v>1</v>
      </c>
      <c r="L61" s="17">
        <f t="shared" ref="L61:L84" si="6">IF(E61="NA","NA",IF(E61&gt;$L$3,0,1))</f>
        <v>1</v>
      </c>
      <c r="M61" s="17"/>
      <c r="N61" s="17">
        <f t="shared" ref="N61:N84" si="7">IF(G61="Yes",1,0)</f>
        <v>1</v>
      </c>
    </row>
    <row r="62" spans="2:14" ht="12" x14ac:dyDescent="0.15">
      <c r="B62" s="18">
        <v>56</v>
      </c>
      <c r="C62" s="19">
        <f>VLOOKUP($B62,'Data set (51-26 split)'!$B$58:$G$82,MATCH(Discretization!C$59,'Data set (51-26 split)'!$B$57:$G$57,0),FALSE)</f>
        <v>2051.3000000000002</v>
      </c>
      <c r="D62" s="19">
        <f>VLOOKUP($B62,'Data set (51-26 split)'!$B$58:$G$82,MATCH(Discretization!D$59,'Data set (51-26 split)'!$B$57:$G$57,0),FALSE)</f>
        <v>96.25</v>
      </c>
      <c r="E62" s="19">
        <f>VLOOKUP($B62,'Data set (51-26 split)'!$B$58:$G$82,MATCH(Discretization!E$59,'Data set (51-26 split)'!$B$57:$G$57,0),FALSE)</f>
        <v>723</v>
      </c>
      <c r="F62" s="19" t="str">
        <f>VLOOKUP($B62,'Data set (51-26 split)'!$B$58:$G$82,MATCH(Discretization!F$59,'Data set (51-26 split)'!$B$57:$G$57,0),FALSE)</f>
        <v>NA</v>
      </c>
      <c r="G62" s="19" t="str">
        <f>VLOOKUP($B62,'Data set (51-26 split)'!$B$58:$G$82,MATCH(Discretization!G$59,'Data set (51-26 split)'!$B$57:$G$57,0),FALSE)</f>
        <v>Yes</v>
      </c>
      <c r="I62" s="21">
        <v>56</v>
      </c>
      <c r="J62" s="9">
        <f t="shared" si="4"/>
        <v>1</v>
      </c>
      <c r="K62" s="9">
        <f t="shared" si="5"/>
        <v>1</v>
      </c>
      <c r="L62" s="17">
        <f t="shared" si="6"/>
        <v>1</v>
      </c>
      <c r="M62" s="17"/>
      <c r="N62" s="17">
        <f t="shared" si="7"/>
        <v>1</v>
      </c>
    </row>
    <row r="63" spans="2:14" ht="12" x14ac:dyDescent="0.15">
      <c r="B63" s="18">
        <v>19</v>
      </c>
      <c r="C63" s="19">
        <f>VLOOKUP($B63,'Data set (51-26 split)'!$B$58:$G$82,MATCH(Discretization!C$59,'Data set (51-26 split)'!$B$57:$G$57,0),FALSE)</f>
        <v>710</v>
      </c>
      <c r="D63" s="19">
        <f>VLOOKUP($B63,'Data set (51-26 split)'!$B$58:$G$82,MATCH(Discretization!D$59,'Data set (51-26 split)'!$B$57:$G$57,0),FALSE)</f>
        <v>99</v>
      </c>
      <c r="E63" s="19">
        <f>VLOOKUP($B63,'Data set (51-26 split)'!$B$58:$G$82,MATCH(Discretization!E$59,'Data set (51-26 split)'!$B$57:$G$57,0),FALSE)</f>
        <v>16.7</v>
      </c>
      <c r="F63" s="19" t="str">
        <f>VLOOKUP($B63,'Data set (51-26 split)'!$B$58:$G$82,MATCH(Discretization!F$59,'Data set (51-26 split)'!$B$57:$G$57,0),FALSE)</f>
        <v>No</v>
      </c>
      <c r="G63" s="19" t="str">
        <f>VLOOKUP($B63,'Data set (51-26 split)'!$B$58:$G$82,MATCH(Discretization!G$59,'Data set (51-26 split)'!$B$57:$G$57,0),FALSE)</f>
        <v>Yes</v>
      </c>
      <c r="I63" s="21">
        <v>19</v>
      </c>
      <c r="J63" s="9">
        <f t="shared" si="4"/>
        <v>1</v>
      </c>
      <c r="K63" s="9">
        <f t="shared" si="5"/>
        <v>1</v>
      </c>
      <c r="L63" s="17">
        <f t="shared" si="6"/>
        <v>1</v>
      </c>
      <c r="M63" s="17"/>
      <c r="N63" s="17">
        <f t="shared" si="7"/>
        <v>1</v>
      </c>
    </row>
    <row r="64" spans="2:14" ht="12" x14ac:dyDescent="0.15">
      <c r="B64" s="18">
        <v>15</v>
      </c>
      <c r="C64" s="19">
        <f>VLOOKUP($B64,'Data set (51-26 split)'!$B$58:$G$82,MATCH(Discretization!C$59,'Data set (51-26 split)'!$B$57:$G$57,0),FALSE)</f>
        <v>1676</v>
      </c>
      <c r="D64" s="19">
        <f>VLOOKUP($B64,'Data set (51-26 split)'!$B$58:$G$82,MATCH(Discretization!D$59,'Data set (51-26 split)'!$B$57:$G$57,0),FALSE)</f>
        <v>92</v>
      </c>
      <c r="E64" s="19">
        <f>VLOOKUP($B64,'Data set (51-26 split)'!$B$58:$G$82,MATCH(Discretization!E$59,'Data set (51-26 split)'!$B$57:$G$57,0),FALSE)</f>
        <v>732</v>
      </c>
      <c r="F64" s="19" t="str">
        <f>VLOOKUP($B64,'Data set (51-26 split)'!$B$58:$G$82,MATCH(Discretization!F$59,'Data set (51-26 split)'!$B$57:$G$57,0),FALSE)</f>
        <v>Yes</v>
      </c>
      <c r="G64" s="19" t="str">
        <f>VLOOKUP($B64,'Data set (51-26 split)'!$B$58:$G$82,MATCH(Discretization!G$59,'Data set (51-26 split)'!$B$57:$G$57,0),FALSE)</f>
        <v>Yes</v>
      </c>
      <c r="I64" s="21">
        <v>15</v>
      </c>
      <c r="J64" s="9">
        <f t="shared" si="4"/>
        <v>1</v>
      </c>
      <c r="K64" s="9">
        <f t="shared" si="5"/>
        <v>1</v>
      </c>
      <c r="L64" s="17">
        <f t="shared" si="6"/>
        <v>1</v>
      </c>
      <c r="M64" s="17"/>
      <c r="N64" s="17">
        <f t="shared" si="7"/>
        <v>1</v>
      </c>
    </row>
    <row r="65" spans="2:14" ht="12" x14ac:dyDescent="0.15">
      <c r="B65" s="18">
        <v>21</v>
      </c>
      <c r="C65" s="19">
        <f>VLOOKUP($B65,'Data set (51-26 split)'!$B$58:$G$82,MATCH(Discretization!C$59,'Data set (51-26 split)'!$B$57:$G$57,0),FALSE)</f>
        <v>2800</v>
      </c>
      <c r="D65" s="19">
        <f>VLOOKUP($B65,'Data set (51-26 split)'!$B$58:$G$82,MATCH(Discretization!D$59,'Data set (51-26 split)'!$B$57:$G$57,0),FALSE)</f>
        <v>57</v>
      </c>
      <c r="E65" s="19">
        <f>VLOOKUP($B65,'Data set (51-26 split)'!$B$58:$G$82,MATCH(Discretization!E$59,'Data set (51-26 split)'!$B$57:$G$57,0),FALSE)</f>
        <v>627.29999999999995</v>
      </c>
      <c r="F65" s="19" t="str">
        <f>VLOOKUP($B65,'Data set (51-26 split)'!$B$58:$G$82,MATCH(Discretization!F$59,'Data set (51-26 split)'!$B$57:$G$57,0),FALSE)</f>
        <v>NA</v>
      </c>
      <c r="G65" s="19" t="str">
        <f>VLOOKUP($B65,'Data set (51-26 split)'!$B$58:$G$82,MATCH(Discretization!G$59,'Data set (51-26 split)'!$B$57:$G$57,0),FALSE)</f>
        <v>Yes</v>
      </c>
      <c r="I65" s="21">
        <v>21</v>
      </c>
      <c r="J65" s="9">
        <f t="shared" si="4"/>
        <v>1</v>
      </c>
      <c r="K65" s="9">
        <f t="shared" si="5"/>
        <v>1</v>
      </c>
      <c r="L65" s="17">
        <f t="shared" si="6"/>
        <v>1</v>
      </c>
      <c r="M65" s="17"/>
      <c r="N65" s="17">
        <f t="shared" si="7"/>
        <v>1</v>
      </c>
    </row>
    <row r="66" spans="2:14" ht="12" x14ac:dyDescent="0.15">
      <c r="B66" s="18">
        <v>52</v>
      </c>
      <c r="C66" s="19">
        <f>VLOOKUP($B66,'Data set (51-26 split)'!$B$58:$G$82,MATCH(Discretization!C$59,'Data set (51-26 split)'!$B$57:$G$57,0),FALSE)</f>
        <v>2791</v>
      </c>
      <c r="D66" s="19">
        <f>VLOOKUP($B66,'Data set (51-26 split)'!$B$58:$G$82,MATCH(Discretization!D$59,'Data set (51-26 split)'!$B$57:$G$57,0),FALSE)</f>
        <v>98.6</v>
      </c>
      <c r="E66" s="19">
        <f>VLOOKUP($B66,'Data set (51-26 split)'!$B$58:$G$82,MATCH(Discretization!E$59,'Data set (51-26 split)'!$B$57:$G$57,0),FALSE)</f>
        <v>665.5</v>
      </c>
      <c r="F66" s="19" t="str">
        <f>VLOOKUP($B66,'Data set (51-26 split)'!$B$58:$G$82,MATCH(Discretization!F$59,'Data set (51-26 split)'!$B$57:$G$57,0),FALSE)</f>
        <v>No</v>
      </c>
      <c r="G66" s="19" t="str">
        <f>VLOOKUP($B66,'Data set (51-26 split)'!$B$58:$G$82,MATCH(Discretization!G$59,'Data set (51-26 split)'!$B$57:$G$57,0),FALSE)</f>
        <v>Yes</v>
      </c>
      <c r="I66" s="21">
        <v>52</v>
      </c>
      <c r="J66" s="9">
        <f t="shared" si="4"/>
        <v>1</v>
      </c>
      <c r="K66" s="9">
        <f t="shared" si="5"/>
        <v>1</v>
      </c>
      <c r="L66" s="17">
        <f t="shared" si="6"/>
        <v>1</v>
      </c>
      <c r="M66" s="17"/>
      <c r="N66" s="17">
        <f t="shared" si="7"/>
        <v>1</v>
      </c>
    </row>
    <row r="67" spans="2:14" ht="12" x14ac:dyDescent="0.15">
      <c r="B67" s="18">
        <v>42</v>
      </c>
      <c r="C67" s="19">
        <f>VLOOKUP($B67,'Data set (51-26 split)'!$B$58:$G$82,MATCH(Discretization!C$59,'Data set (51-26 split)'!$B$57:$G$57,0),FALSE)</f>
        <v>3350</v>
      </c>
      <c r="D67" s="19">
        <f>VLOOKUP($B67,'Data set (51-26 split)'!$B$58:$G$82,MATCH(Discretization!D$59,'Data set (51-26 split)'!$B$57:$G$57,0),FALSE)</f>
        <v>97.2</v>
      </c>
      <c r="E67" s="19">
        <f>VLOOKUP($B67,'Data set (51-26 split)'!$B$58:$G$82,MATCH(Discretization!E$59,'Data set (51-26 split)'!$B$57:$G$57,0),FALSE)</f>
        <v>700.3</v>
      </c>
      <c r="F67" s="19" t="str">
        <f>VLOOKUP($B67,'Data set (51-26 split)'!$B$58:$G$82,MATCH(Discretization!F$59,'Data set (51-26 split)'!$B$57:$G$57,0),FALSE)</f>
        <v>Yes</v>
      </c>
      <c r="G67" s="19" t="str">
        <f>VLOOKUP($B67,'Data set (51-26 split)'!$B$58:$G$82,MATCH(Discretization!G$59,'Data set (51-26 split)'!$B$57:$G$57,0),FALSE)</f>
        <v>Yes</v>
      </c>
      <c r="I67" s="21">
        <v>42</v>
      </c>
      <c r="J67" s="9">
        <f t="shared" si="4"/>
        <v>1</v>
      </c>
      <c r="K67" s="9">
        <f t="shared" si="5"/>
        <v>1</v>
      </c>
      <c r="L67" s="17">
        <f t="shared" si="6"/>
        <v>1</v>
      </c>
      <c r="M67" s="17"/>
      <c r="N67" s="17">
        <f t="shared" si="7"/>
        <v>1</v>
      </c>
    </row>
    <row r="68" spans="2:14" ht="12" x14ac:dyDescent="0.15">
      <c r="B68" s="18">
        <v>24</v>
      </c>
      <c r="C68" s="19">
        <f>VLOOKUP($B68,'Data set (51-26 split)'!$B$58:$G$82,MATCH(Discretization!C$59,'Data set (51-26 split)'!$B$57:$G$57,0),FALSE)</f>
        <v>2300</v>
      </c>
      <c r="D68" s="19">
        <f>VLOOKUP($B68,'Data set (51-26 split)'!$B$58:$G$82,MATCH(Discretization!D$59,'Data set (51-26 split)'!$B$57:$G$57,0),FALSE)</f>
        <v>50</v>
      </c>
      <c r="E68" s="19">
        <f>VLOOKUP($B68,'Data set (51-26 split)'!$B$58:$G$82,MATCH(Discretization!E$59,'Data set (51-26 split)'!$B$57:$G$57,0),FALSE)</f>
        <v>615.70000000000005</v>
      </c>
      <c r="F68" s="19" t="str">
        <f>VLOOKUP($B68,'Data set (51-26 split)'!$B$58:$G$82,MATCH(Discretization!F$59,'Data set (51-26 split)'!$B$57:$G$57,0),FALSE)</f>
        <v>Yes</v>
      </c>
      <c r="G68" s="19" t="str">
        <f>VLOOKUP($B68,'Data set (51-26 split)'!$B$58:$G$82,MATCH(Discretization!G$59,'Data set (51-26 split)'!$B$57:$G$57,0),FALSE)</f>
        <v>Yes</v>
      </c>
      <c r="I68" s="21">
        <v>24</v>
      </c>
      <c r="J68" s="9">
        <f t="shared" si="4"/>
        <v>1</v>
      </c>
      <c r="K68" s="9">
        <f t="shared" si="5"/>
        <v>1</v>
      </c>
      <c r="L68" s="17">
        <f t="shared" si="6"/>
        <v>1</v>
      </c>
      <c r="M68" s="17"/>
      <c r="N68" s="17">
        <f t="shared" si="7"/>
        <v>1</v>
      </c>
    </row>
    <row r="69" spans="2:14" ht="12" x14ac:dyDescent="0.15">
      <c r="B69" s="18">
        <v>25</v>
      </c>
      <c r="C69" s="19">
        <f>VLOOKUP($B69,'Data set (51-26 split)'!$B$58:$G$82,MATCH(Discretization!C$59,'Data set (51-26 split)'!$B$57:$G$57,0),FALSE)</f>
        <v>465</v>
      </c>
      <c r="D69" s="19">
        <f>VLOOKUP($B69,'Data set (51-26 split)'!$B$58:$G$82,MATCH(Discretization!D$59,'Data set (51-26 split)'!$B$57:$G$57,0),FALSE)</f>
        <v>97</v>
      </c>
      <c r="E69" s="19">
        <f>VLOOKUP($B69,'Data set (51-26 split)'!$B$58:$G$82,MATCH(Discretization!E$59,'Data set (51-26 split)'!$B$57:$G$57,0),FALSE)</f>
        <v>116.9</v>
      </c>
      <c r="F69" s="19" t="str">
        <f>VLOOKUP($B69,'Data set (51-26 split)'!$B$58:$G$82,MATCH(Discretization!F$59,'Data set (51-26 split)'!$B$57:$G$57,0),FALSE)</f>
        <v>No</v>
      </c>
      <c r="G69" s="19" t="str">
        <f>VLOOKUP($B69,'Data set (51-26 split)'!$B$58:$G$82,MATCH(Discretization!G$59,'Data set (51-26 split)'!$B$57:$G$57,0),FALSE)</f>
        <v>Yes</v>
      </c>
      <c r="I69" s="21">
        <v>25</v>
      </c>
      <c r="J69" s="9">
        <f t="shared" si="4"/>
        <v>1</v>
      </c>
      <c r="K69" s="9">
        <f t="shared" si="5"/>
        <v>1</v>
      </c>
      <c r="L69" s="17">
        <f t="shared" si="6"/>
        <v>1</v>
      </c>
      <c r="M69" s="17"/>
      <c r="N69" s="17">
        <f t="shared" si="7"/>
        <v>1</v>
      </c>
    </row>
    <row r="70" spans="2:14" ht="12" x14ac:dyDescent="0.15">
      <c r="B70" s="18">
        <v>3</v>
      </c>
      <c r="C70" s="19">
        <f>VLOOKUP($B70,'Data set (51-26 split)'!$B$58:$G$82,MATCH(Discretization!C$59,'Data set (51-26 split)'!$B$57:$G$57,0),FALSE)</f>
        <v>2743</v>
      </c>
      <c r="D70" s="19">
        <f>VLOOKUP($B70,'Data set (51-26 split)'!$B$58:$G$82,MATCH(Discretization!D$59,'Data set (51-26 split)'!$B$57:$G$57,0),FALSE)</f>
        <v>95</v>
      </c>
      <c r="E70" s="19">
        <f>VLOOKUP($B70,'Data set (51-26 split)'!$B$58:$G$82,MATCH(Discretization!E$59,'Data set (51-26 split)'!$B$57:$G$57,0),FALSE)</f>
        <v>623.20000000000005</v>
      </c>
      <c r="F70" s="19" t="str">
        <f>VLOOKUP($B70,'Data set (51-26 split)'!$B$58:$G$82,MATCH(Discretization!F$59,'Data set (51-26 split)'!$B$57:$G$57,0),FALSE)</f>
        <v>No</v>
      </c>
      <c r="G70" s="19" t="str">
        <f>VLOOKUP($B70,'Data set (51-26 split)'!$B$58:$G$82,MATCH(Discretization!G$59,'Data set (51-26 split)'!$B$57:$G$57,0),FALSE)</f>
        <v>Yes</v>
      </c>
      <c r="I70" s="21">
        <v>3</v>
      </c>
      <c r="J70" s="9">
        <f t="shared" si="4"/>
        <v>1</v>
      </c>
      <c r="K70" s="9">
        <f t="shared" si="5"/>
        <v>1</v>
      </c>
      <c r="L70" s="17">
        <f t="shared" si="6"/>
        <v>1</v>
      </c>
      <c r="M70" s="17"/>
      <c r="N70" s="17">
        <f t="shared" si="7"/>
        <v>1</v>
      </c>
    </row>
    <row r="71" spans="2:14" ht="12" x14ac:dyDescent="0.15">
      <c r="B71" s="18">
        <v>17</v>
      </c>
      <c r="C71" s="19">
        <f>VLOOKUP($B71,'Data set (51-26 split)'!$B$58:$G$82,MATCH(Discretization!C$59,'Data set (51-26 split)'!$B$57:$G$57,0),FALSE)</f>
        <v>2034</v>
      </c>
      <c r="D71" s="19">
        <f>VLOOKUP($B71,'Data set (51-26 split)'!$B$58:$G$82,MATCH(Discretization!D$59,'Data set (51-26 split)'!$B$57:$G$57,0),FALSE)</f>
        <v>66</v>
      </c>
      <c r="E71" s="19">
        <f>VLOOKUP($B71,'Data set (51-26 split)'!$B$58:$G$82,MATCH(Discretization!E$59,'Data set (51-26 split)'!$B$57:$G$57,0),FALSE)</f>
        <v>781</v>
      </c>
      <c r="F71" s="19" t="str">
        <f>VLOOKUP($B71,'Data set (51-26 split)'!$B$58:$G$82,MATCH(Discretization!F$59,'Data set (51-26 split)'!$B$57:$G$57,0),FALSE)</f>
        <v>No</v>
      </c>
      <c r="G71" s="19" t="str">
        <f>VLOOKUP($B71,'Data set (51-26 split)'!$B$58:$G$82,MATCH(Discretization!G$59,'Data set (51-26 split)'!$B$57:$G$57,0),FALSE)</f>
        <v>Yes</v>
      </c>
      <c r="I71" s="21">
        <v>17</v>
      </c>
      <c r="J71" s="9">
        <f t="shared" si="4"/>
        <v>1</v>
      </c>
      <c r="K71" s="9">
        <f t="shared" si="5"/>
        <v>1</v>
      </c>
      <c r="L71" s="17">
        <f t="shared" si="6"/>
        <v>1</v>
      </c>
      <c r="M71" s="17"/>
      <c r="N71" s="17">
        <f t="shared" si="7"/>
        <v>1</v>
      </c>
    </row>
    <row r="72" spans="2:14" ht="12" x14ac:dyDescent="0.15">
      <c r="B72" s="18">
        <v>18</v>
      </c>
      <c r="C72" s="19">
        <f>VLOOKUP($B72,'Data set (51-26 split)'!$B$58:$G$82,MATCH(Discretization!C$59,'Data set (51-26 split)'!$B$57:$G$57,0),FALSE)</f>
        <v>1067</v>
      </c>
      <c r="D72" s="19">
        <f>VLOOKUP($B72,'Data set (51-26 split)'!$B$58:$G$82,MATCH(Discretization!D$59,'Data set (51-26 split)'!$B$57:$G$57,0),FALSE)</f>
        <v>32</v>
      </c>
      <c r="E72" s="19">
        <f>VLOOKUP($B72,'Data set (51-26 split)'!$B$58:$G$82,MATCH(Discretization!E$59,'Data set (51-26 split)'!$B$57:$G$57,0),FALSE)</f>
        <v>700.6</v>
      </c>
      <c r="F72" s="19" t="str">
        <f>VLOOKUP($B72,'Data set (51-26 split)'!$B$58:$G$82,MATCH(Discretization!F$59,'Data set (51-26 split)'!$B$57:$G$57,0),FALSE)</f>
        <v>No</v>
      </c>
      <c r="G72" s="19" t="str">
        <f>VLOOKUP($B72,'Data set (51-26 split)'!$B$58:$G$82,MATCH(Discretization!G$59,'Data set (51-26 split)'!$B$57:$G$57,0),FALSE)</f>
        <v>Yes</v>
      </c>
      <c r="I72" s="21">
        <v>18</v>
      </c>
      <c r="J72" s="9">
        <f t="shared" si="4"/>
        <v>1</v>
      </c>
      <c r="K72" s="9">
        <f t="shared" si="5"/>
        <v>1</v>
      </c>
      <c r="L72" s="17">
        <f t="shared" si="6"/>
        <v>1</v>
      </c>
      <c r="M72" s="17"/>
      <c r="N72" s="17">
        <f t="shared" si="7"/>
        <v>1</v>
      </c>
    </row>
    <row r="73" spans="2:14" ht="12" x14ac:dyDescent="0.15">
      <c r="B73" s="18">
        <v>28</v>
      </c>
      <c r="C73" s="19">
        <f>VLOOKUP($B73,'Data set (51-26 split)'!$B$58:$G$82,MATCH(Discretization!C$59,'Data set (51-26 split)'!$B$57:$G$57,0),FALSE)</f>
        <v>4262</v>
      </c>
      <c r="D73" s="19">
        <f>VLOOKUP($B73,'Data set (51-26 split)'!$B$58:$G$82,MATCH(Discretization!D$59,'Data set (51-26 split)'!$B$57:$G$57,0),FALSE)</f>
        <v>97</v>
      </c>
      <c r="E73" s="19">
        <f>VLOOKUP($B73,'Data set (51-26 split)'!$B$58:$G$82,MATCH(Discretization!E$59,'Data set (51-26 split)'!$B$57:$G$57,0),FALSE)</f>
        <v>919.3</v>
      </c>
      <c r="F73" s="19" t="str">
        <f>VLOOKUP($B73,'Data set (51-26 split)'!$B$58:$G$82,MATCH(Discretization!F$59,'Data set (51-26 split)'!$B$57:$G$57,0),FALSE)</f>
        <v>No</v>
      </c>
      <c r="G73" s="19" t="str">
        <f>VLOOKUP($B73,'Data set (51-26 split)'!$B$58:$G$82,MATCH(Discretization!G$59,'Data set (51-26 split)'!$B$57:$G$57,0),FALSE)</f>
        <v>Yes</v>
      </c>
      <c r="I73" s="21">
        <v>28</v>
      </c>
      <c r="J73" s="9">
        <f t="shared" si="4"/>
        <v>1</v>
      </c>
      <c r="K73" s="9">
        <f t="shared" si="5"/>
        <v>1</v>
      </c>
      <c r="L73" s="17">
        <f t="shared" si="6"/>
        <v>0</v>
      </c>
      <c r="M73" s="17"/>
      <c r="N73" s="17">
        <f t="shared" si="7"/>
        <v>1</v>
      </c>
    </row>
    <row r="74" spans="2:14" ht="12" x14ac:dyDescent="0.15">
      <c r="B74" s="18">
        <v>29</v>
      </c>
      <c r="C74" s="19">
        <f>VLOOKUP($B74,'Data set (51-26 split)'!$B$58:$G$82,MATCH(Discretization!C$59,'Data set (51-26 split)'!$B$57:$G$57,0),FALSE)</f>
        <v>2700</v>
      </c>
      <c r="D74" s="19">
        <f>VLOOKUP($B74,'Data set (51-26 split)'!$B$58:$G$82,MATCH(Discretization!D$59,'Data set (51-26 split)'!$B$57:$G$57,0),FALSE)</f>
        <v>91</v>
      </c>
      <c r="E74" s="19">
        <f>VLOOKUP($B74,'Data set (51-26 split)'!$B$58:$G$82,MATCH(Discretization!E$59,'Data set (51-26 split)'!$B$57:$G$57,0),FALSE)</f>
        <v>559.70000000000005</v>
      </c>
      <c r="F74" s="19" t="str">
        <f>VLOOKUP($B74,'Data set (51-26 split)'!$B$58:$G$82,MATCH(Discretization!F$59,'Data set (51-26 split)'!$B$57:$G$57,0),FALSE)</f>
        <v>Yes</v>
      </c>
      <c r="G74" s="19" t="str">
        <f>VLOOKUP($B74,'Data set (51-26 split)'!$B$58:$G$82,MATCH(Discretization!G$59,'Data set (51-26 split)'!$B$57:$G$57,0),FALSE)</f>
        <v>Yes</v>
      </c>
      <c r="I74" s="21">
        <v>29</v>
      </c>
      <c r="J74" s="9">
        <f t="shared" si="4"/>
        <v>1</v>
      </c>
      <c r="K74" s="9">
        <f t="shared" si="5"/>
        <v>1</v>
      </c>
      <c r="L74" s="17">
        <f t="shared" si="6"/>
        <v>1</v>
      </c>
      <c r="M74" s="17"/>
      <c r="N74" s="17">
        <f t="shared" si="7"/>
        <v>1</v>
      </c>
    </row>
    <row r="75" spans="2:14" ht="12" x14ac:dyDescent="0.15">
      <c r="B75" s="18">
        <v>22</v>
      </c>
      <c r="C75" s="19">
        <f>VLOOKUP($B75,'Data set (51-26 split)'!$B$58:$G$82,MATCH(Discretization!C$59,'Data set (51-26 split)'!$B$57:$G$57,0),FALSE)</f>
        <v>1234</v>
      </c>
      <c r="D75" s="19">
        <f>VLOOKUP($B75,'Data set (51-26 split)'!$B$58:$G$82,MATCH(Discretization!D$59,'Data set (51-26 split)'!$B$57:$G$57,0),FALSE)</f>
        <v>74.239999999999995</v>
      </c>
      <c r="E75" s="19">
        <f>VLOOKUP($B75,'Data set (51-26 split)'!$B$58:$G$82,MATCH(Discretization!E$59,'Data set (51-26 split)'!$B$57:$G$57,0),FALSE)</f>
        <v>141</v>
      </c>
      <c r="F75" s="19" t="str">
        <f>VLOOKUP($B75,'Data set (51-26 split)'!$B$58:$G$82,MATCH(Discretization!F$59,'Data set (51-26 split)'!$B$57:$G$57,0),FALSE)</f>
        <v>NA</v>
      </c>
      <c r="G75" s="19" t="str">
        <f>VLOOKUP($B75,'Data set (51-26 split)'!$B$58:$G$82,MATCH(Discretization!G$59,'Data set (51-26 split)'!$B$57:$G$57,0),FALSE)</f>
        <v>Yes</v>
      </c>
      <c r="I75" s="21">
        <v>22</v>
      </c>
      <c r="J75" s="9">
        <f t="shared" si="4"/>
        <v>1</v>
      </c>
      <c r="K75" s="9">
        <f t="shared" si="5"/>
        <v>1</v>
      </c>
      <c r="L75" s="17">
        <f t="shared" si="6"/>
        <v>1</v>
      </c>
      <c r="M75" s="17"/>
      <c r="N75" s="17">
        <f t="shared" si="7"/>
        <v>1</v>
      </c>
    </row>
    <row r="76" spans="2:14" ht="12" x14ac:dyDescent="0.15">
      <c r="B76" s="18">
        <v>11</v>
      </c>
      <c r="C76" s="19">
        <f>VLOOKUP($B76,'Data set (51-26 split)'!$B$58:$G$82,MATCH(Discretization!C$59,'Data set (51-26 split)'!$B$57:$G$57,0),FALSE)</f>
        <v>7224</v>
      </c>
      <c r="D76" s="19">
        <f>VLOOKUP($B76,'Data set (51-26 split)'!$B$58:$G$82,MATCH(Discretization!D$59,'Data set (51-26 split)'!$B$57:$G$57,0),FALSE)</f>
        <v>20</v>
      </c>
      <c r="E76" s="19">
        <f>VLOOKUP($B76,'Data set (51-26 split)'!$B$58:$G$82,MATCH(Discretization!E$59,'Data set (51-26 split)'!$B$57:$G$57,0),FALSE)</f>
        <v>780.5</v>
      </c>
      <c r="F76" s="19" t="str">
        <f>VLOOKUP($B76,'Data set (51-26 split)'!$B$58:$G$82,MATCH(Discretization!F$59,'Data set (51-26 split)'!$B$57:$G$57,0),FALSE)</f>
        <v>No</v>
      </c>
      <c r="G76" s="19" t="str">
        <f>VLOOKUP($B76,'Data set (51-26 split)'!$B$58:$G$82,MATCH(Discretization!G$59,'Data set (51-26 split)'!$B$57:$G$57,0),FALSE)</f>
        <v>Yes</v>
      </c>
      <c r="I76" s="21">
        <v>11</v>
      </c>
      <c r="J76" s="9">
        <f t="shared" si="4"/>
        <v>1</v>
      </c>
      <c r="K76" s="9">
        <f t="shared" si="5"/>
        <v>1</v>
      </c>
      <c r="L76" s="17">
        <f t="shared" si="6"/>
        <v>1</v>
      </c>
      <c r="M76" s="17"/>
      <c r="N76" s="17">
        <f t="shared" si="7"/>
        <v>1</v>
      </c>
    </row>
    <row r="77" spans="2:14" ht="12" x14ac:dyDescent="0.15">
      <c r="B77" s="18">
        <v>43</v>
      </c>
      <c r="C77" s="19">
        <f>VLOOKUP($B77,'Data set (51-26 split)'!$B$58:$G$82,MATCH(Discretization!C$59,'Data set (51-26 split)'!$B$57:$G$57,0),FALSE)</f>
        <v>774</v>
      </c>
      <c r="D77" s="19">
        <f>VLOOKUP($B77,'Data set (51-26 split)'!$B$58:$G$82,MATCH(Discretization!D$59,'Data set (51-26 split)'!$B$57:$G$57,0),FALSE)</f>
        <v>90</v>
      </c>
      <c r="E77" s="19">
        <f>VLOOKUP($B77,'Data set (51-26 split)'!$B$58:$G$82,MATCH(Discretization!E$59,'Data set (51-26 split)'!$B$57:$G$57,0),FALSE)</f>
        <v>223.9</v>
      </c>
      <c r="F77" s="19" t="str">
        <f>VLOOKUP($B77,'Data set (51-26 split)'!$B$58:$G$82,MATCH(Discretization!F$59,'Data set (51-26 split)'!$B$57:$G$57,0),FALSE)</f>
        <v>Yes</v>
      </c>
      <c r="G77" s="19" t="str">
        <f>VLOOKUP($B77,'Data set (51-26 split)'!$B$58:$G$82,MATCH(Discretization!G$59,'Data set (51-26 split)'!$B$57:$G$57,0),FALSE)</f>
        <v>Yes</v>
      </c>
      <c r="I77" s="21">
        <v>43</v>
      </c>
      <c r="J77" s="9">
        <f t="shared" si="4"/>
        <v>1</v>
      </c>
      <c r="K77" s="9">
        <f t="shared" si="5"/>
        <v>1</v>
      </c>
      <c r="L77" s="17">
        <f t="shared" si="6"/>
        <v>1</v>
      </c>
      <c r="M77" s="17"/>
      <c r="N77" s="17">
        <f t="shared" si="7"/>
        <v>1</v>
      </c>
    </row>
    <row r="78" spans="2:14" ht="12" x14ac:dyDescent="0.15">
      <c r="B78" s="18">
        <v>46</v>
      </c>
      <c r="C78" s="19">
        <f>VLOOKUP($B78,'Data set (51-26 split)'!$B$58:$G$82,MATCH(Discretization!C$59,'Data set (51-26 split)'!$B$57:$G$57,0),FALSE)</f>
        <v>3300</v>
      </c>
      <c r="D78" s="19">
        <f>VLOOKUP($B78,'Data set (51-26 split)'!$B$58:$G$82,MATCH(Discretization!D$59,'Data set (51-26 split)'!$B$57:$G$57,0),FALSE)</f>
        <v>90</v>
      </c>
      <c r="E78" s="19">
        <f>VLOOKUP($B78,'Data set (51-26 split)'!$B$58:$G$82,MATCH(Discretization!E$59,'Data set (51-26 split)'!$B$57:$G$57,0),FALSE)</f>
        <v>506.2</v>
      </c>
      <c r="F78" s="19" t="str">
        <f>VLOOKUP($B78,'Data set (51-26 split)'!$B$58:$G$82,MATCH(Discretization!F$59,'Data set (51-26 split)'!$B$57:$G$57,0),FALSE)</f>
        <v>Yes</v>
      </c>
      <c r="G78" s="19" t="str">
        <f>VLOOKUP($B78,'Data set (51-26 split)'!$B$58:$G$82,MATCH(Discretization!G$59,'Data set (51-26 split)'!$B$57:$G$57,0),FALSE)</f>
        <v>Yes</v>
      </c>
      <c r="I78" s="21">
        <v>46</v>
      </c>
      <c r="J78" s="9">
        <f t="shared" si="4"/>
        <v>1</v>
      </c>
      <c r="K78" s="9">
        <f t="shared" si="5"/>
        <v>1</v>
      </c>
      <c r="L78" s="17">
        <f t="shared" si="6"/>
        <v>1</v>
      </c>
      <c r="M78" s="17"/>
      <c r="N78" s="17">
        <f t="shared" si="7"/>
        <v>1</v>
      </c>
    </row>
    <row r="79" spans="2:14" ht="12" x14ac:dyDescent="0.15">
      <c r="B79" s="18">
        <v>32</v>
      </c>
      <c r="C79" s="19">
        <f>VLOOKUP($B79,'Data set (51-26 split)'!$B$58:$G$82,MATCH(Discretization!C$59,'Data set (51-26 split)'!$B$57:$G$57,0),FALSE)</f>
        <v>1600</v>
      </c>
      <c r="D79" s="19">
        <f>VLOOKUP($B79,'Data set (51-26 split)'!$B$58:$G$82,MATCH(Discretization!D$59,'Data set (51-26 split)'!$B$57:$G$57,0),FALSE)</f>
        <v>99</v>
      </c>
      <c r="E79" s="19">
        <f>VLOOKUP($B79,'Data set (51-26 split)'!$B$58:$G$82,MATCH(Discretization!E$59,'Data set (51-26 split)'!$B$57:$G$57,0),FALSE)</f>
        <v>624.29999999999995</v>
      </c>
      <c r="F79" s="19" t="str">
        <f>VLOOKUP($B79,'Data set (51-26 split)'!$B$58:$G$82,MATCH(Discretization!F$59,'Data set (51-26 split)'!$B$57:$G$57,0),FALSE)</f>
        <v>Yes</v>
      </c>
      <c r="G79" s="19" t="str">
        <f>VLOOKUP($B79,'Data set (51-26 split)'!$B$58:$G$82,MATCH(Discretization!G$59,'Data set (51-26 split)'!$B$57:$G$57,0),FALSE)</f>
        <v>Yes</v>
      </c>
      <c r="I79" s="21">
        <v>32</v>
      </c>
      <c r="J79" s="9">
        <f t="shared" si="4"/>
        <v>1</v>
      </c>
      <c r="K79" s="9">
        <f t="shared" si="5"/>
        <v>1</v>
      </c>
      <c r="L79" s="17">
        <f t="shared" si="6"/>
        <v>1</v>
      </c>
      <c r="M79" s="17"/>
      <c r="N79" s="17">
        <f t="shared" si="7"/>
        <v>1</v>
      </c>
    </row>
    <row r="80" spans="2:14" ht="12" x14ac:dyDescent="0.15">
      <c r="B80" s="18">
        <v>47</v>
      </c>
      <c r="C80" s="19">
        <f>VLOOKUP($B80,'Data set (51-26 split)'!$B$58:$G$82,MATCH(Discretization!C$59,'Data set (51-26 split)'!$B$57:$G$57,0),FALSE)</f>
        <v>1280</v>
      </c>
      <c r="D80" s="19">
        <f>VLOOKUP($B80,'Data set (51-26 split)'!$B$58:$G$82,MATCH(Discretization!D$59,'Data set (51-26 split)'!$B$57:$G$57,0),FALSE)</f>
        <v>51</v>
      </c>
      <c r="E80" s="19">
        <f>VLOOKUP($B80,'Data set (51-26 split)'!$B$58:$G$82,MATCH(Discretization!E$59,'Data set (51-26 split)'!$B$57:$G$57,0),FALSE)</f>
        <v>392.9</v>
      </c>
      <c r="F80" s="19" t="str">
        <f>VLOOKUP($B80,'Data set (51-26 split)'!$B$58:$G$82,MATCH(Discretization!F$59,'Data set (51-26 split)'!$B$57:$G$57,0),FALSE)</f>
        <v>NA</v>
      </c>
      <c r="G80" s="19" t="str">
        <f>VLOOKUP($B80,'Data set (51-26 split)'!$B$58:$G$82,MATCH(Discretization!G$59,'Data set (51-26 split)'!$B$57:$G$57,0),FALSE)</f>
        <v>Yes</v>
      </c>
      <c r="I80" s="21">
        <v>47</v>
      </c>
      <c r="J80" s="9">
        <f t="shared" si="4"/>
        <v>1</v>
      </c>
      <c r="K80" s="9">
        <f t="shared" si="5"/>
        <v>1</v>
      </c>
      <c r="L80" s="17">
        <f t="shared" si="6"/>
        <v>1</v>
      </c>
      <c r="M80" s="17"/>
      <c r="N80" s="17">
        <f t="shared" si="7"/>
        <v>1</v>
      </c>
    </row>
    <row r="81" spans="2:14" ht="12" x14ac:dyDescent="0.15">
      <c r="B81" s="18">
        <v>48</v>
      </c>
      <c r="C81" s="19">
        <f>VLOOKUP($B81,'Data set (51-26 split)'!$B$58:$G$82,MATCH(Discretization!C$59,'Data set (51-26 split)'!$B$57:$G$57,0),FALSE)</f>
        <v>1655</v>
      </c>
      <c r="D81" s="19">
        <f>VLOOKUP($B81,'Data set (51-26 split)'!$B$58:$G$82,MATCH(Discretization!D$59,'Data set (51-26 split)'!$B$57:$G$57,0),FALSE)</f>
        <v>88.1</v>
      </c>
      <c r="E81" s="19">
        <f>VLOOKUP($B81,'Data set (51-26 split)'!$B$58:$G$82,MATCH(Discretization!E$59,'Data set (51-26 split)'!$B$57:$G$57,0),FALSE)</f>
        <v>573.70000000000005</v>
      </c>
      <c r="F81" s="19" t="str">
        <f>VLOOKUP($B81,'Data set (51-26 split)'!$B$58:$G$82,MATCH(Discretization!F$59,'Data set (51-26 split)'!$B$57:$G$57,0),FALSE)</f>
        <v>NA</v>
      </c>
      <c r="G81" s="19" t="str">
        <f>VLOOKUP($B81,'Data set (51-26 split)'!$B$58:$G$82,MATCH(Discretization!G$59,'Data set (51-26 split)'!$B$57:$G$57,0),FALSE)</f>
        <v>Yes</v>
      </c>
      <c r="I81" s="21">
        <v>48</v>
      </c>
      <c r="J81" s="9">
        <f t="shared" si="4"/>
        <v>1</v>
      </c>
      <c r="K81" s="9">
        <f t="shared" si="5"/>
        <v>1</v>
      </c>
      <c r="L81" s="17">
        <f t="shared" si="6"/>
        <v>1</v>
      </c>
      <c r="M81" s="17"/>
      <c r="N81" s="17">
        <f t="shared" si="7"/>
        <v>1</v>
      </c>
    </row>
    <row r="82" spans="2:14" ht="12" x14ac:dyDescent="0.15">
      <c r="B82" s="18">
        <v>69</v>
      </c>
      <c r="C82" s="19">
        <f>VLOOKUP($B82,'Data set (51-26 split)'!$B$58:$G$82,MATCH(Discretization!C$59,'Data set (51-26 split)'!$B$57:$G$57,0),FALSE)</f>
        <v>200</v>
      </c>
      <c r="D82" s="19">
        <f>VLOOKUP($B82,'Data set (51-26 split)'!$B$58:$G$82,MATCH(Discretization!D$59,'Data set (51-26 split)'!$B$57:$G$57,0),FALSE)</f>
        <v>99.5</v>
      </c>
      <c r="E82" s="19">
        <f>VLOOKUP($B82,'Data set (51-26 split)'!$B$58:$G$82,MATCH(Discretization!E$59,'Data set (51-26 split)'!$B$57:$G$57,0),FALSE)</f>
        <v>14.8</v>
      </c>
      <c r="F82" s="19" t="str">
        <f>VLOOKUP($B82,'Data set (51-26 split)'!$B$58:$G$82,MATCH(Discretization!F$59,'Data set (51-26 split)'!$B$57:$G$57,0),FALSE)</f>
        <v>NA</v>
      </c>
      <c r="G82" s="19" t="str">
        <f>VLOOKUP($B82,'Data set (51-26 split)'!$B$58:$G$82,MATCH(Discretization!G$59,'Data set (51-26 split)'!$B$57:$G$57,0),FALSE)</f>
        <v>No</v>
      </c>
      <c r="I82" s="21">
        <v>69</v>
      </c>
      <c r="J82" s="9">
        <f t="shared" si="4"/>
        <v>0</v>
      </c>
      <c r="K82" s="9">
        <f t="shared" si="5"/>
        <v>0</v>
      </c>
      <c r="L82" s="17">
        <f t="shared" si="6"/>
        <v>1</v>
      </c>
      <c r="M82" s="17"/>
      <c r="N82" s="17">
        <f t="shared" si="7"/>
        <v>0</v>
      </c>
    </row>
    <row r="83" spans="2:14" ht="12" x14ac:dyDescent="0.15">
      <c r="B83" s="18">
        <v>70</v>
      </c>
      <c r="C83" s="19">
        <f>VLOOKUP($B83,'Data set (51-26 split)'!$B$58:$G$82,MATCH(Discretization!C$59,'Data set (51-26 split)'!$B$57:$G$57,0),FALSE)</f>
        <v>1000</v>
      </c>
      <c r="D83" s="19">
        <f>VLOOKUP($B83,'Data set (51-26 split)'!$B$58:$G$82,MATCH(Discretization!D$59,'Data set (51-26 split)'!$B$57:$G$57,0),FALSE)</f>
        <v>98</v>
      </c>
      <c r="E83" s="19">
        <f>VLOOKUP($B83,'Data set (51-26 split)'!$B$58:$G$82,MATCH(Discretization!E$59,'Data set (51-26 split)'!$B$57:$G$57,0),FALSE)</f>
        <v>121.9</v>
      </c>
      <c r="F83" s="19" t="str">
        <f>VLOOKUP($B83,'Data set (51-26 split)'!$B$58:$G$82,MATCH(Discretization!F$59,'Data set (51-26 split)'!$B$57:$G$57,0),FALSE)</f>
        <v>Yes</v>
      </c>
      <c r="G83" s="19" t="str">
        <f>VLOOKUP($B83,'Data set (51-26 split)'!$B$58:$G$82,MATCH(Discretization!G$59,'Data set (51-26 split)'!$B$57:$G$57,0),FALSE)</f>
        <v>No</v>
      </c>
      <c r="I83" s="21">
        <v>70</v>
      </c>
      <c r="J83" s="9">
        <f t="shared" si="4"/>
        <v>1</v>
      </c>
      <c r="K83" s="9">
        <f t="shared" si="5"/>
        <v>1</v>
      </c>
      <c r="L83" s="17">
        <f t="shared" si="6"/>
        <v>1</v>
      </c>
      <c r="M83" s="17"/>
      <c r="N83" s="17">
        <f t="shared" si="7"/>
        <v>0</v>
      </c>
    </row>
    <row r="84" spans="2:14" ht="12" x14ac:dyDescent="0.15">
      <c r="B84" s="18">
        <v>73</v>
      </c>
      <c r="C84" s="19">
        <f>VLOOKUP($B84,'Data set (51-26 split)'!$B$58:$G$82,MATCH(Discretization!C$59,'Data set (51-26 split)'!$B$57:$G$57,0),FALSE)</f>
        <v>1219</v>
      </c>
      <c r="D84" s="19">
        <f>VLOOKUP($B84,'Data set (51-26 split)'!$B$58:$G$82,MATCH(Discretization!D$59,'Data set (51-26 split)'!$B$57:$G$57,0),FALSE)</f>
        <v>99</v>
      </c>
      <c r="E84" s="19">
        <f>VLOOKUP($B84,'Data set (51-26 split)'!$B$58:$G$82,MATCH(Discretization!E$59,'Data set (51-26 split)'!$B$57:$G$57,0),FALSE)</f>
        <v>760.3</v>
      </c>
      <c r="F84" s="19" t="str">
        <f>VLOOKUP($B84,'Data set (51-26 split)'!$B$58:$G$82,MATCH(Discretization!F$59,'Data set (51-26 split)'!$B$57:$G$57,0),FALSE)</f>
        <v>Yes</v>
      </c>
      <c r="G84" s="19" t="str">
        <f>VLOOKUP($B84,'Data set (51-26 split)'!$B$58:$G$82,MATCH(Discretization!G$59,'Data set (51-26 split)'!$B$57:$G$57,0),FALSE)</f>
        <v>Inconclusive</v>
      </c>
      <c r="I84" s="21">
        <v>73</v>
      </c>
      <c r="J84" s="9">
        <f t="shared" si="4"/>
        <v>1</v>
      </c>
      <c r="K84" s="9">
        <f t="shared" si="5"/>
        <v>1</v>
      </c>
      <c r="L84" s="17">
        <f t="shared" si="6"/>
        <v>1</v>
      </c>
      <c r="M84" s="17"/>
      <c r="N84" s="17">
        <f t="shared" si="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793F-66EE-884E-8805-4A9458BB0926}">
  <sheetPr codeName="Sheet3"/>
  <dimension ref="B2:M14"/>
  <sheetViews>
    <sheetView workbookViewId="0">
      <selection activeCell="G4" sqref="G4"/>
    </sheetView>
  </sheetViews>
  <sheetFormatPr baseColWidth="10" defaultRowHeight="15" x14ac:dyDescent="0.2"/>
  <cols>
    <col min="2" max="2" width="13.33203125" bestFit="1" customWidth="1"/>
    <col min="3" max="3" width="14.83203125" bestFit="1" customWidth="1"/>
    <col min="4" max="4" width="8" bestFit="1" customWidth="1"/>
    <col min="5" max="5" width="10" bestFit="1" customWidth="1"/>
    <col min="7" max="7" width="13.33203125" bestFit="1" customWidth="1"/>
    <col min="8" max="8" width="14.83203125" bestFit="1" customWidth="1"/>
    <col min="9" max="9" width="8" bestFit="1" customWidth="1"/>
    <col min="10" max="10" width="10" bestFit="1" customWidth="1"/>
    <col min="12" max="12" width="12.1640625" bestFit="1" customWidth="1"/>
    <col min="13" max="13" width="13.33203125" bestFit="1" customWidth="1"/>
  </cols>
  <sheetData>
    <row r="2" spans="2:13" x14ac:dyDescent="0.2">
      <c r="B2" s="13" t="s">
        <v>16</v>
      </c>
      <c r="G2" s="13" t="s">
        <v>17</v>
      </c>
      <c r="L2" s="13" t="s">
        <v>4</v>
      </c>
    </row>
    <row r="3" spans="2:13" x14ac:dyDescent="0.2">
      <c r="B3" s="10" t="s">
        <v>18</v>
      </c>
      <c r="C3" s="10" t="s">
        <v>15</v>
      </c>
      <c r="G3" s="10" t="s">
        <v>18</v>
      </c>
      <c r="H3" s="10" t="s">
        <v>15</v>
      </c>
      <c r="L3" s="10" t="s">
        <v>13</v>
      </c>
      <c r="M3" t="s">
        <v>18</v>
      </c>
    </row>
    <row r="4" spans="2:13" x14ac:dyDescent="0.2">
      <c r="B4" s="10" t="s">
        <v>13</v>
      </c>
      <c r="C4">
        <v>0</v>
      </c>
      <c r="D4">
        <v>1</v>
      </c>
      <c r="E4" t="s">
        <v>14</v>
      </c>
      <c r="G4" s="10" t="s">
        <v>13</v>
      </c>
      <c r="H4">
        <v>0</v>
      </c>
      <c r="I4">
        <v>1</v>
      </c>
      <c r="J4" t="s">
        <v>14</v>
      </c>
      <c r="L4" s="11">
        <v>0</v>
      </c>
      <c r="M4" s="12">
        <v>0.13725490196078433</v>
      </c>
    </row>
    <row r="5" spans="2:13" x14ac:dyDescent="0.2">
      <c r="B5" s="11">
        <v>0</v>
      </c>
      <c r="C5" s="12">
        <v>0.14285714285714285</v>
      </c>
      <c r="D5" s="12">
        <v>0</v>
      </c>
      <c r="E5" s="12">
        <v>1.9607843137254902E-2</v>
      </c>
      <c r="G5" s="11">
        <v>1</v>
      </c>
      <c r="H5" s="12">
        <v>1</v>
      </c>
      <c r="I5" s="12">
        <v>1</v>
      </c>
      <c r="J5" s="12">
        <v>1</v>
      </c>
      <c r="L5" s="11">
        <v>1</v>
      </c>
      <c r="M5" s="12">
        <v>0.86274509803921573</v>
      </c>
    </row>
    <row r="6" spans="2:13" x14ac:dyDescent="0.2">
      <c r="B6" s="11">
        <v>1</v>
      </c>
      <c r="C6" s="12">
        <v>0.8571428571428571</v>
      </c>
      <c r="D6" s="12">
        <v>1</v>
      </c>
      <c r="E6" s="12">
        <v>0.98039215686274506</v>
      </c>
      <c r="G6" s="11" t="s">
        <v>14</v>
      </c>
      <c r="H6" s="12">
        <v>1</v>
      </c>
      <c r="I6" s="12">
        <v>1</v>
      </c>
      <c r="J6" s="12">
        <v>1</v>
      </c>
      <c r="L6" s="11" t="s">
        <v>14</v>
      </c>
      <c r="M6" s="12">
        <v>1</v>
      </c>
    </row>
    <row r="7" spans="2:13" x14ac:dyDescent="0.2">
      <c r="B7" s="11" t="s">
        <v>14</v>
      </c>
      <c r="C7" s="12">
        <v>1</v>
      </c>
      <c r="D7" s="12">
        <v>1</v>
      </c>
      <c r="E7" s="12">
        <v>1</v>
      </c>
    </row>
    <row r="8" spans="2:13" x14ac:dyDescent="0.2">
      <c r="J8" s="12"/>
    </row>
    <row r="9" spans="2:13" x14ac:dyDescent="0.2">
      <c r="B9" s="13" t="s">
        <v>31</v>
      </c>
      <c r="G9" s="13" t="s">
        <v>3</v>
      </c>
    </row>
    <row r="10" spans="2:13" x14ac:dyDescent="0.2">
      <c r="B10" s="10" t="s">
        <v>18</v>
      </c>
      <c r="C10" s="10" t="s">
        <v>15</v>
      </c>
      <c r="G10" s="10" t="s">
        <v>18</v>
      </c>
      <c r="H10" s="10" t="s">
        <v>15</v>
      </c>
    </row>
    <row r="11" spans="2:13" x14ac:dyDescent="0.2">
      <c r="B11" s="10" t="s">
        <v>13</v>
      </c>
      <c r="C11">
        <v>0</v>
      </c>
      <c r="D11">
        <v>1</v>
      </c>
      <c r="E11" t="s">
        <v>14</v>
      </c>
      <c r="G11" s="10" t="s">
        <v>13</v>
      </c>
      <c r="H11">
        <v>0</v>
      </c>
      <c r="I11">
        <v>1</v>
      </c>
      <c r="J11" t="s">
        <v>14</v>
      </c>
    </row>
    <row r="12" spans="2:13" x14ac:dyDescent="0.2">
      <c r="B12" s="11">
        <v>0</v>
      </c>
      <c r="C12" s="12">
        <v>0.14285714285714285</v>
      </c>
      <c r="D12" s="12">
        <v>0</v>
      </c>
      <c r="E12" s="12">
        <v>1.9607843137254902E-2</v>
      </c>
      <c r="G12" s="11">
        <v>0</v>
      </c>
      <c r="H12" s="12">
        <v>0.83333333333333337</v>
      </c>
      <c r="I12" s="12">
        <v>0.56097560975609762</v>
      </c>
      <c r="J12" s="12">
        <v>0.5957446808510638</v>
      </c>
    </row>
    <row r="13" spans="2:13" x14ac:dyDescent="0.2">
      <c r="B13" s="11">
        <v>1</v>
      </c>
      <c r="C13" s="12">
        <v>0.8571428571428571</v>
      </c>
      <c r="D13" s="12">
        <v>1</v>
      </c>
      <c r="E13" s="12">
        <v>0.98039215686274506</v>
      </c>
      <c r="G13" s="11">
        <v>1</v>
      </c>
      <c r="H13" s="12">
        <v>0.16666666666666666</v>
      </c>
      <c r="I13" s="12">
        <v>0.43902439024390244</v>
      </c>
      <c r="J13" s="12">
        <v>0.40425531914893614</v>
      </c>
    </row>
    <row r="14" spans="2:13" x14ac:dyDescent="0.2">
      <c r="B14" s="11" t="s">
        <v>14</v>
      </c>
      <c r="C14" s="12">
        <v>1</v>
      </c>
      <c r="D14" s="12">
        <v>1</v>
      </c>
      <c r="E14" s="12">
        <v>1</v>
      </c>
      <c r="G14" s="11" t="s">
        <v>14</v>
      </c>
      <c r="H14" s="12">
        <v>1</v>
      </c>
      <c r="I14" s="12">
        <v>1</v>
      </c>
      <c r="J14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562C-FBF0-4ED4-B275-AB7D5EC56F83}">
  <sheetPr codeName="Sheet4"/>
  <dimension ref="B3:X54"/>
  <sheetViews>
    <sheetView topLeftCell="E9" zoomScaleNormal="100" workbookViewId="0">
      <selection activeCell="S55" sqref="S55"/>
    </sheetView>
  </sheetViews>
  <sheetFormatPr baseColWidth="10" defaultColWidth="8.83203125" defaultRowHeight="11" x14ac:dyDescent="0.15"/>
  <cols>
    <col min="1" max="17" width="8.83203125" style="14"/>
    <col min="18" max="18" width="10.1640625" style="14" customWidth="1"/>
    <col min="19" max="16384" width="8.83203125" style="14"/>
  </cols>
  <sheetData>
    <row r="3" spans="2:24" ht="24" x14ac:dyDescent="0.15">
      <c r="B3" s="23" t="s">
        <v>1</v>
      </c>
      <c r="C3" s="23" t="s">
        <v>2</v>
      </c>
      <c r="D3" s="23" t="s">
        <v>32</v>
      </c>
      <c r="E3" s="23" t="s">
        <v>33</v>
      </c>
      <c r="F3" s="23" t="s">
        <v>3</v>
      </c>
      <c r="G3" s="23" t="s">
        <v>4</v>
      </c>
      <c r="H3" s="6"/>
      <c r="I3" s="24" t="s">
        <v>19</v>
      </c>
      <c r="J3" s="24" t="s">
        <v>20</v>
      </c>
      <c r="K3" s="24" t="s">
        <v>21</v>
      </c>
      <c r="L3" s="24"/>
      <c r="M3" s="24" t="s">
        <v>22</v>
      </c>
      <c r="N3" s="24" t="s">
        <v>23</v>
      </c>
      <c r="O3" s="24" t="s">
        <v>24</v>
      </c>
      <c r="P3" s="24"/>
      <c r="R3" s="18" t="s">
        <v>26</v>
      </c>
      <c r="S3" s="18" t="s">
        <v>25</v>
      </c>
      <c r="U3" s="18" t="s">
        <v>27</v>
      </c>
      <c r="V3" s="18" t="s">
        <v>28</v>
      </c>
      <c r="W3" s="18" t="s">
        <v>29</v>
      </c>
      <c r="X3" s="18" t="s">
        <v>30</v>
      </c>
    </row>
    <row r="4" spans="2:24" x14ac:dyDescent="0.15">
      <c r="B4" s="21">
        <v>54</v>
      </c>
      <c r="C4" s="9">
        <v>1</v>
      </c>
      <c r="D4" s="9">
        <v>1</v>
      </c>
      <c r="E4" s="9">
        <v>1</v>
      </c>
      <c r="F4" s="9"/>
      <c r="G4" s="9">
        <v>1</v>
      </c>
      <c r="H4" s="6"/>
      <c r="I4" s="9">
        <f>IF(C4="NA",1,VLOOKUP(C4,'Pivot Tables'!$B$3:$E$7,2,FALSE))</f>
        <v>0.8571428571428571</v>
      </c>
      <c r="J4" s="9">
        <f>IF(D4="NA",1,VLOOKUP(D4,'Pivot Tables'!$B$10:$E$14,2,FALSE))</f>
        <v>0.8571428571428571</v>
      </c>
      <c r="K4" s="9">
        <f>IF(E4="NA",1,VLOOKUP(E4,'Pivot Tables'!$G$3:$J$6,2,FALSE))</f>
        <v>1</v>
      </c>
      <c r="L4" s="9"/>
      <c r="M4" s="9">
        <f>IF(C4="NA",1,VLOOKUP(C4,'Pivot Tables'!$B$3:$E$7,3,FALSE))</f>
        <v>1</v>
      </c>
      <c r="N4" s="9">
        <f>IF(D4="NA",1,VLOOKUP(D4,'Pivot Tables'!$B$10:$E$14,3,FALSE))</f>
        <v>1</v>
      </c>
      <c r="O4" s="9">
        <f>IF(E4="NA",1,VLOOKUP(E4,'Pivot Tables'!$G$3:$J$6,3,FALSE))</f>
        <v>1</v>
      </c>
      <c r="P4" s="9"/>
      <c r="R4" s="16">
        <f>PRODUCT(I4:K4)*GETPIVOTDATA("Secure",'Pivot Tables'!$L$3,"Secure",0)</f>
        <v>0.10084033613445378</v>
      </c>
      <c r="S4" s="16">
        <f>PRODUCT(M4:O4)*GETPIVOTDATA("Secure",'Pivot Tables'!$L$3,"Secure",1)</f>
        <v>0.86274509803921573</v>
      </c>
      <c r="U4" s="9">
        <f>R4/(R4+S4)</f>
        <v>0.10465116279069768</v>
      </c>
      <c r="V4" s="9">
        <f>1-U4</f>
        <v>0.89534883720930236</v>
      </c>
      <c r="W4" s="9">
        <f>IF(V4&gt;U4,1,0)</f>
        <v>1</v>
      </c>
      <c r="X4" s="21" t="str">
        <f>IF(W4=G4,"TRUE","FALSE")</f>
        <v>TRUE</v>
      </c>
    </row>
    <row r="5" spans="2:24" x14ac:dyDescent="0.15">
      <c r="B5" s="21">
        <v>55</v>
      </c>
      <c r="C5" s="9">
        <v>1</v>
      </c>
      <c r="D5" s="9">
        <v>1</v>
      </c>
      <c r="E5" s="9">
        <v>1</v>
      </c>
      <c r="F5" s="9"/>
      <c r="G5" s="9">
        <v>1</v>
      </c>
      <c r="H5" s="6"/>
      <c r="I5" s="9">
        <f>IF(C5="NA",1,VLOOKUP(C5,'Pivot Tables'!$B$3:$E$7,2,FALSE))</f>
        <v>0.8571428571428571</v>
      </c>
      <c r="J5" s="9">
        <f>IF(D5="NA",1,VLOOKUP(D5,'Pivot Tables'!$B$10:$E$14,2,FALSE))</f>
        <v>0.8571428571428571</v>
      </c>
      <c r="K5" s="9">
        <f>IF(E5="NA",1,VLOOKUP(E5,'Pivot Tables'!$G$3:$J$6,2,FALSE))</f>
        <v>1</v>
      </c>
      <c r="L5" s="9"/>
      <c r="M5" s="9">
        <f>IF(C5="NA",1,VLOOKUP(C5,'Pivot Tables'!$B$3:$E$7,3,FALSE))</f>
        <v>1</v>
      </c>
      <c r="N5" s="9">
        <f>IF(D5="NA",1,VLOOKUP(D5,'Pivot Tables'!$B$10:$E$14,3,FALSE))</f>
        <v>1</v>
      </c>
      <c r="O5" s="9">
        <f>IF(E5="NA",1,VLOOKUP(E5,'Pivot Tables'!$G$3:$J$6,3,FALSE))</f>
        <v>1</v>
      </c>
      <c r="P5" s="9"/>
      <c r="R5" s="16">
        <f>PRODUCT(I5:K5)*GETPIVOTDATA("Secure",'Pivot Tables'!$L$3,"Secure",0)</f>
        <v>0.10084033613445378</v>
      </c>
      <c r="S5" s="16">
        <f>PRODUCT(M5:O5)*GETPIVOTDATA("Secure",'Pivot Tables'!$L$3,"Secure",1)</f>
        <v>0.86274509803921573</v>
      </c>
      <c r="U5" s="9">
        <f t="shared" ref="U5:U54" si="0">R5/(R5+S5)</f>
        <v>0.10465116279069768</v>
      </c>
      <c r="V5" s="9">
        <f t="shared" ref="V5:V54" si="1">1-U5</f>
        <v>0.89534883720930236</v>
      </c>
      <c r="W5" s="9">
        <f t="shared" ref="W5:W54" si="2">IF(V5&gt;U5,1,0)</f>
        <v>1</v>
      </c>
      <c r="X5" s="21" t="str">
        <f t="shared" ref="X5:X54" si="3">IF(W5=G5,"TRUE","FALSE")</f>
        <v>TRUE</v>
      </c>
    </row>
    <row r="6" spans="2:24" x14ac:dyDescent="0.15">
      <c r="B6" s="21">
        <v>1</v>
      </c>
      <c r="C6" s="9">
        <v>1</v>
      </c>
      <c r="D6" s="9">
        <v>1</v>
      </c>
      <c r="E6" s="9">
        <v>1</v>
      </c>
      <c r="F6" s="9"/>
      <c r="G6" s="9">
        <v>1</v>
      </c>
      <c r="H6" s="6"/>
      <c r="I6" s="9">
        <f>IF(C6="NA",1,VLOOKUP(C6,'Pivot Tables'!$B$3:$E$7,2,FALSE))</f>
        <v>0.8571428571428571</v>
      </c>
      <c r="J6" s="9">
        <f>IF(D6="NA",1,VLOOKUP(D6,'Pivot Tables'!$B$10:$E$14,2,FALSE))</f>
        <v>0.8571428571428571</v>
      </c>
      <c r="K6" s="9">
        <f>IF(E6="NA",1,VLOOKUP(E6,'Pivot Tables'!$G$3:$J$6,2,FALSE))</f>
        <v>1</v>
      </c>
      <c r="L6" s="9"/>
      <c r="M6" s="9">
        <f>IF(C6="NA",1,VLOOKUP(C6,'Pivot Tables'!$B$3:$E$7,3,FALSE))</f>
        <v>1</v>
      </c>
      <c r="N6" s="9">
        <f>IF(D6="NA",1,VLOOKUP(D6,'Pivot Tables'!$B$10:$E$14,3,FALSE))</f>
        <v>1</v>
      </c>
      <c r="O6" s="9">
        <f>IF(E6="NA",1,VLOOKUP(E6,'Pivot Tables'!$G$3:$J$6,3,FALSE))</f>
        <v>1</v>
      </c>
      <c r="P6" s="9"/>
      <c r="R6" s="16">
        <f>PRODUCT(I6:K6)*GETPIVOTDATA("Secure",'Pivot Tables'!$L$3,"Secure",0)</f>
        <v>0.10084033613445378</v>
      </c>
      <c r="S6" s="16">
        <f>PRODUCT(M6:O6)*GETPIVOTDATA("Secure",'Pivot Tables'!$L$3,"Secure",1)</f>
        <v>0.86274509803921573</v>
      </c>
      <c r="U6" s="9">
        <f t="shared" si="0"/>
        <v>0.10465116279069768</v>
      </c>
      <c r="V6" s="9">
        <f t="shared" si="1"/>
        <v>0.89534883720930236</v>
      </c>
      <c r="W6" s="9">
        <f t="shared" si="2"/>
        <v>1</v>
      </c>
      <c r="X6" s="21" t="str">
        <f t="shared" si="3"/>
        <v>TRUE</v>
      </c>
    </row>
    <row r="7" spans="2:24" x14ac:dyDescent="0.15">
      <c r="B7" s="21">
        <v>14</v>
      </c>
      <c r="C7" s="9">
        <v>1</v>
      </c>
      <c r="D7" s="9">
        <v>1</v>
      </c>
      <c r="E7" s="9">
        <v>1</v>
      </c>
      <c r="F7" s="9"/>
      <c r="G7" s="9">
        <v>1</v>
      </c>
      <c r="H7" s="6"/>
      <c r="I7" s="9">
        <f>IF(C7="NA",1,VLOOKUP(C7,'Pivot Tables'!$B$3:$E$7,2,FALSE))</f>
        <v>0.8571428571428571</v>
      </c>
      <c r="J7" s="9">
        <f>IF(D7="NA",1,VLOOKUP(D7,'Pivot Tables'!$B$10:$E$14,2,FALSE))</f>
        <v>0.8571428571428571</v>
      </c>
      <c r="K7" s="9">
        <f>IF(E7="NA",1,VLOOKUP(E7,'Pivot Tables'!$G$3:$J$6,2,FALSE))</f>
        <v>1</v>
      </c>
      <c r="L7" s="9"/>
      <c r="M7" s="9">
        <f>IF(C7="NA",1,VLOOKUP(C7,'Pivot Tables'!$B$3:$E$7,3,FALSE))</f>
        <v>1</v>
      </c>
      <c r="N7" s="9">
        <f>IF(D7="NA",1,VLOOKUP(D7,'Pivot Tables'!$B$10:$E$14,3,FALSE))</f>
        <v>1</v>
      </c>
      <c r="O7" s="9">
        <f>IF(E7="NA",1,VLOOKUP(E7,'Pivot Tables'!$G$3:$J$6,3,FALSE))</f>
        <v>1</v>
      </c>
      <c r="P7" s="9"/>
      <c r="R7" s="16">
        <f>PRODUCT(I7:K7)*GETPIVOTDATA("Secure",'Pivot Tables'!$L$3,"Secure",0)</f>
        <v>0.10084033613445378</v>
      </c>
      <c r="S7" s="16">
        <f>PRODUCT(M7:O7)*GETPIVOTDATA("Secure",'Pivot Tables'!$L$3,"Secure",1)</f>
        <v>0.86274509803921573</v>
      </c>
      <c r="U7" s="9">
        <f t="shared" si="0"/>
        <v>0.10465116279069768</v>
      </c>
      <c r="V7" s="9">
        <f t="shared" si="1"/>
        <v>0.89534883720930236</v>
      </c>
      <c r="W7" s="9">
        <f t="shared" si="2"/>
        <v>1</v>
      </c>
      <c r="X7" s="21" t="str">
        <f t="shared" si="3"/>
        <v>TRUE</v>
      </c>
    </row>
    <row r="8" spans="2:24" x14ac:dyDescent="0.15">
      <c r="B8" s="21">
        <v>58</v>
      </c>
      <c r="C8" s="9">
        <v>1</v>
      </c>
      <c r="D8" s="9">
        <v>1</v>
      </c>
      <c r="E8" s="9">
        <v>1</v>
      </c>
      <c r="F8" s="9"/>
      <c r="G8" s="9">
        <v>1</v>
      </c>
      <c r="H8" s="6"/>
      <c r="I8" s="9">
        <f>IF(C8="NA",1,VLOOKUP(C8,'Pivot Tables'!$B$3:$E$7,2,FALSE))</f>
        <v>0.8571428571428571</v>
      </c>
      <c r="J8" s="9">
        <f>IF(D8="NA",1,VLOOKUP(D8,'Pivot Tables'!$B$10:$E$14,2,FALSE))</f>
        <v>0.8571428571428571</v>
      </c>
      <c r="K8" s="9">
        <f>IF(E8="NA",1,VLOOKUP(E8,'Pivot Tables'!$G$3:$J$6,2,FALSE))</f>
        <v>1</v>
      </c>
      <c r="L8" s="9"/>
      <c r="M8" s="9">
        <f>IF(C8="NA",1,VLOOKUP(C8,'Pivot Tables'!$B$3:$E$7,3,FALSE))</f>
        <v>1</v>
      </c>
      <c r="N8" s="9">
        <f>IF(D8="NA",1,VLOOKUP(D8,'Pivot Tables'!$B$10:$E$14,3,FALSE))</f>
        <v>1</v>
      </c>
      <c r="O8" s="9">
        <f>IF(E8="NA",1,VLOOKUP(E8,'Pivot Tables'!$G$3:$J$6,3,FALSE))</f>
        <v>1</v>
      </c>
      <c r="P8" s="9"/>
      <c r="R8" s="16">
        <f>PRODUCT(I8:K8)*GETPIVOTDATA("Secure",'Pivot Tables'!$L$3,"Secure",0)</f>
        <v>0.10084033613445378</v>
      </c>
      <c r="S8" s="16">
        <f>PRODUCT(M8:O8)*GETPIVOTDATA("Secure",'Pivot Tables'!$L$3,"Secure",1)</f>
        <v>0.86274509803921573</v>
      </c>
      <c r="U8" s="9">
        <f t="shared" si="0"/>
        <v>0.10465116279069768</v>
      </c>
      <c r="V8" s="9">
        <f t="shared" si="1"/>
        <v>0.89534883720930236</v>
      </c>
      <c r="W8" s="9">
        <f t="shared" si="2"/>
        <v>1</v>
      </c>
      <c r="X8" s="21" t="str">
        <f t="shared" si="3"/>
        <v>TRUE</v>
      </c>
    </row>
    <row r="9" spans="2:24" x14ac:dyDescent="0.15">
      <c r="B9" s="21">
        <v>10</v>
      </c>
      <c r="C9" s="9">
        <v>1</v>
      </c>
      <c r="D9" s="9">
        <v>1</v>
      </c>
      <c r="E9" s="9">
        <v>1</v>
      </c>
      <c r="F9" s="9"/>
      <c r="G9" s="9">
        <v>1</v>
      </c>
      <c r="H9" s="6"/>
      <c r="I9" s="9">
        <f>IF(C9="NA",1,VLOOKUP(C9,'Pivot Tables'!$B$3:$E$7,2,FALSE))</f>
        <v>0.8571428571428571</v>
      </c>
      <c r="J9" s="9">
        <f>IF(D9="NA",1,VLOOKUP(D9,'Pivot Tables'!$B$10:$E$14,2,FALSE))</f>
        <v>0.8571428571428571</v>
      </c>
      <c r="K9" s="9">
        <f>IF(E9="NA",1,VLOOKUP(E9,'Pivot Tables'!$G$3:$J$6,2,FALSE))</f>
        <v>1</v>
      </c>
      <c r="L9" s="9"/>
      <c r="M9" s="9">
        <f>IF(C9="NA",1,VLOOKUP(C9,'Pivot Tables'!$B$3:$E$7,3,FALSE))</f>
        <v>1</v>
      </c>
      <c r="N9" s="9">
        <f>IF(D9="NA",1,VLOOKUP(D9,'Pivot Tables'!$B$10:$E$14,3,FALSE))</f>
        <v>1</v>
      </c>
      <c r="O9" s="9">
        <f>IF(E9="NA",1,VLOOKUP(E9,'Pivot Tables'!$G$3:$J$6,3,FALSE))</f>
        <v>1</v>
      </c>
      <c r="P9" s="9"/>
      <c r="R9" s="16">
        <f>PRODUCT(I9:K9)*GETPIVOTDATA("Secure",'Pivot Tables'!$L$3,"Secure",0)</f>
        <v>0.10084033613445378</v>
      </c>
      <c r="S9" s="16">
        <f>PRODUCT(M9:O9)*GETPIVOTDATA("Secure",'Pivot Tables'!$L$3,"Secure",1)</f>
        <v>0.86274509803921573</v>
      </c>
      <c r="U9" s="9">
        <f t="shared" si="0"/>
        <v>0.10465116279069768</v>
      </c>
      <c r="V9" s="9">
        <f t="shared" si="1"/>
        <v>0.89534883720930236</v>
      </c>
      <c r="W9" s="9">
        <f t="shared" si="2"/>
        <v>1</v>
      </c>
      <c r="X9" s="21" t="str">
        <f t="shared" si="3"/>
        <v>TRUE</v>
      </c>
    </row>
    <row r="10" spans="2:24" x14ac:dyDescent="0.15">
      <c r="B10" s="21">
        <v>51</v>
      </c>
      <c r="C10" s="9">
        <v>1</v>
      </c>
      <c r="D10" s="9">
        <v>1</v>
      </c>
      <c r="E10" s="9">
        <v>1</v>
      </c>
      <c r="F10" s="9"/>
      <c r="G10" s="9">
        <v>1</v>
      </c>
      <c r="H10" s="6"/>
      <c r="I10" s="9">
        <f>IF(C10="NA",1,VLOOKUP(C10,'Pivot Tables'!$B$3:$E$7,2,FALSE))</f>
        <v>0.8571428571428571</v>
      </c>
      <c r="J10" s="9">
        <f>IF(D10="NA",1,VLOOKUP(D10,'Pivot Tables'!$B$10:$E$14,2,FALSE))</f>
        <v>0.8571428571428571</v>
      </c>
      <c r="K10" s="9">
        <f>IF(E10="NA",1,VLOOKUP(E10,'Pivot Tables'!$G$3:$J$6,2,FALSE))</f>
        <v>1</v>
      </c>
      <c r="L10" s="9"/>
      <c r="M10" s="9">
        <f>IF(C10="NA",1,VLOOKUP(C10,'Pivot Tables'!$B$3:$E$7,3,FALSE))</f>
        <v>1</v>
      </c>
      <c r="N10" s="9">
        <f>IF(D10="NA",1,VLOOKUP(D10,'Pivot Tables'!$B$10:$E$14,3,FALSE))</f>
        <v>1</v>
      </c>
      <c r="O10" s="9">
        <f>IF(E10="NA",1,VLOOKUP(E10,'Pivot Tables'!$G$3:$J$6,3,FALSE))</f>
        <v>1</v>
      </c>
      <c r="P10" s="9"/>
      <c r="R10" s="16">
        <f>PRODUCT(I10:K10)*GETPIVOTDATA("Secure",'Pivot Tables'!$L$3,"Secure",0)</f>
        <v>0.10084033613445378</v>
      </c>
      <c r="S10" s="16">
        <f>PRODUCT(M10:O10)*GETPIVOTDATA("Secure",'Pivot Tables'!$L$3,"Secure",1)</f>
        <v>0.86274509803921573</v>
      </c>
      <c r="U10" s="9">
        <f t="shared" si="0"/>
        <v>0.10465116279069768</v>
      </c>
      <c r="V10" s="9">
        <f t="shared" si="1"/>
        <v>0.89534883720930236</v>
      </c>
      <c r="W10" s="9">
        <f t="shared" si="2"/>
        <v>1</v>
      </c>
      <c r="X10" s="21" t="str">
        <f t="shared" si="3"/>
        <v>TRUE</v>
      </c>
    </row>
    <row r="11" spans="2:24" x14ac:dyDescent="0.15">
      <c r="B11" s="21">
        <v>57</v>
      </c>
      <c r="C11" s="9">
        <v>1</v>
      </c>
      <c r="D11" s="9">
        <v>1</v>
      </c>
      <c r="E11" s="9">
        <v>1</v>
      </c>
      <c r="F11" s="9"/>
      <c r="G11" s="9">
        <v>1</v>
      </c>
      <c r="H11" s="6"/>
      <c r="I11" s="9">
        <f>IF(C11="NA",1,VLOOKUP(C11,'Pivot Tables'!$B$3:$E$7,2,FALSE))</f>
        <v>0.8571428571428571</v>
      </c>
      <c r="J11" s="9">
        <f>IF(D11="NA",1,VLOOKUP(D11,'Pivot Tables'!$B$10:$E$14,2,FALSE))</f>
        <v>0.8571428571428571</v>
      </c>
      <c r="K11" s="9">
        <f>IF(E11="NA",1,VLOOKUP(E11,'Pivot Tables'!$G$3:$J$6,2,FALSE))</f>
        <v>1</v>
      </c>
      <c r="L11" s="9"/>
      <c r="M11" s="9">
        <f>IF(C11="NA",1,VLOOKUP(C11,'Pivot Tables'!$B$3:$E$7,3,FALSE))</f>
        <v>1</v>
      </c>
      <c r="N11" s="9">
        <f>IF(D11="NA",1,VLOOKUP(D11,'Pivot Tables'!$B$10:$E$14,3,FALSE))</f>
        <v>1</v>
      </c>
      <c r="O11" s="9">
        <f>IF(E11="NA",1,VLOOKUP(E11,'Pivot Tables'!$G$3:$J$6,3,FALSE))</f>
        <v>1</v>
      </c>
      <c r="P11" s="9"/>
      <c r="R11" s="16">
        <f>PRODUCT(I11:K11)*GETPIVOTDATA("Secure",'Pivot Tables'!$L$3,"Secure",0)</f>
        <v>0.10084033613445378</v>
      </c>
      <c r="S11" s="16">
        <f>PRODUCT(M11:O11)*GETPIVOTDATA("Secure",'Pivot Tables'!$L$3,"Secure",1)</f>
        <v>0.86274509803921573</v>
      </c>
      <c r="U11" s="9">
        <f t="shared" si="0"/>
        <v>0.10465116279069768</v>
      </c>
      <c r="V11" s="9">
        <f t="shared" si="1"/>
        <v>0.89534883720930236</v>
      </c>
      <c r="W11" s="9">
        <f t="shared" si="2"/>
        <v>1</v>
      </c>
      <c r="X11" s="21" t="str">
        <f t="shared" si="3"/>
        <v>TRUE</v>
      </c>
    </row>
    <row r="12" spans="2:24" x14ac:dyDescent="0.15">
      <c r="B12" s="21">
        <v>5</v>
      </c>
      <c r="C12" s="9">
        <v>1</v>
      </c>
      <c r="D12" s="9">
        <v>1</v>
      </c>
      <c r="E12" s="9">
        <v>1</v>
      </c>
      <c r="F12" s="9"/>
      <c r="G12" s="9">
        <v>1</v>
      </c>
      <c r="H12" s="6"/>
      <c r="I12" s="9">
        <f>IF(C12="NA",1,VLOOKUP(C12,'Pivot Tables'!$B$3:$E$7,2,FALSE))</f>
        <v>0.8571428571428571</v>
      </c>
      <c r="J12" s="9">
        <f>IF(D12="NA",1,VLOOKUP(D12,'Pivot Tables'!$B$10:$E$14,2,FALSE))</f>
        <v>0.8571428571428571</v>
      </c>
      <c r="K12" s="9">
        <f>IF(E12="NA",1,VLOOKUP(E12,'Pivot Tables'!$G$3:$J$6,2,FALSE))</f>
        <v>1</v>
      </c>
      <c r="L12" s="9"/>
      <c r="M12" s="9">
        <f>IF(C12="NA",1,VLOOKUP(C12,'Pivot Tables'!$B$3:$E$7,3,FALSE))</f>
        <v>1</v>
      </c>
      <c r="N12" s="9">
        <f>IF(D12="NA",1,VLOOKUP(D12,'Pivot Tables'!$B$10:$E$14,3,FALSE))</f>
        <v>1</v>
      </c>
      <c r="O12" s="9">
        <f>IF(E12="NA",1,VLOOKUP(E12,'Pivot Tables'!$G$3:$J$6,3,FALSE))</f>
        <v>1</v>
      </c>
      <c r="P12" s="9"/>
      <c r="R12" s="16">
        <f>PRODUCT(I12:K12)*GETPIVOTDATA("Secure",'Pivot Tables'!$L$3,"Secure",0)</f>
        <v>0.10084033613445378</v>
      </c>
      <c r="S12" s="16">
        <f>PRODUCT(M12:O12)*GETPIVOTDATA("Secure",'Pivot Tables'!$L$3,"Secure",1)</f>
        <v>0.86274509803921573</v>
      </c>
      <c r="U12" s="9">
        <f t="shared" si="0"/>
        <v>0.10465116279069768</v>
      </c>
      <c r="V12" s="9">
        <f t="shared" si="1"/>
        <v>0.89534883720930236</v>
      </c>
      <c r="W12" s="9">
        <f t="shared" si="2"/>
        <v>1</v>
      </c>
      <c r="X12" s="21" t="str">
        <f t="shared" si="3"/>
        <v>TRUE</v>
      </c>
    </row>
    <row r="13" spans="2:24" x14ac:dyDescent="0.15">
      <c r="B13" s="21">
        <v>59</v>
      </c>
      <c r="C13" s="9">
        <v>1</v>
      </c>
      <c r="D13" s="9">
        <v>1</v>
      </c>
      <c r="E13" s="9">
        <v>1</v>
      </c>
      <c r="F13" s="9"/>
      <c r="G13" s="9">
        <v>1</v>
      </c>
      <c r="H13" s="6"/>
      <c r="I13" s="9">
        <f>IF(C13="NA",1,VLOOKUP(C13,'Pivot Tables'!$B$3:$E$7,2,FALSE))</f>
        <v>0.8571428571428571</v>
      </c>
      <c r="J13" s="9">
        <f>IF(D13="NA",1,VLOOKUP(D13,'Pivot Tables'!$B$10:$E$14,2,FALSE))</f>
        <v>0.8571428571428571</v>
      </c>
      <c r="K13" s="9">
        <f>IF(E13="NA",1,VLOOKUP(E13,'Pivot Tables'!$G$3:$J$6,2,FALSE))</f>
        <v>1</v>
      </c>
      <c r="L13" s="9"/>
      <c r="M13" s="9">
        <f>IF(C13="NA",1,VLOOKUP(C13,'Pivot Tables'!$B$3:$E$7,3,FALSE))</f>
        <v>1</v>
      </c>
      <c r="N13" s="9">
        <f>IF(D13="NA",1,VLOOKUP(D13,'Pivot Tables'!$B$10:$E$14,3,FALSE))</f>
        <v>1</v>
      </c>
      <c r="O13" s="9">
        <f>IF(E13="NA",1,VLOOKUP(E13,'Pivot Tables'!$G$3:$J$6,3,FALSE))</f>
        <v>1</v>
      </c>
      <c r="P13" s="9"/>
      <c r="R13" s="16">
        <f>PRODUCT(I13:K13)*GETPIVOTDATA("Secure",'Pivot Tables'!$L$3,"Secure",0)</f>
        <v>0.10084033613445378</v>
      </c>
      <c r="S13" s="16">
        <f>PRODUCT(M13:O13)*GETPIVOTDATA("Secure",'Pivot Tables'!$L$3,"Secure",1)</f>
        <v>0.86274509803921573</v>
      </c>
      <c r="U13" s="9">
        <f t="shared" si="0"/>
        <v>0.10465116279069768</v>
      </c>
      <c r="V13" s="9">
        <f t="shared" si="1"/>
        <v>0.89534883720930236</v>
      </c>
      <c r="W13" s="9">
        <f t="shared" si="2"/>
        <v>1</v>
      </c>
      <c r="X13" s="21" t="str">
        <f t="shared" si="3"/>
        <v>TRUE</v>
      </c>
    </row>
    <row r="14" spans="2:24" x14ac:dyDescent="0.15">
      <c r="B14" s="21">
        <v>60</v>
      </c>
      <c r="C14" s="9">
        <v>1</v>
      </c>
      <c r="D14" s="9">
        <v>1</v>
      </c>
      <c r="E14" s="9">
        <v>1</v>
      </c>
      <c r="F14" s="9"/>
      <c r="G14" s="9">
        <v>1</v>
      </c>
      <c r="H14" s="6"/>
      <c r="I14" s="9">
        <f>IF(C14="NA",1,VLOOKUP(C14,'Pivot Tables'!$B$3:$E$7,2,FALSE))</f>
        <v>0.8571428571428571</v>
      </c>
      <c r="J14" s="9">
        <f>IF(D14="NA",1,VLOOKUP(D14,'Pivot Tables'!$B$10:$E$14,2,FALSE))</f>
        <v>0.8571428571428571</v>
      </c>
      <c r="K14" s="9">
        <f>IF(E14="NA",1,VLOOKUP(E14,'Pivot Tables'!$G$3:$J$6,2,FALSE))</f>
        <v>1</v>
      </c>
      <c r="L14" s="9"/>
      <c r="M14" s="9">
        <f>IF(C14="NA",1,VLOOKUP(C14,'Pivot Tables'!$B$3:$E$7,3,FALSE))</f>
        <v>1</v>
      </c>
      <c r="N14" s="9">
        <f>IF(D14="NA",1,VLOOKUP(D14,'Pivot Tables'!$B$10:$E$14,3,FALSE))</f>
        <v>1</v>
      </c>
      <c r="O14" s="9">
        <f>IF(E14="NA",1,VLOOKUP(E14,'Pivot Tables'!$G$3:$J$6,3,FALSE))</f>
        <v>1</v>
      </c>
      <c r="P14" s="9"/>
      <c r="R14" s="16">
        <f>PRODUCT(I14:K14)*GETPIVOTDATA("Secure",'Pivot Tables'!$L$3,"Secure",0)</f>
        <v>0.10084033613445378</v>
      </c>
      <c r="S14" s="16">
        <f>PRODUCT(M14:O14)*GETPIVOTDATA("Secure",'Pivot Tables'!$L$3,"Secure",1)</f>
        <v>0.86274509803921573</v>
      </c>
      <c r="U14" s="9">
        <f t="shared" si="0"/>
        <v>0.10465116279069768</v>
      </c>
      <c r="V14" s="9">
        <f t="shared" si="1"/>
        <v>0.89534883720930236</v>
      </c>
      <c r="W14" s="9">
        <f t="shared" si="2"/>
        <v>1</v>
      </c>
      <c r="X14" s="21" t="str">
        <f t="shared" si="3"/>
        <v>TRUE</v>
      </c>
    </row>
    <row r="15" spans="2:24" x14ac:dyDescent="0.15">
      <c r="B15" s="21">
        <v>4</v>
      </c>
      <c r="C15" s="9">
        <v>1</v>
      </c>
      <c r="D15" s="9">
        <v>1</v>
      </c>
      <c r="E15" s="9">
        <v>1</v>
      </c>
      <c r="F15" s="9"/>
      <c r="G15" s="9">
        <v>1</v>
      </c>
      <c r="H15" s="6"/>
      <c r="I15" s="9">
        <f>IF(C15="NA",1,VLOOKUP(C15,'Pivot Tables'!$B$3:$E$7,2,FALSE))</f>
        <v>0.8571428571428571</v>
      </c>
      <c r="J15" s="9">
        <f>IF(D15="NA",1,VLOOKUP(D15,'Pivot Tables'!$B$10:$E$14,2,FALSE))</f>
        <v>0.8571428571428571</v>
      </c>
      <c r="K15" s="9">
        <f>IF(E15="NA",1,VLOOKUP(E15,'Pivot Tables'!$G$3:$J$6,2,FALSE))</f>
        <v>1</v>
      </c>
      <c r="L15" s="9"/>
      <c r="M15" s="9">
        <f>IF(C15="NA",1,VLOOKUP(C15,'Pivot Tables'!$B$3:$E$7,3,FALSE))</f>
        <v>1</v>
      </c>
      <c r="N15" s="9">
        <f>IF(D15="NA",1,VLOOKUP(D15,'Pivot Tables'!$B$10:$E$14,3,FALSE))</f>
        <v>1</v>
      </c>
      <c r="O15" s="9">
        <f>IF(E15="NA",1,VLOOKUP(E15,'Pivot Tables'!$G$3:$J$6,3,FALSE))</f>
        <v>1</v>
      </c>
      <c r="P15" s="9"/>
      <c r="R15" s="16">
        <f>PRODUCT(I15:K15)*GETPIVOTDATA("Secure",'Pivot Tables'!$L$3,"Secure",0)</f>
        <v>0.10084033613445378</v>
      </c>
      <c r="S15" s="16">
        <f>PRODUCT(M15:O15)*GETPIVOTDATA("Secure",'Pivot Tables'!$L$3,"Secure",1)</f>
        <v>0.86274509803921573</v>
      </c>
      <c r="U15" s="9">
        <f t="shared" si="0"/>
        <v>0.10465116279069768</v>
      </c>
      <c r="V15" s="9">
        <f t="shared" si="1"/>
        <v>0.89534883720930236</v>
      </c>
      <c r="W15" s="9">
        <f t="shared" si="2"/>
        <v>1</v>
      </c>
      <c r="X15" s="21" t="str">
        <f t="shared" si="3"/>
        <v>TRUE</v>
      </c>
    </row>
    <row r="16" spans="2:24" x14ac:dyDescent="0.15">
      <c r="B16" s="21">
        <v>12</v>
      </c>
      <c r="C16" s="9">
        <v>1</v>
      </c>
      <c r="D16" s="9">
        <v>1</v>
      </c>
      <c r="E16" s="9">
        <v>1</v>
      </c>
      <c r="F16" s="9"/>
      <c r="G16" s="9">
        <v>1</v>
      </c>
      <c r="H16" s="6"/>
      <c r="I16" s="9">
        <f>IF(C16="NA",1,VLOOKUP(C16,'Pivot Tables'!$B$3:$E$7,2,FALSE))</f>
        <v>0.8571428571428571</v>
      </c>
      <c r="J16" s="9">
        <f>IF(D16="NA",1,VLOOKUP(D16,'Pivot Tables'!$B$10:$E$14,2,FALSE))</f>
        <v>0.8571428571428571</v>
      </c>
      <c r="K16" s="9">
        <f>IF(E16="NA",1,VLOOKUP(E16,'Pivot Tables'!$G$3:$J$6,2,FALSE))</f>
        <v>1</v>
      </c>
      <c r="L16" s="9"/>
      <c r="M16" s="9">
        <f>IF(C16="NA",1,VLOOKUP(C16,'Pivot Tables'!$B$3:$E$7,3,FALSE))</f>
        <v>1</v>
      </c>
      <c r="N16" s="9">
        <f>IF(D16="NA",1,VLOOKUP(D16,'Pivot Tables'!$B$10:$E$14,3,FALSE))</f>
        <v>1</v>
      </c>
      <c r="O16" s="9">
        <f>IF(E16="NA",1,VLOOKUP(E16,'Pivot Tables'!$G$3:$J$6,3,FALSE))</f>
        <v>1</v>
      </c>
      <c r="P16" s="9"/>
      <c r="R16" s="16">
        <f>PRODUCT(I16:K16)*GETPIVOTDATA("Secure",'Pivot Tables'!$L$3,"Secure",0)</f>
        <v>0.10084033613445378</v>
      </c>
      <c r="S16" s="16">
        <f>PRODUCT(M16:O16)*GETPIVOTDATA("Secure",'Pivot Tables'!$L$3,"Secure",1)</f>
        <v>0.86274509803921573</v>
      </c>
      <c r="U16" s="9">
        <f t="shared" si="0"/>
        <v>0.10465116279069768</v>
      </c>
      <c r="V16" s="9">
        <f t="shared" si="1"/>
        <v>0.89534883720930236</v>
      </c>
      <c r="W16" s="9">
        <f t="shared" si="2"/>
        <v>1</v>
      </c>
      <c r="X16" s="21" t="str">
        <f t="shared" si="3"/>
        <v>TRUE</v>
      </c>
    </row>
    <row r="17" spans="2:24" x14ac:dyDescent="0.15">
      <c r="B17" s="21">
        <v>27</v>
      </c>
      <c r="C17" s="9">
        <v>1</v>
      </c>
      <c r="D17" s="9">
        <v>1</v>
      </c>
      <c r="E17" s="9">
        <v>1</v>
      </c>
      <c r="F17" s="9"/>
      <c r="G17" s="9">
        <v>1</v>
      </c>
      <c r="H17" s="6"/>
      <c r="I17" s="9">
        <f>IF(C17="NA",1,VLOOKUP(C17,'Pivot Tables'!$B$3:$E$7,2,FALSE))</f>
        <v>0.8571428571428571</v>
      </c>
      <c r="J17" s="9">
        <f>IF(D17="NA",1,VLOOKUP(D17,'Pivot Tables'!$B$10:$E$14,2,FALSE))</f>
        <v>0.8571428571428571</v>
      </c>
      <c r="K17" s="9">
        <f>IF(E17="NA",1,VLOOKUP(E17,'Pivot Tables'!$G$3:$J$6,2,FALSE))</f>
        <v>1</v>
      </c>
      <c r="L17" s="9"/>
      <c r="M17" s="9">
        <f>IF(C17="NA",1,VLOOKUP(C17,'Pivot Tables'!$B$3:$E$7,3,FALSE))</f>
        <v>1</v>
      </c>
      <c r="N17" s="9">
        <f>IF(D17="NA",1,VLOOKUP(D17,'Pivot Tables'!$B$10:$E$14,3,FALSE))</f>
        <v>1</v>
      </c>
      <c r="O17" s="9">
        <f>IF(E17="NA",1,VLOOKUP(E17,'Pivot Tables'!$G$3:$J$6,3,FALSE))</f>
        <v>1</v>
      </c>
      <c r="P17" s="9"/>
      <c r="R17" s="16">
        <f>PRODUCT(I17:K17)*GETPIVOTDATA("Secure",'Pivot Tables'!$L$3,"Secure",0)</f>
        <v>0.10084033613445378</v>
      </c>
      <c r="S17" s="16">
        <f>PRODUCT(M17:O17)*GETPIVOTDATA("Secure",'Pivot Tables'!$L$3,"Secure",1)</f>
        <v>0.86274509803921573</v>
      </c>
      <c r="U17" s="9">
        <f t="shared" si="0"/>
        <v>0.10465116279069768</v>
      </c>
      <c r="V17" s="9">
        <f t="shared" si="1"/>
        <v>0.89534883720930236</v>
      </c>
      <c r="W17" s="9">
        <f t="shared" si="2"/>
        <v>1</v>
      </c>
      <c r="X17" s="21" t="str">
        <f t="shared" si="3"/>
        <v>TRUE</v>
      </c>
    </row>
    <row r="18" spans="2:24" x14ac:dyDescent="0.15">
      <c r="B18" s="21">
        <v>33</v>
      </c>
      <c r="C18" s="9">
        <v>1</v>
      </c>
      <c r="D18" s="9">
        <v>1</v>
      </c>
      <c r="E18" s="9">
        <v>1</v>
      </c>
      <c r="F18" s="9"/>
      <c r="G18" s="9">
        <v>1</v>
      </c>
      <c r="H18" s="6"/>
      <c r="I18" s="9">
        <f>IF(C18="NA",1,VLOOKUP(C18,'Pivot Tables'!$B$3:$E$7,2,FALSE))</f>
        <v>0.8571428571428571</v>
      </c>
      <c r="J18" s="9">
        <f>IF(D18="NA",1,VLOOKUP(D18,'Pivot Tables'!$B$10:$E$14,2,FALSE))</f>
        <v>0.8571428571428571</v>
      </c>
      <c r="K18" s="9">
        <f>IF(E18="NA",1,VLOOKUP(E18,'Pivot Tables'!$G$3:$J$6,2,FALSE))</f>
        <v>1</v>
      </c>
      <c r="L18" s="9"/>
      <c r="M18" s="9">
        <f>IF(C18="NA",1,VLOOKUP(C18,'Pivot Tables'!$B$3:$E$7,3,FALSE))</f>
        <v>1</v>
      </c>
      <c r="N18" s="9">
        <f>IF(D18="NA",1,VLOOKUP(D18,'Pivot Tables'!$B$10:$E$14,3,FALSE))</f>
        <v>1</v>
      </c>
      <c r="O18" s="9">
        <f>IF(E18="NA",1,VLOOKUP(E18,'Pivot Tables'!$G$3:$J$6,3,FALSE))</f>
        <v>1</v>
      </c>
      <c r="P18" s="9"/>
      <c r="R18" s="16">
        <f>PRODUCT(I18:K18)*GETPIVOTDATA("Secure",'Pivot Tables'!$L$3,"Secure",0)</f>
        <v>0.10084033613445378</v>
      </c>
      <c r="S18" s="16">
        <f>PRODUCT(M18:O18)*GETPIVOTDATA("Secure",'Pivot Tables'!$L$3,"Secure",1)</f>
        <v>0.86274509803921573</v>
      </c>
      <c r="U18" s="9">
        <f t="shared" si="0"/>
        <v>0.10465116279069768</v>
      </c>
      <c r="V18" s="9">
        <f t="shared" si="1"/>
        <v>0.89534883720930236</v>
      </c>
      <c r="W18" s="9">
        <f t="shared" si="2"/>
        <v>1</v>
      </c>
      <c r="X18" s="21" t="str">
        <f t="shared" si="3"/>
        <v>TRUE</v>
      </c>
    </row>
    <row r="19" spans="2:24" x14ac:dyDescent="0.15">
      <c r="B19" s="21">
        <v>7</v>
      </c>
      <c r="C19" s="9">
        <v>1</v>
      </c>
      <c r="D19" s="9">
        <v>1</v>
      </c>
      <c r="E19" s="9">
        <v>1</v>
      </c>
      <c r="F19" s="9"/>
      <c r="G19" s="9">
        <v>1</v>
      </c>
      <c r="H19" s="6"/>
      <c r="I19" s="9">
        <f>IF(C19="NA",1,VLOOKUP(C19,'Pivot Tables'!$B$3:$E$7,2,FALSE))</f>
        <v>0.8571428571428571</v>
      </c>
      <c r="J19" s="9">
        <f>IF(D19="NA",1,VLOOKUP(D19,'Pivot Tables'!$B$10:$E$14,2,FALSE))</f>
        <v>0.8571428571428571</v>
      </c>
      <c r="K19" s="9">
        <f>IF(E19="NA",1,VLOOKUP(E19,'Pivot Tables'!$G$3:$J$6,2,FALSE))</f>
        <v>1</v>
      </c>
      <c r="L19" s="9"/>
      <c r="M19" s="9">
        <f>IF(C19="NA",1,VLOOKUP(C19,'Pivot Tables'!$B$3:$E$7,3,FALSE))</f>
        <v>1</v>
      </c>
      <c r="N19" s="9">
        <f>IF(D19="NA",1,VLOOKUP(D19,'Pivot Tables'!$B$10:$E$14,3,FALSE))</f>
        <v>1</v>
      </c>
      <c r="O19" s="9">
        <f>IF(E19="NA",1,VLOOKUP(E19,'Pivot Tables'!$G$3:$J$6,3,FALSE))</f>
        <v>1</v>
      </c>
      <c r="P19" s="9"/>
      <c r="R19" s="16">
        <f>PRODUCT(I19:K19)*GETPIVOTDATA("Secure",'Pivot Tables'!$L$3,"Secure",0)</f>
        <v>0.10084033613445378</v>
      </c>
      <c r="S19" s="16">
        <f>PRODUCT(M19:O19)*GETPIVOTDATA("Secure",'Pivot Tables'!$L$3,"Secure",1)</f>
        <v>0.86274509803921573</v>
      </c>
      <c r="U19" s="9">
        <f t="shared" si="0"/>
        <v>0.10465116279069768</v>
      </c>
      <c r="V19" s="9">
        <f t="shared" si="1"/>
        <v>0.89534883720930236</v>
      </c>
      <c r="W19" s="9">
        <f t="shared" si="2"/>
        <v>1</v>
      </c>
      <c r="X19" s="21" t="str">
        <f t="shared" si="3"/>
        <v>TRUE</v>
      </c>
    </row>
    <row r="20" spans="2:24" x14ac:dyDescent="0.15">
      <c r="B20" s="21">
        <v>37</v>
      </c>
      <c r="C20" s="9">
        <v>1</v>
      </c>
      <c r="D20" s="9">
        <v>1</v>
      </c>
      <c r="E20" s="9">
        <v>1</v>
      </c>
      <c r="F20" s="9"/>
      <c r="G20" s="9">
        <v>1</v>
      </c>
      <c r="H20" s="6"/>
      <c r="I20" s="9">
        <f>IF(C20="NA",1,VLOOKUP(C20,'Pivot Tables'!$B$3:$E$7,2,FALSE))</f>
        <v>0.8571428571428571</v>
      </c>
      <c r="J20" s="9">
        <f>IF(D20="NA",1,VLOOKUP(D20,'Pivot Tables'!$B$10:$E$14,2,FALSE))</f>
        <v>0.8571428571428571</v>
      </c>
      <c r="K20" s="9">
        <f>IF(E20="NA",1,VLOOKUP(E20,'Pivot Tables'!$G$3:$J$6,2,FALSE))</f>
        <v>1</v>
      </c>
      <c r="L20" s="9"/>
      <c r="M20" s="9">
        <f>IF(C20="NA",1,VLOOKUP(C20,'Pivot Tables'!$B$3:$E$7,3,FALSE))</f>
        <v>1</v>
      </c>
      <c r="N20" s="9">
        <f>IF(D20="NA",1,VLOOKUP(D20,'Pivot Tables'!$B$10:$E$14,3,FALSE))</f>
        <v>1</v>
      </c>
      <c r="O20" s="9">
        <f>IF(E20="NA",1,VLOOKUP(E20,'Pivot Tables'!$G$3:$J$6,3,FALSE))</f>
        <v>1</v>
      </c>
      <c r="P20" s="9"/>
      <c r="R20" s="16">
        <f>PRODUCT(I20:K20)*GETPIVOTDATA("Secure",'Pivot Tables'!$L$3,"Secure",0)</f>
        <v>0.10084033613445378</v>
      </c>
      <c r="S20" s="16">
        <f>PRODUCT(M20:O20)*GETPIVOTDATA("Secure",'Pivot Tables'!$L$3,"Secure",1)</f>
        <v>0.86274509803921573</v>
      </c>
      <c r="U20" s="9">
        <f t="shared" si="0"/>
        <v>0.10465116279069768</v>
      </c>
      <c r="V20" s="9">
        <f t="shared" si="1"/>
        <v>0.89534883720930236</v>
      </c>
      <c r="W20" s="9">
        <f t="shared" si="2"/>
        <v>1</v>
      </c>
      <c r="X20" s="21" t="str">
        <f t="shared" si="3"/>
        <v>TRUE</v>
      </c>
    </row>
    <row r="21" spans="2:24" x14ac:dyDescent="0.15">
      <c r="B21" s="21">
        <v>61</v>
      </c>
      <c r="C21" s="9">
        <v>1</v>
      </c>
      <c r="D21" s="9">
        <v>1</v>
      </c>
      <c r="E21" s="9">
        <v>1</v>
      </c>
      <c r="F21" s="9"/>
      <c r="G21" s="9">
        <v>1</v>
      </c>
      <c r="H21" s="6"/>
      <c r="I21" s="9">
        <f>IF(C21="NA",1,VLOOKUP(C21,'Pivot Tables'!$B$3:$E$7,2,FALSE))</f>
        <v>0.8571428571428571</v>
      </c>
      <c r="J21" s="9">
        <f>IF(D21="NA",1,VLOOKUP(D21,'Pivot Tables'!$B$10:$E$14,2,FALSE))</f>
        <v>0.8571428571428571</v>
      </c>
      <c r="K21" s="9">
        <f>IF(E21="NA",1,VLOOKUP(E21,'Pivot Tables'!$G$3:$J$6,2,FALSE))</f>
        <v>1</v>
      </c>
      <c r="L21" s="9"/>
      <c r="M21" s="9">
        <f>IF(C21="NA",1,VLOOKUP(C21,'Pivot Tables'!$B$3:$E$7,3,FALSE))</f>
        <v>1</v>
      </c>
      <c r="N21" s="9">
        <f>IF(D21="NA",1,VLOOKUP(D21,'Pivot Tables'!$B$10:$E$14,3,FALSE))</f>
        <v>1</v>
      </c>
      <c r="O21" s="9">
        <f>IF(E21="NA",1,VLOOKUP(E21,'Pivot Tables'!$G$3:$J$6,3,FALSE))</f>
        <v>1</v>
      </c>
      <c r="P21" s="9"/>
      <c r="R21" s="16">
        <f>PRODUCT(I21:K21)*GETPIVOTDATA("Secure",'Pivot Tables'!$L$3,"Secure",0)</f>
        <v>0.10084033613445378</v>
      </c>
      <c r="S21" s="16">
        <f>PRODUCT(M21:O21)*GETPIVOTDATA("Secure",'Pivot Tables'!$L$3,"Secure",1)</f>
        <v>0.86274509803921573</v>
      </c>
      <c r="U21" s="9">
        <f t="shared" si="0"/>
        <v>0.10465116279069768</v>
      </c>
      <c r="V21" s="9">
        <f t="shared" si="1"/>
        <v>0.89534883720930236</v>
      </c>
      <c r="W21" s="9">
        <f t="shared" si="2"/>
        <v>1</v>
      </c>
      <c r="X21" s="21" t="str">
        <f t="shared" si="3"/>
        <v>TRUE</v>
      </c>
    </row>
    <row r="22" spans="2:24" x14ac:dyDescent="0.15">
      <c r="B22" s="21">
        <v>62</v>
      </c>
      <c r="C22" s="9">
        <v>1</v>
      </c>
      <c r="D22" s="9">
        <v>1</v>
      </c>
      <c r="E22" s="9">
        <v>1</v>
      </c>
      <c r="F22" s="9"/>
      <c r="G22" s="9">
        <v>1</v>
      </c>
      <c r="H22" s="6"/>
      <c r="I22" s="9">
        <f>IF(C22="NA",1,VLOOKUP(C22,'Pivot Tables'!$B$3:$E$7,2,FALSE))</f>
        <v>0.8571428571428571</v>
      </c>
      <c r="J22" s="9">
        <f>IF(D22="NA",1,VLOOKUP(D22,'Pivot Tables'!$B$10:$E$14,2,FALSE))</f>
        <v>0.8571428571428571</v>
      </c>
      <c r="K22" s="9">
        <f>IF(E22="NA",1,VLOOKUP(E22,'Pivot Tables'!$G$3:$J$6,2,FALSE))</f>
        <v>1</v>
      </c>
      <c r="L22" s="9"/>
      <c r="M22" s="9">
        <f>IF(C22="NA",1,VLOOKUP(C22,'Pivot Tables'!$B$3:$E$7,3,FALSE))</f>
        <v>1</v>
      </c>
      <c r="N22" s="9">
        <f>IF(D22="NA",1,VLOOKUP(D22,'Pivot Tables'!$B$10:$E$14,3,FALSE))</f>
        <v>1</v>
      </c>
      <c r="O22" s="9">
        <f>IF(E22="NA",1,VLOOKUP(E22,'Pivot Tables'!$G$3:$J$6,3,FALSE))</f>
        <v>1</v>
      </c>
      <c r="P22" s="9"/>
      <c r="R22" s="16">
        <f>PRODUCT(I22:K22)*GETPIVOTDATA("Secure",'Pivot Tables'!$L$3,"Secure",0)</f>
        <v>0.10084033613445378</v>
      </c>
      <c r="S22" s="16">
        <f>PRODUCT(M22:O22)*GETPIVOTDATA("Secure",'Pivot Tables'!$L$3,"Secure",1)</f>
        <v>0.86274509803921573</v>
      </c>
      <c r="U22" s="9">
        <f t="shared" si="0"/>
        <v>0.10465116279069768</v>
      </c>
      <c r="V22" s="9">
        <f t="shared" si="1"/>
        <v>0.89534883720930236</v>
      </c>
      <c r="W22" s="9">
        <f t="shared" si="2"/>
        <v>1</v>
      </c>
      <c r="X22" s="21" t="str">
        <f t="shared" si="3"/>
        <v>TRUE</v>
      </c>
    </row>
    <row r="23" spans="2:24" x14ac:dyDescent="0.15">
      <c r="B23" s="21">
        <v>26</v>
      </c>
      <c r="C23" s="9">
        <v>1</v>
      </c>
      <c r="D23" s="9">
        <v>1</v>
      </c>
      <c r="E23" s="9">
        <v>1</v>
      </c>
      <c r="F23" s="9"/>
      <c r="G23" s="9">
        <v>1</v>
      </c>
      <c r="H23" s="6"/>
      <c r="I23" s="9">
        <f>IF(C23="NA",1,VLOOKUP(C23,'Pivot Tables'!$B$3:$E$7,2,FALSE))</f>
        <v>0.8571428571428571</v>
      </c>
      <c r="J23" s="9">
        <f>IF(D23="NA",1,VLOOKUP(D23,'Pivot Tables'!$B$10:$E$14,2,FALSE))</f>
        <v>0.8571428571428571</v>
      </c>
      <c r="K23" s="9">
        <f>IF(E23="NA",1,VLOOKUP(E23,'Pivot Tables'!$G$3:$J$6,2,FALSE))</f>
        <v>1</v>
      </c>
      <c r="L23" s="9"/>
      <c r="M23" s="9">
        <f>IF(C23="NA",1,VLOOKUP(C23,'Pivot Tables'!$B$3:$E$7,3,FALSE))</f>
        <v>1</v>
      </c>
      <c r="N23" s="9">
        <f>IF(D23="NA",1,VLOOKUP(D23,'Pivot Tables'!$B$10:$E$14,3,FALSE))</f>
        <v>1</v>
      </c>
      <c r="O23" s="9">
        <f>IF(E23="NA",1,VLOOKUP(E23,'Pivot Tables'!$G$3:$J$6,3,FALSE))</f>
        <v>1</v>
      </c>
      <c r="P23" s="9"/>
      <c r="R23" s="16">
        <f>PRODUCT(I23:K23)*GETPIVOTDATA("Secure",'Pivot Tables'!$L$3,"Secure",0)</f>
        <v>0.10084033613445378</v>
      </c>
      <c r="S23" s="16">
        <f>PRODUCT(M23:O23)*GETPIVOTDATA("Secure",'Pivot Tables'!$L$3,"Secure",1)</f>
        <v>0.86274509803921573</v>
      </c>
      <c r="U23" s="9">
        <f t="shared" si="0"/>
        <v>0.10465116279069768</v>
      </c>
      <c r="V23" s="9">
        <f t="shared" si="1"/>
        <v>0.89534883720930236</v>
      </c>
      <c r="W23" s="9">
        <f t="shared" si="2"/>
        <v>1</v>
      </c>
      <c r="X23" s="21" t="str">
        <f t="shared" si="3"/>
        <v>TRUE</v>
      </c>
    </row>
    <row r="24" spans="2:24" x14ac:dyDescent="0.15">
      <c r="B24" s="21">
        <v>53</v>
      </c>
      <c r="C24" s="9">
        <v>1</v>
      </c>
      <c r="D24" s="9">
        <v>1</v>
      </c>
      <c r="E24" s="9">
        <v>1</v>
      </c>
      <c r="F24" s="9"/>
      <c r="G24" s="9">
        <v>1</v>
      </c>
      <c r="H24" s="6"/>
      <c r="I24" s="9">
        <f>IF(C24="NA",1,VLOOKUP(C24,'Pivot Tables'!$B$3:$E$7,2,FALSE))</f>
        <v>0.8571428571428571</v>
      </c>
      <c r="J24" s="9">
        <f>IF(D24="NA",1,VLOOKUP(D24,'Pivot Tables'!$B$10:$E$14,2,FALSE))</f>
        <v>0.8571428571428571</v>
      </c>
      <c r="K24" s="9">
        <f>IF(E24="NA",1,VLOOKUP(E24,'Pivot Tables'!$G$3:$J$6,2,FALSE))</f>
        <v>1</v>
      </c>
      <c r="L24" s="9"/>
      <c r="M24" s="9">
        <f>IF(C24="NA",1,VLOOKUP(C24,'Pivot Tables'!$B$3:$E$7,3,FALSE))</f>
        <v>1</v>
      </c>
      <c r="N24" s="9">
        <f>IF(D24="NA",1,VLOOKUP(D24,'Pivot Tables'!$B$10:$E$14,3,FALSE))</f>
        <v>1</v>
      </c>
      <c r="O24" s="9">
        <f>IF(E24="NA",1,VLOOKUP(E24,'Pivot Tables'!$G$3:$J$6,3,FALSE))</f>
        <v>1</v>
      </c>
      <c r="P24" s="9"/>
      <c r="R24" s="16">
        <f>PRODUCT(I24:K24)*GETPIVOTDATA("Secure",'Pivot Tables'!$L$3,"Secure",0)</f>
        <v>0.10084033613445378</v>
      </c>
      <c r="S24" s="16">
        <f>PRODUCT(M24:O24)*GETPIVOTDATA("Secure",'Pivot Tables'!$L$3,"Secure",1)</f>
        <v>0.86274509803921573</v>
      </c>
      <c r="U24" s="9">
        <f t="shared" si="0"/>
        <v>0.10465116279069768</v>
      </c>
      <c r="V24" s="9">
        <f t="shared" si="1"/>
        <v>0.89534883720930236</v>
      </c>
      <c r="W24" s="9">
        <f t="shared" si="2"/>
        <v>1</v>
      </c>
      <c r="X24" s="21" t="str">
        <f t="shared" si="3"/>
        <v>TRUE</v>
      </c>
    </row>
    <row r="25" spans="2:24" x14ac:dyDescent="0.15">
      <c r="B25" s="21">
        <v>44</v>
      </c>
      <c r="C25" s="9">
        <v>1</v>
      </c>
      <c r="D25" s="9">
        <v>1</v>
      </c>
      <c r="E25" s="9">
        <v>1</v>
      </c>
      <c r="F25" s="9"/>
      <c r="G25" s="9">
        <v>1</v>
      </c>
      <c r="H25" s="6"/>
      <c r="I25" s="9">
        <f>IF(C25="NA",1,VLOOKUP(C25,'Pivot Tables'!$B$3:$E$7,2,FALSE))</f>
        <v>0.8571428571428571</v>
      </c>
      <c r="J25" s="9">
        <f>IF(D25="NA",1,VLOOKUP(D25,'Pivot Tables'!$B$10:$E$14,2,FALSE))</f>
        <v>0.8571428571428571</v>
      </c>
      <c r="K25" s="9">
        <f>IF(E25="NA",1,VLOOKUP(E25,'Pivot Tables'!$G$3:$J$6,2,FALSE))</f>
        <v>1</v>
      </c>
      <c r="L25" s="9"/>
      <c r="M25" s="9">
        <f>IF(C25="NA",1,VLOOKUP(C25,'Pivot Tables'!$B$3:$E$7,3,FALSE))</f>
        <v>1</v>
      </c>
      <c r="N25" s="9">
        <f>IF(D25="NA",1,VLOOKUP(D25,'Pivot Tables'!$B$10:$E$14,3,FALSE))</f>
        <v>1</v>
      </c>
      <c r="O25" s="9">
        <f>IF(E25="NA",1,VLOOKUP(E25,'Pivot Tables'!$G$3:$J$6,3,FALSE))</f>
        <v>1</v>
      </c>
      <c r="P25" s="9"/>
      <c r="R25" s="16">
        <f>PRODUCT(I25:K25)*GETPIVOTDATA("Secure",'Pivot Tables'!$L$3,"Secure",0)</f>
        <v>0.10084033613445378</v>
      </c>
      <c r="S25" s="16">
        <f>PRODUCT(M25:O25)*GETPIVOTDATA("Secure",'Pivot Tables'!$L$3,"Secure",1)</f>
        <v>0.86274509803921573</v>
      </c>
      <c r="U25" s="9">
        <f t="shared" si="0"/>
        <v>0.10465116279069768</v>
      </c>
      <c r="V25" s="9">
        <f t="shared" si="1"/>
        <v>0.89534883720930236</v>
      </c>
      <c r="W25" s="9">
        <f t="shared" si="2"/>
        <v>1</v>
      </c>
      <c r="X25" s="21" t="str">
        <f t="shared" si="3"/>
        <v>TRUE</v>
      </c>
    </row>
    <row r="26" spans="2:24" x14ac:dyDescent="0.15">
      <c r="B26" s="21">
        <v>50</v>
      </c>
      <c r="C26" s="9">
        <v>1</v>
      </c>
      <c r="D26" s="9">
        <v>1</v>
      </c>
      <c r="E26" s="9">
        <v>1</v>
      </c>
      <c r="F26" s="9"/>
      <c r="G26" s="9">
        <v>1</v>
      </c>
      <c r="H26" s="6"/>
      <c r="I26" s="9">
        <f>IF(C26="NA",1,VLOOKUP(C26,'Pivot Tables'!$B$3:$E$7,2,FALSE))</f>
        <v>0.8571428571428571</v>
      </c>
      <c r="J26" s="9">
        <f>IF(D26="NA",1,VLOOKUP(D26,'Pivot Tables'!$B$10:$E$14,2,FALSE))</f>
        <v>0.8571428571428571</v>
      </c>
      <c r="K26" s="9">
        <f>IF(E26="NA",1,VLOOKUP(E26,'Pivot Tables'!$G$3:$J$6,2,FALSE))</f>
        <v>1</v>
      </c>
      <c r="L26" s="9"/>
      <c r="M26" s="9">
        <f>IF(C26="NA",1,VLOOKUP(C26,'Pivot Tables'!$B$3:$E$7,3,FALSE))</f>
        <v>1</v>
      </c>
      <c r="N26" s="9">
        <f>IF(D26="NA",1,VLOOKUP(D26,'Pivot Tables'!$B$10:$E$14,3,FALSE))</f>
        <v>1</v>
      </c>
      <c r="O26" s="9">
        <f>IF(E26="NA",1,VLOOKUP(E26,'Pivot Tables'!$G$3:$J$6,3,FALSE))</f>
        <v>1</v>
      </c>
      <c r="P26" s="9"/>
      <c r="R26" s="16">
        <f>PRODUCT(I26:K26)*GETPIVOTDATA("Secure",'Pivot Tables'!$L$3,"Secure",0)</f>
        <v>0.10084033613445378</v>
      </c>
      <c r="S26" s="16">
        <f>PRODUCT(M26:O26)*GETPIVOTDATA("Secure",'Pivot Tables'!$L$3,"Secure",1)</f>
        <v>0.86274509803921573</v>
      </c>
      <c r="U26" s="9">
        <f t="shared" si="0"/>
        <v>0.10465116279069768</v>
      </c>
      <c r="V26" s="9">
        <f t="shared" si="1"/>
        <v>0.89534883720930236</v>
      </c>
      <c r="W26" s="9">
        <f t="shared" si="2"/>
        <v>1</v>
      </c>
      <c r="X26" s="21" t="str">
        <f t="shared" si="3"/>
        <v>TRUE</v>
      </c>
    </row>
    <row r="27" spans="2:24" x14ac:dyDescent="0.15">
      <c r="B27" s="21">
        <v>63</v>
      </c>
      <c r="C27" s="9">
        <v>1</v>
      </c>
      <c r="D27" s="9">
        <v>1</v>
      </c>
      <c r="E27" s="9">
        <v>1</v>
      </c>
      <c r="F27" s="9"/>
      <c r="G27" s="9">
        <v>1</v>
      </c>
      <c r="H27" s="6"/>
      <c r="I27" s="9">
        <f>IF(C27="NA",1,VLOOKUP(C27,'Pivot Tables'!$B$3:$E$7,2,FALSE))</f>
        <v>0.8571428571428571</v>
      </c>
      <c r="J27" s="9">
        <f>IF(D27="NA",1,VLOOKUP(D27,'Pivot Tables'!$B$10:$E$14,2,FALSE))</f>
        <v>0.8571428571428571</v>
      </c>
      <c r="K27" s="9">
        <f>IF(E27="NA",1,VLOOKUP(E27,'Pivot Tables'!$G$3:$J$6,2,FALSE))</f>
        <v>1</v>
      </c>
      <c r="L27" s="9"/>
      <c r="M27" s="9">
        <f>IF(C27="NA",1,VLOOKUP(C27,'Pivot Tables'!$B$3:$E$7,3,FALSE))</f>
        <v>1</v>
      </c>
      <c r="N27" s="9">
        <f>IF(D27="NA",1,VLOOKUP(D27,'Pivot Tables'!$B$10:$E$14,3,FALSE))</f>
        <v>1</v>
      </c>
      <c r="O27" s="9">
        <f>IF(E27="NA",1,VLOOKUP(E27,'Pivot Tables'!$G$3:$J$6,3,FALSE))</f>
        <v>1</v>
      </c>
      <c r="P27" s="9"/>
      <c r="R27" s="16">
        <f>PRODUCT(I27:K27)*GETPIVOTDATA("Secure",'Pivot Tables'!$L$3,"Secure",0)</f>
        <v>0.10084033613445378</v>
      </c>
      <c r="S27" s="16">
        <f>PRODUCT(M27:O27)*GETPIVOTDATA("Secure",'Pivot Tables'!$L$3,"Secure",1)</f>
        <v>0.86274509803921573</v>
      </c>
      <c r="U27" s="9">
        <f t="shared" si="0"/>
        <v>0.10465116279069768</v>
      </c>
      <c r="V27" s="9">
        <f t="shared" si="1"/>
        <v>0.89534883720930236</v>
      </c>
      <c r="W27" s="9">
        <f t="shared" si="2"/>
        <v>1</v>
      </c>
      <c r="X27" s="21" t="str">
        <f t="shared" si="3"/>
        <v>TRUE</v>
      </c>
    </row>
    <row r="28" spans="2:24" x14ac:dyDescent="0.15">
      <c r="B28" s="21">
        <v>64</v>
      </c>
      <c r="C28" s="9">
        <v>1</v>
      </c>
      <c r="D28" s="9">
        <v>1</v>
      </c>
      <c r="E28" s="9">
        <v>1</v>
      </c>
      <c r="F28" s="9"/>
      <c r="G28" s="9">
        <v>1</v>
      </c>
      <c r="H28" s="6"/>
      <c r="I28" s="9">
        <f>IF(C28="NA",1,VLOOKUP(C28,'Pivot Tables'!$B$3:$E$7,2,FALSE))</f>
        <v>0.8571428571428571</v>
      </c>
      <c r="J28" s="9">
        <f>IF(D28="NA",1,VLOOKUP(D28,'Pivot Tables'!$B$10:$E$14,2,FALSE))</f>
        <v>0.8571428571428571</v>
      </c>
      <c r="K28" s="9">
        <f>IF(E28="NA",1,VLOOKUP(E28,'Pivot Tables'!$G$3:$J$6,2,FALSE))</f>
        <v>1</v>
      </c>
      <c r="L28" s="9"/>
      <c r="M28" s="9">
        <f>IF(C28="NA",1,VLOOKUP(C28,'Pivot Tables'!$B$3:$E$7,3,FALSE))</f>
        <v>1</v>
      </c>
      <c r="N28" s="9">
        <f>IF(D28="NA",1,VLOOKUP(D28,'Pivot Tables'!$B$10:$E$14,3,FALSE))</f>
        <v>1</v>
      </c>
      <c r="O28" s="9">
        <f>IF(E28="NA",1,VLOOKUP(E28,'Pivot Tables'!$G$3:$J$6,3,FALSE))</f>
        <v>1</v>
      </c>
      <c r="P28" s="9"/>
      <c r="R28" s="16">
        <f>PRODUCT(I28:K28)*GETPIVOTDATA("Secure",'Pivot Tables'!$L$3,"Secure",0)</f>
        <v>0.10084033613445378</v>
      </c>
      <c r="S28" s="16">
        <f>PRODUCT(M28:O28)*GETPIVOTDATA("Secure",'Pivot Tables'!$L$3,"Secure",1)</f>
        <v>0.86274509803921573</v>
      </c>
      <c r="U28" s="9">
        <f t="shared" si="0"/>
        <v>0.10465116279069768</v>
      </c>
      <c r="V28" s="9">
        <f t="shared" si="1"/>
        <v>0.89534883720930236</v>
      </c>
      <c r="W28" s="9">
        <f t="shared" si="2"/>
        <v>1</v>
      </c>
      <c r="X28" s="21" t="str">
        <f t="shared" si="3"/>
        <v>TRUE</v>
      </c>
    </row>
    <row r="29" spans="2:24" x14ac:dyDescent="0.15">
      <c r="B29" s="21">
        <v>2</v>
      </c>
      <c r="C29" s="9">
        <v>1</v>
      </c>
      <c r="D29" s="9">
        <v>1</v>
      </c>
      <c r="E29" s="9">
        <v>1</v>
      </c>
      <c r="F29" s="9"/>
      <c r="G29" s="9">
        <v>1</v>
      </c>
      <c r="H29" s="6"/>
      <c r="I29" s="9">
        <f>IF(C29="NA",1,VLOOKUP(C29,'Pivot Tables'!$B$3:$E$7,2,FALSE))</f>
        <v>0.8571428571428571</v>
      </c>
      <c r="J29" s="9">
        <f>IF(D29="NA",1,VLOOKUP(D29,'Pivot Tables'!$B$10:$E$14,2,FALSE))</f>
        <v>0.8571428571428571</v>
      </c>
      <c r="K29" s="9">
        <f>IF(E29="NA",1,VLOOKUP(E29,'Pivot Tables'!$G$3:$J$6,2,FALSE))</f>
        <v>1</v>
      </c>
      <c r="L29" s="9"/>
      <c r="M29" s="9">
        <f>IF(C29="NA",1,VLOOKUP(C29,'Pivot Tables'!$B$3:$E$7,3,FALSE))</f>
        <v>1</v>
      </c>
      <c r="N29" s="9">
        <f>IF(D29="NA",1,VLOOKUP(D29,'Pivot Tables'!$B$10:$E$14,3,FALSE))</f>
        <v>1</v>
      </c>
      <c r="O29" s="9">
        <f>IF(E29="NA",1,VLOOKUP(E29,'Pivot Tables'!$G$3:$J$6,3,FALSE))</f>
        <v>1</v>
      </c>
      <c r="P29" s="9"/>
      <c r="R29" s="16">
        <f>PRODUCT(I29:K29)*GETPIVOTDATA("Secure",'Pivot Tables'!$L$3,"Secure",0)</f>
        <v>0.10084033613445378</v>
      </c>
      <c r="S29" s="16">
        <f>PRODUCT(M29:O29)*GETPIVOTDATA("Secure",'Pivot Tables'!$L$3,"Secure",1)</f>
        <v>0.86274509803921573</v>
      </c>
      <c r="U29" s="9">
        <f t="shared" si="0"/>
        <v>0.10465116279069768</v>
      </c>
      <c r="V29" s="9">
        <f t="shared" si="1"/>
        <v>0.89534883720930236</v>
      </c>
      <c r="W29" s="9">
        <f t="shared" si="2"/>
        <v>1</v>
      </c>
      <c r="X29" s="21" t="str">
        <f t="shared" si="3"/>
        <v>TRUE</v>
      </c>
    </row>
    <row r="30" spans="2:24" x14ac:dyDescent="0.15">
      <c r="B30" s="21">
        <v>65</v>
      </c>
      <c r="C30" s="9">
        <v>1</v>
      </c>
      <c r="D30" s="9">
        <v>1</v>
      </c>
      <c r="E30" s="9">
        <v>1</v>
      </c>
      <c r="F30" s="9"/>
      <c r="G30" s="9">
        <v>1</v>
      </c>
      <c r="H30" s="6"/>
      <c r="I30" s="9">
        <f>IF(C30="NA",1,VLOOKUP(C30,'Pivot Tables'!$B$3:$E$7,2,FALSE))</f>
        <v>0.8571428571428571</v>
      </c>
      <c r="J30" s="9">
        <f>IF(D30="NA",1,VLOOKUP(D30,'Pivot Tables'!$B$10:$E$14,2,FALSE))</f>
        <v>0.8571428571428571</v>
      </c>
      <c r="K30" s="9">
        <f>IF(E30="NA",1,VLOOKUP(E30,'Pivot Tables'!$G$3:$J$6,2,FALSE))</f>
        <v>1</v>
      </c>
      <c r="L30" s="9"/>
      <c r="M30" s="9">
        <f>IF(C30="NA",1,VLOOKUP(C30,'Pivot Tables'!$B$3:$E$7,3,FALSE))</f>
        <v>1</v>
      </c>
      <c r="N30" s="9">
        <f>IF(D30="NA",1,VLOOKUP(D30,'Pivot Tables'!$B$10:$E$14,3,FALSE))</f>
        <v>1</v>
      </c>
      <c r="O30" s="9">
        <f>IF(E30="NA",1,VLOOKUP(E30,'Pivot Tables'!$G$3:$J$6,3,FALSE))</f>
        <v>1</v>
      </c>
      <c r="P30" s="9"/>
      <c r="R30" s="16">
        <f>PRODUCT(I30:K30)*GETPIVOTDATA("Secure",'Pivot Tables'!$L$3,"Secure",0)</f>
        <v>0.10084033613445378</v>
      </c>
      <c r="S30" s="16">
        <f>PRODUCT(M30:O30)*GETPIVOTDATA("Secure",'Pivot Tables'!$L$3,"Secure",1)</f>
        <v>0.86274509803921573</v>
      </c>
      <c r="U30" s="9">
        <f t="shared" si="0"/>
        <v>0.10465116279069768</v>
      </c>
      <c r="V30" s="9">
        <f t="shared" si="1"/>
        <v>0.89534883720930236</v>
      </c>
      <c r="W30" s="9">
        <f t="shared" si="2"/>
        <v>1</v>
      </c>
      <c r="X30" s="21" t="str">
        <f t="shared" si="3"/>
        <v>TRUE</v>
      </c>
    </row>
    <row r="31" spans="2:24" x14ac:dyDescent="0.15">
      <c r="B31" s="21">
        <v>38</v>
      </c>
      <c r="C31" s="9">
        <v>1</v>
      </c>
      <c r="D31" s="9">
        <v>1</v>
      </c>
      <c r="E31" s="9">
        <v>1</v>
      </c>
      <c r="F31" s="9"/>
      <c r="G31" s="9">
        <v>1</v>
      </c>
      <c r="H31" s="6"/>
      <c r="I31" s="9">
        <f>IF(C31="NA",1,VLOOKUP(C31,'Pivot Tables'!$B$3:$E$7,2,FALSE))</f>
        <v>0.8571428571428571</v>
      </c>
      <c r="J31" s="9">
        <f>IF(D31="NA",1,VLOOKUP(D31,'Pivot Tables'!$B$10:$E$14,2,FALSE))</f>
        <v>0.8571428571428571</v>
      </c>
      <c r="K31" s="9">
        <f>IF(E31="NA",1,VLOOKUP(E31,'Pivot Tables'!$G$3:$J$6,2,FALSE))</f>
        <v>1</v>
      </c>
      <c r="L31" s="9"/>
      <c r="M31" s="9">
        <f>IF(C31="NA",1,VLOOKUP(C31,'Pivot Tables'!$B$3:$E$7,3,FALSE))</f>
        <v>1</v>
      </c>
      <c r="N31" s="9">
        <f>IF(D31="NA",1,VLOOKUP(D31,'Pivot Tables'!$B$10:$E$14,3,FALSE))</f>
        <v>1</v>
      </c>
      <c r="O31" s="9">
        <f>IF(E31="NA",1,VLOOKUP(E31,'Pivot Tables'!$G$3:$J$6,3,FALSE))</f>
        <v>1</v>
      </c>
      <c r="P31" s="9"/>
      <c r="R31" s="16">
        <f>PRODUCT(I31:K31)*GETPIVOTDATA("Secure",'Pivot Tables'!$L$3,"Secure",0)</f>
        <v>0.10084033613445378</v>
      </c>
      <c r="S31" s="16">
        <f>PRODUCT(M31:O31)*GETPIVOTDATA("Secure",'Pivot Tables'!$L$3,"Secure",1)</f>
        <v>0.86274509803921573</v>
      </c>
      <c r="U31" s="9">
        <f t="shared" si="0"/>
        <v>0.10465116279069768</v>
      </c>
      <c r="V31" s="9">
        <f t="shared" si="1"/>
        <v>0.89534883720930236</v>
      </c>
      <c r="W31" s="9">
        <f t="shared" si="2"/>
        <v>1</v>
      </c>
      <c r="X31" s="21" t="str">
        <f t="shared" si="3"/>
        <v>TRUE</v>
      </c>
    </row>
    <row r="32" spans="2:24" x14ac:dyDescent="0.15">
      <c r="B32" s="21">
        <v>66</v>
      </c>
      <c r="C32" s="9">
        <v>1</v>
      </c>
      <c r="D32" s="9">
        <v>1</v>
      </c>
      <c r="E32" s="9">
        <v>1</v>
      </c>
      <c r="F32" s="9"/>
      <c r="G32" s="9">
        <v>1</v>
      </c>
      <c r="H32" s="6"/>
      <c r="I32" s="9">
        <f>IF(C32="NA",1,VLOOKUP(C32,'Pivot Tables'!$B$3:$E$7,2,FALSE))</f>
        <v>0.8571428571428571</v>
      </c>
      <c r="J32" s="9">
        <f>IF(D32="NA",1,VLOOKUP(D32,'Pivot Tables'!$B$10:$E$14,2,FALSE))</f>
        <v>0.8571428571428571</v>
      </c>
      <c r="K32" s="9">
        <f>IF(E32="NA",1,VLOOKUP(E32,'Pivot Tables'!$G$3:$J$6,2,FALSE))</f>
        <v>1</v>
      </c>
      <c r="L32" s="9"/>
      <c r="M32" s="9">
        <f>IF(C32="NA",1,VLOOKUP(C32,'Pivot Tables'!$B$3:$E$7,3,FALSE))</f>
        <v>1</v>
      </c>
      <c r="N32" s="9">
        <f>IF(D32="NA",1,VLOOKUP(D32,'Pivot Tables'!$B$10:$E$14,3,FALSE))</f>
        <v>1</v>
      </c>
      <c r="O32" s="9">
        <f>IF(E32="NA",1,VLOOKUP(E32,'Pivot Tables'!$G$3:$J$6,3,FALSE))</f>
        <v>1</v>
      </c>
      <c r="P32" s="9"/>
      <c r="R32" s="16">
        <f>PRODUCT(I32:K32)*GETPIVOTDATA("Secure",'Pivot Tables'!$L$3,"Secure",0)</f>
        <v>0.10084033613445378</v>
      </c>
      <c r="S32" s="16">
        <f>PRODUCT(M32:O32)*GETPIVOTDATA("Secure",'Pivot Tables'!$L$3,"Secure",1)</f>
        <v>0.86274509803921573</v>
      </c>
      <c r="U32" s="9">
        <f t="shared" si="0"/>
        <v>0.10465116279069768</v>
      </c>
      <c r="V32" s="9">
        <f t="shared" si="1"/>
        <v>0.89534883720930236</v>
      </c>
      <c r="W32" s="9">
        <f t="shared" si="2"/>
        <v>1</v>
      </c>
      <c r="X32" s="21" t="str">
        <f t="shared" si="3"/>
        <v>TRUE</v>
      </c>
    </row>
    <row r="33" spans="2:24" x14ac:dyDescent="0.15">
      <c r="B33" s="21">
        <v>8</v>
      </c>
      <c r="C33" s="9">
        <v>1</v>
      </c>
      <c r="D33" s="9">
        <v>1</v>
      </c>
      <c r="E33" s="9">
        <v>1</v>
      </c>
      <c r="F33" s="9"/>
      <c r="G33" s="9">
        <v>1</v>
      </c>
      <c r="H33" s="6"/>
      <c r="I33" s="9">
        <f>IF(C33="NA",1,VLOOKUP(C33,'Pivot Tables'!$B$3:$E$7,2,FALSE))</f>
        <v>0.8571428571428571</v>
      </c>
      <c r="J33" s="9">
        <f>IF(D33="NA",1,VLOOKUP(D33,'Pivot Tables'!$B$10:$E$14,2,FALSE))</f>
        <v>0.8571428571428571</v>
      </c>
      <c r="K33" s="9">
        <f>IF(E33="NA",1,VLOOKUP(E33,'Pivot Tables'!$G$3:$J$6,2,FALSE))</f>
        <v>1</v>
      </c>
      <c r="L33" s="9"/>
      <c r="M33" s="9">
        <f>IF(C33="NA",1,VLOOKUP(C33,'Pivot Tables'!$B$3:$E$7,3,FALSE))</f>
        <v>1</v>
      </c>
      <c r="N33" s="9">
        <f>IF(D33="NA",1,VLOOKUP(D33,'Pivot Tables'!$B$10:$E$14,3,FALSE))</f>
        <v>1</v>
      </c>
      <c r="O33" s="9">
        <f>IF(E33="NA",1,VLOOKUP(E33,'Pivot Tables'!$G$3:$J$6,3,FALSE))</f>
        <v>1</v>
      </c>
      <c r="P33" s="9"/>
      <c r="R33" s="16">
        <f>PRODUCT(I33:K33)*GETPIVOTDATA("Secure",'Pivot Tables'!$L$3,"Secure",0)</f>
        <v>0.10084033613445378</v>
      </c>
      <c r="S33" s="16">
        <f>PRODUCT(M33:O33)*GETPIVOTDATA("Secure",'Pivot Tables'!$L$3,"Secure",1)</f>
        <v>0.86274509803921573</v>
      </c>
      <c r="U33" s="9">
        <f t="shared" si="0"/>
        <v>0.10465116279069768</v>
      </c>
      <c r="V33" s="9">
        <f t="shared" si="1"/>
        <v>0.89534883720930236</v>
      </c>
      <c r="W33" s="9">
        <f t="shared" si="2"/>
        <v>1</v>
      </c>
      <c r="X33" s="21" t="str">
        <f t="shared" si="3"/>
        <v>TRUE</v>
      </c>
    </row>
    <row r="34" spans="2:24" x14ac:dyDescent="0.15">
      <c r="B34" s="21">
        <v>35</v>
      </c>
      <c r="C34" s="9">
        <v>1</v>
      </c>
      <c r="D34" s="9">
        <v>1</v>
      </c>
      <c r="E34" s="9">
        <v>1</v>
      </c>
      <c r="F34" s="9"/>
      <c r="G34" s="9">
        <v>1</v>
      </c>
      <c r="H34" s="6"/>
      <c r="I34" s="9">
        <f>IF(C34="NA",1,VLOOKUP(C34,'Pivot Tables'!$B$3:$E$7,2,FALSE))</f>
        <v>0.8571428571428571</v>
      </c>
      <c r="J34" s="9">
        <f>IF(D34="NA",1,VLOOKUP(D34,'Pivot Tables'!$B$10:$E$14,2,FALSE))</f>
        <v>0.8571428571428571</v>
      </c>
      <c r="K34" s="9">
        <f>IF(E34="NA",1,VLOOKUP(E34,'Pivot Tables'!$G$3:$J$6,2,FALSE))</f>
        <v>1</v>
      </c>
      <c r="L34" s="9"/>
      <c r="M34" s="9">
        <f>IF(C34="NA",1,VLOOKUP(C34,'Pivot Tables'!$B$3:$E$7,3,FALSE))</f>
        <v>1</v>
      </c>
      <c r="N34" s="9">
        <f>IF(D34="NA",1,VLOOKUP(D34,'Pivot Tables'!$B$10:$E$14,3,FALSE))</f>
        <v>1</v>
      </c>
      <c r="O34" s="9">
        <f>IF(E34="NA",1,VLOOKUP(E34,'Pivot Tables'!$G$3:$J$6,3,FALSE))</f>
        <v>1</v>
      </c>
      <c r="P34" s="9"/>
      <c r="R34" s="16">
        <f>PRODUCT(I34:K34)*GETPIVOTDATA("Secure",'Pivot Tables'!$L$3,"Secure",0)</f>
        <v>0.10084033613445378</v>
      </c>
      <c r="S34" s="16">
        <f>PRODUCT(M34:O34)*GETPIVOTDATA("Secure",'Pivot Tables'!$L$3,"Secure",1)</f>
        <v>0.86274509803921573</v>
      </c>
      <c r="U34" s="9">
        <f t="shared" si="0"/>
        <v>0.10465116279069768</v>
      </c>
      <c r="V34" s="9">
        <f t="shared" si="1"/>
        <v>0.89534883720930236</v>
      </c>
      <c r="W34" s="9">
        <f t="shared" si="2"/>
        <v>1</v>
      </c>
      <c r="X34" s="21" t="str">
        <f t="shared" si="3"/>
        <v>TRUE</v>
      </c>
    </row>
    <row r="35" spans="2:24" x14ac:dyDescent="0.15">
      <c r="B35" s="21">
        <v>30</v>
      </c>
      <c r="C35" s="9">
        <v>1</v>
      </c>
      <c r="D35" s="9">
        <v>1</v>
      </c>
      <c r="E35" s="9">
        <v>1</v>
      </c>
      <c r="F35" s="9"/>
      <c r="G35" s="9">
        <v>1</v>
      </c>
      <c r="H35" s="6"/>
      <c r="I35" s="9">
        <f>IF(C35="NA",1,VLOOKUP(C35,'Pivot Tables'!$B$3:$E$7,2,FALSE))</f>
        <v>0.8571428571428571</v>
      </c>
      <c r="J35" s="9">
        <f>IF(D35="NA",1,VLOOKUP(D35,'Pivot Tables'!$B$10:$E$14,2,FALSE))</f>
        <v>0.8571428571428571</v>
      </c>
      <c r="K35" s="9">
        <f>IF(E35="NA",1,VLOOKUP(E35,'Pivot Tables'!$G$3:$J$6,2,FALSE))</f>
        <v>1</v>
      </c>
      <c r="L35" s="9"/>
      <c r="M35" s="9">
        <f>IF(C35="NA",1,VLOOKUP(C35,'Pivot Tables'!$B$3:$E$7,3,FALSE))</f>
        <v>1</v>
      </c>
      <c r="N35" s="9">
        <f>IF(D35="NA",1,VLOOKUP(D35,'Pivot Tables'!$B$10:$E$14,3,FALSE))</f>
        <v>1</v>
      </c>
      <c r="O35" s="9">
        <f>IF(E35="NA",1,VLOOKUP(E35,'Pivot Tables'!$G$3:$J$6,3,FALSE))</f>
        <v>1</v>
      </c>
      <c r="P35" s="9"/>
      <c r="R35" s="16">
        <f>PRODUCT(I35:K35)*GETPIVOTDATA("Secure",'Pivot Tables'!$L$3,"Secure",0)</f>
        <v>0.10084033613445378</v>
      </c>
      <c r="S35" s="16">
        <f>PRODUCT(M35:O35)*GETPIVOTDATA("Secure",'Pivot Tables'!$L$3,"Secure",1)</f>
        <v>0.86274509803921573</v>
      </c>
      <c r="U35" s="9">
        <f t="shared" si="0"/>
        <v>0.10465116279069768</v>
      </c>
      <c r="V35" s="9">
        <f t="shared" si="1"/>
        <v>0.89534883720930236</v>
      </c>
      <c r="W35" s="9">
        <f t="shared" si="2"/>
        <v>1</v>
      </c>
      <c r="X35" s="21" t="str">
        <f t="shared" si="3"/>
        <v>TRUE</v>
      </c>
    </row>
    <row r="36" spans="2:24" x14ac:dyDescent="0.15">
      <c r="B36" s="21">
        <v>34</v>
      </c>
      <c r="C36" s="9">
        <v>1</v>
      </c>
      <c r="D36" s="9">
        <v>1</v>
      </c>
      <c r="E36" s="9">
        <v>1</v>
      </c>
      <c r="F36" s="9"/>
      <c r="G36" s="9">
        <v>1</v>
      </c>
      <c r="H36" s="6"/>
      <c r="I36" s="9">
        <f>IF(C36="NA",1,VLOOKUP(C36,'Pivot Tables'!$B$3:$E$7,2,FALSE))</f>
        <v>0.8571428571428571</v>
      </c>
      <c r="J36" s="9">
        <f>IF(D36="NA",1,VLOOKUP(D36,'Pivot Tables'!$B$10:$E$14,2,FALSE))</f>
        <v>0.8571428571428571</v>
      </c>
      <c r="K36" s="9">
        <f>IF(E36="NA",1,VLOOKUP(E36,'Pivot Tables'!$G$3:$J$6,2,FALSE))</f>
        <v>1</v>
      </c>
      <c r="L36" s="9"/>
      <c r="M36" s="9">
        <f>IF(C36="NA",1,VLOOKUP(C36,'Pivot Tables'!$B$3:$E$7,3,FALSE))</f>
        <v>1</v>
      </c>
      <c r="N36" s="9">
        <f>IF(D36="NA",1,VLOOKUP(D36,'Pivot Tables'!$B$10:$E$14,3,FALSE))</f>
        <v>1</v>
      </c>
      <c r="O36" s="9">
        <f>IF(E36="NA",1,VLOOKUP(E36,'Pivot Tables'!$G$3:$J$6,3,FALSE))</f>
        <v>1</v>
      </c>
      <c r="P36" s="9"/>
      <c r="R36" s="16">
        <f>PRODUCT(I36:K36)*GETPIVOTDATA("Secure",'Pivot Tables'!$L$3,"Secure",0)</f>
        <v>0.10084033613445378</v>
      </c>
      <c r="S36" s="16">
        <f>PRODUCT(M36:O36)*GETPIVOTDATA("Secure",'Pivot Tables'!$L$3,"Secure",1)</f>
        <v>0.86274509803921573</v>
      </c>
      <c r="U36" s="9">
        <f t="shared" si="0"/>
        <v>0.10465116279069768</v>
      </c>
      <c r="V36" s="9">
        <f t="shared" si="1"/>
        <v>0.89534883720930236</v>
      </c>
      <c r="W36" s="9">
        <f t="shared" si="2"/>
        <v>1</v>
      </c>
      <c r="X36" s="21" t="str">
        <f t="shared" si="3"/>
        <v>TRUE</v>
      </c>
    </row>
    <row r="37" spans="2:24" x14ac:dyDescent="0.15">
      <c r="B37" s="21">
        <v>23</v>
      </c>
      <c r="C37" s="9">
        <v>1</v>
      </c>
      <c r="D37" s="9">
        <v>1</v>
      </c>
      <c r="E37" s="9">
        <v>1</v>
      </c>
      <c r="F37" s="9"/>
      <c r="G37" s="9">
        <v>1</v>
      </c>
      <c r="H37" s="6"/>
      <c r="I37" s="9">
        <f>IF(C37="NA",1,VLOOKUP(C37,'Pivot Tables'!$B$3:$E$7,2,FALSE))</f>
        <v>0.8571428571428571</v>
      </c>
      <c r="J37" s="9">
        <f>IF(D37="NA",1,VLOOKUP(D37,'Pivot Tables'!$B$10:$E$14,2,FALSE))</f>
        <v>0.8571428571428571</v>
      </c>
      <c r="K37" s="9">
        <f>IF(E37="NA",1,VLOOKUP(E37,'Pivot Tables'!$G$3:$J$6,2,FALSE))</f>
        <v>1</v>
      </c>
      <c r="L37" s="9"/>
      <c r="M37" s="9">
        <f>IF(C37="NA",1,VLOOKUP(C37,'Pivot Tables'!$B$3:$E$7,3,FALSE))</f>
        <v>1</v>
      </c>
      <c r="N37" s="9">
        <f>IF(D37="NA",1,VLOOKUP(D37,'Pivot Tables'!$B$10:$E$14,3,FALSE))</f>
        <v>1</v>
      </c>
      <c r="O37" s="9">
        <f>IF(E37="NA",1,VLOOKUP(E37,'Pivot Tables'!$G$3:$J$6,3,FALSE))</f>
        <v>1</v>
      </c>
      <c r="P37" s="9"/>
      <c r="R37" s="16">
        <f>PRODUCT(I37:K37)*GETPIVOTDATA("Secure",'Pivot Tables'!$L$3,"Secure",0)</f>
        <v>0.10084033613445378</v>
      </c>
      <c r="S37" s="16">
        <f>PRODUCT(M37:O37)*GETPIVOTDATA("Secure",'Pivot Tables'!$L$3,"Secure",1)</f>
        <v>0.86274509803921573</v>
      </c>
      <c r="U37" s="9">
        <f>R37/(R37+S37)</f>
        <v>0.10465116279069768</v>
      </c>
      <c r="V37" s="9">
        <f t="shared" si="1"/>
        <v>0.89534883720930236</v>
      </c>
      <c r="W37" s="9">
        <f t="shared" si="2"/>
        <v>1</v>
      </c>
      <c r="X37" s="21" t="str">
        <f t="shared" si="3"/>
        <v>TRUE</v>
      </c>
    </row>
    <row r="38" spans="2:24" x14ac:dyDescent="0.15">
      <c r="B38" s="21">
        <v>6</v>
      </c>
      <c r="C38" s="9">
        <v>1</v>
      </c>
      <c r="D38" s="9">
        <v>1</v>
      </c>
      <c r="E38" s="9">
        <v>1</v>
      </c>
      <c r="F38" s="9"/>
      <c r="G38" s="9">
        <v>1</v>
      </c>
      <c r="H38" s="6"/>
      <c r="I38" s="9">
        <f>IF(C38="NA",1,VLOOKUP(C38,'Pivot Tables'!$B$3:$E$7,2,FALSE))</f>
        <v>0.8571428571428571</v>
      </c>
      <c r="J38" s="9">
        <f>IF(D38="NA",1,VLOOKUP(D38,'Pivot Tables'!$B$10:$E$14,2,FALSE))</f>
        <v>0.8571428571428571</v>
      </c>
      <c r="K38" s="9">
        <f>IF(E38="NA",1,VLOOKUP(E38,'Pivot Tables'!$G$3:$J$6,2,FALSE))</f>
        <v>1</v>
      </c>
      <c r="L38" s="9"/>
      <c r="M38" s="9">
        <f>IF(C38="NA",1,VLOOKUP(C38,'Pivot Tables'!$B$3:$E$7,3,FALSE))</f>
        <v>1</v>
      </c>
      <c r="N38" s="9">
        <f>IF(D38="NA",1,VLOOKUP(D38,'Pivot Tables'!$B$10:$E$14,3,FALSE))</f>
        <v>1</v>
      </c>
      <c r="O38" s="9">
        <f>IF(E38="NA",1,VLOOKUP(E38,'Pivot Tables'!$G$3:$J$6,3,FALSE))</f>
        <v>1</v>
      </c>
      <c r="P38" s="9"/>
      <c r="R38" s="16">
        <f>PRODUCT(I38:K38)*GETPIVOTDATA("Secure",'Pivot Tables'!$L$3,"Secure",0)</f>
        <v>0.10084033613445378</v>
      </c>
      <c r="S38" s="16">
        <f>PRODUCT(M38:O38)*GETPIVOTDATA("Secure",'Pivot Tables'!$L$3,"Secure",1)</f>
        <v>0.86274509803921573</v>
      </c>
      <c r="U38" s="9">
        <f t="shared" si="0"/>
        <v>0.10465116279069768</v>
      </c>
      <c r="V38" s="9">
        <f t="shared" si="1"/>
        <v>0.89534883720930236</v>
      </c>
      <c r="W38" s="9">
        <f t="shared" si="2"/>
        <v>1</v>
      </c>
      <c r="X38" s="21" t="str">
        <f t="shared" si="3"/>
        <v>TRUE</v>
      </c>
    </row>
    <row r="39" spans="2:24" x14ac:dyDescent="0.15">
      <c r="B39" s="21">
        <v>9</v>
      </c>
      <c r="C39" s="9">
        <v>1</v>
      </c>
      <c r="D39" s="9">
        <v>1</v>
      </c>
      <c r="E39" s="9">
        <v>1</v>
      </c>
      <c r="F39" s="9"/>
      <c r="G39" s="9">
        <v>1</v>
      </c>
      <c r="H39" s="6"/>
      <c r="I39" s="9">
        <f>IF(C39="NA",1,VLOOKUP(C39,'Pivot Tables'!$B$3:$E$7,2,FALSE))</f>
        <v>0.8571428571428571</v>
      </c>
      <c r="J39" s="9">
        <f>IF(D39="NA",1,VLOOKUP(D39,'Pivot Tables'!$B$10:$E$14,2,FALSE))</f>
        <v>0.8571428571428571</v>
      </c>
      <c r="K39" s="9">
        <f>IF(E39="NA",1,VLOOKUP(E39,'Pivot Tables'!$G$3:$J$6,2,FALSE))</f>
        <v>1</v>
      </c>
      <c r="L39" s="9"/>
      <c r="M39" s="9">
        <f>IF(C39="NA",1,VLOOKUP(C39,'Pivot Tables'!$B$3:$E$7,3,FALSE))</f>
        <v>1</v>
      </c>
      <c r="N39" s="9">
        <f>IF(D39="NA",1,VLOOKUP(D39,'Pivot Tables'!$B$10:$E$14,3,FALSE))</f>
        <v>1</v>
      </c>
      <c r="O39" s="9">
        <f>IF(E39="NA",1,VLOOKUP(E39,'Pivot Tables'!$G$3:$J$6,3,FALSE))</f>
        <v>1</v>
      </c>
      <c r="P39" s="9"/>
      <c r="R39" s="16">
        <f>PRODUCT(I39:K39)*GETPIVOTDATA("Secure",'Pivot Tables'!$L$3,"Secure",0)</f>
        <v>0.10084033613445378</v>
      </c>
      <c r="S39" s="16">
        <f>PRODUCT(M39:O39)*GETPIVOTDATA("Secure",'Pivot Tables'!$L$3,"Secure",1)</f>
        <v>0.86274509803921573</v>
      </c>
      <c r="U39" s="9">
        <f t="shared" si="0"/>
        <v>0.10465116279069768</v>
      </c>
      <c r="V39" s="9">
        <f t="shared" si="1"/>
        <v>0.89534883720930236</v>
      </c>
      <c r="W39" s="9">
        <f t="shared" si="2"/>
        <v>1</v>
      </c>
      <c r="X39" s="21" t="str">
        <f t="shared" si="3"/>
        <v>TRUE</v>
      </c>
    </row>
    <row r="40" spans="2:24" x14ac:dyDescent="0.15">
      <c r="B40" s="21">
        <v>36</v>
      </c>
      <c r="C40" s="9">
        <v>1</v>
      </c>
      <c r="D40" s="9">
        <v>1</v>
      </c>
      <c r="E40" s="9">
        <v>1</v>
      </c>
      <c r="F40" s="9"/>
      <c r="G40" s="9">
        <v>1</v>
      </c>
      <c r="H40" s="6"/>
      <c r="I40" s="9">
        <f>IF(C40="NA",1,VLOOKUP(C40,'Pivot Tables'!$B$3:$E$7,2,FALSE))</f>
        <v>0.8571428571428571</v>
      </c>
      <c r="J40" s="9">
        <f>IF(D40="NA",1,VLOOKUP(D40,'Pivot Tables'!$B$10:$E$14,2,FALSE))</f>
        <v>0.8571428571428571</v>
      </c>
      <c r="K40" s="9">
        <f>IF(E40="NA",1,VLOOKUP(E40,'Pivot Tables'!$G$3:$J$6,2,FALSE))</f>
        <v>1</v>
      </c>
      <c r="L40" s="9"/>
      <c r="M40" s="9">
        <f>IF(C40="NA",1,VLOOKUP(C40,'Pivot Tables'!$B$3:$E$7,3,FALSE))</f>
        <v>1</v>
      </c>
      <c r="N40" s="9">
        <f>IF(D40="NA",1,VLOOKUP(D40,'Pivot Tables'!$B$10:$E$14,3,FALSE))</f>
        <v>1</v>
      </c>
      <c r="O40" s="9">
        <f>IF(E40="NA",1,VLOOKUP(E40,'Pivot Tables'!$G$3:$J$6,3,FALSE))</f>
        <v>1</v>
      </c>
      <c r="P40" s="9"/>
      <c r="R40" s="16">
        <f>PRODUCT(I40:K40)*GETPIVOTDATA("Secure",'Pivot Tables'!$L$3,"Secure",0)</f>
        <v>0.10084033613445378</v>
      </c>
      <c r="S40" s="16">
        <f>PRODUCT(M40:O40)*GETPIVOTDATA("Secure",'Pivot Tables'!$L$3,"Secure",1)</f>
        <v>0.86274509803921573</v>
      </c>
      <c r="U40" s="9">
        <f t="shared" si="0"/>
        <v>0.10465116279069768</v>
      </c>
      <c r="V40" s="9">
        <f t="shared" si="1"/>
        <v>0.89534883720930236</v>
      </c>
      <c r="W40" s="9">
        <f t="shared" si="2"/>
        <v>1</v>
      </c>
      <c r="X40" s="21" t="str">
        <f t="shared" si="3"/>
        <v>TRUE</v>
      </c>
    </row>
    <row r="41" spans="2:24" x14ac:dyDescent="0.15">
      <c r="B41" s="21">
        <v>16</v>
      </c>
      <c r="C41" s="9">
        <v>1</v>
      </c>
      <c r="D41" s="9">
        <v>1</v>
      </c>
      <c r="E41" s="9">
        <v>1</v>
      </c>
      <c r="F41" s="9"/>
      <c r="G41" s="9">
        <v>1</v>
      </c>
      <c r="H41" s="6"/>
      <c r="I41" s="9">
        <f>IF(C41="NA",1,VLOOKUP(C41,'Pivot Tables'!$B$3:$E$7,2,FALSE))</f>
        <v>0.8571428571428571</v>
      </c>
      <c r="J41" s="9">
        <f>IF(D41="NA",1,VLOOKUP(D41,'Pivot Tables'!$B$10:$E$14,2,FALSE))</f>
        <v>0.8571428571428571</v>
      </c>
      <c r="K41" s="9">
        <f>IF(E41="NA",1,VLOOKUP(E41,'Pivot Tables'!$G$3:$J$6,2,FALSE))</f>
        <v>1</v>
      </c>
      <c r="L41" s="9"/>
      <c r="M41" s="9">
        <f>IF(C41="NA",1,VLOOKUP(C41,'Pivot Tables'!$B$3:$E$7,3,FALSE))</f>
        <v>1</v>
      </c>
      <c r="N41" s="9">
        <f>IF(D41="NA",1,VLOOKUP(D41,'Pivot Tables'!$B$10:$E$14,3,FALSE))</f>
        <v>1</v>
      </c>
      <c r="O41" s="9">
        <f>IF(E41="NA",1,VLOOKUP(E41,'Pivot Tables'!$G$3:$J$6,3,FALSE))</f>
        <v>1</v>
      </c>
      <c r="P41" s="9"/>
      <c r="R41" s="16">
        <f>PRODUCT(I41:K41)*GETPIVOTDATA("Secure",'Pivot Tables'!$L$3,"Secure",0)</f>
        <v>0.10084033613445378</v>
      </c>
      <c r="S41" s="16">
        <f>PRODUCT(M41:O41)*GETPIVOTDATA("Secure",'Pivot Tables'!$L$3,"Secure",1)</f>
        <v>0.86274509803921573</v>
      </c>
      <c r="U41" s="9">
        <f t="shared" si="0"/>
        <v>0.10465116279069768</v>
      </c>
      <c r="V41" s="9">
        <f t="shared" si="1"/>
        <v>0.89534883720930236</v>
      </c>
      <c r="W41" s="9">
        <f t="shared" si="2"/>
        <v>1</v>
      </c>
      <c r="X41" s="21" t="str">
        <f t="shared" si="3"/>
        <v>TRUE</v>
      </c>
    </row>
    <row r="42" spans="2:24" x14ac:dyDescent="0.15">
      <c r="B42" s="21">
        <v>20</v>
      </c>
      <c r="C42" s="9">
        <v>1</v>
      </c>
      <c r="D42" s="9">
        <v>1</v>
      </c>
      <c r="E42" s="9">
        <v>1</v>
      </c>
      <c r="F42" s="9"/>
      <c r="G42" s="9">
        <v>1</v>
      </c>
      <c r="H42" s="6"/>
      <c r="I42" s="9">
        <f>IF(C42="NA",1,VLOOKUP(C42,'Pivot Tables'!$B$3:$E$7,2,FALSE))</f>
        <v>0.8571428571428571</v>
      </c>
      <c r="J42" s="9">
        <f>IF(D42="NA",1,VLOOKUP(D42,'Pivot Tables'!$B$10:$E$14,2,FALSE))</f>
        <v>0.8571428571428571</v>
      </c>
      <c r="K42" s="9">
        <f>IF(E42="NA",1,VLOOKUP(E42,'Pivot Tables'!$G$3:$J$6,2,FALSE))</f>
        <v>1</v>
      </c>
      <c r="L42" s="9"/>
      <c r="M42" s="9">
        <f>IF(C42="NA",1,VLOOKUP(C42,'Pivot Tables'!$B$3:$E$7,3,FALSE))</f>
        <v>1</v>
      </c>
      <c r="N42" s="9">
        <f>IF(D42="NA",1,VLOOKUP(D42,'Pivot Tables'!$B$10:$E$14,3,FALSE))</f>
        <v>1</v>
      </c>
      <c r="O42" s="9">
        <f>IF(E42="NA",1,VLOOKUP(E42,'Pivot Tables'!$G$3:$J$6,3,FALSE))</f>
        <v>1</v>
      </c>
      <c r="P42" s="9"/>
      <c r="R42" s="16">
        <f>PRODUCT(I42:K42)*GETPIVOTDATA("Secure",'Pivot Tables'!$L$3,"Secure",0)</f>
        <v>0.10084033613445378</v>
      </c>
      <c r="S42" s="16">
        <f>PRODUCT(M42:O42)*GETPIVOTDATA("Secure",'Pivot Tables'!$L$3,"Secure",1)</f>
        <v>0.86274509803921573</v>
      </c>
      <c r="U42" s="9">
        <f t="shared" si="0"/>
        <v>0.10465116279069768</v>
      </c>
      <c r="V42" s="9">
        <f t="shared" si="1"/>
        <v>0.89534883720930236</v>
      </c>
      <c r="W42" s="9">
        <f t="shared" si="2"/>
        <v>1</v>
      </c>
      <c r="X42" s="21" t="str">
        <f t="shared" si="3"/>
        <v>TRUE</v>
      </c>
    </row>
    <row r="43" spans="2:24" x14ac:dyDescent="0.15">
      <c r="B43" s="21">
        <v>31</v>
      </c>
      <c r="C43" s="9">
        <v>1</v>
      </c>
      <c r="D43" s="9">
        <v>1</v>
      </c>
      <c r="E43" s="9">
        <v>1</v>
      </c>
      <c r="F43" s="9"/>
      <c r="G43" s="9">
        <v>1</v>
      </c>
      <c r="H43" s="6"/>
      <c r="I43" s="9">
        <f>IF(C43="NA",1,VLOOKUP(C43,'Pivot Tables'!$B$3:$E$7,2,FALSE))</f>
        <v>0.8571428571428571</v>
      </c>
      <c r="J43" s="9">
        <f>IF(D43="NA",1,VLOOKUP(D43,'Pivot Tables'!$B$10:$E$14,2,FALSE))</f>
        <v>0.8571428571428571</v>
      </c>
      <c r="K43" s="9">
        <f>IF(E43="NA",1,VLOOKUP(E43,'Pivot Tables'!$G$3:$J$6,2,FALSE))</f>
        <v>1</v>
      </c>
      <c r="L43" s="9"/>
      <c r="M43" s="9">
        <f>IF(C43="NA",1,VLOOKUP(C43,'Pivot Tables'!$B$3:$E$7,3,FALSE))</f>
        <v>1</v>
      </c>
      <c r="N43" s="9">
        <f>IF(D43="NA",1,VLOOKUP(D43,'Pivot Tables'!$B$10:$E$14,3,FALSE))</f>
        <v>1</v>
      </c>
      <c r="O43" s="9">
        <f>IF(E43="NA",1,VLOOKUP(E43,'Pivot Tables'!$G$3:$J$6,3,FALSE))</f>
        <v>1</v>
      </c>
      <c r="P43" s="9"/>
      <c r="R43" s="16">
        <f>PRODUCT(I43:K43)*GETPIVOTDATA("Secure",'Pivot Tables'!$L$3,"Secure",0)</f>
        <v>0.10084033613445378</v>
      </c>
      <c r="S43" s="16">
        <f>PRODUCT(M43:O43)*GETPIVOTDATA("Secure",'Pivot Tables'!$L$3,"Secure",1)</f>
        <v>0.86274509803921573</v>
      </c>
      <c r="U43" s="9">
        <f t="shared" si="0"/>
        <v>0.10465116279069768</v>
      </c>
      <c r="V43" s="9">
        <f t="shared" si="1"/>
        <v>0.89534883720930236</v>
      </c>
      <c r="W43" s="9">
        <f t="shared" si="2"/>
        <v>1</v>
      </c>
      <c r="X43" s="21" t="str">
        <f t="shared" si="3"/>
        <v>TRUE</v>
      </c>
    </row>
    <row r="44" spans="2:24" x14ac:dyDescent="0.15">
      <c r="B44" s="21">
        <v>39</v>
      </c>
      <c r="C44" s="9">
        <v>1</v>
      </c>
      <c r="D44" s="9">
        <v>1</v>
      </c>
      <c r="E44" s="9">
        <v>1</v>
      </c>
      <c r="F44" s="9"/>
      <c r="G44" s="9">
        <v>1</v>
      </c>
      <c r="H44" s="6"/>
      <c r="I44" s="9">
        <f>IF(C44="NA",1,VLOOKUP(C44,'Pivot Tables'!$B$3:$E$7,2,FALSE))</f>
        <v>0.8571428571428571</v>
      </c>
      <c r="J44" s="9">
        <f>IF(D44="NA",1,VLOOKUP(D44,'Pivot Tables'!$B$10:$E$14,2,FALSE))</f>
        <v>0.8571428571428571</v>
      </c>
      <c r="K44" s="9">
        <f>IF(E44="NA",1,VLOOKUP(E44,'Pivot Tables'!$G$3:$J$6,2,FALSE))</f>
        <v>1</v>
      </c>
      <c r="L44" s="9"/>
      <c r="M44" s="9">
        <f>IF(C44="NA",1,VLOOKUP(C44,'Pivot Tables'!$B$3:$E$7,3,FALSE))</f>
        <v>1</v>
      </c>
      <c r="N44" s="9">
        <f>IF(D44="NA",1,VLOOKUP(D44,'Pivot Tables'!$B$10:$E$14,3,FALSE))</f>
        <v>1</v>
      </c>
      <c r="O44" s="9">
        <f>IF(E44="NA",1,VLOOKUP(E44,'Pivot Tables'!$G$3:$J$6,3,FALSE))</f>
        <v>1</v>
      </c>
      <c r="P44" s="9"/>
      <c r="R44" s="16">
        <f>PRODUCT(I44:K44)*GETPIVOTDATA("Secure",'Pivot Tables'!$L$3,"Secure",0)</f>
        <v>0.10084033613445378</v>
      </c>
      <c r="S44" s="16">
        <f>PRODUCT(M44:O44)*GETPIVOTDATA("Secure",'Pivot Tables'!$L$3,"Secure",1)</f>
        <v>0.86274509803921573</v>
      </c>
      <c r="U44" s="9">
        <f t="shared" si="0"/>
        <v>0.10465116279069768</v>
      </c>
      <c r="V44" s="9">
        <f t="shared" si="1"/>
        <v>0.89534883720930236</v>
      </c>
      <c r="W44" s="9">
        <f t="shared" si="2"/>
        <v>1</v>
      </c>
      <c r="X44" s="21" t="str">
        <f t="shared" si="3"/>
        <v>TRUE</v>
      </c>
    </row>
    <row r="45" spans="2:24" x14ac:dyDescent="0.15">
      <c r="B45" s="21">
        <v>40</v>
      </c>
      <c r="C45" s="9">
        <v>1</v>
      </c>
      <c r="D45" s="9">
        <v>1</v>
      </c>
      <c r="E45" s="9">
        <v>1</v>
      </c>
      <c r="F45" s="9"/>
      <c r="G45" s="9">
        <v>1</v>
      </c>
      <c r="H45" s="6"/>
      <c r="I45" s="9">
        <f>IF(C45="NA",1,VLOOKUP(C45,'Pivot Tables'!$B$3:$E$7,2,FALSE))</f>
        <v>0.8571428571428571</v>
      </c>
      <c r="J45" s="9">
        <f>IF(D45="NA",1,VLOOKUP(D45,'Pivot Tables'!$B$10:$E$14,2,FALSE))</f>
        <v>0.8571428571428571</v>
      </c>
      <c r="K45" s="9">
        <f>IF(E45="NA",1,VLOOKUP(E45,'Pivot Tables'!$G$3:$J$6,2,FALSE))</f>
        <v>1</v>
      </c>
      <c r="L45" s="9"/>
      <c r="M45" s="9">
        <f>IF(C45="NA",1,VLOOKUP(C45,'Pivot Tables'!$B$3:$E$7,3,FALSE))</f>
        <v>1</v>
      </c>
      <c r="N45" s="9">
        <f>IF(D45="NA",1,VLOOKUP(D45,'Pivot Tables'!$B$10:$E$14,3,FALSE))</f>
        <v>1</v>
      </c>
      <c r="O45" s="9">
        <f>IF(E45="NA",1,VLOOKUP(E45,'Pivot Tables'!$G$3:$J$6,3,FALSE))</f>
        <v>1</v>
      </c>
      <c r="P45" s="9"/>
      <c r="R45" s="16">
        <f>PRODUCT(I45:K45)*GETPIVOTDATA("Secure",'Pivot Tables'!$L$3,"Secure",0)</f>
        <v>0.10084033613445378</v>
      </c>
      <c r="S45" s="16">
        <f>PRODUCT(M45:O45)*GETPIVOTDATA("Secure",'Pivot Tables'!$L$3,"Secure",1)</f>
        <v>0.86274509803921573</v>
      </c>
      <c r="U45" s="9">
        <f t="shared" si="0"/>
        <v>0.10465116279069768</v>
      </c>
      <c r="V45" s="9">
        <f t="shared" si="1"/>
        <v>0.89534883720930236</v>
      </c>
      <c r="W45" s="9">
        <f t="shared" si="2"/>
        <v>1</v>
      </c>
      <c r="X45" s="21" t="str">
        <f t="shared" si="3"/>
        <v>TRUE</v>
      </c>
    </row>
    <row r="46" spans="2:24" x14ac:dyDescent="0.15">
      <c r="B46" s="21">
        <v>41</v>
      </c>
      <c r="C46" s="9">
        <v>1</v>
      </c>
      <c r="D46" s="9">
        <v>1</v>
      </c>
      <c r="E46" s="9">
        <v>1</v>
      </c>
      <c r="F46" s="9"/>
      <c r="G46" s="9">
        <v>1</v>
      </c>
      <c r="H46" s="6"/>
      <c r="I46" s="9">
        <f>IF(C46="NA",1,VLOOKUP(C46,'Pivot Tables'!$B$3:$E$7,2,FALSE))</f>
        <v>0.8571428571428571</v>
      </c>
      <c r="J46" s="9">
        <f>IF(D46="NA",1,VLOOKUP(D46,'Pivot Tables'!$B$10:$E$14,2,FALSE))</f>
        <v>0.8571428571428571</v>
      </c>
      <c r="K46" s="9">
        <f>IF(E46="NA",1,VLOOKUP(E46,'Pivot Tables'!$G$3:$J$6,2,FALSE))</f>
        <v>1</v>
      </c>
      <c r="L46" s="9"/>
      <c r="M46" s="9">
        <f>IF(C46="NA",1,VLOOKUP(C46,'Pivot Tables'!$B$3:$E$7,3,FALSE))</f>
        <v>1</v>
      </c>
      <c r="N46" s="9">
        <f>IF(D46="NA",1,VLOOKUP(D46,'Pivot Tables'!$B$10:$E$14,3,FALSE))</f>
        <v>1</v>
      </c>
      <c r="O46" s="9">
        <f>IF(E46="NA",1,VLOOKUP(E46,'Pivot Tables'!$G$3:$J$6,3,FALSE))</f>
        <v>1</v>
      </c>
      <c r="P46" s="9"/>
      <c r="R46" s="16">
        <f>PRODUCT(I46:K46)*GETPIVOTDATA("Secure",'Pivot Tables'!$L$3,"Secure",0)</f>
        <v>0.10084033613445378</v>
      </c>
      <c r="S46" s="16">
        <f>PRODUCT(M46:O46)*GETPIVOTDATA("Secure",'Pivot Tables'!$L$3,"Secure",1)</f>
        <v>0.86274509803921573</v>
      </c>
      <c r="U46" s="9">
        <f t="shared" si="0"/>
        <v>0.10465116279069768</v>
      </c>
      <c r="V46" s="9">
        <f t="shared" si="1"/>
        <v>0.89534883720930236</v>
      </c>
      <c r="W46" s="9">
        <f t="shared" si="2"/>
        <v>1</v>
      </c>
      <c r="X46" s="21" t="str">
        <f t="shared" si="3"/>
        <v>TRUE</v>
      </c>
    </row>
    <row r="47" spans="2:24" x14ac:dyDescent="0.15">
      <c r="B47" s="21">
        <v>45</v>
      </c>
      <c r="C47" s="9">
        <v>1</v>
      </c>
      <c r="D47" s="9">
        <v>1</v>
      </c>
      <c r="E47" s="9">
        <v>1</v>
      </c>
      <c r="F47" s="9"/>
      <c r="G47" s="9">
        <v>1</v>
      </c>
      <c r="H47" s="6"/>
      <c r="I47" s="9">
        <f>IF(C47="NA",1,VLOOKUP(C47,'Pivot Tables'!$B$3:$E$7,2,FALSE))</f>
        <v>0.8571428571428571</v>
      </c>
      <c r="J47" s="9">
        <f>IF(D47="NA",1,VLOOKUP(D47,'Pivot Tables'!$B$10:$E$14,2,FALSE))</f>
        <v>0.8571428571428571</v>
      </c>
      <c r="K47" s="9">
        <f>IF(E47="NA",1,VLOOKUP(E47,'Pivot Tables'!$G$3:$J$6,2,FALSE))</f>
        <v>1</v>
      </c>
      <c r="L47" s="9"/>
      <c r="M47" s="9">
        <f>IF(C47="NA",1,VLOOKUP(C47,'Pivot Tables'!$B$3:$E$7,3,FALSE))</f>
        <v>1</v>
      </c>
      <c r="N47" s="9">
        <f>IF(D47="NA",1,VLOOKUP(D47,'Pivot Tables'!$B$10:$E$14,3,FALSE))</f>
        <v>1</v>
      </c>
      <c r="O47" s="9">
        <f>IF(E47="NA",1,VLOOKUP(E47,'Pivot Tables'!$G$3:$J$6,3,FALSE))</f>
        <v>1</v>
      </c>
      <c r="P47" s="9"/>
      <c r="R47" s="16">
        <f>PRODUCT(I47:K47)*GETPIVOTDATA("Secure",'Pivot Tables'!$L$3,"Secure",0)</f>
        <v>0.10084033613445378</v>
      </c>
      <c r="S47" s="16">
        <f>PRODUCT(M47:O47)*GETPIVOTDATA("Secure",'Pivot Tables'!$L$3,"Secure",1)</f>
        <v>0.86274509803921573</v>
      </c>
      <c r="U47" s="9">
        <f t="shared" si="0"/>
        <v>0.10465116279069768</v>
      </c>
      <c r="V47" s="9">
        <f t="shared" si="1"/>
        <v>0.89534883720930236</v>
      </c>
      <c r="W47" s="9">
        <f t="shared" si="2"/>
        <v>1</v>
      </c>
      <c r="X47" s="21" t="str">
        <f t="shared" si="3"/>
        <v>TRUE</v>
      </c>
    </row>
    <row r="48" spans="2:24" x14ac:dyDescent="0.15">
      <c r="B48" s="21">
        <v>75</v>
      </c>
      <c r="C48" s="9">
        <v>1</v>
      </c>
      <c r="D48" s="9">
        <v>1</v>
      </c>
      <c r="E48" s="9">
        <v>1</v>
      </c>
      <c r="F48" s="9"/>
      <c r="G48" s="9">
        <v>0</v>
      </c>
      <c r="H48" s="6"/>
      <c r="I48" s="9">
        <f>IF(C48="NA",1,VLOOKUP(C48,'Pivot Tables'!$B$3:$E$7,2,FALSE))</f>
        <v>0.8571428571428571</v>
      </c>
      <c r="J48" s="9">
        <f>IF(D48="NA",1,VLOOKUP(D48,'Pivot Tables'!$B$10:$E$14,2,FALSE))</f>
        <v>0.8571428571428571</v>
      </c>
      <c r="K48" s="9">
        <f>IF(E48="NA",1,VLOOKUP(E48,'Pivot Tables'!$G$3:$J$6,2,FALSE))</f>
        <v>1</v>
      </c>
      <c r="L48" s="9"/>
      <c r="M48" s="9">
        <f>IF(C48="NA",1,VLOOKUP(C48,'Pivot Tables'!$B$3:$E$7,3,FALSE))</f>
        <v>1</v>
      </c>
      <c r="N48" s="9">
        <f>IF(D48="NA",1,VLOOKUP(D48,'Pivot Tables'!$B$10:$E$14,3,FALSE))</f>
        <v>1</v>
      </c>
      <c r="O48" s="9">
        <f>IF(E48="NA",1,VLOOKUP(E48,'Pivot Tables'!$G$3:$J$6,3,FALSE))</f>
        <v>1</v>
      </c>
      <c r="P48" s="9"/>
      <c r="R48" s="16">
        <f>PRODUCT(I48:K48)*GETPIVOTDATA("Secure",'Pivot Tables'!$L$3,"Secure",0)</f>
        <v>0.10084033613445378</v>
      </c>
      <c r="S48" s="16">
        <f>PRODUCT(M48:O48)*GETPIVOTDATA("Secure",'Pivot Tables'!$L$3,"Secure",1)</f>
        <v>0.86274509803921573</v>
      </c>
      <c r="U48" s="9">
        <f t="shared" si="0"/>
        <v>0.10465116279069768</v>
      </c>
      <c r="V48" s="9">
        <f t="shared" si="1"/>
        <v>0.89534883720930236</v>
      </c>
      <c r="W48" s="9">
        <f t="shared" si="2"/>
        <v>1</v>
      </c>
      <c r="X48" s="21" t="str">
        <f t="shared" si="3"/>
        <v>FALSE</v>
      </c>
    </row>
    <row r="49" spans="2:24" x14ac:dyDescent="0.15">
      <c r="B49" s="21">
        <v>71</v>
      </c>
      <c r="C49" s="9">
        <v>1</v>
      </c>
      <c r="D49" s="9">
        <v>1</v>
      </c>
      <c r="E49" s="9">
        <v>1</v>
      </c>
      <c r="F49" s="9"/>
      <c r="G49" s="9">
        <v>0</v>
      </c>
      <c r="H49" s="6"/>
      <c r="I49" s="9">
        <f>IF(C49="NA",1,VLOOKUP(C49,'Pivot Tables'!$B$3:$E$7,2,FALSE))</f>
        <v>0.8571428571428571</v>
      </c>
      <c r="J49" s="9">
        <f>IF(D49="NA",1,VLOOKUP(D49,'Pivot Tables'!$B$10:$E$14,2,FALSE))</f>
        <v>0.8571428571428571</v>
      </c>
      <c r="K49" s="9">
        <f>IF(E49="NA",1,VLOOKUP(E49,'Pivot Tables'!$G$3:$J$6,2,FALSE))</f>
        <v>1</v>
      </c>
      <c r="L49" s="9"/>
      <c r="M49" s="9">
        <f>IF(C49="NA",1,VLOOKUP(C49,'Pivot Tables'!$B$3:$E$7,3,FALSE))</f>
        <v>1</v>
      </c>
      <c r="N49" s="9">
        <f>IF(D49="NA",1,VLOOKUP(D49,'Pivot Tables'!$B$10:$E$14,3,FALSE))</f>
        <v>1</v>
      </c>
      <c r="O49" s="9">
        <f>IF(E49="NA",1,VLOOKUP(E49,'Pivot Tables'!$G$3:$J$6,3,FALSE))</f>
        <v>1</v>
      </c>
      <c r="P49" s="9"/>
      <c r="R49" s="16">
        <f>PRODUCT(I49:K49)*GETPIVOTDATA("Secure",'Pivot Tables'!$L$3,"Secure",0)</f>
        <v>0.10084033613445378</v>
      </c>
      <c r="S49" s="16">
        <f>PRODUCT(M49:O49)*GETPIVOTDATA("Secure",'Pivot Tables'!$L$3,"Secure",1)</f>
        <v>0.86274509803921573</v>
      </c>
      <c r="U49" s="9">
        <f t="shared" si="0"/>
        <v>0.10465116279069768</v>
      </c>
      <c r="V49" s="9">
        <f t="shared" si="1"/>
        <v>0.89534883720930236</v>
      </c>
      <c r="W49" s="9">
        <f t="shared" si="2"/>
        <v>1</v>
      </c>
      <c r="X49" s="21" t="str">
        <f t="shared" si="3"/>
        <v>FALSE</v>
      </c>
    </row>
    <row r="50" spans="2:24" x14ac:dyDescent="0.15">
      <c r="B50" s="21">
        <v>72</v>
      </c>
      <c r="C50" s="9">
        <v>1</v>
      </c>
      <c r="D50" s="9">
        <v>0</v>
      </c>
      <c r="E50" s="9">
        <v>1</v>
      </c>
      <c r="F50" s="9"/>
      <c r="G50" s="9">
        <v>0</v>
      </c>
      <c r="H50" s="6"/>
      <c r="I50" s="9">
        <f>IF(C50="NA",1,VLOOKUP(C50,'Pivot Tables'!$B$3:$E$7,2,FALSE))</f>
        <v>0.8571428571428571</v>
      </c>
      <c r="J50" s="9">
        <f>IF(D50="NA",1,VLOOKUP(D50,'Pivot Tables'!$B$10:$E$14,2,FALSE))</f>
        <v>0.14285714285714285</v>
      </c>
      <c r="K50" s="9">
        <f>IF(E50="NA",1,VLOOKUP(E50,'Pivot Tables'!$G$3:$J$6,2,FALSE))</f>
        <v>1</v>
      </c>
      <c r="L50" s="9"/>
      <c r="M50" s="9">
        <f>IF(C50="NA",1,VLOOKUP(C50,'Pivot Tables'!$B$3:$E$7,3,FALSE))</f>
        <v>1</v>
      </c>
      <c r="N50" s="9">
        <f>IF(D50="NA",1,VLOOKUP(D50,'Pivot Tables'!$B$10:$E$14,3,FALSE))</f>
        <v>0</v>
      </c>
      <c r="O50" s="9">
        <f>IF(E50="NA",1,VLOOKUP(E50,'Pivot Tables'!$G$3:$J$6,3,FALSE))</f>
        <v>1</v>
      </c>
      <c r="P50" s="9"/>
      <c r="R50" s="16">
        <f>PRODUCT(I50:K50)*GETPIVOTDATA("Secure",'Pivot Tables'!$L$3,"Secure",0)</f>
        <v>1.680672268907563E-2</v>
      </c>
      <c r="S50" s="16">
        <f>PRODUCT(M50:O50)*GETPIVOTDATA("Secure",'Pivot Tables'!$L$3,"Secure",1)</f>
        <v>0</v>
      </c>
      <c r="U50" s="9">
        <f t="shared" si="0"/>
        <v>1</v>
      </c>
      <c r="V50" s="9">
        <f t="shared" si="1"/>
        <v>0</v>
      </c>
      <c r="W50" s="9">
        <f t="shared" si="2"/>
        <v>0</v>
      </c>
      <c r="X50" s="21" t="str">
        <f t="shared" si="3"/>
        <v>TRUE</v>
      </c>
    </row>
    <row r="51" spans="2:24" x14ac:dyDescent="0.15">
      <c r="B51" s="21">
        <v>74</v>
      </c>
      <c r="C51" s="9">
        <v>1</v>
      </c>
      <c r="D51" s="9">
        <v>1</v>
      </c>
      <c r="E51" s="9">
        <v>1</v>
      </c>
      <c r="F51" s="9"/>
      <c r="G51" s="9">
        <v>0</v>
      </c>
      <c r="H51" s="6"/>
      <c r="I51" s="9">
        <f>IF(C51="NA",1,VLOOKUP(C51,'Pivot Tables'!$B$3:$E$7,2,FALSE))</f>
        <v>0.8571428571428571</v>
      </c>
      <c r="J51" s="9">
        <f>IF(D51="NA",1,VLOOKUP(D51,'Pivot Tables'!$B$10:$E$14,2,FALSE))</f>
        <v>0.8571428571428571</v>
      </c>
      <c r="K51" s="9">
        <f>IF(E51="NA",1,VLOOKUP(E51,'Pivot Tables'!$G$3:$J$6,2,FALSE))</f>
        <v>1</v>
      </c>
      <c r="L51" s="9"/>
      <c r="M51" s="9">
        <f>IF(C51="NA",1,VLOOKUP(C51,'Pivot Tables'!$B$3:$E$7,3,FALSE))</f>
        <v>1</v>
      </c>
      <c r="N51" s="9">
        <f>IF(D51="NA",1,VLOOKUP(D51,'Pivot Tables'!$B$10:$E$14,3,FALSE))</f>
        <v>1</v>
      </c>
      <c r="O51" s="9">
        <f>IF(E51="NA",1,VLOOKUP(E51,'Pivot Tables'!$G$3:$J$6,3,FALSE))</f>
        <v>1</v>
      </c>
      <c r="P51" s="9"/>
      <c r="R51" s="16">
        <f>PRODUCT(I51:K51)*GETPIVOTDATA("Secure",'Pivot Tables'!$L$3,"Secure",0)</f>
        <v>0.10084033613445378</v>
      </c>
      <c r="S51" s="16">
        <f>PRODUCT(M51:O51)*GETPIVOTDATA("Secure",'Pivot Tables'!$L$3,"Secure",1)</f>
        <v>0.86274509803921573</v>
      </c>
      <c r="U51" s="9">
        <f t="shared" si="0"/>
        <v>0.10465116279069768</v>
      </c>
      <c r="V51" s="9">
        <f t="shared" si="1"/>
        <v>0.89534883720930236</v>
      </c>
      <c r="W51" s="9">
        <f t="shared" si="2"/>
        <v>1</v>
      </c>
      <c r="X51" s="21" t="str">
        <f t="shared" si="3"/>
        <v>FALSE</v>
      </c>
    </row>
    <row r="52" spans="2:24" x14ac:dyDescent="0.15">
      <c r="B52" s="21">
        <v>76</v>
      </c>
      <c r="C52" s="9">
        <v>1</v>
      </c>
      <c r="D52" s="9">
        <v>1</v>
      </c>
      <c r="E52" s="9">
        <v>1</v>
      </c>
      <c r="F52" s="9"/>
      <c r="G52" s="9">
        <v>0</v>
      </c>
      <c r="H52" s="6"/>
      <c r="I52" s="9">
        <f>IF(C52="NA",1,VLOOKUP(C52,'Pivot Tables'!$B$3:$E$7,2,FALSE))</f>
        <v>0.8571428571428571</v>
      </c>
      <c r="J52" s="9">
        <f>IF(D52="NA",1,VLOOKUP(D52,'Pivot Tables'!$B$10:$E$14,2,FALSE))</f>
        <v>0.8571428571428571</v>
      </c>
      <c r="K52" s="9">
        <f>IF(E52="NA",1,VLOOKUP(E52,'Pivot Tables'!$G$3:$J$6,2,FALSE))</f>
        <v>1</v>
      </c>
      <c r="L52" s="9"/>
      <c r="M52" s="9">
        <f>IF(C52="NA",1,VLOOKUP(C52,'Pivot Tables'!$B$3:$E$7,3,FALSE))</f>
        <v>1</v>
      </c>
      <c r="N52" s="9">
        <f>IF(D52="NA",1,VLOOKUP(D52,'Pivot Tables'!$B$10:$E$14,3,FALSE))</f>
        <v>1</v>
      </c>
      <c r="O52" s="9">
        <f>IF(E52="NA",1,VLOOKUP(E52,'Pivot Tables'!$G$3:$J$6,3,FALSE))</f>
        <v>1</v>
      </c>
      <c r="P52" s="9"/>
      <c r="R52" s="16">
        <f>PRODUCT(I52:K52)*GETPIVOTDATA("Secure",'Pivot Tables'!$L$3,"Secure",0)</f>
        <v>0.10084033613445378</v>
      </c>
      <c r="S52" s="16">
        <f>PRODUCT(M52:O52)*GETPIVOTDATA("Secure",'Pivot Tables'!$L$3,"Secure",1)</f>
        <v>0.86274509803921573</v>
      </c>
      <c r="U52" s="9">
        <f t="shared" si="0"/>
        <v>0.10465116279069768</v>
      </c>
      <c r="V52" s="9">
        <f t="shared" si="1"/>
        <v>0.89534883720930236</v>
      </c>
      <c r="W52" s="9">
        <f t="shared" si="2"/>
        <v>1</v>
      </c>
      <c r="X52" s="21" t="str">
        <f t="shared" si="3"/>
        <v>FALSE</v>
      </c>
    </row>
    <row r="53" spans="2:24" x14ac:dyDescent="0.15">
      <c r="B53" s="21">
        <v>67</v>
      </c>
      <c r="C53" s="9">
        <v>1</v>
      </c>
      <c r="D53" s="9">
        <v>1</v>
      </c>
      <c r="E53" s="9">
        <v>1</v>
      </c>
      <c r="F53" s="9"/>
      <c r="G53" s="9">
        <v>0</v>
      </c>
      <c r="H53" s="6"/>
      <c r="I53" s="9">
        <f>IF(C53="NA",1,VLOOKUP(C53,'Pivot Tables'!$B$3:$E$7,2,FALSE))</f>
        <v>0.8571428571428571</v>
      </c>
      <c r="J53" s="9">
        <f>IF(D53="NA",1,VLOOKUP(D53,'Pivot Tables'!$B$10:$E$14,2,FALSE))</f>
        <v>0.8571428571428571</v>
      </c>
      <c r="K53" s="9">
        <f>IF(E53="NA",1,VLOOKUP(E53,'Pivot Tables'!$G$3:$J$6,2,FALSE))</f>
        <v>1</v>
      </c>
      <c r="L53" s="9"/>
      <c r="M53" s="9">
        <f>IF(C53="NA",1,VLOOKUP(C53,'Pivot Tables'!$B$3:$E$7,3,FALSE))</f>
        <v>1</v>
      </c>
      <c r="N53" s="9">
        <f>IF(D53="NA",1,VLOOKUP(D53,'Pivot Tables'!$B$10:$E$14,3,FALSE))</f>
        <v>1</v>
      </c>
      <c r="O53" s="9">
        <f>IF(E53="NA",1,VLOOKUP(E53,'Pivot Tables'!$G$3:$J$6,3,FALSE))</f>
        <v>1</v>
      </c>
      <c r="P53" s="9"/>
      <c r="R53" s="16">
        <f>PRODUCT(I53:K53)*GETPIVOTDATA("Secure",'Pivot Tables'!$L$3,"Secure",0)</f>
        <v>0.10084033613445378</v>
      </c>
      <c r="S53" s="16">
        <f>PRODUCT(M53:O53)*GETPIVOTDATA("Secure",'Pivot Tables'!$L$3,"Secure",1)</f>
        <v>0.86274509803921573</v>
      </c>
      <c r="U53" s="9">
        <f t="shared" si="0"/>
        <v>0.10465116279069768</v>
      </c>
      <c r="V53" s="9">
        <f t="shared" si="1"/>
        <v>0.89534883720930236</v>
      </c>
      <c r="W53" s="9">
        <f t="shared" si="2"/>
        <v>1</v>
      </c>
      <c r="X53" s="21" t="str">
        <f t="shared" si="3"/>
        <v>FALSE</v>
      </c>
    </row>
    <row r="54" spans="2:24" x14ac:dyDescent="0.15">
      <c r="B54" s="21">
        <v>68</v>
      </c>
      <c r="C54" s="9">
        <v>0</v>
      </c>
      <c r="D54" s="9">
        <v>1</v>
      </c>
      <c r="E54" s="9">
        <v>1</v>
      </c>
      <c r="F54" s="9"/>
      <c r="G54" s="9">
        <v>0</v>
      </c>
      <c r="H54" s="6"/>
      <c r="I54" s="9">
        <f>IF(C54="NA",1,VLOOKUP(C54,'Pivot Tables'!$B$3:$E$7,2,FALSE))</f>
        <v>0.14285714285714285</v>
      </c>
      <c r="J54" s="9">
        <f>IF(D54="NA",1,VLOOKUP(D54,'Pivot Tables'!$B$10:$E$14,2,FALSE))</f>
        <v>0.8571428571428571</v>
      </c>
      <c r="K54" s="9">
        <f>IF(E54="NA",1,VLOOKUP(E54,'Pivot Tables'!$G$3:$J$6,2,FALSE))</f>
        <v>1</v>
      </c>
      <c r="L54" s="9"/>
      <c r="M54" s="9">
        <f>IF(C54="NA",1,VLOOKUP(C54,'Pivot Tables'!$B$3:$E$7,3,FALSE))</f>
        <v>0</v>
      </c>
      <c r="N54" s="9">
        <f>IF(D54="NA",1,VLOOKUP(D54,'Pivot Tables'!$B$10:$E$14,3,FALSE))</f>
        <v>1</v>
      </c>
      <c r="O54" s="9">
        <f>IF(E54="NA",1,VLOOKUP(E54,'Pivot Tables'!$G$3:$J$6,3,FALSE))</f>
        <v>1</v>
      </c>
      <c r="P54" s="9"/>
      <c r="R54" s="16">
        <f>PRODUCT(I54:K54)*GETPIVOTDATA("Secure",'Pivot Tables'!$L$3,"Secure",0)</f>
        <v>1.680672268907563E-2</v>
      </c>
      <c r="S54" s="16">
        <f>PRODUCT(M54:O54)*GETPIVOTDATA("Secure",'Pivot Tables'!$L$3,"Secure",1)</f>
        <v>0</v>
      </c>
      <c r="U54" s="9">
        <f t="shared" si="0"/>
        <v>1</v>
      </c>
      <c r="V54" s="9">
        <f t="shared" si="1"/>
        <v>0</v>
      </c>
      <c r="W54" s="9">
        <f t="shared" si="2"/>
        <v>0</v>
      </c>
      <c r="X54" s="21" t="str">
        <f t="shared" si="3"/>
        <v>TRUE</v>
      </c>
    </row>
  </sheetData>
  <conditionalFormatting sqref="X4:X54">
    <cfRule type="containsText" dxfId="3" priority="1" operator="containsText" text="TRUE">
      <formula>NOT(ISERROR(SEARCH("TRUE",X4)))</formula>
    </cfRule>
    <cfRule type="containsText" dxfId="2" priority="2" operator="containsText" text="FALSE">
      <formula>NOT(ISERROR(SEARCH("FALSE",X4)))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EFF-4B8A-4722-AC6D-6A4E9AB07C49}">
  <sheetPr codeName="Sheet5"/>
  <dimension ref="B2:X27"/>
  <sheetViews>
    <sheetView tabSelected="1" topLeftCell="D1" zoomScale="109" zoomScaleNormal="261" workbookViewId="0">
      <selection activeCell="S28" sqref="S28"/>
    </sheetView>
  </sheetViews>
  <sheetFormatPr baseColWidth="10" defaultColWidth="8.83203125" defaultRowHeight="11" x14ac:dyDescent="0.15"/>
  <cols>
    <col min="1" max="22" width="8.83203125" style="14"/>
    <col min="23" max="23" width="8.83203125" style="14" customWidth="1"/>
    <col min="24" max="16384" width="8.83203125" style="14"/>
  </cols>
  <sheetData>
    <row r="2" spans="2:24" ht="24" x14ac:dyDescent="0.15">
      <c r="B2" s="23" t="s">
        <v>1</v>
      </c>
      <c r="C2" s="23" t="s">
        <v>2</v>
      </c>
      <c r="D2" s="23" t="s">
        <v>32</v>
      </c>
      <c r="E2" s="23" t="s">
        <v>33</v>
      </c>
      <c r="F2" s="23" t="s">
        <v>3</v>
      </c>
      <c r="G2" s="23" t="s">
        <v>4</v>
      </c>
      <c r="H2" s="6"/>
      <c r="I2" s="23" t="str" cm="1">
        <f t="array" ref="I2:P2">'Data Training'!I3:P3</f>
        <v>P(x1|No)</v>
      </c>
      <c r="J2" s="23" t="str">
        <v>P(x2|No)</v>
      </c>
      <c r="K2" s="23" t="str">
        <v>P(x3|No)</v>
      </c>
      <c r="L2" s="23">
        <v>0</v>
      </c>
      <c r="M2" s="23" t="str">
        <v>P(x1|Yes)</v>
      </c>
      <c r="N2" s="23" t="str">
        <v>P(x2|Yes)</v>
      </c>
      <c r="O2" s="23" t="str">
        <v>P(x3|Yes)</v>
      </c>
      <c r="P2" s="23">
        <v>0</v>
      </c>
      <c r="R2" s="23" t="str" cm="1">
        <f t="array" ref="R2:S2">'Data Training'!R3:S3</f>
        <v>P(No|x_i)</v>
      </c>
      <c r="S2" s="23" t="str">
        <v>P(Yes|x_i)</v>
      </c>
      <c r="U2" s="23" t="str" cm="1">
        <f t="array" ref="U2:X2">'Data Training'!U3:X3</f>
        <v>P(No)</v>
      </c>
      <c r="V2" s="23" t="str">
        <v>P(Yes)</v>
      </c>
      <c r="W2" s="23" t="str">
        <v>Prediction(Security)</v>
      </c>
      <c r="X2" s="23" t="str">
        <v>Validation</v>
      </c>
    </row>
    <row r="3" spans="2:24" x14ac:dyDescent="0.15">
      <c r="B3" s="21">
        <v>49</v>
      </c>
      <c r="C3" s="9">
        <v>1</v>
      </c>
      <c r="D3" s="9">
        <v>1</v>
      </c>
      <c r="E3" s="9">
        <v>1</v>
      </c>
      <c r="F3" s="9"/>
      <c r="G3" s="9">
        <v>1</v>
      </c>
      <c r="H3" s="6"/>
      <c r="I3" s="9">
        <f>IF(C3="NA",1,VLOOKUP(C3,'Pivot Tables'!$B$3:$E$7,2,FALSE))</f>
        <v>0.8571428571428571</v>
      </c>
      <c r="J3" s="9">
        <f>IF(D3="NA",1,VLOOKUP(D3,'Pivot Tables'!$B$10:$E$14,2,FALSE))</f>
        <v>0.8571428571428571</v>
      </c>
      <c r="K3" s="9">
        <f>_xlfn.IFNA(IF(E3="NA",1,VLOOKUP(E3,'Pivot Tables'!$G$3:$J$6,2,FALSE)),1)</f>
        <v>1</v>
      </c>
      <c r="L3" s="9"/>
      <c r="M3" s="9">
        <f>IF(C3="NA",1,VLOOKUP(C3,'Pivot Tables'!$B$3:$E$7,3,FALSE))</f>
        <v>1</v>
      </c>
      <c r="N3" s="9">
        <f>IF(D3="NA",1,VLOOKUP(D3,'Pivot Tables'!$B$10:$E$14,3,FALSE))</f>
        <v>1</v>
      </c>
      <c r="O3" s="9">
        <f>_xlfn.IFNA(IF(E3="NA",1,VLOOKUP(E3,'Pivot Tables'!$G$3:$J$6,3,FALSE)),1)</f>
        <v>1</v>
      </c>
      <c r="P3" s="9"/>
      <c r="R3" s="9">
        <f>PRODUCT(I3:K3)*GETPIVOTDATA("Secure",'Pivot Tables'!$L$3,"Secure",0)</f>
        <v>0.10084033613445378</v>
      </c>
      <c r="S3" s="9">
        <f>PRODUCT(M3:O3)*GETPIVOTDATA("Secure",'Pivot Tables'!$L$3,"Secure",1)</f>
        <v>0.86274509803921573</v>
      </c>
      <c r="U3" s="9">
        <f>R3/(R3+S3)</f>
        <v>0.10465116279069768</v>
      </c>
      <c r="V3" s="9">
        <f>1-U3</f>
        <v>0.89534883720930236</v>
      </c>
      <c r="W3" s="9">
        <f>IF(V3&gt;U3,1,0)</f>
        <v>1</v>
      </c>
      <c r="X3" s="21" t="str">
        <f>IF(W3=G3,"TRUE","FALSE")</f>
        <v>TRUE</v>
      </c>
    </row>
    <row r="4" spans="2:24" x14ac:dyDescent="0.15">
      <c r="B4" s="21">
        <v>13</v>
      </c>
      <c r="C4" s="9">
        <v>1</v>
      </c>
      <c r="D4" s="9">
        <v>1</v>
      </c>
      <c r="E4" s="9">
        <v>1</v>
      </c>
      <c r="F4" s="9"/>
      <c r="G4" s="9">
        <v>1</v>
      </c>
      <c r="H4" s="6"/>
      <c r="I4" s="9">
        <f>IF(C4="NA",1,VLOOKUP(C4,'Pivot Tables'!$B$3:$E$7,2,FALSE))</f>
        <v>0.8571428571428571</v>
      </c>
      <c r="J4" s="9">
        <f>IF(D4="NA",1,VLOOKUP(D4,'Pivot Tables'!$B$10:$E$14,2,FALSE))</f>
        <v>0.8571428571428571</v>
      </c>
      <c r="K4" s="9">
        <f>_xlfn.IFNA(IF(E4="NA",1,VLOOKUP(E4,'Pivot Tables'!$G$3:$J$6,2,FALSE)),1)</f>
        <v>1</v>
      </c>
      <c r="L4" s="9"/>
      <c r="M4" s="9">
        <f>IF(C4="NA",1,VLOOKUP(C4,'Pivot Tables'!$B$3:$E$7,3,FALSE))</f>
        <v>1</v>
      </c>
      <c r="N4" s="9">
        <f>IF(D4="NA",1,VLOOKUP(D4,'Pivot Tables'!$B$10:$E$14,3,FALSE))</f>
        <v>1</v>
      </c>
      <c r="O4" s="9">
        <f>_xlfn.IFNA(IF(E4="NA",1,VLOOKUP(E4,'Pivot Tables'!$G$3:$J$6,3,FALSE)),1)</f>
        <v>1</v>
      </c>
      <c r="P4" s="9"/>
      <c r="R4" s="9">
        <f>PRODUCT(I4:K4)*GETPIVOTDATA("Secure",'Pivot Tables'!$L$3,"Secure",0)</f>
        <v>0.10084033613445378</v>
      </c>
      <c r="S4" s="9">
        <f>PRODUCT(M4:O4)*GETPIVOTDATA("Secure",'Pivot Tables'!$L$3,"Secure",1)</f>
        <v>0.86274509803921573</v>
      </c>
      <c r="U4" s="9">
        <f t="shared" ref="U4:U27" si="0">R4/(R4+S4)</f>
        <v>0.10465116279069768</v>
      </c>
      <c r="V4" s="9">
        <f t="shared" ref="V4:V27" si="1">1-U4</f>
        <v>0.89534883720930236</v>
      </c>
      <c r="W4" s="9">
        <f t="shared" ref="W4:W27" si="2">IF(V4&gt;U4,1,0)</f>
        <v>1</v>
      </c>
      <c r="X4" s="21" t="str">
        <f t="shared" ref="X4:X27" si="3">IF(W4=G4,"TRUE","FALSE")</f>
        <v>TRUE</v>
      </c>
    </row>
    <row r="5" spans="2:24" x14ac:dyDescent="0.15">
      <c r="B5" s="21">
        <v>56</v>
      </c>
      <c r="C5" s="9">
        <v>1</v>
      </c>
      <c r="D5" s="9">
        <v>1</v>
      </c>
      <c r="E5" s="9">
        <v>1</v>
      </c>
      <c r="F5" s="9"/>
      <c r="G5" s="9">
        <v>1</v>
      </c>
      <c r="H5" s="6"/>
      <c r="I5" s="9">
        <f>IF(C5="NA",1,VLOOKUP(C5,'Pivot Tables'!$B$3:$E$7,2,FALSE))</f>
        <v>0.8571428571428571</v>
      </c>
      <c r="J5" s="9">
        <f>IF(D5="NA",1,VLOOKUP(D5,'Pivot Tables'!$B$10:$E$14,2,FALSE))</f>
        <v>0.8571428571428571</v>
      </c>
      <c r="K5" s="9">
        <f>_xlfn.IFNA(IF(E5="NA",1,VLOOKUP(E5,'Pivot Tables'!$G$3:$J$6,2,FALSE)),1)</f>
        <v>1</v>
      </c>
      <c r="L5" s="9"/>
      <c r="M5" s="9">
        <f>IF(C5="NA",1,VLOOKUP(C5,'Pivot Tables'!$B$3:$E$7,3,FALSE))</f>
        <v>1</v>
      </c>
      <c r="N5" s="9">
        <f>IF(D5="NA",1,VLOOKUP(D5,'Pivot Tables'!$B$10:$E$14,3,FALSE))</f>
        <v>1</v>
      </c>
      <c r="O5" s="9">
        <f>_xlfn.IFNA(IF(E5="NA",1,VLOOKUP(E5,'Pivot Tables'!$G$3:$J$6,3,FALSE)),1)</f>
        <v>1</v>
      </c>
      <c r="P5" s="9"/>
      <c r="R5" s="9">
        <f>PRODUCT(I5:K5)*GETPIVOTDATA("Secure",'Pivot Tables'!$L$3,"Secure",0)</f>
        <v>0.10084033613445378</v>
      </c>
      <c r="S5" s="9">
        <f>PRODUCT(M5:O5)*GETPIVOTDATA("Secure",'Pivot Tables'!$L$3,"Secure",1)</f>
        <v>0.86274509803921573</v>
      </c>
      <c r="U5" s="9">
        <f t="shared" si="0"/>
        <v>0.10465116279069768</v>
      </c>
      <c r="V5" s="9">
        <f t="shared" si="1"/>
        <v>0.89534883720930236</v>
      </c>
      <c r="W5" s="9">
        <f t="shared" si="2"/>
        <v>1</v>
      </c>
      <c r="X5" s="21" t="str">
        <f t="shared" si="3"/>
        <v>TRUE</v>
      </c>
    </row>
    <row r="6" spans="2:24" x14ac:dyDescent="0.15">
      <c r="B6" s="21">
        <v>19</v>
      </c>
      <c r="C6" s="9">
        <v>1</v>
      </c>
      <c r="D6" s="9">
        <v>1</v>
      </c>
      <c r="E6" s="9">
        <v>1</v>
      </c>
      <c r="F6" s="9"/>
      <c r="G6" s="9">
        <v>1</v>
      </c>
      <c r="H6" s="6"/>
      <c r="I6" s="9">
        <f>IF(C6="NA",1,VLOOKUP(C6,'Pivot Tables'!$B$3:$E$7,2,FALSE))</f>
        <v>0.8571428571428571</v>
      </c>
      <c r="J6" s="9">
        <f>IF(D6="NA",1,VLOOKUP(D6,'Pivot Tables'!$B$10:$E$14,2,FALSE))</f>
        <v>0.8571428571428571</v>
      </c>
      <c r="K6" s="9">
        <f>_xlfn.IFNA(IF(E6="NA",1,VLOOKUP(E6,'Pivot Tables'!$G$3:$J$6,2,FALSE)),1)</f>
        <v>1</v>
      </c>
      <c r="L6" s="9"/>
      <c r="M6" s="9">
        <f>IF(C6="NA",1,VLOOKUP(C6,'Pivot Tables'!$B$3:$E$7,3,FALSE))</f>
        <v>1</v>
      </c>
      <c r="N6" s="9">
        <f>IF(D6="NA",1,VLOOKUP(D6,'Pivot Tables'!$B$10:$E$14,3,FALSE))</f>
        <v>1</v>
      </c>
      <c r="O6" s="9">
        <f>_xlfn.IFNA(IF(E6="NA",1,VLOOKUP(E6,'Pivot Tables'!$G$3:$J$6,3,FALSE)),1)</f>
        <v>1</v>
      </c>
      <c r="P6" s="9"/>
      <c r="R6" s="9">
        <f>PRODUCT(I6:K6)*GETPIVOTDATA("Secure",'Pivot Tables'!$L$3,"Secure",0)</f>
        <v>0.10084033613445378</v>
      </c>
      <c r="S6" s="9">
        <f>PRODUCT(M6:O6)*GETPIVOTDATA("Secure",'Pivot Tables'!$L$3,"Secure",1)</f>
        <v>0.86274509803921573</v>
      </c>
      <c r="U6" s="9">
        <f t="shared" si="0"/>
        <v>0.10465116279069768</v>
      </c>
      <c r="V6" s="9">
        <f t="shared" si="1"/>
        <v>0.89534883720930236</v>
      </c>
      <c r="W6" s="9">
        <f t="shared" si="2"/>
        <v>1</v>
      </c>
      <c r="X6" s="21" t="str">
        <f t="shared" si="3"/>
        <v>TRUE</v>
      </c>
    </row>
    <row r="7" spans="2:24" x14ac:dyDescent="0.15">
      <c r="B7" s="21">
        <v>15</v>
      </c>
      <c r="C7" s="9">
        <v>1</v>
      </c>
      <c r="D7" s="9">
        <v>1</v>
      </c>
      <c r="E7" s="9">
        <v>1</v>
      </c>
      <c r="F7" s="9"/>
      <c r="G7" s="9">
        <v>1</v>
      </c>
      <c r="H7" s="6"/>
      <c r="I7" s="9">
        <f>IF(C7="NA",1,VLOOKUP(C7,'Pivot Tables'!$B$3:$E$7,2,FALSE))</f>
        <v>0.8571428571428571</v>
      </c>
      <c r="J7" s="9">
        <f>IF(D7="NA",1,VLOOKUP(D7,'Pivot Tables'!$B$10:$E$14,2,FALSE))</f>
        <v>0.8571428571428571</v>
      </c>
      <c r="K7" s="9">
        <f>_xlfn.IFNA(IF(E7="NA",1,VLOOKUP(E7,'Pivot Tables'!$G$3:$J$6,2,FALSE)),1)</f>
        <v>1</v>
      </c>
      <c r="L7" s="9"/>
      <c r="M7" s="9">
        <f>IF(C7="NA",1,VLOOKUP(C7,'Pivot Tables'!$B$3:$E$7,3,FALSE))</f>
        <v>1</v>
      </c>
      <c r="N7" s="9">
        <f>IF(D7="NA",1,VLOOKUP(D7,'Pivot Tables'!$B$10:$E$14,3,FALSE))</f>
        <v>1</v>
      </c>
      <c r="O7" s="9">
        <f>_xlfn.IFNA(IF(E7="NA",1,VLOOKUP(E7,'Pivot Tables'!$G$3:$J$6,3,FALSE)),1)</f>
        <v>1</v>
      </c>
      <c r="P7" s="9"/>
      <c r="R7" s="9">
        <f>PRODUCT(I7:K7)*GETPIVOTDATA("Secure",'Pivot Tables'!$L$3,"Secure",0)</f>
        <v>0.10084033613445378</v>
      </c>
      <c r="S7" s="9">
        <f>PRODUCT(M7:O7)*GETPIVOTDATA("Secure",'Pivot Tables'!$L$3,"Secure",1)</f>
        <v>0.86274509803921573</v>
      </c>
      <c r="U7" s="9">
        <f t="shared" si="0"/>
        <v>0.10465116279069768</v>
      </c>
      <c r="V7" s="9">
        <f t="shared" si="1"/>
        <v>0.89534883720930236</v>
      </c>
      <c r="W7" s="9">
        <f t="shared" si="2"/>
        <v>1</v>
      </c>
      <c r="X7" s="21" t="str">
        <f t="shared" si="3"/>
        <v>TRUE</v>
      </c>
    </row>
    <row r="8" spans="2:24" x14ac:dyDescent="0.15">
      <c r="B8" s="21">
        <v>21</v>
      </c>
      <c r="C8" s="9">
        <v>1</v>
      </c>
      <c r="D8" s="9">
        <v>1</v>
      </c>
      <c r="E8" s="9">
        <v>1</v>
      </c>
      <c r="F8" s="9"/>
      <c r="G8" s="9">
        <v>1</v>
      </c>
      <c r="H8" s="6"/>
      <c r="I8" s="9">
        <f>IF(C8="NA",1,VLOOKUP(C8,'Pivot Tables'!$B$3:$E$7,2,FALSE))</f>
        <v>0.8571428571428571</v>
      </c>
      <c r="J8" s="9">
        <f>IF(D8="NA",1,VLOOKUP(D8,'Pivot Tables'!$B$10:$E$14,2,FALSE))</f>
        <v>0.8571428571428571</v>
      </c>
      <c r="K8" s="9">
        <f>_xlfn.IFNA(IF(E8="NA",1,VLOOKUP(E8,'Pivot Tables'!$G$3:$J$6,2,FALSE)),1)</f>
        <v>1</v>
      </c>
      <c r="L8" s="9"/>
      <c r="M8" s="9">
        <f>IF(C8="NA",1,VLOOKUP(C8,'Pivot Tables'!$B$3:$E$7,3,FALSE))</f>
        <v>1</v>
      </c>
      <c r="N8" s="9">
        <f>IF(D8="NA",1,VLOOKUP(D8,'Pivot Tables'!$B$10:$E$14,3,FALSE))</f>
        <v>1</v>
      </c>
      <c r="O8" s="9">
        <f>_xlfn.IFNA(IF(E8="NA",1,VLOOKUP(E8,'Pivot Tables'!$G$3:$J$6,3,FALSE)),1)</f>
        <v>1</v>
      </c>
      <c r="P8" s="9"/>
      <c r="R8" s="9">
        <f>PRODUCT(I8:K8)*GETPIVOTDATA("Secure",'Pivot Tables'!$L$3,"Secure",0)</f>
        <v>0.10084033613445378</v>
      </c>
      <c r="S8" s="9">
        <f>PRODUCT(M8:O8)*GETPIVOTDATA("Secure",'Pivot Tables'!$L$3,"Secure",1)</f>
        <v>0.86274509803921573</v>
      </c>
      <c r="U8" s="9">
        <f t="shared" si="0"/>
        <v>0.10465116279069768</v>
      </c>
      <c r="V8" s="9">
        <f t="shared" si="1"/>
        <v>0.89534883720930236</v>
      </c>
      <c r="W8" s="9">
        <f t="shared" si="2"/>
        <v>1</v>
      </c>
      <c r="X8" s="21" t="str">
        <f t="shared" si="3"/>
        <v>TRUE</v>
      </c>
    </row>
    <row r="9" spans="2:24" x14ac:dyDescent="0.15">
      <c r="B9" s="21">
        <v>52</v>
      </c>
      <c r="C9" s="9">
        <v>1</v>
      </c>
      <c r="D9" s="9">
        <v>1</v>
      </c>
      <c r="E9" s="9">
        <v>1</v>
      </c>
      <c r="F9" s="9"/>
      <c r="G9" s="9">
        <v>1</v>
      </c>
      <c r="H9" s="6"/>
      <c r="I9" s="9">
        <f>IF(C9="NA",1,VLOOKUP(C9,'Pivot Tables'!$B$3:$E$7,2,FALSE))</f>
        <v>0.8571428571428571</v>
      </c>
      <c r="J9" s="9">
        <f>IF(D9="NA",1,VLOOKUP(D9,'Pivot Tables'!$B$10:$E$14,2,FALSE))</f>
        <v>0.8571428571428571</v>
      </c>
      <c r="K9" s="9">
        <f>_xlfn.IFNA(IF(E9="NA",1,VLOOKUP(E9,'Pivot Tables'!$G$3:$J$6,2,FALSE)),1)</f>
        <v>1</v>
      </c>
      <c r="L9" s="9"/>
      <c r="M9" s="9">
        <f>IF(C9="NA",1,VLOOKUP(C9,'Pivot Tables'!$B$3:$E$7,3,FALSE))</f>
        <v>1</v>
      </c>
      <c r="N9" s="9">
        <f>IF(D9="NA",1,VLOOKUP(D9,'Pivot Tables'!$B$10:$E$14,3,FALSE))</f>
        <v>1</v>
      </c>
      <c r="O9" s="9">
        <f>_xlfn.IFNA(IF(E9="NA",1,VLOOKUP(E9,'Pivot Tables'!$G$3:$J$6,3,FALSE)),1)</f>
        <v>1</v>
      </c>
      <c r="P9" s="9"/>
      <c r="R9" s="9">
        <f>PRODUCT(I9:K9)*GETPIVOTDATA("Secure",'Pivot Tables'!$L$3,"Secure",0)</f>
        <v>0.10084033613445378</v>
      </c>
      <c r="S9" s="9">
        <f>PRODUCT(M9:O9)*GETPIVOTDATA("Secure",'Pivot Tables'!$L$3,"Secure",1)</f>
        <v>0.86274509803921573</v>
      </c>
      <c r="U9" s="9">
        <f t="shared" si="0"/>
        <v>0.10465116279069768</v>
      </c>
      <c r="V9" s="9">
        <f t="shared" si="1"/>
        <v>0.89534883720930236</v>
      </c>
      <c r="W9" s="9">
        <f t="shared" si="2"/>
        <v>1</v>
      </c>
      <c r="X9" s="21" t="str">
        <f t="shared" si="3"/>
        <v>TRUE</v>
      </c>
    </row>
    <row r="10" spans="2:24" x14ac:dyDescent="0.15">
      <c r="B10" s="21">
        <v>42</v>
      </c>
      <c r="C10" s="9">
        <v>1</v>
      </c>
      <c r="D10" s="9">
        <v>1</v>
      </c>
      <c r="E10" s="9">
        <v>1</v>
      </c>
      <c r="F10" s="9"/>
      <c r="G10" s="9">
        <v>1</v>
      </c>
      <c r="H10" s="6"/>
      <c r="I10" s="9">
        <f>IF(C10="NA",1,VLOOKUP(C10,'Pivot Tables'!$B$3:$E$7,2,FALSE))</f>
        <v>0.8571428571428571</v>
      </c>
      <c r="J10" s="9">
        <f>IF(D10="NA",1,VLOOKUP(D10,'Pivot Tables'!$B$10:$E$14,2,FALSE))</f>
        <v>0.8571428571428571</v>
      </c>
      <c r="K10" s="9">
        <f>_xlfn.IFNA(IF(E10="NA",1,VLOOKUP(E10,'Pivot Tables'!$G$3:$J$6,2,FALSE)),1)</f>
        <v>1</v>
      </c>
      <c r="L10" s="9"/>
      <c r="M10" s="9">
        <f>IF(C10="NA",1,VLOOKUP(C10,'Pivot Tables'!$B$3:$E$7,3,FALSE))</f>
        <v>1</v>
      </c>
      <c r="N10" s="9">
        <f>IF(D10="NA",1,VLOOKUP(D10,'Pivot Tables'!$B$10:$E$14,3,FALSE))</f>
        <v>1</v>
      </c>
      <c r="O10" s="9">
        <f>_xlfn.IFNA(IF(E10="NA",1,VLOOKUP(E10,'Pivot Tables'!$G$3:$J$6,3,FALSE)),1)</f>
        <v>1</v>
      </c>
      <c r="P10" s="9"/>
      <c r="R10" s="9">
        <f>PRODUCT(I10:K10)*GETPIVOTDATA("Secure",'Pivot Tables'!$L$3,"Secure",0)</f>
        <v>0.10084033613445378</v>
      </c>
      <c r="S10" s="9">
        <f>PRODUCT(M10:O10)*GETPIVOTDATA("Secure",'Pivot Tables'!$L$3,"Secure",1)</f>
        <v>0.86274509803921573</v>
      </c>
      <c r="U10" s="9">
        <f t="shared" si="0"/>
        <v>0.10465116279069768</v>
      </c>
      <c r="V10" s="9">
        <f t="shared" si="1"/>
        <v>0.89534883720930236</v>
      </c>
      <c r="W10" s="9">
        <f t="shared" si="2"/>
        <v>1</v>
      </c>
      <c r="X10" s="21" t="str">
        <f t="shared" si="3"/>
        <v>TRUE</v>
      </c>
    </row>
    <row r="11" spans="2:24" x14ac:dyDescent="0.15">
      <c r="B11" s="21">
        <v>24</v>
      </c>
      <c r="C11" s="9">
        <v>1</v>
      </c>
      <c r="D11" s="9">
        <v>1</v>
      </c>
      <c r="E11" s="9">
        <v>1</v>
      </c>
      <c r="F11" s="9"/>
      <c r="G11" s="9">
        <v>1</v>
      </c>
      <c r="H11" s="6"/>
      <c r="I11" s="9">
        <f>IF(C11="NA",1,VLOOKUP(C11,'Pivot Tables'!$B$3:$E$7,2,FALSE))</f>
        <v>0.8571428571428571</v>
      </c>
      <c r="J11" s="9">
        <f>IF(D11="NA",1,VLOOKUP(D11,'Pivot Tables'!$B$10:$E$14,2,FALSE))</f>
        <v>0.8571428571428571</v>
      </c>
      <c r="K11" s="9">
        <f>_xlfn.IFNA(IF(E11="NA",1,VLOOKUP(E11,'Pivot Tables'!$G$3:$J$6,2,FALSE)),1)</f>
        <v>1</v>
      </c>
      <c r="L11" s="9"/>
      <c r="M11" s="9">
        <f>IF(C11="NA",1,VLOOKUP(C11,'Pivot Tables'!$B$3:$E$7,3,FALSE))</f>
        <v>1</v>
      </c>
      <c r="N11" s="9">
        <f>IF(D11="NA",1,VLOOKUP(D11,'Pivot Tables'!$B$10:$E$14,3,FALSE))</f>
        <v>1</v>
      </c>
      <c r="O11" s="9">
        <f>_xlfn.IFNA(IF(E11="NA",1,VLOOKUP(E11,'Pivot Tables'!$G$3:$J$6,3,FALSE)),1)</f>
        <v>1</v>
      </c>
      <c r="P11" s="9"/>
      <c r="R11" s="9">
        <f>PRODUCT(I11:K11)*GETPIVOTDATA("Secure",'Pivot Tables'!$L$3,"Secure",0)</f>
        <v>0.10084033613445378</v>
      </c>
      <c r="S11" s="9">
        <f>PRODUCT(M11:O11)*GETPIVOTDATA("Secure",'Pivot Tables'!$L$3,"Secure",1)</f>
        <v>0.86274509803921573</v>
      </c>
      <c r="U11" s="9">
        <f t="shared" si="0"/>
        <v>0.10465116279069768</v>
      </c>
      <c r="V11" s="9">
        <f t="shared" si="1"/>
        <v>0.89534883720930236</v>
      </c>
      <c r="W11" s="9">
        <f t="shared" si="2"/>
        <v>1</v>
      </c>
      <c r="X11" s="21" t="str">
        <f t="shared" si="3"/>
        <v>TRUE</v>
      </c>
    </row>
    <row r="12" spans="2:24" x14ac:dyDescent="0.15">
      <c r="B12" s="21">
        <v>25</v>
      </c>
      <c r="C12" s="9">
        <v>1</v>
      </c>
      <c r="D12" s="9">
        <v>1</v>
      </c>
      <c r="E12" s="9">
        <v>1</v>
      </c>
      <c r="F12" s="9"/>
      <c r="G12" s="9">
        <v>1</v>
      </c>
      <c r="H12" s="6"/>
      <c r="I12" s="9">
        <f>IF(C12="NA",1,VLOOKUP(C12,'Pivot Tables'!$B$3:$E$7,2,FALSE))</f>
        <v>0.8571428571428571</v>
      </c>
      <c r="J12" s="9">
        <f>IF(D12="NA",1,VLOOKUP(D12,'Pivot Tables'!$B$10:$E$14,2,FALSE))</f>
        <v>0.8571428571428571</v>
      </c>
      <c r="K12" s="9">
        <f>_xlfn.IFNA(IF(E12="NA",1,VLOOKUP(E12,'Pivot Tables'!$G$3:$J$6,2,FALSE)),1)</f>
        <v>1</v>
      </c>
      <c r="L12" s="9"/>
      <c r="M12" s="9">
        <f>IF(C12="NA",1,VLOOKUP(C12,'Pivot Tables'!$B$3:$E$7,3,FALSE))</f>
        <v>1</v>
      </c>
      <c r="N12" s="9">
        <f>IF(D12="NA",1,VLOOKUP(D12,'Pivot Tables'!$B$10:$E$14,3,FALSE))</f>
        <v>1</v>
      </c>
      <c r="O12" s="9">
        <f>_xlfn.IFNA(IF(E12="NA",1,VLOOKUP(E12,'Pivot Tables'!$G$3:$J$6,3,FALSE)),1)</f>
        <v>1</v>
      </c>
      <c r="P12" s="9"/>
      <c r="R12" s="9">
        <f>PRODUCT(I12:K12)*GETPIVOTDATA("Secure",'Pivot Tables'!$L$3,"Secure",0)</f>
        <v>0.10084033613445378</v>
      </c>
      <c r="S12" s="9">
        <f>PRODUCT(M12:O12)*GETPIVOTDATA("Secure",'Pivot Tables'!$L$3,"Secure",1)</f>
        <v>0.86274509803921573</v>
      </c>
      <c r="U12" s="9">
        <f t="shared" si="0"/>
        <v>0.10465116279069768</v>
      </c>
      <c r="V12" s="9">
        <f t="shared" si="1"/>
        <v>0.89534883720930236</v>
      </c>
      <c r="W12" s="9">
        <f t="shared" si="2"/>
        <v>1</v>
      </c>
      <c r="X12" s="21" t="str">
        <f t="shared" si="3"/>
        <v>TRUE</v>
      </c>
    </row>
    <row r="13" spans="2:24" x14ac:dyDescent="0.15">
      <c r="B13" s="21">
        <v>3</v>
      </c>
      <c r="C13" s="9">
        <v>1</v>
      </c>
      <c r="D13" s="9">
        <v>1</v>
      </c>
      <c r="E13" s="9">
        <v>1</v>
      </c>
      <c r="F13" s="9"/>
      <c r="G13" s="9">
        <v>1</v>
      </c>
      <c r="H13" s="6"/>
      <c r="I13" s="9">
        <f>IF(C13="NA",1,VLOOKUP(C13,'Pivot Tables'!$B$3:$E$7,2,FALSE))</f>
        <v>0.8571428571428571</v>
      </c>
      <c r="J13" s="9">
        <f>IF(D13="NA",1,VLOOKUP(D13,'Pivot Tables'!$B$10:$E$14,2,FALSE))</f>
        <v>0.8571428571428571</v>
      </c>
      <c r="K13" s="9">
        <f>_xlfn.IFNA(IF(E13="NA",1,VLOOKUP(E13,'Pivot Tables'!$G$3:$J$6,2,FALSE)),1)</f>
        <v>1</v>
      </c>
      <c r="L13" s="9"/>
      <c r="M13" s="9">
        <f>IF(C13="NA",1,VLOOKUP(C13,'Pivot Tables'!$B$3:$E$7,3,FALSE))</f>
        <v>1</v>
      </c>
      <c r="N13" s="9">
        <f>IF(D13="NA",1,VLOOKUP(D13,'Pivot Tables'!$B$10:$E$14,3,FALSE))</f>
        <v>1</v>
      </c>
      <c r="O13" s="9">
        <f>_xlfn.IFNA(IF(E13="NA",1,VLOOKUP(E13,'Pivot Tables'!$G$3:$J$6,3,FALSE)),1)</f>
        <v>1</v>
      </c>
      <c r="P13" s="9"/>
      <c r="R13" s="9">
        <f>PRODUCT(I13:K13)*GETPIVOTDATA("Secure",'Pivot Tables'!$L$3,"Secure",0)</f>
        <v>0.10084033613445378</v>
      </c>
      <c r="S13" s="9">
        <f>PRODUCT(M13:O13)*GETPIVOTDATA("Secure",'Pivot Tables'!$L$3,"Secure",1)</f>
        <v>0.86274509803921573</v>
      </c>
      <c r="U13" s="9">
        <f t="shared" si="0"/>
        <v>0.10465116279069768</v>
      </c>
      <c r="V13" s="9">
        <f t="shared" si="1"/>
        <v>0.89534883720930236</v>
      </c>
      <c r="W13" s="9">
        <f t="shared" si="2"/>
        <v>1</v>
      </c>
      <c r="X13" s="21" t="str">
        <f t="shared" si="3"/>
        <v>TRUE</v>
      </c>
    </row>
    <row r="14" spans="2:24" x14ac:dyDescent="0.15">
      <c r="B14" s="21">
        <v>17</v>
      </c>
      <c r="C14" s="9">
        <v>1</v>
      </c>
      <c r="D14" s="9">
        <v>1</v>
      </c>
      <c r="E14" s="9">
        <v>1</v>
      </c>
      <c r="F14" s="9"/>
      <c r="G14" s="9">
        <v>1</v>
      </c>
      <c r="H14" s="6"/>
      <c r="I14" s="9">
        <f>IF(C14="NA",1,VLOOKUP(C14,'Pivot Tables'!$B$3:$E$7,2,FALSE))</f>
        <v>0.8571428571428571</v>
      </c>
      <c r="J14" s="9">
        <f>IF(D14="NA",1,VLOOKUP(D14,'Pivot Tables'!$B$10:$E$14,2,FALSE))</f>
        <v>0.8571428571428571</v>
      </c>
      <c r="K14" s="9">
        <f>_xlfn.IFNA(IF(E14="NA",1,VLOOKUP(E14,'Pivot Tables'!$G$3:$J$6,2,FALSE)),1)</f>
        <v>1</v>
      </c>
      <c r="L14" s="9"/>
      <c r="M14" s="9">
        <f>IF(C14="NA",1,VLOOKUP(C14,'Pivot Tables'!$B$3:$E$7,3,FALSE))</f>
        <v>1</v>
      </c>
      <c r="N14" s="9">
        <f>IF(D14="NA",1,VLOOKUP(D14,'Pivot Tables'!$B$10:$E$14,3,FALSE))</f>
        <v>1</v>
      </c>
      <c r="O14" s="9">
        <f>_xlfn.IFNA(IF(E14="NA",1,VLOOKUP(E14,'Pivot Tables'!$G$3:$J$6,3,FALSE)),1)</f>
        <v>1</v>
      </c>
      <c r="P14" s="9"/>
      <c r="R14" s="9">
        <f>PRODUCT(I14:K14)*GETPIVOTDATA("Secure",'Pivot Tables'!$L$3,"Secure",0)</f>
        <v>0.10084033613445378</v>
      </c>
      <c r="S14" s="9">
        <f>PRODUCT(M14:O14)*GETPIVOTDATA("Secure",'Pivot Tables'!$L$3,"Secure",1)</f>
        <v>0.86274509803921573</v>
      </c>
      <c r="U14" s="9">
        <f t="shared" si="0"/>
        <v>0.10465116279069768</v>
      </c>
      <c r="V14" s="9">
        <f t="shared" si="1"/>
        <v>0.89534883720930236</v>
      </c>
      <c r="W14" s="9">
        <f t="shared" si="2"/>
        <v>1</v>
      </c>
      <c r="X14" s="21" t="str">
        <f t="shared" si="3"/>
        <v>TRUE</v>
      </c>
    </row>
    <row r="15" spans="2:24" x14ac:dyDescent="0.15">
      <c r="B15" s="21">
        <v>18</v>
      </c>
      <c r="C15" s="9">
        <v>1</v>
      </c>
      <c r="D15" s="9">
        <v>1</v>
      </c>
      <c r="E15" s="9">
        <v>1</v>
      </c>
      <c r="F15" s="9"/>
      <c r="G15" s="9">
        <v>1</v>
      </c>
      <c r="H15" s="6"/>
      <c r="I15" s="9">
        <f>IF(C15="NA",1,VLOOKUP(C15,'Pivot Tables'!$B$3:$E$7,2,FALSE))</f>
        <v>0.8571428571428571</v>
      </c>
      <c r="J15" s="9">
        <f>IF(D15="NA",1,VLOOKUP(D15,'Pivot Tables'!$B$10:$E$14,2,FALSE))</f>
        <v>0.8571428571428571</v>
      </c>
      <c r="K15" s="9">
        <f>_xlfn.IFNA(IF(E15="NA",1,VLOOKUP(E15,'Pivot Tables'!$G$3:$J$6,2,FALSE)),1)</f>
        <v>1</v>
      </c>
      <c r="L15" s="9"/>
      <c r="M15" s="9">
        <f>IF(C15="NA",1,VLOOKUP(C15,'Pivot Tables'!$B$3:$E$7,3,FALSE))</f>
        <v>1</v>
      </c>
      <c r="N15" s="9">
        <f>IF(D15="NA",1,VLOOKUP(D15,'Pivot Tables'!$B$10:$E$14,3,FALSE))</f>
        <v>1</v>
      </c>
      <c r="O15" s="9">
        <f>_xlfn.IFNA(IF(E15="NA",1,VLOOKUP(E15,'Pivot Tables'!$G$3:$J$6,3,FALSE)),1)</f>
        <v>1</v>
      </c>
      <c r="P15" s="9"/>
      <c r="R15" s="9">
        <f>PRODUCT(I15:K15)*GETPIVOTDATA("Secure",'Pivot Tables'!$L$3,"Secure",0)</f>
        <v>0.10084033613445378</v>
      </c>
      <c r="S15" s="9">
        <f>PRODUCT(M15:O15)*GETPIVOTDATA("Secure",'Pivot Tables'!$L$3,"Secure",1)</f>
        <v>0.86274509803921573</v>
      </c>
      <c r="U15" s="9">
        <f t="shared" si="0"/>
        <v>0.10465116279069768</v>
      </c>
      <c r="V15" s="9">
        <f t="shared" si="1"/>
        <v>0.89534883720930236</v>
      </c>
      <c r="W15" s="9">
        <f t="shared" si="2"/>
        <v>1</v>
      </c>
      <c r="X15" s="21" t="str">
        <f t="shared" si="3"/>
        <v>TRUE</v>
      </c>
    </row>
    <row r="16" spans="2:24" x14ac:dyDescent="0.15">
      <c r="B16" s="21">
        <v>28</v>
      </c>
      <c r="C16" s="9">
        <v>1</v>
      </c>
      <c r="D16" s="9">
        <v>1</v>
      </c>
      <c r="E16" s="9">
        <v>0</v>
      </c>
      <c r="F16" s="9"/>
      <c r="G16" s="9">
        <v>1</v>
      </c>
      <c r="H16" s="6"/>
      <c r="I16" s="9">
        <f>IF(C16="NA",1,VLOOKUP(C16,'Pivot Tables'!$B$3:$E$7,2,FALSE))</f>
        <v>0.8571428571428571</v>
      </c>
      <c r="J16" s="9">
        <f>IF(D16="NA",1,VLOOKUP(D16,'Pivot Tables'!$B$10:$E$14,2,FALSE))</f>
        <v>0.8571428571428571</v>
      </c>
      <c r="K16" s="9">
        <f>_xlfn.IFNA(IF(E16="NA",1,VLOOKUP(E16,'Pivot Tables'!$G$3:$J$6,2,FALSE)),1)</f>
        <v>1</v>
      </c>
      <c r="L16" s="9"/>
      <c r="M16" s="9">
        <f>IF(C16="NA",1,VLOOKUP(C16,'Pivot Tables'!$B$3:$E$7,3,FALSE))</f>
        <v>1</v>
      </c>
      <c r="N16" s="9">
        <f>IF(D16="NA",1,VLOOKUP(D16,'Pivot Tables'!$B$10:$E$14,3,FALSE))</f>
        <v>1</v>
      </c>
      <c r="O16" s="9">
        <f>_xlfn.IFNA(IF(E16="NA",1,VLOOKUP(E16,'Pivot Tables'!$G$3:$J$6,3,FALSE)),1)</f>
        <v>1</v>
      </c>
      <c r="P16" s="9"/>
      <c r="R16" s="9">
        <f>PRODUCT(I16:K16)*GETPIVOTDATA("Secure",'Pivot Tables'!$L$3,"Secure",0)</f>
        <v>0.10084033613445378</v>
      </c>
      <c r="S16" s="9">
        <f>PRODUCT(M16:O16)*GETPIVOTDATA("Secure",'Pivot Tables'!$L$3,"Secure",1)</f>
        <v>0.86274509803921573</v>
      </c>
      <c r="U16" s="9">
        <f t="shared" si="0"/>
        <v>0.10465116279069768</v>
      </c>
      <c r="V16" s="9">
        <f t="shared" si="1"/>
        <v>0.89534883720930236</v>
      </c>
      <c r="W16" s="9">
        <f t="shared" si="2"/>
        <v>1</v>
      </c>
      <c r="X16" s="21" t="str">
        <f t="shared" si="3"/>
        <v>TRUE</v>
      </c>
    </row>
    <row r="17" spans="2:24" x14ac:dyDescent="0.15">
      <c r="B17" s="21">
        <v>29</v>
      </c>
      <c r="C17" s="9">
        <v>1</v>
      </c>
      <c r="D17" s="9">
        <v>1</v>
      </c>
      <c r="E17" s="9">
        <v>1</v>
      </c>
      <c r="F17" s="9"/>
      <c r="G17" s="9">
        <v>1</v>
      </c>
      <c r="H17" s="6"/>
      <c r="I17" s="9">
        <f>IF(C17="NA",1,VLOOKUP(C17,'Pivot Tables'!$B$3:$E$7,2,FALSE))</f>
        <v>0.8571428571428571</v>
      </c>
      <c r="J17" s="9">
        <f>IF(D17="NA",1,VLOOKUP(D17,'Pivot Tables'!$B$10:$E$14,2,FALSE))</f>
        <v>0.8571428571428571</v>
      </c>
      <c r="K17" s="9">
        <f>_xlfn.IFNA(IF(E17="NA",1,VLOOKUP(E17,'Pivot Tables'!$G$3:$J$6,2,FALSE)),1)</f>
        <v>1</v>
      </c>
      <c r="L17" s="9"/>
      <c r="M17" s="9">
        <f>IF(C17="NA",1,VLOOKUP(C17,'Pivot Tables'!$B$3:$E$7,3,FALSE))</f>
        <v>1</v>
      </c>
      <c r="N17" s="9">
        <f>IF(D17="NA",1,VLOOKUP(D17,'Pivot Tables'!$B$10:$E$14,3,FALSE))</f>
        <v>1</v>
      </c>
      <c r="O17" s="9">
        <f>_xlfn.IFNA(IF(E17="NA",1,VLOOKUP(E17,'Pivot Tables'!$G$3:$J$6,3,FALSE)),1)</f>
        <v>1</v>
      </c>
      <c r="P17" s="9"/>
      <c r="R17" s="9">
        <f>PRODUCT(I17:K17)*GETPIVOTDATA("Secure",'Pivot Tables'!$L$3,"Secure",0)</f>
        <v>0.10084033613445378</v>
      </c>
      <c r="S17" s="9">
        <f>PRODUCT(M17:O17)*GETPIVOTDATA("Secure",'Pivot Tables'!$L$3,"Secure",1)</f>
        <v>0.86274509803921573</v>
      </c>
      <c r="U17" s="9">
        <f t="shared" si="0"/>
        <v>0.10465116279069768</v>
      </c>
      <c r="V17" s="9">
        <f t="shared" si="1"/>
        <v>0.89534883720930236</v>
      </c>
      <c r="W17" s="9">
        <f t="shared" si="2"/>
        <v>1</v>
      </c>
      <c r="X17" s="21" t="str">
        <f t="shared" si="3"/>
        <v>TRUE</v>
      </c>
    </row>
    <row r="18" spans="2:24" x14ac:dyDescent="0.15">
      <c r="B18" s="21">
        <v>22</v>
      </c>
      <c r="C18" s="9">
        <v>1</v>
      </c>
      <c r="D18" s="9">
        <v>1</v>
      </c>
      <c r="E18" s="9">
        <v>1</v>
      </c>
      <c r="F18" s="9"/>
      <c r="G18" s="9">
        <v>1</v>
      </c>
      <c r="H18" s="6"/>
      <c r="I18" s="9">
        <f>IF(C18="NA",1,VLOOKUP(C18,'Pivot Tables'!$B$3:$E$7,2,FALSE))</f>
        <v>0.8571428571428571</v>
      </c>
      <c r="J18" s="9">
        <f>IF(D18="NA",1,VLOOKUP(D18,'Pivot Tables'!$B$10:$E$14,2,FALSE))</f>
        <v>0.8571428571428571</v>
      </c>
      <c r="K18" s="9">
        <f>_xlfn.IFNA(IF(E18="NA",1,VLOOKUP(E18,'Pivot Tables'!$G$3:$J$6,2,FALSE)),1)</f>
        <v>1</v>
      </c>
      <c r="L18" s="9"/>
      <c r="M18" s="9">
        <f>IF(C18="NA",1,VLOOKUP(C18,'Pivot Tables'!$B$3:$E$7,3,FALSE))</f>
        <v>1</v>
      </c>
      <c r="N18" s="9">
        <f>IF(D18="NA",1,VLOOKUP(D18,'Pivot Tables'!$B$10:$E$14,3,FALSE))</f>
        <v>1</v>
      </c>
      <c r="O18" s="9">
        <f>_xlfn.IFNA(IF(E18="NA",1,VLOOKUP(E18,'Pivot Tables'!$G$3:$J$6,3,FALSE)),1)</f>
        <v>1</v>
      </c>
      <c r="P18" s="9"/>
      <c r="R18" s="9">
        <f>PRODUCT(I18:K18)*GETPIVOTDATA("Secure",'Pivot Tables'!$L$3,"Secure",0)</f>
        <v>0.10084033613445378</v>
      </c>
      <c r="S18" s="9">
        <f>PRODUCT(M18:O18)*GETPIVOTDATA("Secure",'Pivot Tables'!$L$3,"Secure",1)</f>
        <v>0.86274509803921573</v>
      </c>
      <c r="U18" s="9">
        <f t="shared" si="0"/>
        <v>0.10465116279069768</v>
      </c>
      <c r="V18" s="9">
        <f t="shared" si="1"/>
        <v>0.89534883720930236</v>
      </c>
      <c r="W18" s="9">
        <f t="shared" si="2"/>
        <v>1</v>
      </c>
      <c r="X18" s="21" t="str">
        <f t="shared" si="3"/>
        <v>TRUE</v>
      </c>
    </row>
    <row r="19" spans="2:24" x14ac:dyDescent="0.15">
      <c r="B19" s="21">
        <v>11</v>
      </c>
      <c r="C19" s="9">
        <v>1</v>
      </c>
      <c r="D19" s="9">
        <v>1</v>
      </c>
      <c r="E19" s="9">
        <v>1</v>
      </c>
      <c r="F19" s="9"/>
      <c r="G19" s="9">
        <v>1</v>
      </c>
      <c r="H19" s="6"/>
      <c r="I19" s="9">
        <f>IF(C19="NA",1,VLOOKUP(C19,'Pivot Tables'!$B$3:$E$7,2,FALSE))</f>
        <v>0.8571428571428571</v>
      </c>
      <c r="J19" s="9">
        <f>IF(D19="NA",1,VLOOKUP(D19,'Pivot Tables'!$B$10:$E$14,2,FALSE))</f>
        <v>0.8571428571428571</v>
      </c>
      <c r="K19" s="9">
        <f>_xlfn.IFNA(IF(E19="NA",1,VLOOKUP(E19,'Pivot Tables'!$G$3:$J$6,2,FALSE)),1)</f>
        <v>1</v>
      </c>
      <c r="L19" s="9"/>
      <c r="M19" s="9">
        <f>IF(C19="NA",1,VLOOKUP(C19,'Pivot Tables'!$B$3:$E$7,3,FALSE))</f>
        <v>1</v>
      </c>
      <c r="N19" s="9">
        <f>IF(D19="NA",1,VLOOKUP(D19,'Pivot Tables'!$B$10:$E$14,3,FALSE))</f>
        <v>1</v>
      </c>
      <c r="O19" s="9">
        <f>_xlfn.IFNA(IF(E19="NA",1,VLOOKUP(E19,'Pivot Tables'!$G$3:$J$6,3,FALSE)),1)</f>
        <v>1</v>
      </c>
      <c r="P19" s="9"/>
      <c r="R19" s="9">
        <f>PRODUCT(I19:K19)*GETPIVOTDATA("Secure",'Pivot Tables'!$L$3,"Secure",0)</f>
        <v>0.10084033613445378</v>
      </c>
      <c r="S19" s="9">
        <f>PRODUCT(M19:O19)*GETPIVOTDATA("Secure",'Pivot Tables'!$L$3,"Secure",1)</f>
        <v>0.86274509803921573</v>
      </c>
      <c r="U19" s="9">
        <f t="shared" si="0"/>
        <v>0.10465116279069768</v>
      </c>
      <c r="V19" s="9">
        <f t="shared" si="1"/>
        <v>0.89534883720930236</v>
      </c>
      <c r="W19" s="9">
        <f t="shared" si="2"/>
        <v>1</v>
      </c>
      <c r="X19" s="21" t="str">
        <f t="shared" si="3"/>
        <v>TRUE</v>
      </c>
    </row>
    <row r="20" spans="2:24" x14ac:dyDescent="0.15">
      <c r="B20" s="21">
        <v>43</v>
      </c>
      <c r="C20" s="9">
        <v>1</v>
      </c>
      <c r="D20" s="9">
        <v>1</v>
      </c>
      <c r="E20" s="9">
        <v>1</v>
      </c>
      <c r="F20" s="9"/>
      <c r="G20" s="9">
        <v>1</v>
      </c>
      <c r="H20" s="6"/>
      <c r="I20" s="9">
        <f>IF(C20="NA",1,VLOOKUP(C20,'Pivot Tables'!$B$3:$E$7,2,FALSE))</f>
        <v>0.8571428571428571</v>
      </c>
      <c r="J20" s="9">
        <f>IF(D20="NA",1,VLOOKUP(D20,'Pivot Tables'!$B$10:$E$14,2,FALSE))</f>
        <v>0.8571428571428571</v>
      </c>
      <c r="K20" s="9">
        <f>_xlfn.IFNA(IF(E20="NA",1,VLOOKUP(E20,'Pivot Tables'!$G$3:$J$6,2,FALSE)),1)</f>
        <v>1</v>
      </c>
      <c r="L20" s="9"/>
      <c r="M20" s="9">
        <f>IF(C20="NA",1,VLOOKUP(C20,'Pivot Tables'!$B$3:$E$7,3,FALSE))</f>
        <v>1</v>
      </c>
      <c r="N20" s="9">
        <f>IF(D20="NA",1,VLOOKUP(D20,'Pivot Tables'!$B$10:$E$14,3,FALSE))</f>
        <v>1</v>
      </c>
      <c r="O20" s="9">
        <f>_xlfn.IFNA(IF(E20="NA",1,VLOOKUP(E20,'Pivot Tables'!$G$3:$J$6,3,FALSE)),1)</f>
        <v>1</v>
      </c>
      <c r="P20" s="9"/>
      <c r="R20" s="9">
        <f>PRODUCT(I20:K20)*GETPIVOTDATA("Secure",'Pivot Tables'!$L$3,"Secure",0)</f>
        <v>0.10084033613445378</v>
      </c>
      <c r="S20" s="9">
        <f>PRODUCT(M20:O20)*GETPIVOTDATA("Secure",'Pivot Tables'!$L$3,"Secure",1)</f>
        <v>0.86274509803921573</v>
      </c>
      <c r="U20" s="9">
        <f t="shared" si="0"/>
        <v>0.10465116279069768</v>
      </c>
      <c r="V20" s="9">
        <f t="shared" si="1"/>
        <v>0.89534883720930236</v>
      </c>
      <c r="W20" s="9">
        <f t="shared" si="2"/>
        <v>1</v>
      </c>
      <c r="X20" s="21" t="str">
        <f t="shared" si="3"/>
        <v>TRUE</v>
      </c>
    </row>
    <row r="21" spans="2:24" x14ac:dyDescent="0.15">
      <c r="B21" s="21">
        <v>46</v>
      </c>
      <c r="C21" s="9">
        <v>1</v>
      </c>
      <c r="D21" s="9">
        <v>1</v>
      </c>
      <c r="E21" s="9">
        <v>1</v>
      </c>
      <c r="F21" s="9"/>
      <c r="G21" s="9">
        <v>1</v>
      </c>
      <c r="H21" s="6"/>
      <c r="I21" s="9">
        <f>IF(C21="NA",1,VLOOKUP(C21,'Pivot Tables'!$B$3:$E$7,2,FALSE))</f>
        <v>0.8571428571428571</v>
      </c>
      <c r="J21" s="9">
        <f>IF(D21="NA",1,VLOOKUP(D21,'Pivot Tables'!$B$10:$E$14,2,FALSE))</f>
        <v>0.8571428571428571</v>
      </c>
      <c r="K21" s="9">
        <f>_xlfn.IFNA(IF(E21="NA",1,VLOOKUP(E21,'Pivot Tables'!$G$3:$J$6,2,FALSE)),1)</f>
        <v>1</v>
      </c>
      <c r="L21" s="9"/>
      <c r="M21" s="9">
        <f>IF(C21="NA",1,VLOOKUP(C21,'Pivot Tables'!$B$3:$E$7,3,FALSE))</f>
        <v>1</v>
      </c>
      <c r="N21" s="9">
        <f>IF(D21="NA",1,VLOOKUP(D21,'Pivot Tables'!$B$10:$E$14,3,FALSE))</f>
        <v>1</v>
      </c>
      <c r="O21" s="9">
        <f>_xlfn.IFNA(IF(E21="NA",1,VLOOKUP(E21,'Pivot Tables'!$G$3:$J$6,3,FALSE)),1)</f>
        <v>1</v>
      </c>
      <c r="P21" s="9"/>
      <c r="R21" s="9">
        <f>PRODUCT(I21:K21)*GETPIVOTDATA("Secure",'Pivot Tables'!$L$3,"Secure",0)</f>
        <v>0.10084033613445378</v>
      </c>
      <c r="S21" s="9">
        <f>PRODUCT(M21:O21)*GETPIVOTDATA("Secure",'Pivot Tables'!$L$3,"Secure",1)</f>
        <v>0.86274509803921573</v>
      </c>
      <c r="U21" s="9">
        <f t="shared" si="0"/>
        <v>0.10465116279069768</v>
      </c>
      <c r="V21" s="9">
        <f t="shared" si="1"/>
        <v>0.89534883720930236</v>
      </c>
      <c r="W21" s="9">
        <f t="shared" si="2"/>
        <v>1</v>
      </c>
      <c r="X21" s="21" t="str">
        <f t="shared" si="3"/>
        <v>TRUE</v>
      </c>
    </row>
    <row r="22" spans="2:24" x14ac:dyDescent="0.15">
      <c r="B22" s="21">
        <v>32</v>
      </c>
      <c r="C22" s="9">
        <v>1</v>
      </c>
      <c r="D22" s="9">
        <v>1</v>
      </c>
      <c r="E22" s="9">
        <v>1</v>
      </c>
      <c r="F22" s="9"/>
      <c r="G22" s="9">
        <v>1</v>
      </c>
      <c r="H22" s="6"/>
      <c r="I22" s="9">
        <f>IF(C22="NA",1,VLOOKUP(C22,'Pivot Tables'!$B$3:$E$7,2,FALSE))</f>
        <v>0.8571428571428571</v>
      </c>
      <c r="J22" s="9">
        <f>IF(D22="NA",1,VLOOKUP(D22,'Pivot Tables'!$B$10:$E$14,2,FALSE))</f>
        <v>0.8571428571428571</v>
      </c>
      <c r="K22" s="9">
        <f>_xlfn.IFNA(IF(E22="NA",1,VLOOKUP(E22,'Pivot Tables'!$G$3:$J$6,2,FALSE)),1)</f>
        <v>1</v>
      </c>
      <c r="L22" s="9"/>
      <c r="M22" s="9">
        <f>IF(C22="NA",1,VLOOKUP(C22,'Pivot Tables'!$B$3:$E$7,3,FALSE))</f>
        <v>1</v>
      </c>
      <c r="N22" s="9">
        <f>IF(D22="NA",1,VLOOKUP(D22,'Pivot Tables'!$B$10:$E$14,3,FALSE))</f>
        <v>1</v>
      </c>
      <c r="O22" s="9">
        <f>_xlfn.IFNA(IF(E22="NA",1,VLOOKUP(E22,'Pivot Tables'!$G$3:$J$6,3,FALSE)),1)</f>
        <v>1</v>
      </c>
      <c r="P22" s="9"/>
      <c r="R22" s="9">
        <f>PRODUCT(I22:K22)*GETPIVOTDATA("Secure",'Pivot Tables'!$L$3,"Secure",0)</f>
        <v>0.10084033613445378</v>
      </c>
      <c r="S22" s="9">
        <f>PRODUCT(M22:O22)*GETPIVOTDATA("Secure",'Pivot Tables'!$L$3,"Secure",1)</f>
        <v>0.86274509803921573</v>
      </c>
      <c r="U22" s="9">
        <f t="shared" si="0"/>
        <v>0.10465116279069768</v>
      </c>
      <c r="V22" s="9">
        <f t="shared" si="1"/>
        <v>0.89534883720930236</v>
      </c>
      <c r="W22" s="9">
        <f t="shared" si="2"/>
        <v>1</v>
      </c>
      <c r="X22" s="21" t="str">
        <f t="shared" si="3"/>
        <v>TRUE</v>
      </c>
    </row>
    <row r="23" spans="2:24" x14ac:dyDescent="0.15">
      <c r="B23" s="21">
        <v>47</v>
      </c>
      <c r="C23" s="9">
        <v>1</v>
      </c>
      <c r="D23" s="9">
        <v>1</v>
      </c>
      <c r="E23" s="9">
        <v>1</v>
      </c>
      <c r="F23" s="9"/>
      <c r="G23" s="9">
        <v>1</v>
      </c>
      <c r="H23" s="6"/>
      <c r="I23" s="9">
        <f>IF(C23="NA",1,VLOOKUP(C23,'Pivot Tables'!$B$3:$E$7,2,FALSE))</f>
        <v>0.8571428571428571</v>
      </c>
      <c r="J23" s="9">
        <f>IF(D23="NA",1,VLOOKUP(D23,'Pivot Tables'!$B$10:$E$14,2,FALSE))</f>
        <v>0.8571428571428571</v>
      </c>
      <c r="K23" s="9">
        <f>_xlfn.IFNA(IF(E23="NA",1,VLOOKUP(E23,'Pivot Tables'!$G$3:$J$6,2,FALSE)),1)</f>
        <v>1</v>
      </c>
      <c r="L23" s="9"/>
      <c r="M23" s="9">
        <f>IF(C23="NA",1,VLOOKUP(C23,'Pivot Tables'!$B$3:$E$7,3,FALSE))</f>
        <v>1</v>
      </c>
      <c r="N23" s="9">
        <f>IF(D23="NA",1,VLOOKUP(D23,'Pivot Tables'!$B$10:$E$14,3,FALSE))</f>
        <v>1</v>
      </c>
      <c r="O23" s="9">
        <f>_xlfn.IFNA(IF(E23="NA",1,VLOOKUP(E23,'Pivot Tables'!$G$3:$J$6,3,FALSE)),1)</f>
        <v>1</v>
      </c>
      <c r="P23" s="9"/>
      <c r="R23" s="9">
        <f>PRODUCT(I23:K23)*GETPIVOTDATA("Secure",'Pivot Tables'!$L$3,"Secure",0)</f>
        <v>0.10084033613445378</v>
      </c>
      <c r="S23" s="9">
        <f>PRODUCT(M23:O23)*GETPIVOTDATA("Secure",'Pivot Tables'!$L$3,"Secure",1)</f>
        <v>0.86274509803921573</v>
      </c>
      <c r="U23" s="9">
        <f t="shared" si="0"/>
        <v>0.10465116279069768</v>
      </c>
      <c r="V23" s="9">
        <f t="shared" si="1"/>
        <v>0.89534883720930236</v>
      </c>
      <c r="W23" s="9">
        <f t="shared" si="2"/>
        <v>1</v>
      </c>
      <c r="X23" s="21" t="str">
        <f t="shared" si="3"/>
        <v>TRUE</v>
      </c>
    </row>
    <row r="24" spans="2:24" x14ac:dyDescent="0.15">
      <c r="B24" s="21">
        <v>48</v>
      </c>
      <c r="C24" s="9">
        <v>1</v>
      </c>
      <c r="D24" s="9">
        <v>1</v>
      </c>
      <c r="E24" s="9">
        <v>1</v>
      </c>
      <c r="F24" s="9"/>
      <c r="G24" s="9">
        <v>1</v>
      </c>
      <c r="H24" s="6"/>
      <c r="I24" s="9">
        <f>IF(C24="NA",1,VLOOKUP(C24,'Pivot Tables'!$B$3:$E$7,2,FALSE))</f>
        <v>0.8571428571428571</v>
      </c>
      <c r="J24" s="9">
        <f>IF(D24="NA",1,VLOOKUP(D24,'Pivot Tables'!$B$10:$E$14,2,FALSE))</f>
        <v>0.8571428571428571</v>
      </c>
      <c r="K24" s="9">
        <f>_xlfn.IFNA(IF(E24="NA",1,VLOOKUP(E24,'Pivot Tables'!$G$3:$J$6,2,FALSE)),1)</f>
        <v>1</v>
      </c>
      <c r="L24" s="9"/>
      <c r="M24" s="9">
        <f>IF(C24="NA",1,VLOOKUP(C24,'Pivot Tables'!$B$3:$E$7,3,FALSE))</f>
        <v>1</v>
      </c>
      <c r="N24" s="9">
        <f>IF(D24="NA",1,VLOOKUP(D24,'Pivot Tables'!$B$10:$E$14,3,FALSE))</f>
        <v>1</v>
      </c>
      <c r="O24" s="9">
        <f>_xlfn.IFNA(IF(E24="NA",1,VLOOKUP(E24,'Pivot Tables'!$G$3:$J$6,3,FALSE)),1)</f>
        <v>1</v>
      </c>
      <c r="P24" s="9"/>
      <c r="R24" s="9">
        <f>PRODUCT(I24:K24)*GETPIVOTDATA("Secure",'Pivot Tables'!$L$3,"Secure",0)</f>
        <v>0.10084033613445378</v>
      </c>
      <c r="S24" s="9">
        <f>PRODUCT(M24:O24)*GETPIVOTDATA("Secure",'Pivot Tables'!$L$3,"Secure",1)</f>
        <v>0.86274509803921573</v>
      </c>
      <c r="U24" s="9">
        <f t="shared" si="0"/>
        <v>0.10465116279069768</v>
      </c>
      <c r="V24" s="9">
        <f t="shared" si="1"/>
        <v>0.89534883720930236</v>
      </c>
      <c r="W24" s="9">
        <f t="shared" si="2"/>
        <v>1</v>
      </c>
      <c r="X24" s="21" t="str">
        <f t="shared" si="3"/>
        <v>TRUE</v>
      </c>
    </row>
    <row r="25" spans="2:24" x14ac:dyDescent="0.15">
      <c r="B25" s="21">
        <v>69</v>
      </c>
      <c r="C25" s="9">
        <v>0</v>
      </c>
      <c r="D25" s="9">
        <v>0</v>
      </c>
      <c r="E25" s="9">
        <v>1</v>
      </c>
      <c r="F25" s="9"/>
      <c r="G25" s="9">
        <v>0</v>
      </c>
      <c r="H25" s="6"/>
      <c r="I25" s="9">
        <f>IF(C25="NA",1,VLOOKUP(C25,'Pivot Tables'!$B$3:$E$7,2,FALSE))</f>
        <v>0.14285714285714285</v>
      </c>
      <c r="J25" s="9">
        <f>IF(D25="NA",1,VLOOKUP(D25,'Pivot Tables'!$B$10:$E$14,2,FALSE))</f>
        <v>0.14285714285714285</v>
      </c>
      <c r="K25" s="9">
        <f>_xlfn.IFNA(IF(E25="NA",1,VLOOKUP(E25,'Pivot Tables'!$G$3:$J$6,2,FALSE)),1)</f>
        <v>1</v>
      </c>
      <c r="L25" s="9"/>
      <c r="M25" s="9">
        <f>IF(C25="NA",1,VLOOKUP(C25,'Pivot Tables'!$B$3:$E$7,3,FALSE))</f>
        <v>0</v>
      </c>
      <c r="N25" s="9">
        <f>IF(D25="NA",1,VLOOKUP(D25,'Pivot Tables'!$B$10:$E$14,3,FALSE))</f>
        <v>0</v>
      </c>
      <c r="O25" s="9">
        <f>_xlfn.IFNA(IF(E25="NA",1,VLOOKUP(E25,'Pivot Tables'!$G$3:$J$6,3,FALSE)),1)</f>
        <v>1</v>
      </c>
      <c r="P25" s="9"/>
      <c r="R25" s="9">
        <f>PRODUCT(I25:K25)*GETPIVOTDATA("Secure",'Pivot Tables'!$L$3,"Secure",0)</f>
        <v>2.8011204481792717E-3</v>
      </c>
      <c r="S25" s="9">
        <f>PRODUCT(M25:O25)*GETPIVOTDATA("Secure",'Pivot Tables'!$L$3,"Secure",1)</f>
        <v>0</v>
      </c>
      <c r="U25" s="9">
        <f t="shared" si="0"/>
        <v>1</v>
      </c>
      <c r="V25" s="9">
        <f t="shared" si="1"/>
        <v>0</v>
      </c>
      <c r="W25" s="9">
        <f t="shared" si="2"/>
        <v>0</v>
      </c>
      <c r="X25" s="21" t="str">
        <f t="shared" si="3"/>
        <v>TRUE</v>
      </c>
    </row>
    <row r="26" spans="2:24" x14ac:dyDescent="0.15">
      <c r="B26" s="21">
        <v>70</v>
      </c>
      <c r="C26" s="9">
        <v>1</v>
      </c>
      <c r="D26" s="9">
        <v>1</v>
      </c>
      <c r="E26" s="9">
        <v>1</v>
      </c>
      <c r="F26" s="9"/>
      <c r="G26" s="9">
        <v>0</v>
      </c>
      <c r="H26" s="6"/>
      <c r="I26" s="9">
        <f>IF(C26="NA",1,VLOOKUP(C26,'Pivot Tables'!$B$3:$E$7,2,FALSE))</f>
        <v>0.8571428571428571</v>
      </c>
      <c r="J26" s="9">
        <f>IF(D26="NA",1,VLOOKUP(D26,'Pivot Tables'!$B$10:$E$14,2,FALSE))</f>
        <v>0.8571428571428571</v>
      </c>
      <c r="K26" s="9">
        <f>_xlfn.IFNA(IF(E26="NA",1,VLOOKUP(E26,'Pivot Tables'!$G$3:$J$6,2,FALSE)),1)</f>
        <v>1</v>
      </c>
      <c r="L26" s="9"/>
      <c r="M26" s="9">
        <f>IF(C26="NA",1,VLOOKUP(C26,'Pivot Tables'!$B$3:$E$7,3,FALSE))</f>
        <v>1</v>
      </c>
      <c r="N26" s="9">
        <f>IF(D26="NA",1,VLOOKUP(D26,'Pivot Tables'!$B$10:$E$14,3,FALSE))</f>
        <v>1</v>
      </c>
      <c r="O26" s="9">
        <f>_xlfn.IFNA(IF(E26="NA",1,VLOOKUP(E26,'Pivot Tables'!$G$3:$J$6,3,FALSE)),1)</f>
        <v>1</v>
      </c>
      <c r="P26" s="9"/>
      <c r="R26" s="9">
        <f>PRODUCT(I26:K26)*GETPIVOTDATA("Secure",'Pivot Tables'!$L$3,"Secure",0)</f>
        <v>0.10084033613445378</v>
      </c>
      <c r="S26" s="9">
        <f>PRODUCT(M26:O26)*GETPIVOTDATA("Secure",'Pivot Tables'!$L$3,"Secure",1)</f>
        <v>0.86274509803921573</v>
      </c>
      <c r="U26" s="9">
        <f t="shared" si="0"/>
        <v>0.10465116279069768</v>
      </c>
      <c r="V26" s="9">
        <f t="shared" si="1"/>
        <v>0.89534883720930236</v>
      </c>
      <c r="W26" s="9">
        <f t="shared" si="2"/>
        <v>1</v>
      </c>
      <c r="X26" s="21" t="str">
        <f t="shared" si="3"/>
        <v>FALSE</v>
      </c>
    </row>
    <row r="27" spans="2:24" x14ac:dyDescent="0.15">
      <c r="B27" s="21">
        <v>73</v>
      </c>
      <c r="C27" s="9">
        <v>1</v>
      </c>
      <c r="D27" s="9">
        <v>1</v>
      </c>
      <c r="E27" s="9">
        <v>1</v>
      </c>
      <c r="F27" s="9"/>
      <c r="G27" s="9">
        <v>0</v>
      </c>
      <c r="H27" s="6"/>
      <c r="I27" s="9">
        <f>IF(C27="NA",1,VLOOKUP(C27,'Pivot Tables'!$B$3:$E$7,2,FALSE))</f>
        <v>0.8571428571428571</v>
      </c>
      <c r="J27" s="9">
        <f>IF(D27="NA",1,VLOOKUP(D27,'Pivot Tables'!$B$10:$E$14,2,FALSE))</f>
        <v>0.8571428571428571</v>
      </c>
      <c r="K27" s="9">
        <f>_xlfn.IFNA(IF(E27="NA",1,VLOOKUP(E27,'Pivot Tables'!$G$3:$J$6,2,FALSE)),1)</f>
        <v>1</v>
      </c>
      <c r="L27" s="9"/>
      <c r="M27" s="9">
        <f>IF(C27="NA",1,VLOOKUP(C27,'Pivot Tables'!$B$3:$E$7,3,FALSE))</f>
        <v>1</v>
      </c>
      <c r="N27" s="9">
        <f>IF(D27="NA",1,VLOOKUP(D27,'Pivot Tables'!$B$10:$E$14,3,FALSE))</f>
        <v>1</v>
      </c>
      <c r="O27" s="9">
        <f>_xlfn.IFNA(IF(E27="NA",1,VLOOKUP(E27,'Pivot Tables'!$G$3:$J$6,3,FALSE)),1)</f>
        <v>1</v>
      </c>
      <c r="P27" s="9"/>
      <c r="R27" s="9">
        <f>PRODUCT(I27:K27)*GETPIVOTDATA("Secure",'Pivot Tables'!$L$3,"Secure",0)</f>
        <v>0.10084033613445378</v>
      </c>
      <c r="S27" s="9">
        <f>PRODUCT(M27:O27)*GETPIVOTDATA("Secure",'Pivot Tables'!$L$3,"Secure",1)</f>
        <v>0.86274509803921573</v>
      </c>
      <c r="U27" s="9">
        <f t="shared" si="0"/>
        <v>0.10465116279069768</v>
      </c>
      <c r="V27" s="9">
        <f t="shared" si="1"/>
        <v>0.89534883720930236</v>
      </c>
      <c r="W27" s="9">
        <f t="shared" si="2"/>
        <v>1</v>
      </c>
      <c r="X27" s="21" t="str">
        <f t="shared" si="3"/>
        <v>FALSE</v>
      </c>
    </row>
  </sheetData>
  <conditionalFormatting sqref="X3:X27">
    <cfRule type="containsText" dxfId="1" priority="1" operator="containsText" text="TRUE">
      <formula>NOT(ISERROR(SEARCH("TRUE",X3)))</formula>
    </cfRule>
    <cfRule type="containsText" dxfId="0" priority="2" operator="containsText" text="FALSE">
      <formula>NOT(ISERROR(SEARCH("FALSE",X3)))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65A16B61-545C-4634-A8CE-7A43A4FC6FAD}"/>
</file>

<file path=customXml/itemProps2.xml><?xml version="1.0" encoding="utf-8"?>
<ds:datastoreItem xmlns:ds="http://schemas.openxmlformats.org/officeDocument/2006/customXml" ds:itemID="{E955D3AD-CBA9-48A7-8812-EBD209DF26B8}"/>
</file>

<file path=customXml/itemProps3.xml><?xml version="1.0" encoding="utf-8"?>
<ds:datastoreItem xmlns:ds="http://schemas.openxmlformats.org/officeDocument/2006/customXml" ds:itemID="{B2E54361-39C6-4C9A-90AE-4EFED8F61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(51-26 split)</vt:lpstr>
      <vt:lpstr>Discretization</vt:lpstr>
      <vt:lpstr>Pivot Tables</vt:lpstr>
      <vt:lpstr>Data Training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